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utieri1\Desktop\Irene - Filings - Service\A.08-06-001\3-21-16\"/>
    </mc:Choice>
  </mc:AlternateContent>
  <bookViews>
    <workbookView xWindow="0" yWindow="1350" windowWidth="25200" windowHeight="12570" tabRatio="866"/>
  </bookViews>
  <sheets>
    <sheet name="Program MW ExPost &amp; ExAnte" sheetId="1" r:id="rId1"/>
    <sheet name="Load Impacts (ExPost &amp; ExAnte)" sheetId="2" r:id="rId2"/>
    <sheet name="2009 TA-TI Distribution" sheetId="3" r:id="rId3"/>
    <sheet name="2012 TA-TI Distribution" sheetId="4" r:id="rId4"/>
    <sheet name="2015 TA-TI Distribution" sheetId="35" r:id="rId5"/>
    <sheet name="2015-2016 DRP Expenditures" sheetId="5" r:id="rId6"/>
    <sheet name="DRP Carryover Expenditures " sheetId="34" r:id="rId7"/>
    <sheet name="Incentives" sheetId="33" r:id="rId8"/>
    <sheet name="Marketing-Monthly" sheetId="27" r:id="rId9"/>
    <sheet name="Marketing-Quarterly" sheetId="37" r:id="rId10"/>
    <sheet name="Fund Shift Log" sheetId="6" r:id="rId11"/>
    <sheet name="Event Summary" sheetId="8" r:id="rId12"/>
  </sheets>
  <externalReferences>
    <externalReference r:id="rId13"/>
  </externalReferences>
  <definedNames>
    <definedName name="_xlnm._FilterDatabase" localSheetId="5" hidden="1">'2015-2016 DRP Expenditures'!$B$54:$T$70</definedName>
    <definedName name="_xlnm._FilterDatabase" localSheetId="6" hidden="1">'DRP Carryover Expenditures '!$B$53:$Q$69</definedName>
    <definedName name="_xlnm._FilterDatabase" localSheetId="11" hidden="1">'Event Summary'!$B$4:$I$186</definedName>
    <definedName name="BEx002UMNZ7W9J1USKBIXXY7OL5G" localSheetId="4" hidden="1">#REF!</definedName>
    <definedName name="BEx002UMNZ7W9J1USKBIXXY7OL5G" localSheetId="6" hidden="1">#REF!</definedName>
    <definedName name="BEx002UMNZ7W9J1USKBIXXY7OL5G" localSheetId="8" hidden="1">#REF!</definedName>
    <definedName name="BEx002UMNZ7W9J1USKBIXXY7OL5G" localSheetId="9" hidden="1">#REF!</definedName>
    <definedName name="BEx002UMNZ7W9J1USKBIXXY7OL5G" hidden="1">#REF!</definedName>
    <definedName name="BEx1FPDH9HTA0782XVSDONUC9JTX" localSheetId="4" hidden="1">#REF!</definedName>
    <definedName name="BEx1FPDH9HTA0782XVSDONUC9JTX" localSheetId="6" hidden="1">#REF!</definedName>
    <definedName name="BEx1FPDH9HTA0782XVSDONUC9JTX" localSheetId="8" hidden="1">#REF!</definedName>
    <definedName name="BEx1FPDH9HTA0782XVSDONUC9JTX" localSheetId="9" hidden="1">#REF!</definedName>
    <definedName name="BEx1FPDH9HTA0782XVSDONUC9JTX" hidden="1">#REF!</definedName>
    <definedName name="BEx1H2TQMG02SK9ZQJ46YUCP5XBC" localSheetId="4" hidden="1">#REF!</definedName>
    <definedName name="BEx1H2TQMG02SK9ZQJ46YUCP5XBC" localSheetId="6" hidden="1">#REF!</definedName>
    <definedName name="BEx1H2TQMG02SK9ZQJ46YUCP5XBC" localSheetId="8" hidden="1">#REF!</definedName>
    <definedName name="BEx1H2TQMG02SK9ZQJ46YUCP5XBC" localSheetId="9" hidden="1">#REF!</definedName>
    <definedName name="BEx1H2TQMG02SK9ZQJ46YUCP5XBC" hidden="1">#REF!</definedName>
    <definedName name="BEx1HF4404AHE06CVV04V3VYXGLO" localSheetId="4" hidden="1">#REF!</definedName>
    <definedName name="BEx1HF4404AHE06CVV04V3VYXGLO" localSheetId="6" hidden="1">#REF!</definedName>
    <definedName name="BEx1HF4404AHE06CVV04V3VYXGLO" localSheetId="8" hidden="1">#REF!</definedName>
    <definedName name="BEx1HF4404AHE06CVV04V3VYXGLO" localSheetId="9" hidden="1">#REF!</definedName>
    <definedName name="BEx1HF4404AHE06CVV04V3VYXGLO" hidden="1">#REF!</definedName>
    <definedName name="BEx1HS5DZZBYN407E0SB1MLDKPPP" localSheetId="4" hidden="1">#REF!</definedName>
    <definedName name="BEx1HS5DZZBYN407E0SB1MLDKPPP" localSheetId="6" hidden="1">#REF!</definedName>
    <definedName name="BEx1HS5DZZBYN407E0SB1MLDKPPP" localSheetId="8" hidden="1">#REF!</definedName>
    <definedName name="BEx1HS5DZZBYN407E0SB1MLDKPPP" localSheetId="9" hidden="1">#REF!</definedName>
    <definedName name="BEx1HS5DZZBYN407E0SB1MLDKPPP" hidden="1">#REF!</definedName>
    <definedName name="BEx1I7VS2YQ428XXWBU9LMAKVG9J" localSheetId="4" hidden="1">#REF!</definedName>
    <definedName name="BEx1I7VS2YQ428XXWBU9LMAKVG9J" localSheetId="6" hidden="1">#REF!</definedName>
    <definedName name="BEx1I7VS2YQ428XXWBU9LMAKVG9J" localSheetId="8" hidden="1">#REF!</definedName>
    <definedName name="BEx1I7VS2YQ428XXWBU9LMAKVG9J" localSheetId="9" hidden="1">#REF!</definedName>
    <definedName name="BEx1I7VS2YQ428XXWBU9LMAKVG9J" hidden="1">#REF!</definedName>
    <definedName name="BEx1ICODGOQ05E1F0GH9VP39FLQN" localSheetId="4" hidden="1">#REF!</definedName>
    <definedName name="BEx1ICODGOQ05E1F0GH9VP39FLQN" localSheetId="6" hidden="1">#REF!</definedName>
    <definedName name="BEx1ICODGOQ05E1F0GH9VP39FLQN" localSheetId="8" hidden="1">#REF!</definedName>
    <definedName name="BEx1ICODGOQ05E1F0GH9VP39FLQN" localSheetId="9" hidden="1">#REF!</definedName>
    <definedName name="BEx1ICODGOQ05E1F0GH9VP39FLQN" hidden="1">#REF!</definedName>
    <definedName name="BEx1J0I9Z726T1Y2I27UIF92260K" localSheetId="4" hidden="1">#REF!</definedName>
    <definedName name="BEx1J0I9Z726T1Y2I27UIF92260K" localSheetId="6" hidden="1">#REF!</definedName>
    <definedName name="BEx1J0I9Z726T1Y2I27UIF92260K" localSheetId="8" hidden="1">#REF!</definedName>
    <definedName name="BEx1J0I9Z726T1Y2I27UIF92260K" localSheetId="9" hidden="1">#REF!</definedName>
    <definedName name="BEx1J0I9Z726T1Y2I27UIF92260K" hidden="1">#REF!</definedName>
    <definedName name="BEx1JCHTAE52HYWZUZYTWJJM2JB0" localSheetId="4" hidden="1">#REF!</definedName>
    <definedName name="BEx1JCHTAE52HYWZUZYTWJJM2JB0" localSheetId="6" hidden="1">#REF!</definedName>
    <definedName name="BEx1JCHTAE52HYWZUZYTWJJM2JB0" localSheetId="8" hidden="1">#REF!</definedName>
    <definedName name="BEx1JCHTAE52HYWZUZYTWJJM2JB0" localSheetId="9" hidden="1">#REF!</definedName>
    <definedName name="BEx1JCHTAE52HYWZUZYTWJJM2JB0" hidden="1">#REF!</definedName>
    <definedName name="BEx1JHVVW8M1V6AQXW7HUG1PH1VJ" localSheetId="4" hidden="1">#REF!</definedName>
    <definedName name="BEx1JHVVW8M1V6AQXW7HUG1PH1VJ" localSheetId="6" hidden="1">#REF!</definedName>
    <definedName name="BEx1JHVVW8M1V6AQXW7HUG1PH1VJ" localSheetId="8" hidden="1">#REF!</definedName>
    <definedName name="BEx1JHVVW8M1V6AQXW7HUG1PH1VJ" localSheetId="9" hidden="1">#REF!</definedName>
    <definedName name="BEx1JHVVW8M1V6AQXW7HUG1PH1VJ" hidden="1">#REF!</definedName>
    <definedName name="BEx1K12EBDBZ3JMBWF0M57SNYZUF" localSheetId="4" hidden="1">#REF!</definedName>
    <definedName name="BEx1K12EBDBZ3JMBWF0M57SNYZUF" localSheetId="6" hidden="1">#REF!</definedName>
    <definedName name="BEx1K12EBDBZ3JMBWF0M57SNYZUF" localSheetId="8" hidden="1">#REF!</definedName>
    <definedName name="BEx1K12EBDBZ3JMBWF0M57SNYZUF" localSheetId="9" hidden="1">#REF!</definedName>
    <definedName name="BEx1K12EBDBZ3JMBWF0M57SNYZUF" hidden="1">#REF!</definedName>
    <definedName name="BEx1M5CC27R1A0YMCOZ28QX7W2MR" localSheetId="4" hidden="1">#REF!</definedName>
    <definedName name="BEx1M5CC27R1A0YMCOZ28QX7W2MR" localSheetId="6" hidden="1">#REF!</definedName>
    <definedName name="BEx1M5CC27R1A0YMCOZ28QX7W2MR" localSheetId="8" hidden="1">#REF!</definedName>
    <definedName name="BEx1M5CC27R1A0YMCOZ28QX7W2MR" localSheetId="9" hidden="1">#REF!</definedName>
    <definedName name="BEx1M5CC27R1A0YMCOZ28QX7W2MR" hidden="1">#REF!</definedName>
    <definedName name="BEx1MCU2DCVEH91UKV113YEL2QO7" localSheetId="4" hidden="1">#REF!</definedName>
    <definedName name="BEx1MCU2DCVEH91UKV113YEL2QO7" localSheetId="6" hidden="1">#REF!</definedName>
    <definedName name="BEx1MCU2DCVEH91UKV113YEL2QO7" localSheetId="8" hidden="1">#REF!</definedName>
    <definedName name="BEx1MCU2DCVEH91UKV113YEL2QO7" localSheetId="9" hidden="1">#REF!</definedName>
    <definedName name="BEx1MCU2DCVEH91UKV113YEL2QO7" hidden="1">#REF!</definedName>
    <definedName name="BEx1MV47TO7GCCGIX1NIE3OYZWCT" localSheetId="4" hidden="1">#REF!</definedName>
    <definedName name="BEx1MV47TO7GCCGIX1NIE3OYZWCT" localSheetId="6" hidden="1">#REF!</definedName>
    <definedName name="BEx1MV47TO7GCCGIX1NIE3OYZWCT" localSheetId="8" hidden="1">#REF!</definedName>
    <definedName name="BEx1MV47TO7GCCGIX1NIE3OYZWCT" localSheetId="9" hidden="1">#REF!</definedName>
    <definedName name="BEx1MV47TO7GCCGIX1NIE3OYZWCT" hidden="1">#REF!</definedName>
    <definedName name="BEx1MZRDHLHAOYJW7YJ4U5V67T04" localSheetId="4" hidden="1">#REF!</definedName>
    <definedName name="BEx1MZRDHLHAOYJW7YJ4U5V67T04" localSheetId="6" hidden="1">#REF!</definedName>
    <definedName name="BEx1MZRDHLHAOYJW7YJ4U5V67T04" localSheetId="8" hidden="1">#REF!</definedName>
    <definedName name="BEx1MZRDHLHAOYJW7YJ4U5V67T04" localSheetId="9" hidden="1">#REF!</definedName>
    <definedName name="BEx1MZRDHLHAOYJW7YJ4U5V67T04" hidden="1">#REF!</definedName>
    <definedName name="BEx1NN4ZBEC5P3R8OWHMJV3PT1AE" localSheetId="4" hidden="1">#REF!</definedName>
    <definedName name="BEx1NN4ZBEC5P3R8OWHMJV3PT1AE" localSheetId="6" hidden="1">#REF!</definedName>
    <definedName name="BEx1NN4ZBEC5P3R8OWHMJV3PT1AE" localSheetId="8" hidden="1">#REF!</definedName>
    <definedName name="BEx1NN4ZBEC5P3R8OWHMJV3PT1AE" localSheetId="9" hidden="1">#REF!</definedName>
    <definedName name="BEx1NN4ZBEC5P3R8OWHMJV3PT1AE" hidden="1">#REF!</definedName>
    <definedName name="BEx1O6MA4U54WIASAU7N5SK2P6QQ" localSheetId="4" hidden="1">#REF!</definedName>
    <definedName name="BEx1O6MA4U54WIASAU7N5SK2P6QQ" localSheetId="6" hidden="1">#REF!</definedName>
    <definedName name="BEx1O6MA4U54WIASAU7N5SK2P6QQ" localSheetId="8" hidden="1">#REF!</definedName>
    <definedName name="BEx1O6MA4U54WIASAU7N5SK2P6QQ" localSheetId="9" hidden="1">#REF!</definedName>
    <definedName name="BEx1O6MA4U54WIASAU7N5SK2P6QQ" hidden="1">#REF!</definedName>
    <definedName name="BEx1OHPC3X6194Y4UEP70L5BRHIC" localSheetId="4" hidden="1">#REF!</definedName>
    <definedName name="BEx1OHPC3X6194Y4UEP70L5BRHIC" localSheetId="6" hidden="1">#REF!</definedName>
    <definedName name="BEx1OHPC3X6194Y4UEP70L5BRHIC" localSheetId="8" hidden="1">#REF!</definedName>
    <definedName name="BEx1OHPC3X6194Y4UEP70L5BRHIC" localSheetId="9" hidden="1">#REF!</definedName>
    <definedName name="BEx1OHPC3X6194Y4UEP70L5BRHIC" hidden="1">#REF!</definedName>
    <definedName name="BEx1P4S4QEA1C18SB9PMTBYANV9L" localSheetId="4" hidden="1">#REF!</definedName>
    <definedName name="BEx1P4S4QEA1C18SB9PMTBYANV9L" localSheetId="6" hidden="1">#REF!</definedName>
    <definedName name="BEx1P4S4QEA1C18SB9PMTBYANV9L" localSheetId="8" hidden="1">#REF!</definedName>
    <definedName name="BEx1P4S4QEA1C18SB9PMTBYANV9L" localSheetId="9" hidden="1">#REF!</definedName>
    <definedName name="BEx1P4S4QEA1C18SB9PMTBYANV9L" hidden="1">#REF!</definedName>
    <definedName name="BEx1R14684MXOYX7UYPNAF935HWZ" localSheetId="4" hidden="1">#REF!</definedName>
    <definedName name="BEx1R14684MXOYX7UYPNAF935HWZ" localSheetId="6" hidden="1">#REF!</definedName>
    <definedName name="BEx1R14684MXOYX7UYPNAF935HWZ" localSheetId="8" hidden="1">#REF!</definedName>
    <definedName name="BEx1R14684MXOYX7UYPNAF935HWZ" localSheetId="9" hidden="1">#REF!</definedName>
    <definedName name="BEx1R14684MXOYX7UYPNAF935HWZ" hidden="1">#REF!</definedName>
    <definedName name="BEx1RINA9LJ7PZVBINYN5E95I7RV" localSheetId="4" hidden="1">#REF!</definedName>
    <definedName name="BEx1RINA9LJ7PZVBINYN5E95I7RV" localSheetId="6" hidden="1">#REF!</definedName>
    <definedName name="BEx1RINA9LJ7PZVBINYN5E95I7RV" localSheetId="8" hidden="1">#REF!</definedName>
    <definedName name="BEx1RINA9LJ7PZVBINYN5E95I7RV" localSheetId="9" hidden="1">#REF!</definedName>
    <definedName name="BEx1RINA9LJ7PZVBINYN5E95I7RV" hidden="1">#REF!</definedName>
    <definedName name="BEx1UMA67JIA3L33TCVDYQBZ5D0G" localSheetId="4" hidden="1">#REF!</definedName>
    <definedName name="BEx1UMA67JIA3L33TCVDYQBZ5D0G" localSheetId="6" hidden="1">#REF!</definedName>
    <definedName name="BEx1UMA67JIA3L33TCVDYQBZ5D0G" localSheetId="8" hidden="1">#REF!</definedName>
    <definedName name="BEx1UMA67JIA3L33TCVDYQBZ5D0G" localSheetId="9" hidden="1">#REF!</definedName>
    <definedName name="BEx1UMA67JIA3L33TCVDYQBZ5D0G" hidden="1">#REF!</definedName>
    <definedName name="BEx1W8KOKB714C3X1KU1DUZYV03G" localSheetId="4" hidden="1">#REF!</definedName>
    <definedName name="BEx1W8KOKB714C3X1KU1DUZYV03G" localSheetId="6" hidden="1">#REF!</definedName>
    <definedName name="BEx1W8KOKB714C3X1KU1DUZYV03G" localSheetId="8" hidden="1">#REF!</definedName>
    <definedName name="BEx1W8KOKB714C3X1KU1DUZYV03G" localSheetId="9" hidden="1">#REF!</definedName>
    <definedName name="BEx1W8KOKB714C3X1KU1DUZYV03G" hidden="1">#REF!</definedName>
    <definedName name="BEx1WA8494L12SPTEXRZ9A3S0U34" localSheetId="4" hidden="1">#REF!</definedName>
    <definedName name="BEx1WA8494L12SPTEXRZ9A3S0U34" localSheetId="6" hidden="1">#REF!</definedName>
    <definedName name="BEx1WA8494L12SPTEXRZ9A3S0U34" localSheetId="8" hidden="1">#REF!</definedName>
    <definedName name="BEx1WA8494L12SPTEXRZ9A3S0U34" localSheetId="9" hidden="1">#REF!</definedName>
    <definedName name="BEx1WA8494L12SPTEXRZ9A3S0U34" hidden="1">#REF!</definedName>
    <definedName name="BEx1WKEZ8XWNNJ7AADBY6TTP3CU7" localSheetId="4" hidden="1">#REF!</definedName>
    <definedName name="BEx1WKEZ8XWNNJ7AADBY6TTP3CU7" localSheetId="6" hidden="1">#REF!</definedName>
    <definedName name="BEx1WKEZ8XWNNJ7AADBY6TTP3CU7" localSheetId="8" hidden="1">#REF!</definedName>
    <definedName name="BEx1WKEZ8XWNNJ7AADBY6TTP3CU7" localSheetId="9" hidden="1">#REF!</definedName>
    <definedName name="BEx1WKEZ8XWNNJ7AADBY6TTP3CU7" hidden="1">#REF!</definedName>
    <definedName name="BEx1X7SJO69WG642IL52WHCNJD8U" localSheetId="4" hidden="1">#REF!</definedName>
    <definedName name="BEx1X7SJO69WG642IL52WHCNJD8U" localSheetId="6" hidden="1">#REF!</definedName>
    <definedName name="BEx1X7SJO69WG642IL52WHCNJD8U" localSheetId="8" hidden="1">#REF!</definedName>
    <definedName name="BEx1X7SJO69WG642IL52WHCNJD8U" localSheetId="9" hidden="1">#REF!</definedName>
    <definedName name="BEx1X7SJO69WG642IL52WHCNJD8U" hidden="1">#REF!</definedName>
    <definedName name="BEx1XJ6LTRHVDQC8RSCHV6MONFX3" localSheetId="4" hidden="1">#REF!</definedName>
    <definedName name="BEx1XJ6LTRHVDQC8RSCHV6MONFX3" localSheetId="6" hidden="1">#REF!</definedName>
    <definedName name="BEx1XJ6LTRHVDQC8RSCHV6MONFX3" localSheetId="8" hidden="1">#REF!</definedName>
    <definedName name="BEx1XJ6LTRHVDQC8RSCHV6MONFX3" localSheetId="9" hidden="1">#REF!</definedName>
    <definedName name="BEx1XJ6LTRHVDQC8RSCHV6MONFX3" hidden="1">#REF!</definedName>
    <definedName name="BEx39XPS63QJ7EDCBJJWOEXFX2XB" localSheetId="4" hidden="1">#REF!</definedName>
    <definedName name="BEx39XPS63QJ7EDCBJJWOEXFX2XB" localSheetId="6" hidden="1">#REF!</definedName>
    <definedName name="BEx39XPS63QJ7EDCBJJWOEXFX2XB" localSheetId="8" hidden="1">#REF!</definedName>
    <definedName name="BEx39XPS63QJ7EDCBJJWOEXFX2XB" localSheetId="9" hidden="1">#REF!</definedName>
    <definedName name="BEx39XPS63QJ7EDCBJJWOEXFX2XB" hidden="1">#REF!</definedName>
    <definedName name="BEx3B6DGLREK9TOPAR2VUNEC26D0" localSheetId="4" hidden="1">#REF!</definedName>
    <definedName name="BEx3B6DGLREK9TOPAR2VUNEC26D0" localSheetId="6" hidden="1">#REF!</definedName>
    <definedName name="BEx3B6DGLREK9TOPAR2VUNEC26D0" localSheetId="8" hidden="1">#REF!</definedName>
    <definedName name="BEx3B6DGLREK9TOPAR2VUNEC26D0" localSheetId="9" hidden="1">#REF!</definedName>
    <definedName name="BEx3B6DGLREK9TOPAR2VUNEC26D0" hidden="1">#REF!</definedName>
    <definedName name="BEx3BUNERC0N1DS94QWSPTCD4BI0" localSheetId="4" hidden="1">#REF!</definedName>
    <definedName name="BEx3BUNERC0N1DS94QWSPTCD4BI0" localSheetId="6" hidden="1">#REF!</definedName>
    <definedName name="BEx3BUNERC0N1DS94QWSPTCD4BI0" localSheetId="8" hidden="1">#REF!</definedName>
    <definedName name="BEx3BUNERC0N1DS94QWSPTCD4BI0" localSheetId="9" hidden="1">#REF!</definedName>
    <definedName name="BEx3BUNERC0N1DS94QWSPTCD4BI0" hidden="1">#REF!</definedName>
    <definedName name="BEx3CKFBSVO7UJ4B0YS4GQXQMB6L" localSheetId="4" hidden="1">#REF!</definedName>
    <definedName name="BEx3CKFBSVO7UJ4B0YS4GQXQMB6L" localSheetId="6" hidden="1">#REF!</definedName>
    <definedName name="BEx3CKFBSVO7UJ4B0YS4GQXQMB6L" localSheetId="8" hidden="1">#REF!</definedName>
    <definedName name="BEx3CKFBSVO7UJ4B0YS4GQXQMB6L" localSheetId="9" hidden="1">#REF!</definedName>
    <definedName name="BEx3CKFBSVO7UJ4B0YS4GQXQMB6L" hidden="1">#REF!</definedName>
    <definedName name="BEx3D53TXFDNGQFDTNC0VRXGU07E" localSheetId="4" hidden="1">#REF!</definedName>
    <definedName name="BEx3D53TXFDNGQFDTNC0VRXGU07E" localSheetId="6" hidden="1">#REF!</definedName>
    <definedName name="BEx3D53TXFDNGQFDTNC0VRXGU07E" localSheetId="8" hidden="1">#REF!</definedName>
    <definedName name="BEx3D53TXFDNGQFDTNC0VRXGU07E" localSheetId="9" hidden="1">#REF!</definedName>
    <definedName name="BEx3D53TXFDNGQFDTNC0VRXGU07E" hidden="1">#REF!</definedName>
    <definedName name="BEx3DE3H47JYK627M9JKCS4Q1VOS" localSheetId="4" hidden="1">#REF!</definedName>
    <definedName name="BEx3DE3H47JYK627M9JKCS4Q1VOS" localSheetId="6" hidden="1">#REF!</definedName>
    <definedName name="BEx3DE3H47JYK627M9JKCS4Q1VOS" localSheetId="8" hidden="1">#REF!</definedName>
    <definedName name="BEx3DE3H47JYK627M9JKCS4Q1VOS" localSheetId="9" hidden="1">#REF!</definedName>
    <definedName name="BEx3DE3H47JYK627M9JKCS4Q1VOS" hidden="1">#REF!</definedName>
    <definedName name="BEx3EDM0LGKV8FC586SWKNTFALX2" localSheetId="4" hidden="1">#REF!</definedName>
    <definedName name="BEx3EDM0LGKV8FC586SWKNTFALX2" localSheetId="6" hidden="1">#REF!</definedName>
    <definedName name="BEx3EDM0LGKV8FC586SWKNTFALX2" localSheetId="8" hidden="1">#REF!</definedName>
    <definedName name="BEx3EDM0LGKV8FC586SWKNTFALX2" localSheetId="9" hidden="1">#REF!</definedName>
    <definedName name="BEx3EDM0LGKV8FC586SWKNTFALX2" hidden="1">#REF!</definedName>
    <definedName name="BEx3EVW0S9EC9HZ1K9LAMJKASE7P" localSheetId="4" hidden="1">#REF!</definedName>
    <definedName name="BEx3EVW0S9EC9HZ1K9LAMJKASE7P" localSheetId="6" hidden="1">#REF!</definedName>
    <definedName name="BEx3EVW0S9EC9HZ1K9LAMJKASE7P" localSheetId="8" hidden="1">#REF!</definedName>
    <definedName name="BEx3EVW0S9EC9HZ1K9LAMJKASE7P" localSheetId="9" hidden="1">#REF!</definedName>
    <definedName name="BEx3EVW0S9EC9HZ1K9LAMJKASE7P" hidden="1">#REF!</definedName>
    <definedName name="BEx3FHBJY7O8ATHK5NA5S3CCYIXW" localSheetId="4" hidden="1">#REF!</definedName>
    <definedName name="BEx3FHBJY7O8ATHK5NA5S3CCYIXW" localSheetId="6" hidden="1">#REF!</definedName>
    <definedName name="BEx3FHBJY7O8ATHK5NA5S3CCYIXW" localSheetId="8" hidden="1">#REF!</definedName>
    <definedName name="BEx3FHBJY7O8ATHK5NA5S3CCYIXW" localSheetId="9" hidden="1">#REF!</definedName>
    <definedName name="BEx3FHBJY7O8ATHK5NA5S3CCYIXW" hidden="1">#REF!</definedName>
    <definedName name="BEx3FQRBESMLD334RR7D8I2X3ZOC" localSheetId="4" hidden="1">#REF!</definedName>
    <definedName name="BEx3FQRBESMLD334RR7D8I2X3ZOC" localSheetId="6" hidden="1">#REF!</definedName>
    <definedName name="BEx3FQRBESMLD334RR7D8I2X3ZOC" localSheetId="8" hidden="1">#REF!</definedName>
    <definedName name="BEx3FQRBESMLD334RR7D8I2X3ZOC" localSheetId="9" hidden="1">#REF!</definedName>
    <definedName name="BEx3FQRBESMLD334RR7D8I2X3ZOC" hidden="1">#REF!</definedName>
    <definedName name="BEx3G8AL08G217NT6QANBYCXYOAC" localSheetId="4" hidden="1">#REF!</definedName>
    <definedName name="BEx3G8AL08G217NT6QANBYCXYOAC" localSheetId="6" hidden="1">#REF!</definedName>
    <definedName name="BEx3G8AL08G217NT6QANBYCXYOAC" localSheetId="8" hidden="1">#REF!</definedName>
    <definedName name="BEx3G8AL08G217NT6QANBYCXYOAC" localSheetId="9" hidden="1">#REF!</definedName>
    <definedName name="BEx3G8AL08G217NT6QANBYCXYOAC" hidden="1">#REF!</definedName>
    <definedName name="BEx3H0BCSUAKL36USTNIMZFLG5IK" localSheetId="4" hidden="1">#REF!</definedName>
    <definedName name="BEx3H0BCSUAKL36USTNIMZFLG5IK" localSheetId="6" hidden="1">#REF!</definedName>
    <definedName name="BEx3H0BCSUAKL36USTNIMZFLG5IK" localSheetId="8" hidden="1">#REF!</definedName>
    <definedName name="BEx3H0BCSUAKL36USTNIMZFLG5IK" localSheetId="9" hidden="1">#REF!</definedName>
    <definedName name="BEx3H0BCSUAKL36USTNIMZFLG5IK" hidden="1">#REF!</definedName>
    <definedName name="BEx3H128Y67GNES2BBP5Z1STQPFB" localSheetId="4" hidden="1">#REF!</definedName>
    <definedName name="BEx3H128Y67GNES2BBP5Z1STQPFB" localSheetId="6" hidden="1">#REF!</definedName>
    <definedName name="BEx3H128Y67GNES2BBP5Z1STQPFB" localSheetId="8" hidden="1">#REF!</definedName>
    <definedName name="BEx3H128Y67GNES2BBP5Z1STQPFB" localSheetId="9" hidden="1">#REF!</definedName>
    <definedName name="BEx3H128Y67GNES2BBP5Z1STQPFB" hidden="1">#REF!</definedName>
    <definedName name="BEx3HLW2FFOYV7DEN7OK2HB2BFCW" localSheetId="4" hidden="1">#REF!</definedName>
    <definedName name="BEx3HLW2FFOYV7DEN7OK2HB2BFCW" localSheetId="6" hidden="1">#REF!</definedName>
    <definedName name="BEx3HLW2FFOYV7DEN7OK2HB2BFCW" localSheetId="8" hidden="1">#REF!</definedName>
    <definedName name="BEx3HLW2FFOYV7DEN7OK2HB2BFCW" localSheetId="9" hidden="1">#REF!</definedName>
    <definedName name="BEx3HLW2FFOYV7DEN7OK2HB2BFCW" hidden="1">#REF!</definedName>
    <definedName name="BEx3ICV3EW9A89KD6OHKXO27AMPK" localSheetId="4" hidden="1">#REF!</definedName>
    <definedName name="BEx3ICV3EW9A89KD6OHKXO27AMPK" localSheetId="6" hidden="1">#REF!</definedName>
    <definedName name="BEx3ICV3EW9A89KD6OHKXO27AMPK" localSheetId="8" hidden="1">#REF!</definedName>
    <definedName name="BEx3ICV3EW9A89KD6OHKXO27AMPK" localSheetId="9" hidden="1">#REF!</definedName>
    <definedName name="BEx3ICV3EW9A89KD6OHKXO27AMPK" hidden="1">#REF!</definedName>
    <definedName name="BEx3KGU77J3DC5GSGVUZGEXT82OH" localSheetId="4" hidden="1">#REF!</definedName>
    <definedName name="BEx3KGU77J3DC5GSGVUZGEXT82OH" localSheetId="6" hidden="1">#REF!</definedName>
    <definedName name="BEx3KGU77J3DC5GSGVUZGEXT82OH" localSheetId="8" hidden="1">#REF!</definedName>
    <definedName name="BEx3KGU77J3DC5GSGVUZGEXT82OH" localSheetId="9" hidden="1">#REF!</definedName>
    <definedName name="BEx3KGU77J3DC5GSGVUZGEXT82OH" hidden="1">#REF!</definedName>
    <definedName name="BEx3KPTXHWKUI6BCGXY5I4W6NUMG" localSheetId="4" hidden="1">#REF!</definedName>
    <definedName name="BEx3KPTXHWKUI6BCGXY5I4W6NUMG" localSheetId="6" hidden="1">#REF!</definedName>
    <definedName name="BEx3KPTXHWKUI6BCGXY5I4W6NUMG" localSheetId="8" hidden="1">#REF!</definedName>
    <definedName name="BEx3KPTXHWKUI6BCGXY5I4W6NUMG" localSheetId="9" hidden="1">#REF!</definedName>
    <definedName name="BEx3KPTXHWKUI6BCGXY5I4W6NUMG" hidden="1">#REF!</definedName>
    <definedName name="BEx3L9WMZAIXYF9ZHL85CXSYGBLJ" localSheetId="4" hidden="1">#REF!</definedName>
    <definedName name="BEx3L9WMZAIXYF9ZHL85CXSYGBLJ" localSheetId="6" hidden="1">#REF!</definedName>
    <definedName name="BEx3L9WMZAIXYF9ZHL85CXSYGBLJ" localSheetId="8" hidden="1">#REF!</definedName>
    <definedName name="BEx3L9WMZAIXYF9ZHL85CXSYGBLJ" localSheetId="9" hidden="1">#REF!</definedName>
    <definedName name="BEx3L9WMZAIXYF9ZHL85CXSYGBLJ" hidden="1">#REF!</definedName>
    <definedName name="BEx3LS6UB8VHYNDDNAH88I8BDTBR" localSheetId="4" hidden="1">#REF!</definedName>
    <definedName name="BEx3LS6UB8VHYNDDNAH88I8BDTBR" localSheetId="6" hidden="1">#REF!</definedName>
    <definedName name="BEx3LS6UB8VHYNDDNAH88I8BDTBR" localSheetId="8" hidden="1">#REF!</definedName>
    <definedName name="BEx3LS6UB8VHYNDDNAH88I8BDTBR" localSheetId="9" hidden="1">#REF!</definedName>
    <definedName name="BEx3LS6UB8VHYNDDNAH88I8BDTBR" hidden="1">#REF!</definedName>
    <definedName name="BEx3MCF7B21C0DX2S6JIMGZ2T8WM" localSheetId="4" hidden="1">#REF!</definedName>
    <definedName name="BEx3MCF7B21C0DX2S6JIMGZ2T8WM" localSheetId="6" hidden="1">#REF!</definedName>
    <definedName name="BEx3MCF7B21C0DX2S6JIMGZ2T8WM" localSheetId="8" hidden="1">#REF!</definedName>
    <definedName name="BEx3MCF7B21C0DX2S6JIMGZ2T8WM" localSheetId="9" hidden="1">#REF!</definedName>
    <definedName name="BEx3MCF7B21C0DX2S6JIMGZ2T8WM" hidden="1">#REF!</definedName>
    <definedName name="BEx3MCKHNA9YF8284CT53RERGBFY" localSheetId="4" hidden="1">#REF!</definedName>
    <definedName name="BEx3MCKHNA9YF8284CT53RERGBFY" localSheetId="6" hidden="1">#REF!</definedName>
    <definedName name="BEx3MCKHNA9YF8284CT53RERGBFY" localSheetId="8" hidden="1">#REF!</definedName>
    <definedName name="BEx3MCKHNA9YF8284CT53RERGBFY" localSheetId="9" hidden="1">#REF!</definedName>
    <definedName name="BEx3MCKHNA9YF8284CT53RERGBFY" hidden="1">#REF!</definedName>
    <definedName name="BEx3MH7VBIJE9EI0GR1VQWZLRWV1" localSheetId="4" hidden="1">#REF!</definedName>
    <definedName name="BEx3MH7VBIJE9EI0GR1VQWZLRWV1" localSheetId="6" hidden="1">#REF!</definedName>
    <definedName name="BEx3MH7VBIJE9EI0GR1VQWZLRWV1" localSheetId="8" hidden="1">#REF!</definedName>
    <definedName name="BEx3MH7VBIJE9EI0GR1VQWZLRWV1" localSheetId="9" hidden="1">#REF!</definedName>
    <definedName name="BEx3MH7VBIJE9EI0GR1VQWZLRWV1" hidden="1">#REF!</definedName>
    <definedName name="BEx3O7UQ9KQON1AHETG7F395SB62" localSheetId="4" hidden="1">#REF!</definedName>
    <definedName name="BEx3O7UQ9KQON1AHETG7F395SB62" localSheetId="6" hidden="1">#REF!</definedName>
    <definedName name="BEx3O7UQ9KQON1AHETG7F395SB62" localSheetId="8" hidden="1">#REF!</definedName>
    <definedName name="BEx3O7UQ9KQON1AHETG7F395SB62" localSheetId="9" hidden="1">#REF!</definedName>
    <definedName name="BEx3O7UQ9KQON1AHETG7F395SB62" hidden="1">#REF!</definedName>
    <definedName name="BEx3PTZX8KBJVJNJGCUU0G9FP0AI" localSheetId="4" hidden="1">#REF!</definedName>
    <definedName name="BEx3PTZX8KBJVJNJGCUU0G9FP0AI" localSheetId="6" hidden="1">#REF!</definedName>
    <definedName name="BEx3PTZX8KBJVJNJGCUU0G9FP0AI" localSheetId="8" hidden="1">#REF!</definedName>
    <definedName name="BEx3PTZX8KBJVJNJGCUU0G9FP0AI" localSheetId="9" hidden="1">#REF!</definedName>
    <definedName name="BEx3PTZX8KBJVJNJGCUU0G9FP0AI" hidden="1">#REF!</definedName>
    <definedName name="BEx3Q46RB3CD42SY2M0B2Y9JT0XJ" localSheetId="4" hidden="1">#REF!</definedName>
    <definedName name="BEx3Q46RB3CD42SY2M0B2Y9JT0XJ" localSheetId="6" hidden="1">#REF!</definedName>
    <definedName name="BEx3Q46RB3CD42SY2M0B2Y9JT0XJ" localSheetId="8" hidden="1">#REF!</definedName>
    <definedName name="BEx3Q46RB3CD42SY2M0B2Y9JT0XJ" localSheetId="9" hidden="1">#REF!</definedName>
    <definedName name="BEx3Q46RB3CD42SY2M0B2Y9JT0XJ" hidden="1">#REF!</definedName>
    <definedName name="BEx3RFDVGAOJD65T3EPBQTT921BY" localSheetId="4" hidden="1">#REF!</definedName>
    <definedName name="BEx3RFDVGAOJD65T3EPBQTT921BY" localSheetId="6" hidden="1">#REF!</definedName>
    <definedName name="BEx3RFDVGAOJD65T3EPBQTT921BY" localSheetId="8" hidden="1">#REF!</definedName>
    <definedName name="BEx3RFDVGAOJD65T3EPBQTT921BY" localSheetId="9" hidden="1">#REF!</definedName>
    <definedName name="BEx3RFDVGAOJD65T3EPBQTT921BY" hidden="1">#REF!</definedName>
    <definedName name="BEx3SXHD869VW3070AAGUFLZJT0O" localSheetId="4" hidden="1">#REF!</definedName>
    <definedName name="BEx3SXHD869VW3070AAGUFLZJT0O" localSheetId="6" hidden="1">#REF!</definedName>
    <definedName name="BEx3SXHD869VW3070AAGUFLZJT0O" localSheetId="8" hidden="1">#REF!</definedName>
    <definedName name="BEx3SXHD869VW3070AAGUFLZJT0O" localSheetId="9" hidden="1">#REF!</definedName>
    <definedName name="BEx3SXHD869VW3070AAGUFLZJT0O" hidden="1">#REF!</definedName>
    <definedName name="BEx3T90SGEDQAQANQ0RJJUYCJQD1" localSheetId="4" hidden="1">#REF!</definedName>
    <definedName name="BEx3T90SGEDQAQANQ0RJJUYCJQD1" localSheetId="6" hidden="1">#REF!</definedName>
    <definedName name="BEx3T90SGEDQAQANQ0RJJUYCJQD1" localSheetId="8" hidden="1">#REF!</definedName>
    <definedName name="BEx3T90SGEDQAQANQ0RJJUYCJQD1" localSheetId="9" hidden="1">#REF!</definedName>
    <definedName name="BEx3T90SGEDQAQANQ0RJJUYCJQD1" hidden="1">#REF!</definedName>
    <definedName name="BEx3TC61JCN3TQ4GFSHF8N51M3K7" localSheetId="4" hidden="1">#REF!</definedName>
    <definedName name="BEx3TC61JCN3TQ4GFSHF8N51M3K7" localSheetId="6" hidden="1">#REF!</definedName>
    <definedName name="BEx3TC61JCN3TQ4GFSHF8N51M3K7" localSheetId="8" hidden="1">#REF!</definedName>
    <definedName name="BEx3TC61JCN3TQ4GFSHF8N51M3K7" localSheetId="9" hidden="1">#REF!</definedName>
    <definedName name="BEx3TC61JCN3TQ4GFSHF8N51M3K7" hidden="1">#REF!</definedName>
    <definedName name="BEx3TDD6MG3K0M3ODNDIYD662WUB" localSheetId="4" hidden="1">#REF!</definedName>
    <definedName name="BEx3TDD6MG3K0M3ODNDIYD662WUB" localSheetId="6" hidden="1">#REF!</definedName>
    <definedName name="BEx3TDD6MG3K0M3ODNDIYD662WUB" localSheetId="8" hidden="1">#REF!</definedName>
    <definedName name="BEx3TDD6MG3K0M3ODNDIYD662WUB" localSheetId="9" hidden="1">#REF!</definedName>
    <definedName name="BEx3TDD6MG3K0M3ODNDIYD662WUB" hidden="1">#REF!</definedName>
    <definedName name="BEx3TMYFZZJUA4J8UVP7L463T6D0" localSheetId="4" hidden="1">#REF!</definedName>
    <definedName name="BEx3TMYFZZJUA4J8UVP7L463T6D0" localSheetId="6" hidden="1">#REF!</definedName>
    <definedName name="BEx3TMYFZZJUA4J8UVP7L463T6D0" localSheetId="8" hidden="1">#REF!</definedName>
    <definedName name="BEx3TMYFZZJUA4J8UVP7L463T6D0" localSheetId="9" hidden="1">#REF!</definedName>
    <definedName name="BEx3TMYFZZJUA4J8UVP7L463T6D0" hidden="1">#REF!</definedName>
    <definedName name="BEx3TOWOIOR3KH088ZQNXFOHKPSH" localSheetId="4" hidden="1">#REF!</definedName>
    <definedName name="BEx3TOWOIOR3KH088ZQNXFOHKPSH" localSheetId="6" hidden="1">#REF!</definedName>
    <definedName name="BEx3TOWOIOR3KH088ZQNXFOHKPSH" localSheetId="8" hidden="1">#REF!</definedName>
    <definedName name="BEx3TOWOIOR3KH088ZQNXFOHKPSH" localSheetId="9" hidden="1">#REF!</definedName>
    <definedName name="BEx3TOWOIOR3KH088ZQNXFOHKPSH" hidden="1">#REF!</definedName>
    <definedName name="BEx3TS1VF4CB2N4XVTSI4XQJWRW9" localSheetId="4" hidden="1">#REF!</definedName>
    <definedName name="BEx3TS1VF4CB2N4XVTSI4XQJWRW9" localSheetId="6" hidden="1">#REF!</definedName>
    <definedName name="BEx3TS1VF4CB2N4XVTSI4XQJWRW9" localSheetId="8" hidden="1">#REF!</definedName>
    <definedName name="BEx3TS1VF4CB2N4XVTSI4XQJWRW9" localSheetId="9" hidden="1">#REF!</definedName>
    <definedName name="BEx3TS1VF4CB2N4XVTSI4XQJWRW9" hidden="1">#REF!</definedName>
    <definedName name="BEx58O1W6AFD3ETRZWL0J1H0D2A2" localSheetId="4" hidden="1">#REF!</definedName>
    <definedName name="BEx58O1W6AFD3ETRZWL0J1H0D2A2" localSheetId="6" hidden="1">#REF!</definedName>
    <definedName name="BEx58O1W6AFD3ETRZWL0J1H0D2A2" localSheetId="8" hidden="1">#REF!</definedName>
    <definedName name="BEx58O1W6AFD3ETRZWL0J1H0D2A2" localSheetId="9" hidden="1">#REF!</definedName>
    <definedName name="BEx58O1W6AFD3ETRZWL0J1H0D2A2" hidden="1">#REF!</definedName>
    <definedName name="BEx593S930XWYI7AWR6Y7BLCZWO0" localSheetId="4" hidden="1">#REF!</definedName>
    <definedName name="BEx593S930XWYI7AWR6Y7BLCZWO0" localSheetId="6" hidden="1">#REF!</definedName>
    <definedName name="BEx593S930XWYI7AWR6Y7BLCZWO0" localSheetId="8" hidden="1">#REF!</definedName>
    <definedName name="BEx593S930XWYI7AWR6Y7BLCZWO0" localSheetId="9" hidden="1">#REF!</definedName>
    <definedName name="BEx593S930XWYI7AWR6Y7BLCZWO0" hidden="1">#REF!</definedName>
    <definedName name="BEx59BA064BMDNZQ353YZIGWQC6E" localSheetId="4" hidden="1">#REF!</definedName>
    <definedName name="BEx59BA064BMDNZQ353YZIGWQC6E" localSheetId="6" hidden="1">#REF!</definedName>
    <definedName name="BEx59BA064BMDNZQ353YZIGWQC6E" localSheetId="8" hidden="1">#REF!</definedName>
    <definedName name="BEx59BA064BMDNZQ353YZIGWQC6E" localSheetId="9" hidden="1">#REF!</definedName>
    <definedName name="BEx59BA064BMDNZQ353YZIGWQC6E" hidden="1">#REF!</definedName>
    <definedName name="BEx59S29C4QXRCAX9GV3NN7R4PDS" localSheetId="4" hidden="1">#REF!</definedName>
    <definedName name="BEx59S29C4QXRCAX9GV3NN7R4PDS" localSheetId="6" hidden="1">#REF!</definedName>
    <definedName name="BEx59S29C4QXRCAX9GV3NN7R4PDS" localSheetId="8" hidden="1">#REF!</definedName>
    <definedName name="BEx59S29C4QXRCAX9GV3NN7R4PDS" localSheetId="9" hidden="1">#REF!</definedName>
    <definedName name="BEx59S29C4QXRCAX9GV3NN7R4PDS" hidden="1">#REF!</definedName>
    <definedName name="BEx5A3QZVSJ08M05MDGIRE8D74MV" localSheetId="4" hidden="1">#REF!</definedName>
    <definedName name="BEx5A3QZVSJ08M05MDGIRE8D74MV" localSheetId="6" hidden="1">#REF!</definedName>
    <definedName name="BEx5A3QZVSJ08M05MDGIRE8D74MV" localSheetId="8" hidden="1">#REF!</definedName>
    <definedName name="BEx5A3QZVSJ08M05MDGIRE8D74MV" localSheetId="9" hidden="1">#REF!</definedName>
    <definedName name="BEx5A3QZVSJ08M05MDGIRE8D74MV" hidden="1">#REF!</definedName>
    <definedName name="BEx5ABUD2NMTG4XZ9NX8318NKI69" localSheetId="4" hidden="1">#REF!</definedName>
    <definedName name="BEx5ABUD2NMTG4XZ9NX8318NKI69" localSheetId="6" hidden="1">#REF!</definedName>
    <definedName name="BEx5ABUD2NMTG4XZ9NX8318NKI69" localSheetId="8" hidden="1">#REF!</definedName>
    <definedName name="BEx5ABUD2NMTG4XZ9NX8318NKI69" localSheetId="9" hidden="1">#REF!</definedName>
    <definedName name="BEx5ABUD2NMTG4XZ9NX8318NKI69" hidden="1">#REF!</definedName>
    <definedName name="BEx5AMS3AXYBPKIVK2G5JGZ02KIC" localSheetId="4" hidden="1">#REF!</definedName>
    <definedName name="BEx5AMS3AXYBPKIVK2G5JGZ02KIC" localSheetId="6" hidden="1">#REF!</definedName>
    <definedName name="BEx5AMS3AXYBPKIVK2G5JGZ02KIC" localSheetId="8" hidden="1">#REF!</definedName>
    <definedName name="BEx5AMS3AXYBPKIVK2G5JGZ02KIC" localSheetId="9" hidden="1">#REF!</definedName>
    <definedName name="BEx5AMS3AXYBPKIVK2G5JGZ02KIC" hidden="1">#REF!</definedName>
    <definedName name="BEx5AZ2GXSIQE9UPALH32YYLZNTC" localSheetId="4" hidden="1">#REF!</definedName>
    <definedName name="BEx5AZ2GXSIQE9UPALH32YYLZNTC" localSheetId="6" hidden="1">#REF!</definedName>
    <definedName name="BEx5AZ2GXSIQE9UPALH32YYLZNTC" localSheetId="8" hidden="1">#REF!</definedName>
    <definedName name="BEx5AZ2GXSIQE9UPALH32YYLZNTC" localSheetId="9" hidden="1">#REF!</definedName>
    <definedName name="BEx5AZ2GXSIQE9UPALH32YYLZNTC" hidden="1">#REF!</definedName>
    <definedName name="BEx5B8I83PF5DHF9E9F1PS757JOS" localSheetId="4" hidden="1">#REF!</definedName>
    <definedName name="BEx5B8I83PF5DHF9E9F1PS757JOS" localSheetId="6" hidden="1">#REF!</definedName>
    <definedName name="BEx5B8I83PF5DHF9E9F1PS757JOS" localSheetId="8" hidden="1">#REF!</definedName>
    <definedName name="BEx5B8I83PF5DHF9E9F1PS757JOS" localSheetId="9" hidden="1">#REF!</definedName>
    <definedName name="BEx5B8I83PF5DHF9E9F1PS757JOS" hidden="1">#REF!</definedName>
    <definedName name="BEx5BD5KHF5H6VZUHRELERJV30K9" localSheetId="4" hidden="1">#REF!</definedName>
    <definedName name="BEx5BD5KHF5H6VZUHRELERJV30K9" localSheetId="6" hidden="1">#REF!</definedName>
    <definedName name="BEx5BD5KHF5H6VZUHRELERJV30K9" localSheetId="8" hidden="1">#REF!</definedName>
    <definedName name="BEx5BD5KHF5H6VZUHRELERJV30K9" localSheetId="9" hidden="1">#REF!</definedName>
    <definedName name="BEx5BD5KHF5H6VZUHRELERJV30K9" hidden="1">#REF!</definedName>
    <definedName name="BEx5DL69T1NDKLNVQOJ7QS9HK2RU" localSheetId="4" hidden="1">#REF!</definedName>
    <definedName name="BEx5DL69T1NDKLNVQOJ7QS9HK2RU" localSheetId="6" hidden="1">#REF!</definedName>
    <definedName name="BEx5DL69T1NDKLNVQOJ7QS9HK2RU" localSheetId="8" hidden="1">#REF!</definedName>
    <definedName name="BEx5DL69T1NDKLNVQOJ7QS9HK2RU" localSheetId="9" hidden="1">#REF!</definedName>
    <definedName name="BEx5DL69T1NDKLNVQOJ7QS9HK2RU" hidden="1">#REF!</definedName>
    <definedName name="BEx5EDY1SRAUOQL60BZNMWK8EYXM" localSheetId="4" hidden="1">#REF!</definedName>
    <definedName name="BEx5EDY1SRAUOQL60BZNMWK8EYXM" localSheetId="6" hidden="1">#REF!</definedName>
    <definedName name="BEx5EDY1SRAUOQL60BZNMWK8EYXM" localSheetId="8" hidden="1">#REF!</definedName>
    <definedName name="BEx5EDY1SRAUOQL60BZNMWK8EYXM" localSheetId="9" hidden="1">#REF!</definedName>
    <definedName name="BEx5EDY1SRAUOQL60BZNMWK8EYXM" hidden="1">#REF!</definedName>
    <definedName name="BEx5FGLQV2NQUIJGSNBY9ZMZU568" localSheetId="4" hidden="1">#REF!</definedName>
    <definedName name="BEx5FGLQV2NQUIJGSNBY9ZMZU568" localSheetId="6" hidden="1">#REF!</definedName>
    <definedName name="BEx5FGLQV2NQUIJGSNBY9ZMZU568" localSheetId="8" hidden="1">#REF!</definedName>
    <definedName name="BEx5FGLQV2NQUIJGSNBY9ZMZU568" localSheetId="9" hidden="1">#REF!</definedName>
    <definedName name="BEx5FGLQV2NQUIJGSNBY9ZMZU568" hidden="1">#REF!</definedName>
    <definedName name="BEx5GXI1Y15S52E8XGUYJ1S37JAZ" localSheetId="4" hidden="1">#REF!</definedName>
    <definedName name="BEx5GXI1Y15S52E8XGUYJ1S37JAZ" localSheetId="6" hidden="1">#REF!</definedName>
    <definedName name="BEx5GXI1Y15S52E8XGUYJ1S37JAZ" localSheetId="8" hidden="1">#REF!</definedName>
    <definedName name="BEx5GXI1Y15S52E8XGUYJ1S37JAZ" localSheetId="9" hidden="1">#REF!</definedName>
    <definedName name="BEx5GXI1Y15S52E8XGUYJ1S37JAZ" hidden="1">#REF!</definedName>
    <definedName name="BEx5HMJ264VWR1SO0TKF3CPN9V5M" localSheetId="4" hidden="1">#REF!</definedName>
    <definedName name="BEx5HMJ264VWR1SO0TKF3CPN9V5M" localSheetId="6" hidden="1">#REF!</definedName>
    <definedName name="BEx5HMJ264VWR1SO0TKF3CPN9V5M" localSheetId="8" hidden="1">#REF!</definedName>
    <definedName name="BEx5HMJ264VWR1SO0TKF3CPN9V5M" localSheetId="9" hidden="1">#REF!</definedName>
    <definedName name="BEx5HMJ264VWR1SO0TKF3CPN9V5M" hidden="1">#REF!</definedName>
    <definedName name="BEx5ILLAXM0A5LW6I1RJ1NNQA5GA" localSheetId="4" hidden="1">#REF!</definedName>
    <definedName name="BEx5ILLAXM0A5LW6I1RJ1NNQA5GA" localSheetId="6" hidden="1">#REF!</definedName>
    <definedName name="BEx5ILLAXM0A5LW6I1RJ1NNQA5GA" localSheetId="8" hidden="1">#REF!</definedName>
    <definedName name="BEx5ILLAXM0A5LW6I1RJ1NNQA5GA" localSheetId="9" hidden="1">#REF!</definedName>
    <definedName name="BEx5ILLAXM0A5LW6I1RJ1NNQA5GA" hidden="1">#REF!</definedName>
    <definedName name="BEx5K7FOCGY5T4UMBXSOQ1DCDFQY" localSheetId="4" hidden="1">#REF!</definedName>
    <definedName name="BEx5K7FOCGY5T4UMBXSOQ1DCDFQY" localSheetId="6" hidden="1">#REF!</definedName>
    <definedName name="BEx5K7FOCGY5T4UMBXSOQ1DCDFQY" localSheetId="8" hidden="1">#REF!</definedName>
    <definedName name="BEx5K7FOCGY5T4UMBXSOQ1DCDFQY" localSheetId="9" hidden="1">#REF!</definedName>
    <definedName name="BEx5K7FOCGY5T4UMBXSOQ1DCDFQY" hidden="1">#REF!</definedName>
    <definedName name="BEx5KLO3XS0I638UKRU6A2E7GV7D" localSheetId="4" hidden="1">#REF!</definedName>
    <definedName name="BEx5KLO3XS0I638UKRU6A2E7GV7D" localSheetId="6" hidden="1">#REF!</definedName>
    <definedName name="BEx5KLO3XS0I638UKRU6A2E7GV7D" localSheetId="8" hidden="1">#REF!</definedName>
    <definedName name="BEx5KLO3XS0I638UKRU6A2E7GV7D" localSheetId="9" hidden="1">#REF!</definedName>
    <definedName name="BEx5KLO3XS0I638UKRU6A2E7GV7D" hidden="1">#REF!</definedName>
    <definedName name="BEx5KLTMF07UT65858ORLLI6H1ND" localSheetId="4" hidden="1">#REF!</definedName>
    <definedName name="BEx5KLTMF07UT65858ORLLI6H1ND" localSheetId="6" hidden="1">#REF!</definedName>
    <definedName name="BEx5KLTMF07UT65858ORLLI6H1ND" localSheetId="8" hidden="1">#REF!</definedName>
    <definedName name="BEx5KLTMF07UT65858ORLLI6H1ND" localSheetId="9" hidden="1">#REF!</definedName>
    <definedName name="BEx5KLTMF07UT65858ORLLI6H1ND" hidden="1">#REF!</definedName>
    <definedName name="BEx5KTWR6UC1G6FZUG76YH4ADGW6" localSheetId="4" hidden="1">#REF!</definedName>
    <definedName name="BEx5KTWR6UC1G6FZUG76YH4ADGW6" localSheetId="6" hidden="1">#REF!</definedName>
    <definedName name="BEx5KTWR6UC1G6FZUG76YH4ADGW6" localSheetId="8" hidden="1">#REF!</definedName>
    <definedName name="BEx5KTWR6UC1G6FZUG76YH4ADGW6" localSheetId="9" hidden="1">#REF!</definedName>
    <definedName name="BEx5KTWR6UC1G6FZUG76YH4ADGW6" hidden="1">#REF!</definedName>
    <definedName name="BEx5KY3ZU6A1675YRFIG8O2JY3B3" localSheetId="4" hidden="1">#REF!</definedName>
    <definedName name="BEx5KY3ZU6A1675YRFIG8O2JY3B3" localSheetId="6" hidden="1">#REF!</definedName>
    <definedName name="BEx5KY3ZU6A1675YRFIG8O2JY3B3" localSheetId="8" hidden="1">#REF!</definedName>
    <definedName name="BEx5KY3ZU6A1675YRFIG8O2JY3B3" localSheetId="9" hidden="1">#REF!</definedName>
    <definedName name="BEx5KY3ZU6A1675YRFIG8O2JY3B3" hidden="1">#REF!</definedName>
    <definedName name="BEx5LISG9WVDGFZRCTU5D2AD02AH" localSheetId="4" hidden="1">#REF!</definedName>
    <definedName name="BEx5LISG9WVDGFZRCTU5D2AD02AH" localSheetId="6" hidden="1">#REF!</definedName>
    <definedName name="BEx5LISG9WVDGFZRCTU5D2AD02AH" localSheetId="8" hidden="1">#REF!</definedName>
    <definedName name="BEx5LISG9WVDGFZRCTU5D2AD02AH" localSheetId="9" hidden="1">#REF!</definedName>
    <definedName name="BEx5LISG9WVDGFZRCTU5D2AD02AH" hidden="1">#REF!</definedName>
    <definedName name="BEx5LZQ04J1P84R70WT4THGZVI0X" localSheetId="4" hidden="1">#REF!</definedName>
    <definedName name="BEx5LZQ04J1P84R70WT4THGZVI0X" localSheetId="6" hidden="1">#REF!</definedName>
    <definedName name="BEx5LZQ04J1P84R70WT4THGZVI0X" localSheetId="8" hidden="1">#REF!</definedName>
    <definedName name="BEx5LZQ04J1P84R70WT4THGZVI0X" localSheetId="9" hidden="1">#REF!</definedName>
    <definedName name="BEx5LZQ04J1P84R70WT4THGZVI0X" hidden="1">#REF!</definedName>
    <definedName name="BEx5MACXYPYMNILP6WMIOGODLP9K" localSheetId="4" hidden="1">#REF!</definedName>
    <definedName name="BEx5MACXYPYMNILP6WMIOGODLP9K" localSheetId="6" hidden="1">#REF!</definedName>
    <definedName name="BEx5MACXYPYMNILP6WMIOGODLP9K" localSheetId="8" hidden="1">#REF!</definedName>
    <definedName name="BEx5MACXYPYMNILP6WMIOGODLP9K" localSheetId="9" hidden="1">#REF!</definedName>
    <definedName name="BEx5MACXYPYMNILP6WMIOGODLP9K" hidden="1">#REF!</definedName>
    <definedName name="BEx5MZ8HHE6Q3GH4DJUFFUDHAC0B" localSheetId="4" hidden="1">#REF!</definedName>
    <definedName name="BEx5MZ8HHE6Q3GH4DJUFFUDHAC0B" localSheetId="6" hidden="1">#REF!</definedName>
    <definedName name="BEx5MZ8HHE6Q3GH4DJUFFUDHAC0B" localSheetId="8" hidden="1">#REF!</definedName>
    <definedName name="BEx5MZ8HHE6Q3GH4DJUFFUDHAC0B" localSheetId="9" hidden="1">#REF!</definedName>
    <definedName name="BEx5MZ8HHE6Q3GH4DJUFFUDHAC0B" hidden="1">#REF!</definedName>
    <definedName name="BEx5O456Y5KKAQNWBQTZ2G6R2CUY" localSheetId="4" hidden="1">#REF!</definedName>
    <definedName name="BEx5O456Y5KKAQNWBQTZ2G6R2CUY" localSheetId="6" hidden="1">#REF!</definedName>
    <definedName name="BEx5O456Y5KKAQNWBQTZ2G6R2CUY" localSheetId="8" hidden="1">#REF!</definedName>
    <definedName name="BEx5O456Y5KKAQNWBQTZ2G6R2CUY" localSheetId="9" hidden="1">#REF!</definedName>
    <definedName name="BEx5O456Y5KKAQNWBQTZ2G6R2CUY" hidden="1">#REF!</definedName>
    <definedName name="BEx5OBS9OF3EU2J0Y2DV3WS5SBZ2" localSheetId="4" hidden="1">#REF!</definedName>
    <definedName name="BEx5OBS9OF3EU2J0Y2DV3WS5SBZ2" localSheetId="6" hidden="1">#REF!</definedName>
    <definedName name="BEx5OBS9OF3EU2J0Y2DV3WS5SBZ2" localSheetId="8" hidden="1">#REF!</definedName>
    <definedName name="BEx5OBS9OF3EU2J0Y2DV3WS5SBZ2" localSheetId="9" hidden="1">#REF!</definedName>
    <definedName name="BEx5OBS9OF3EU2J0Y2DV3WS5SBZ2" hidden="1">#REF!</definedName>
    <definedName name="BEx5OODEV2C6ZAVQ9WUV06PILH8Q" localSheetId="4" hidden="1">#REF!</definedName>
    <definedName name="BEx5OODEV2C6ZAVQ9WUV06PILH8Q" localSheetId="6" hidden="1">#REF!</definedName>
    <definedName name="BEx5OODEV2C6ZAVQ9WUV06PILH8Q" localSheetId="8" hidden="1">#REF!</definedName>
    <definedName name="BEx5OODEV2C6ZAVQ9WUV06PILH8Q" localSheetId="9" hidden="1">#REF!</definedName>
    <definedName name="BEx5OODEV2C6ZAVQ9WUV06PILH8Q" hidden="1">#REF!</definedName>
    <definedName name="BEx5P25RG8EWFOH3E5Z8TZGEKDRX" localSheetId="4" hidden="1">#REF!</definedName>
    <definedName name="BEx5P25RG8EWFOH3E5Z8TZGEKDRX" localSheetId="6" hidden="1">#REF!</definedName>
    <definedName name="BEx5P25RG8EWFOH3E5Z8TZGEKDRX" localSheetId="8" hidden="1">#REF!</definedName>
    <definedName name="BEx5P25RG8EWFOH3E5Z8TZGEKDRX" localSheetId="9" hidden="1">#REF!</definedName>
    <definedName name="BEx5P25RG8EWFOH3E5Z8TZGEKDRX" hidden="1">#REF!</definedName>
    <definedName name="BEx5PUBZ6QV225MNGBIYEB5GYHBN" localSheetId="4" hidden="1">#REF!</definedName>
    <definedName name="BEx5PUBZ6QV225MNGBIYEB5GYHBN" localSheetId="6" hidden="1">#REF!</definedName>
    <definedName name="BEx5PUBZ6QV225MNGBIYEB5GYHBN" localSheetId="8" hidden="1">#REF!</definedName>
    <definedName name="BEx5PUBZ6QV225MNGBIYEB5GYHBN" localSheetId="9" hidden="1">#REF!</definedName>
    <definedName name="BEx5PUBZ6QV225MNGBIYEB5GYHBN" hidden="1">#REF!</definedName>
    <definedName name="BEx73Y0A4OLDNOASYVVSJNIGY0QT" localSheetId="4" hidden="1">#REF!</definedName>
    <definedName name="BEx73Y0A4OLDNOASYVVSJNIGY0QT" localSheetId="6" hidden="1">#REF!</definedName>
    <definedName name="BEx73Y0A4OLDNOASYVVSJNIGY0QT" localSheetId="8" hidden="1">#REF!</definedName>
    <definedName name="BEx73Y0A4OLDNOASYVVSJNIGY0QT" localSheetId="9" hidden="1">#REF!</definedName>
    <definedName name="BEx73Y0A4OLDNOASYVVSJNIGY0QT" hidden="1">#REF!</definedName>
    <definedName name="BEx765VMSNHRRVNG2W9EWCDWCCXK" localSheetId="4" hidden="1">#REF!</definedName>
    <definedName name="BEx765VMSNHRRVNG2W9EWCDWCCXK" localSheetId="6" hidden="1">#REF!</definedName>
    <definedName name="BEx765VMSNHRRVNG2W9EWCDWCCXK" localSheetId="8" hidden="1">#REF!</definedName>
    <definedName name="BEx765VMSNHRRVNG2W9EWCDWCCXK" localSheetId="9" hidden="1">#REF!</definedName>
    <definedName name="BEx765VMSNHRRVNG2W9EWCDWCCXK" hidden="1">#REF!</definedName>
    <definedName name="BEx7689ZMFLCQVGIUDLP0N1D59GU" localSheetId="4" hidden="1">#REF!</definedName>
    <definedName name="BEx7689ZMFLCQVGIUDLP0N1D59GU" localSheetId="6" hidden="1">#REF!</definedName>
    <definedName name="BEx7689ZMFLCQVGIUDLP0N1D59GU" localSheetId="8" hidden="1">#REF!</definedName>
    <definedName name="BEx7689ZMFLCQVGIUDLP0N1D59GU" localSheetId="9" hidden="1">#REF!</definedName>
    <definedName name="BEx7689ZMFLCQVGIUDLP0N1D59GU" hidden="1">#REF!</definedName>
    <definedName name="BEx771Y5JBBV1NTOJL3B5P328FZS" localSheetId="4" hidden="1">#REF!</definedName>
    <definedName name="BEx771Y5JBBV1NTOJL3B5P328FZS" localSheetId="6" hidden="1">#REF!</definedName>
    <definedName name="BEx771Y5JBBV1NTOJL3B5P328FZS" localSheetId="8" hidden="1">#REF!</definedName>
    <definedName name="BEx771Y5JBBV1NTOJL3B5P328FZS" localSheetId="9" hidden="1">#REF!</definedName>
    <definedName name="BEx771Y5JBBV1NTOJL3B5P328FZS" hidden="1">#REF!</definedName>
    <definedName name="BEx7870CBP343OT1IIA0I9BB9SP0" localSheetId="4" hidden="1">#REF!</definedName>
    <definedName name="BEx7870CBP343OT1IIA0I9BB9SP0" localSheetId="6" hidden="1">#REF!</definedName>
    <definedName name="BEx7870CBP343OT1IIA0I9BB9SP0" localSheetId="8" hidden="1">#REF!</definedName>
    <definedName name="BEx7870CBP343OT1IIA0I9BB9SP0" localSheetId="9" hidden="1">#REF!</definedName>
    <definedName name="BEx7870CBP343OT1IIA0I9BB9SP0" hidden="1">#REF!</definedName>
    <definedName name="BEx78C3KCXG2A5C7Z7L6PUQNDP91" localSheetId="4" hidden="1">#REF!</definedName>
    <definedName name="BEx78C3KCXG2A5C7Z7L6PUQNDP91" localSheetId="6" hidden="1">#REF!</definedName>
    <definedName name="BEx78C3KCXG2A5C7Z7L6PUQNDP91" localSheetId="8" hidden="1">#REF!</definedName>
    <definedName name="BEx78C3KCXG2A5C7Z7L6PUQNDP91" localSheetId="9" hidden="1">#REF!</definedName>
    <definedName name="BEx78C3KCXG2A5C7Z7L6PUQNDP91" hidden="1">#REF!</definedName>
    <definedName name="BEx79RI2FMCPD9CSSYPC66JDDQIM" localSheetId="4" hidden="1">#REF!</definedName>
    <definedName name="BEx79RI2FMCPD9CSSYPC66JDDQIM" localSheetId="6" hidden="1">#REF!</definedName>
    <definedName name="BEx79RI2FMCPD9CSSYPC66JDDQIM" localSheetId="8" hidden="1">#REF!</definedName>
    <definedName name="BEx79RI2FMCPD9CSSYPC66JDDQIM" localSheetId="9" hidden="1">#REF!</definedName>
    <definedName name="BEx79RI2FMCPD9CSSYPC66JDDQIM" hidden="1">#REF!</definedName>
    <definedName name="BEx7AGTPPYFNFJ30NJ3MRPGURHNB" localSheetId="4" hidden="1">#REF!</definedName>
    <definedName name="BEx7AGTPPYFNFJ30NJ3MRPGURHNB" localSheetId="6" hidden="1">#REF!</definedName>
    <definedName name="BEx7AGTPPYFNFJ30NJ3MRPGURHNB" localSheetId="8" hidden="1">#REF!</definedName>
    <definedName name="BEx7AGTPPYFNFJ30NJ3MRPGURHNB" localSheetId="9" hidden="1">#REF!</definedName>
    <definedName name="BEx7AGTPPYFNFJ30NJ3MRPGURHNB" hidden="1">#REF!</definedName>
    <definedName name="BEx7AXLSHP7HWORVRER9Q5SOIHGD" localSheetId="4" hidden="1">#REF!</definedName>
    <definedName name="BEx7AXLSHP7HWORVRER9Q5SOIHGD" localSheetId="6" hidden="1">#REF!</definedName>
    <definedName name="BEx7AXLSHP7HWORVRER9Q5SOIHGD" localSheetId="8" hidden="1">#REF!</definedName>
    <definedName name="BEx7AXLSHP7HWORVRER9Q5SOIHGD" localSheetId="9" hidden="1">#REF!</definedName>
    <definedName name="BEx7AXLSHP7HWORVRER9Q5SOIHGD" hidden="1">#REF!</definedName>
    <definedName name="BEx7AZUTME180WCCR458GE8BIDLW" localSheetId="4" hidden="1">#REF!</definedName>
    <definedName name="BEx7AZUTME180WCCR458GE8BIDLW" localSheetId="6" hidden="1">#REF!</definedName>
    <definedName name="BEx7AZUTME180WCCR458GE8BIDLW" localSheetId="8" hidden="1">#REF!</definedName>
    <definedName name="BEx7AZUTME180WCCR458GE8BIDLW" localSheetId="9" hidden="1">#REF!</definedName>
    <definedName name="BEx7AZUTME180WCCR458GE8BIDLW" hidden="1">#REF!</definedName>
    <definedName name="BEx7BC560FJZSPCZOC0CMO5HS8PW" localSheetId="4" hidden="1">#REF!</definedName>
    <definedName name="BEx7BC560FJZSPCZOC0CMO5HS8PW" localSheetId="6" hidden="1">#REF!</definedName>
    <definedName name="BEx7BC560FJZSPCZOC0CMO5HS8PW" localSheetId="8" hidden="1">#REF!</definedName>
    <definedName name="BEx7BC560FJZSPCZOC0CMO5HS8PW" localSheetId="9" hidden="1">#REF!</definedName>
    <definedName name="BEx7BC560FJZSPCZOC0CMO5HS8PW" hidden="1">#REF!</definedName>
    <definedName name="BEx7D4VJ70P9DPU01N0HKRUM1RPB" localSheetId="4" hidden="1">#REF!</definedName>
    <definedName name="BEx7D4VJ70P9DPU01N0HKRUM1RPB" localSheetId="6" hidden="1">#REF!</definedName>
    <definedName name="BEx7D4VJ70P9DPU01N0HKRUM1RPB" localSheetId="8" hidden="1">#REF!</definedName>
    <definedName name="BEx7D4VJ70P9DPU01N0HKRUM1RPB" localSheetId="9" hidden="1">#REF!</definedName>
    <definedName name="BEx7D4VJ70P9DPU01N0HKRUM1RPB" hidden="1">#REF!</definedName>
    <definedName name="BEx7DGKCLIUG9QERN8PTUB0PJSN8" localSheetId="4" hidden="1">#REF!</definedName>
    <definedName name="BEx7DGKCLIUG9QERN8PTUB0PJSN8" localSheetId="6" hidden="1">#REF!</definedName>
    <definedName name="BEx7DGKCLIUG9QERN8PTUB0PJSN8" localSheetId="8" hidden="1">#REF!</definedName>
    <definedName name="BEx7DGKCLIUG9QERN8PTUB0PJSN8" localSheetId="9" hidden="1">#REF!</definedName>
    <definedName name="BEx7DGKCLIUG9QERN8PTUB0PJSN8" hidden="1">#REF!</definedName>
    <definedName name="BEx7DUSR4UM6EBI71OKVNMZ33LY1" localSheetId="4" hidden="1">#REF!</definedName>
    <definedName name="BEx7DUSR4UM6EBI71OKVNMZ33LY1" localSheetId="6" hidden="1">#REF!</definedName>
    <definedName name="BEx7DUSR4UM6EBI71OKVNMZ33LY1" localSheetId="8" hidden="1">#REF!</definedName>
    <definedName name="BEx7DUSR4UM6EBI71OKVNMZ33LY1" localSheetId="9" hidden="1">#REF!</definedName>
    <definedName name="BEx7DUSR4UM6EBI71OKVNMZ33LY1" hidden="1">#REF!</definedName>
    <definedName name="BEx7E3HTXUDM3G7SXE91WA2EA8RI" localSheetId="4" hidden="1">#REF!</definedName>
    <definedName name="BEx7E3HTXUDM3G7SXE91WA2EA8RI" localSheetId="6" hidden="1">#REF!</definedName>
    <definedName name="BEx7E3HTXUDM3G7SXE91WA2EA8RI" localSheetId="8" hidden="1">#REF!</definedName>
    <definedName name="BEx7E3HTXUDM3G7SXE91WA2EA8RI" localSheetId="9" hidden="1">#REF!</definedName>
    <definedName name="BEx7E3HTXUDM3G7SXE91WA2EA8RI" hidden="1">#REF!</definedName>
    <definedName name="BEx7EP80WWVRVVYDS5IG75H496C5" localSheetId="4" hidden="1">#REF!</definedName>
    <definedName name="BEx7EP80WWVRVVYDS5IG75H496C5" localSheetId="6" hidden="1">#REF!</definedName>
    <definedName name="BEx7EP80WWVRVVYDS5IG75H496C5" localSheetId="8" hidden="1">#REF!</definedName>
    <definedName name="BEx7EP80WWVRVVYDS5IG75H496C5" localSheetId="9" hidden="1">#REF!</definedName>
    <definedName name="BEx7EP80WWVRVVYDS5IG75H496C5" hidden="1">#REF!</definedName>
    <definedName name="BEx7EPDD0Q4P6TF4FI8H7HS7RVPM" localSheetId="4" hidden="1">#REF!</definedName>
    <definedName name="BEx7EPDD0Q4P6TF4FI8H7HS7RVPM" localSheetId="6" hidden="1">#REF!</definedName>
    <definedName name="BEx7EPDD0Q4P6TF4FI8H7HS7RVPM" localSheetId="8" hidden="1">#REF!</definedName>
    <definedName name="BEx7EPDD0Q4P6TF4FI8H7HS7RVPM" localSheetId="9" hidden="1">#REF!</definedName>
    <definedName name="BEx7EPDD0Q4P6TF4FI8H7HS7RVPM" hidden="1">#REF!</definedName>
    <definedName name="BEx7ES7WANM3AMF8755MKTHCHWXQ" localSheetId="4" hidden="1">#REF!</definedName>
    <definedName name="BEx7ES7WANM3AMF8755MKTHCHWXQ" localSheetId="6" hidden="1">#REF!</definedName>
    <definedName name="BEx7ES7WANM3AMF8755MKTHCHWXQ" localSheetId="8" hidden="1">#REF!</definedName>
    <definedName name="BEx7ES7WANM3AMF8755MKTHCHWXQ" localSheetId="9" hidden="1">#REF!</definedName>
    <definedName name="BEx7ES7WANM3AMF8755MKTHCHWXQ" hidden="1">#REF!</definedName>
    <definedName name="BEx7FKU8YV5UAD2ZEQ2V93CJP6N2" localSheetId="4" hidden="1">#REF!</definedName>
    <definedName name="BEx7FKU8YV5UAD2ZEQ2V93CJP6N2" localSheetId="6" hidden="1">#REF!</definedName>
    <definedName name="BEx7FKU8YV5UAD2ZEQ2V93CJP6N2" localSheetId="8" hidden="1">#REF!</definedName>
    <definedName name="BEx7FKU8YV5UAD2ZEQ2V93CJP6N2" localSheetId="9" hidden="1">#REF!</definedName>
    <definedName name="BEx7FKU8YV5UAD2ZEQ2V93CJP6N2" hidden="1">#REF!</definedName>
    <definedName name="BEx7G1675I1HCHRICU9LJJWVTLCS" localSheetId="4" hidden="1">#REF!</definedName>
    <definedName name="BEx7G1675I1HCHRICU9LJJWVTLCS" localSheetId="6" hidden="1">#REF!</definedName>
    <definedName name="BEx7G1675I1HCHRICU9LJJWVTLCS" localSheetId="8" hidden="1">#REF!</definedName>
    <definedName name="BEx7G1675I1HCHRICU9LJJWVTLCS" localSheetId="9" hidden="1">#REF!</definedName>
    <definedName name="BEx7G1675I1HCHRICU9LJJWVTLCS" hidden="1">#REF!</definedName>
    <definedName name="BEx7G4WYC777T0T2O076BQ1CKA4R" localSheetId="4" hidden="1">#REF!</definedName>
    <definedName name="BEx7G4WYC777T0T2O076BQ1CKA4R" localSheetId="6" hidden="1">#REF!</definedName>
    <definedName name="BEx7G4WYC777T0T2O076BQ1CKA4R" localSheetId="8" hidden="1">#REF!</definedName>
    <definedName name="BEx7G4WYC777T0T2O076BQ1CKA4R" localSheetId="9" hidden="1">#REF!</definedName>
    <definedName name="BEx7G4WYC777T0T2O076BQ1CKA4R" hidden="1">#REF!</definedName>
    <definedName name="BEx7G6KE4UVLF4367SL1WNQ4BSCY" localSheetId="4" hidden="1">#REF!</definedName>
    <definedName name="BEx7G6KE4UVLF4367SL1WNQ4BSCY" localSheetId="6" hidden="1">#REF!</definedName>
    <definedName name="BEx7G6KE4UVLF4367SL1WNQ4BSCY" localSheetId="8" hidden="1">#REF!</definedName>
    <definedName name="BEx7G6KE4UVLF4367SL1WNQ4BSCY" localSheetId="9" hidden="1">#REF!</definedName>
    <definedName name="BEx7G6KE4UVLF4367SL1WNQ4BSCY" hidden="1">#REF!</definedName>
    <definedName name="BEx7HS416LETDEMT7WQ40IYN0VY7" localSheetId="4" hidden="1">#REF!</definedName>
    <definedName name="BEx7HS416LETDEMT7WQ40IYN0VY7" localSheetId="6" hidden="1">#REF!</definedName>
    <definedName name="BEx7HS416LETDEMT7WQ40IYN0VY7" localSheetId="8" hidden="1">#REF!</definedName>
    <definedName name="BEx7HS416LETDEMT7WQ40IYN0VY7" localSheetId="9" hidden="1">#REF!</definedName>
    <definedName name="BEx7HS416LETDEMT7WQ40IYN0VY7" hidden="1">#REF!</definedName>
    <definedName name="BEx7IY2EV9CRLVNQFRW9O4F9BWZH" localSheetId="4" hidden="1">#REF!</definedName>
    <definedName name="BEx7IY2EV9CRLVNQFRW9O4F9BWZH" localSheetId="6" hidden="1">#REF!</definedName>
    <definedName name="BEx7IY2EV9CRLVNQFRW9O4F9BWZH" localSheetId="8" hidden="1">#REF!</definedName>
    <definedName name="BEx7IY2EV9CRLVNQFRW9O4F9BWZH" localSheetId="9" hidden="1">#REF!</definedName>
    <definedName name="BEx7IY2EV9CRLVNQFRW9O4F9BWZH" hidden="1">#REF!</definedName>
    <definedName name="BEx7JDSYWXPUF8RKC731Z8G1B27Y" localSheetId="4" hidden="1">#REF!</definedName>
    <definedName name="BEx7JDSYWXPUF8RKC731Z8G1B27Y" localSheetId="6" hidden="1">#REF!</definedName>
    <definedName name="BEx7JDSYWXPUF8RKC731Z8G1B27Y" localSheetId="8" hidden="1">#REF!</definedName>
    <definedName name="BEx7JDSYWXPUF8RKC731Z8G1B27Y" localSheetId="9" hidden="1">#REF!</definedName>
    <definedName name="BEx7JDSYWXPUF8RKC731Z8G1B27Y" hidden="1">#REF!</definedName>
    <definedName name="BEx7JGI1O9GZDUHDP82GR31JLQL8" localSheetId="4" hidden="1">#REF!</definedName>
    <definedName name="BEx7JGI1O9GZDUHDP82GR31JLQL8" localSheetId="6" hidden="1">#REF!</definedName>
    <definedName name="BEx7JGI1O9GZDUHDP82GR31JLQL8" localSheetId="8" hidden="1">#REF!</definedName>
    <definedName name="BEx7JGI1O9GZDUHDP82GR31JLQL8" localSheetId="9" hidden="1">#REF!</definedName>
    <definedName name="BEx7JGI1O9GZDUHDP82GR31JLQL8" hidden="1">#REF!</definedName>
    <definedName name="BEx7KKI9S9SEZDLOIMRSQ8JQOJT4" localSheetId="4" hidden="1">#REF!</definedName>
    <definedName name="BEx7KKI9S9SEZDLOIMRSQ8JQOJT4" localSheetId="6" hidden="1">#REF!</definedName>
    <definedName name="BEx7KKI9S9SEZDLOIMRSQ8JQOJT4" localSheetId="8" hidden="1">#REF!</definedName>
    <definedName name="BEx7KKI9S9SEZDLOIMRSQ8JQOJT4" localSheetId="9" hidden="1">#REF!</definedName>
    <definedName name="BEx7KKI9S9SEZDLOIMRSQ8JQOJT4" hidden="1">#REF!</definedName>
    <definedName name="BEx7L4AI0CXM65MR56TE753E33UE" localSheetId="4" hidden="1">#REF!</definedName>
    <definedName name="BEx7L4AI0CXM65MR56TE753E33UE" localSheetId="6" hidden="1">#REF!</definedName>
    <definedName name="BEx7L4AI0CXM65MR56TE753E33UE" localSheetId="8" hidden="1">#REF!</definedName>
    <definedName name="BEx7L4AI0CXM65MR56TE753E33UE" localSheetId="9" hidden="1">#REF!</definedName>
    <definedName name="BEx7L4AI0CXM65MR56TE753E33UE" hidden="1">#REF!</definedName>
    <definedName name="BEx7L6DV256RJKEE5MP8MV821NP2" localSheetId="4" hidden="1">#REF!</definedName>
    <definedName name="BEx7L6DV256RJKEE5MP8MV821NP2" localSheetId="6" hidden="1">#REF!</definedName>
    <definedName name="BEx7L6DV256RJKEE5MP8MV821NP2" localSheetId="8" hidden="1">#REF!</definedName>
    <definedName name="BEx7L6DV256RJKEE5MP8MV821NP2" localSheetId="9" hidden="1">#REF!</definedName>
    <definedName name="BEx7L6DV256RJKEE5MP8MV821NP2" hidden="1">#REF!</definedName>
    <definedName name="BEx7N00S7KVMQDLP3SC7FI18HHSE" localSheetId="4" hidden="1">#REF!</definedName>
    <definedName name="BEx7N00S7KVMQDLP3SC7FI18HHSE" localSheetId="6" hidden="1">#REF!</definedName>
    <definedName name="BEx7N00S7KVMQDLP3SC7FI18HHSE" localSheetId="8" hidden="1">#REF!</definedName>
    <definedName name="BEx7N00S7KVMQDLP3SC7FI18HHSE" localSheetId="9" hidden="1">#REF!</definedName>
    <definedName name="BEx7N00S7KVMQDLP3SC7FI18HHSE" hidden="1">#REF!</definedName>
    <definedName name="BEx90PWT26CUZC4QBYPIGOIQRK57" localSheetId="4" hidden="1">#REF!</definedName>
    <definedName name="BEx90PWT26CUZC4QBYPIGOIQRK57" localSheetId="6" hidden="1">#REF!</definedName>
    <definedName name="BEx90PWT26CUZC4QBYPIGOIQRK57" localSheetId="8" hidden="1">#REF!</definedName>
    <definedName name="BEx90PWT26CUZC4QBYPIGOIQRK57" localSheetId="9" hidden="1">#REF!</definedName>
    <definedName name="BEx90PWT26CUZC4QBYPIGOIQRK57" hidden="1">#REF!</definedName>
    <definedName name="BEx925M3H98PWAPIVXEFUO0J02NS" localSheetId="4" hidden="1">#REF!</definedName>
    <definedName name="BEx925M3H98PWAPIVXEFUO0J02NS" localSheetId="6" hidden="1">#REF!</definedName>
    <definedName name="BEx925M3H98PWAPIVXEFUO0J02NS" localSheetId="8" hidden="1">#REF!</definedName>
    <definedName name="BEx925M3H98PWAPIVXEFUO0J02NS" localSheetId="9" hidden="1">#REF!</definedName>
    <definedName name="BEx925M3H98PWAPIVXEFUO0J02NS" hidden="1">#REF!</definedName>
    <definedName name="BEx929CWD6XCSUHBR0V5BUUGIE4W" localSheetId="4" hidden="1">#REF!</definedName>
    <definedName name="BEx929CWD6XCSUHBR0V5BUUGIE4W" localSheetId="6" hidden="1">#REF!</definedName>
    <definedName name="BEx929CWD6XCSUHBR0V5BUUGIE4W" localSheetId="8" hidden="1">#REF!</definedName>
    <definedName name="BEx929CWD6XCSUHBR0V5BUUGIE4W" localSheetId="9" hidden="1">#REF!</definedName>
    <definedName name="BEx929CWD6XCSUHBR0V5BUUGIE4W" hidden="1">#REF!</definedName>
    <definedName name="BEx92SZHV0ST4Q1BSOHCW0ZAMVV9" localSheetId="4" hidden="1">#REF!</definedName>
    <definedName name="BEx92SZHV0ST4Q1BSOHCW0ZAMVV9" localSheetId="6" hidden="1">#REF!</definedName>
    <definedName name="BEx92SZHV0ST4Q1BSOHCW0ZAMVV9" localSheetId="8" hidden="1">#REF!</definedName>
    <definedName name="BEx92SZHV0ST4Q1BSOHCW0ZAMVV9" localSheetId="9" hidden="1">#REF!</definedName>
    <definedName name="BEx92SZHV0ST4Q1BSOHCW0ZAMVV9" hidden="1">#REF!</definedName>
    <definedName name="BEx92VU449ZVATFK8XRZJDXZY42I" localSheetId="4" hidden="1">#REF!</definedName>
    <definedName name="BEx92VU449ZVATFK8XRZJDXZY42I" localSheetId="6" hidden="1">#REF!</definedName>
    <definedName name="BEx92VU449ZVATFK8XRZJDXZY42I" localSheetId="8" hidden="1">#REF!</definedName>
    <definedName name="BEx92VU449ZVATFK8XRZJDXZY42I" localSheetId="9" hidden="1">#REF!</definedName>
    <definedName name="BEx92VU449ZVATFK8XRZJDXZY42I" hidden="1">#REF!</definedName>
    <definedName name="BEx92XHCVU1KMOOU6FAX1QSMK5V3" localSheetId="4" hidden="1">#REF!</definedName>
    <definedName name="BEx92XHCVU1KMOOU6FAX1QSMK5V3" localSheetId="6" hidden="1">#REF!</definedName>
    <definedName name="BEx92XHCVU1KMOOU6FAX1QSMK5V3" localSheetId="8" hidden="1">#REF!</definedName>
    <definedName name="BEx92XHCVU1KMOOU6FAX1QSMK5V3" localSheetId="9" hidden="1">#REF!</definedName>
    <definedName name="BEx92XHCVU1KMOOU6FAX1QSMK5V3" hidden="1">#REF!</definedName>
    <definedName name="BEx941CDPJKDKGCRWGMVPJX1AY8N" localSheetId="4" hidden="1">#REF!</definedName>
    <definedName name="BEx941CDPJKDKGCRWGMVPJX1AY8N" localSheetId="6" hidden="1">#REF!</definedName>
    <definedName name="BEx941CDPJKDKGCRWGMVPJX1AY8N" localSheetId="8" hidden="1">#REF!</definedName>
    <definedName name="BEx941CDPJKDKGCRWGMVPJX1AY8N" localSheetId="9" hidden="1">#REF!</definedName>
    <definedName name="BEx941CDPJKDKGCRWGMVPJX1AY8N" hidden="1">#REF!</definedName>
    <definedName name="BEx94MRR3F2567DTEU2XYWQ1H5T7" localSheetId="4" hidden="1">#REF!</definedName>
    <definedName name="BEx94MRR3F2567DTEU2XYWQ1H5T7" localSheetId="6" hidden="1">#REF!</definedName>
    <definedName name="BEx94MRR3F2567DTEU2XYWQ1H5T7" localSheetId="8" hidden="1">#REF!</definedName>
    <definedName name="BEx94MRR3F2567DTEU2XYWQ1H5T7" localSheetId="9" hidden="1">#REF!</definedName>
    <definedName name="BEx94MRR3F2567DTEU2XYWQ1H5T7" hidden="1">#REF!</definedName>
    <definedName name="BEx94T2D2RX8K11UX4L7GBCE15J4" localSheetId="4" hidden="1">#REF!</definedName>
    <definedName name="BEx94T2D2RX8K11UX4L7GBCE15J4" localSheetId="6" hidden="1">#REF!</definedName>
    <definedName name="BEx94T2D2RX8K11UX4L7GBCE15J4" localSheetId="8" hidden="1">#REF!</definedName>
    <definedName name="BEx94T2D2RX8K11UX4L7GBCE15J4" localSheetId="9" hidden="1">#REF!</definedName>
    <definedName name="BEx94T2D2RX8K11UX4L7GBCE15J4" hidden="1">#REF!</definedName>
    <definedName name="BEx94V0FDLW7LK3IAU25M5AHJSJH" localSheetId="4" hidden="1">#REF!</definedName>
    <definedName name="BEx94V0FDLW7LK3IAU25M5AHJSJH" localSheetId="6" hidden="1">#REF!</definedName>
    <definedName name="BEx94V0FDLW7LK3IAU25M5AHJSJH" localSheetId="8" hidden="1">#REF!</definedName>
    <definedName name="BEx94V0FDLW7LK3IAU25M5AHJSJH" localSheetId="9" hidden="1">#REF!</definedName>
    <definedName name="BEx94V0FDLW7LK3IAU25M5AHJSJH" hidden="1">#REF!</definedName>
    <definedName name="BEx96AK8XX91JLLMJYIF0198BFS5" localSheetId="4" hidden="1">#REF!</definedName>
    <definedName name="BEx96AK8XX91JLLMJYIF0198BFS5" localSheetId="6" hidden="1">#REF!</definedName>
    <definedName name="BEx96AK8XX91JLLMJYIF0198BFS5" localSheetId="8" hidden="1">#REF!</definedName>
    <definedName name="BEx96AK8XX91JLLMJYIF0198BFS5" localSheetId="9" hidden="1">#REF!</definedName>
    <definedName name="BEx96AK8XX91JLLMJYIF0198BFS5" hidden="1">#REF!</definedName>
    <definedName name="BEx96P8WC0ZUP1ZAVUL4VOFZS9WW" localSheetId="4" hidden="1">#REF!</definedName>
    <definedName name="BEx96P8WC0ZUP1ZAVUL4VOFZS9WW" localSheetId="6" hidden="1">#REF!</definedName>
    <definedName name="BEx96P8WC0ZUP1ZAVUL4VOFZS9WW" localSheetId="8" hidden="1">#REF!</definedName>
    <definedName name="BEx96P8WC0ZUP1ZAVUL4VOFZS9WW" localSheetId="9" hidden="1">#REF!</definedName>
    <definedName name="BEx96P8WC0ZUP1ZAVUL4VOFZS9WW" hidden="1">#REF!</definedName>
    <definedName name="BEx96UXXLJKX4WJ5M8B56ASIGBIS" localSheetId="4" hidden="1">#REF!</definedName>
    <definedName name="BEx96UXXLJKX4WJ5M8B56ASIGBIS" localSheetId="6" hidden="1">#REF!</definedName>
    <definedName name="BEx96UXXLJKX4WJ5M8B56ASIGBIS" localSheetId="8" hidden="1">#REF!</definedName>
    <definedName name="BEx96UXXLJKX4WJ5M8B56ASIGBIS" localSheetId="9" hidden="1">#REF!</definedName>
    <definedName name="BEx96UXXLJKX4WJ5M8B56ASIGBIS" hidden="1">#REF!</definedName>
    <definedName name="BEx97FM9GAXIDZX7ZUVRZDXO7B8T" localSheetId="4" hidden="1">#REF!</definedName>
    <definedName name="BEx97FM9GAXIDZX7ZUVRZDXO7B8T" localSheetId="6" hidden="1">#REF!</definedName>
    <definedName name="BEx97FM9GAXIDZX7ZUVRZDXO7B8T" localSheetId="8" hidden="1">#REF!</definedName>
    <definedName name="BEx97FM9GAXIDZX7ZUVRZDXO7B8T" localSheetId="9" hidden="1">#REF!</definedName>
    <definedName name="BEx97FM9GAXIDZX7ZUVRZDXO7B8T" hidden="1">#REF!</definedName>
    <definedName name="BEx98DS9NBRU8OAKDORM6URAUYHN" localSheetId="4" hidden="1">#REF!</definedName>
    <definedName name="BEx98DS9NBRU8OAKDORM6URAUYHN" localSheetId="6" hidden="1">#REF!</definedName>
    <definedName name="BEx98DS9NBRU8OAKDORM6URAUYHN" localSheetId="8" hidden="1">#REF!</definedName>
    <definedName name="BEx98DS9NBRU8OAKDORM6URAUYHN" localSheetId="9" hidden="1">#REF!</definedName>
    <definedName name="BEx98DS9NBRU8OAKDORM6URAUYHN" hidden="1">#REF!</definedName>
    <definedName name="BEx98LVKSD5PICE7MTD18JD6DN8X" localSheetId="4" hidden="1">#REF!</definedName>
    <definedName name="BEx98LVKSD5PICE7MTD18JD6DN8X" localSheetId="6" hidden="1">#REF!</definedName>
    <definedName name="BEx98LVKSD5PICE7MTD18JD6DN8X" localSheetId="8" hidden="1">#REF!</definedName>
    <definedName name="BEx98LVKSD5PICE7MTD18JD6DN8X" localSheetId="9" hidden="1">#REF!</definedName>
    <definedName name="BEx98LVKSD5PICE7MTD18JD6DN8X" hidden="1">#REF!</definedName>
    <definedName name="BEx995CVOSINW6GED4FFQ5JXV9WC" localSheetId="4" hidden="1">#REF!</definedName>
    <definedName name="BEx995CVOSINW6GED4FFQ5JXV9WC" localSheetId="6" hidden="1">#REF!</definedName>
    <definedName name="BEx995CVOSINW6GED4FFQ5JXV9WC" localSheetId="8" hidden="1">#REF!</definedName>
    <definedName name="BEx995CVOSINW6GED4FFQ5JXV9WC" localSheetId="9" hidden="1">#REF!</definedName>
    <definedName name="BEx995CVOSINW6GED4FFQ5JXV9WC" hidden="1">#REF!</definedName>
    <definedName name="BEx9B18PHKFP61A42WWQBXT0VRGM" localSheetId="4" hidden="1">#REF!</definedName>
    <definedName name="BEx9B18PHKFP61A42WWQBXT0VRGM" localSheetId="6" hidden="1">#REF!</definedName>
    <definedName name="BEx9B18PHKFP61A42WWQBXT0VRGM" localSheetId="8" hidden="1">#REF!</definedName>
    <definedName name="BEx9B18PHKFP61A42WWQBXT0VRGM" localSheetId="9" hidden="1">#REF!</definedName>
    <definedName name="BEx9B18PHKFP61A42WWQBXT0VRGM" hidden="1">#REF!</definedName>
    <definedName name="BEx9CEUASCT88T0L8XQKKBPDTO3F" localSheetId="4" hidden="1">#REF!</definedName>
    <definedName name="BEx9CEUASCT88T0L8XQKKBPDTO3F" localSheetId="6" hidden="1">#REF!</definedName>
    <definedName name="BEx9CEUASCT88T0L8XQKKBPDTO3F" localSheetId="8" hidden="1">#REF!</definedName>
    <definedName name="BEx9CEUASCT88T0L8XQKKBPDTO3F" localSheetId="9" hidden="1">#REF!</definedName>
    <definedName name="BEx9CEUASCT88T0L8XQKKBPDTO3F" hidden="1">#REF!</definedName>
    <definedName name="BEx9CFFUM6XO1PX1UI6DD5ANOOC9" localSheetId="4" hidden="1">#REF!</definedName>
    <definedName name="BEx9CFFUM6XO1PX1UI6DD5ANOOC9" localSheetId="6" hidden="1">#REF!</definedName>
    <definedName name="BEx9CFFUM6XO1PX1UI6DD5ANOOC9" localSheetId="8" hidden="1">#REF!</definedName>
    <definedName name="BEx9CFFUM6XO1PX1UI6DD5ANOOC9" localSheetId="9" hidden="1">#REF!</definedName>
    <definedName name="BEx9CFFUM6XO1PX1UI6DD5ANOOC9" hidden="1">#REF!</definedName>
    <definedName name="BEx9DOEATR57T3AET7XVVUKMKOPY" localSheetId="4" hidden="1">#REF!</definedName>
    <definedName name="BEx9DOEATR57T3AET7XVVUKMKOPY" localSheetId="6" hidden="1">#REF!</definedName>
    <definedName name="BEx9DOEATR57T3AET7XVVUKMKOPY" localSheetId="8" hidden="1">#REF!</definedName>
    <definedName name="BEx9DOEATR57T3AET7XVVUKMKOPY" localSheetId="9" hidden="1">#REF!</definedName>
    <definedName name="BEx9DOEATR57T3AET7XVVUKMKOPY" hidden="1">#REF!</definedName>
    <definedName name="BEx9FEA4ROWAF4VCVY3LR0BQ5EUD" localSheetId="4" hidden="1">#REF!</definedName>
    <definedName name="BEx9FEA4ROWAF4VCVY3LR0BQ5EUD" localSheetId="6" hidden="1">#REF!</definedName>
    <definedName name="BEx9FEA4ROWAF4VCVY3LR0BQ5EUD" localSheetId="8" hidden="1">#REF!</definedName>
    <definedName name="BEx9FEA4ROWAF4VCVY3LR0BQ5EUD" localSheetId="9" hidden="1">#REF!</definedName>
    <definedName name="BEx9FEA4ROWAF4VCVY3LR0BQ5EUD" hidden="1">#REF!</definedName>
    <definedName name="BEx9FLML3EODGOJH4ENFGWE88FJO" localSheetId="4" hidden="1">#REF!</definedName>
    <definedName name="BEx9FLML3EODGOJH4ENFGWE88FJO" localSheetId="6" hidden="1">#REF!</definedName>
    <definedName name="BEx9FLML3EODGOJH4ENFGWE88FJO" localSheetId="8" hidden="1">#REF!</definedName>
    <definedName name="BEx9FLML3EODGOJH4ENFGWE88FJO" localSheetId="9" hidden="1">#REF!</definedName>
    <definedName name="BEx9FLML3EODGOJH4ENFGWE88FJO" hidden="1">#REF!</definedName>
    <definedName name="BEx9FVYQ8U2QG8Q8ENPZR02JQPV4" localSheetId="4" hidden="1">#REF!</definedName>
    <definedName name="BEx9FVYQ8U2QG8Q8ENPZR02JQPV4" localSheetId="6" hidden="1">#REF!</definedName>
    <definedName name="BEx9FVYQ8U2QG8Q8ENPZR02JQPV4" localSheetId="8" hidden="1">#REF!</definedName>
    <definedName name="BEx9FVYQ8U2QG8Q8ENPZR02JQPV4" localSheetId="9" hidden="1">#REF!</definedName>
    <definedName name="BEx9FVYQ8U2QG8Q8ENPZR02JQPV4" hidden="1">#REF!</definedName>
    <definedName name="BEx9G6WG4QVRE75NFDH9AK9ENFM1" localSheetId="4" hidden="1">#REF!</definedName>
    <definedName name="BEx9G6WG4QVRE75NFDH9AK9ENFM1" localSheetId="6" hidden="1">#REF!</definedName>
    <definedName name="BEx9G6WG4QVRE75NFDH9AK9ENFM1" localSheetId="8" hidden="1">#REF!</definedName>
    <definedName name="BEx9G6WG4QVRE75NFDH9AK9ENFM1" localSheetId="9" hidden="1">#REF!</definedName>
    <definedName name="BEx9G6WG4QVRE75NFDH9AK9ENFM1" hidden="1">#REF!</definedName>
    <definedName name="BEx9GRFM4UC40IJ5CKFB120CV0MG" localSheetId="4" hidden="1">#REF!</definedName>
    <definedName name="BEx9GRFM4UC40IJ5CKFB120CV0MG" localSheetId="6" hidden="1">#REF!</definedName>
    <definedName name="BEx9GRFM4UC40IJ5CKFB120CV0MG" localSheetId="8" hidden="1">#REF!</definedName>
    <definedName name="BEx9GRFM4UC40IJ5CKFB120CV0MG" localSheetId="9" hidden="1">#REF!</definedName>
    <definedName name="BEx9GRFM4UC40IJ5CKFB120CV0MG" hidden="1">#REF!</definedName>
    <definedName name="BEx9GWJ26T0WLA3Q0197TM3186KU" localSheetId="4" hidden="1">#REF!</definedName>
    <definedName name="BEx9GWJ26T0WLA3Q0197TM3186KU" localSheetId="6" hidden="1">#REF!</definedName>
    <definedName name="BEx9GWJ26T0WLA3Q0197TM3186KU" localSheetId="8" hidden="1">#REF!</definedName>
    <definedName name="BEx9GWJ26T0WLA3Q0197TM3186KU" localSheetId="9" hidden="1">#REF!</definedName>
    <definedName name="BEx9GWJ26T0WLA3Q0197TM3186KU" hidden="1">#REF!</definedName>
    <definedName name="BEx9HD0IAEEP7F9UP5Z68MOHC0U1" localSheetId="4" hidden="1">#REF!</definedName>
    <definedName name="BEx9HD0IAEEP7F9UP5Z68MOHC0U1" localSheetId="6" hidden="1">#REF!</definedName>
    <definedName name="BEx9HD0IAEEP7F9UP5Z68MOHC0U1" localSheetId="8" hidden="1">#REF!</definedName>
    <definedName name="BEx9HD0IAEEP7F9UP5Z68MOHC0U1" localSheetId="9" hidden="1">#REF!</definedName>
    <definedName name="BEx9HD0IAEEP7F9UP5Z68MOHC0U1" hidden="1">#REF!</definedName>
    <definedName name="BEx9IA4OATQIX6A5FEZADVNCQ19Z" localSheetId="4" hidden="1">#REF!</definedName>
    <definedName name="BEx9IA4OATQIX6A5FEZADVNCQ19Z" localSheetId="6" hidden="1">#REF!</definedName>
    <definedName name="BEx9IA4OATQIX6A5FEZADVNCQ19Z" localSheetId="8" hidden="1">#REF!</definedName>
    <definedName name="BEx9IA4OATQIX6A5FEZADVNCQ19Z" localSheetId="9" hidden="1">#REF!</definedName>
    <definedName name="BEx9IA4OATQIX6A5FEZADVNCQ19Z" hidden="1">#REF!</definedName>
    <definedName name="BEx9IBH4B9UZ6T32I2AGL5K1L2BP" localSheetId="4" hidden="1">#REF!</definedName>
    <definedName name="BEx9IBH4B9UZ6T32I2AGL5K1L2BP" localSheetId="6" hidden="1">#REF!</definedName>
    <definedName name="BEx9IBH4B9UZ6T32I2AGL5K1L2BP" localSheetId="8" hidden="1">#REF!</definedName>
    <definedName name="BEx9IBH4B9UZ6T32I2AGL5K1L2BP" localSheetId="9" hidden="1">#REF!</definedName>
    <definedName name="BEx9IBH4B9UZ6T32I2AGL5K1L2BP" hidden="1">#REF!</definedName>
    <definedName name="BEx9J0COL9AEXI6QMK31L66D8XFO" localSheetId="4" hidden="1">#REF!</definedName>
    <definedName name="BEx9J0COL9AEXI6QMK31L66D8XFO" localSheetId="6" hidden="1">#REF!</definedName>
    <definedName name="BEx9J0COL9AEXI6QMK31L66D8XFO" localSheetId="8" hidden="1">#REF!</definedName>
    <definedName name="BEx9J0COL9AEXI6QMK31L66D8XFO" localSheetId="9" hidden="1">#REF!</definedName>
    <definedName name="BEx9J0COL9AEXI6QMK31L66D8XFO" hidden="1">#REF!</definedName>
    <definedName name="BExAWMHVLZSJGYYQ8G0WQ4BNKPEU" localSheetId="4" hidden="1">#REF!</definedName>
    <definedName name="BExAWMHVLZSJGYYQ8G0WQ4BNKPEU" localSheetId="6" hidden="1">#REF!</definedName>
    <definedName name="BExAWMHVLZSJGYYQ8G0WQ4BNKPEU" localSheetId="8" hidden="1">#REF!</definedName>
    <definedName name="BExAWMHVLZSJGYYQ8G0WQ4BNKPEU" localSheetId="9" hidden="1">#REF!</definedName>
    <definedName name="BExAWMHVLZSJGYYQ8G0WQ4BNKPEU" hidden="1">#REF!</definedName>
    <definedName name="BExAX94G288ORE5KHV3UNLVKVLZ3" localSheetId="4" hidden="1">#REF!</definedName>
    <definedName name="BExAX94G288ORE5KHV3UNLVKVLZ3" localSheetId="6" hidden="1">#REF!</definedName>
    <definedName name="BExAX94G288ORE5KHV3UNLVKVLZ3" localSheetId="8" hidden="1">#REF!</definedName>
    <definedName name="BExAX94G288ORE5KHV3UNLVKVLZ3" localSheetId="9" hidden="1">#REF!</definedName>
    <definedName name="BExAX94G288ORE5KHV3UNLVKVLZ3" hidden="1">#REF!</definedName>
    <definedName name="BExAXCF53AUAR49BW555266EIXMJ" localSheetId="4" hidden="1">#REF!</definedName>
    <definedName name="BExAXCF53AUAR49BW555266EIXMJ" localSheetId="6" hidden="1">#REF!</definedName>
    <definedName name="BExAXCF53AUAR49BW555266EIXMJ" localSheetId="8" hidden="1">#REF!</definedName>
    <definedName name="BExAXCF53AUAR49BW555266EIXMJ" localSheetId="9" hidden="1">#REF!</definedName>
    <definedName name="BExAXCF53AUAR49BW555266EIXMJ" hidden="1">#REF!</definedName>
    <definedName name="BExAXK2BBHV712SNKSCP61ZSU2HE" localSheetId="4" hidden="1">#REF!</definedName>
    <definedName name="BExAXK2BBHV712SNKSCP61ZSU2HE" localSheetId="6" hidden="1">#REF!</definedName>
    <definedName name="BExAXK2BBHV712SNKSCP61ZSU2HE" localSheetId="8" hidden="1">#REF!</definedName>
    <definedName name="BExAXK2BBHV712SNKSCP61ZSU2HE" localSheetId="9" hidden="1">#REF!</definedName>
    <definedName name="BExAXK2BBHV712SNKSCP61ZSU2HE" hidden="1">#REF!</definedName>
    <definedName name="BExAXKD4Y6MPL7SY455O4CDBZ4EC" localSheetId="4" hidden="1">#REF!</definedName>
    <definedName name="BExAXKD4Y6MPL7SY455O4CDBZ4EC" localSheetId="6" hidden="1">#REF!</definedName>
    <definedName name="BExAXKD4Y6MPL7SY455O4CDBZ4EC" localSheetId="8" hidden="1">#REF!</definedName>
    <definedName name="BExAXKD4Y6MPL7SY455O4CDBZ4EC" localSheetId="9" hidden="1">#REF!</definedName>
    <definedName name="BExAXKD4Y6MPL7SY455O4CDBZ4EC" hidden="1">#REF!</definedName>
    <definedName name="BExAXQCWV2BSAQMJ58ISXF4TIA4Q" localSheetId="4" hidden="1">#REF!</definedName>
    <definedName name="BExAXQCWV2BSAQMJ58ISXF4TIA4Q" localSheetId="6" hidden="1">#REF!</definedName>
    <definedName name="BExAXQCWV2BSAQMJ58ISXF4TIA4Q" localSheetId="8" hidden="1">#REF!</definedName>
    <definedName name="BExAXQCWV2BSAQMJ58ISXF4TIA4Q" localSheetId="9" hidden="1">#REF!</definedName>
    <definedName name="BExAXQCWV2BSAQMJ58ISXF4TIA4Q" hidden="1">#REF!</definedName>
    <definedName name="BExAXWCPXC6233WE4C0GNQF0FH1C" localSheetId="4" hidden="1">#REF!</definedName>
    <definedName name="BExAXWCPXC6233WE4C0GNQF0FH1C" localSheetId="6" hidden="1">#REF!</definedName>
    <definedName name="BExAXWCPXC6233WE4C0GNQF0FH1C" localSheetId="8" hidden="1">#REF!</definedName>
    <definedName name="BExAXWCPXC6233WE4C0GNQF0FH1C" localSheetId="9" hidden="1">#REF!</definedName>
    <definedName name="BExAXWCPXC6233WE4C0GNQF0FH1C" hidden="1">#REF!</definedName>
    <definedName name="BExAYIDOOY96W9AET1TG1FBPIBO2" localSheetId="4" hidden="1">#REF!</definedName>
    <definedName name="BExAYIDOOY96W9AET1TG1FBPIBO2" localSheetId="6" hidden="1">#REF!</definedName>
    <definedName name="BExAYIDOOY96W9AET1TG1FBPIBO2" localSheetId="8" hidden="1">#REF!</definedName>
    <definedName name="BExAYIDOOY96W9AET1TG1FBPIBO2" localSheetId="9" hidden="1">#REF!</definedName>
    <definedName name="BExAYIDOOY96W9AET1TG1FBPIBO2" hidden="1">#REF!</definedName>
    <definedName name="BExAZS300XHVHW5V3K7KIYTN4OLA" localSheetId="4" hidden="1">#REF!</definedName>
    <definedName name="BExAZS300XHVHW5V3K7KIYTN4OLA" localSheetId="6" hidden="1">#REF!</definedName>
    <definedName name="BExAZS300XHVHW5V3K7KIYTN4OLA" localSheetId="8" hidden="1">#REF!</definedName>
    <definedName name="BExAZS300XHVHW5V3K7KIYTN4OLA" localSheetId="9" hidden="1">#REF!</definedName>
    <definedName name="BExAZS300XHVHW5V3K7KIYTN4OLA" hidden="1">#REF!</definedName>
    <definedName name="BExAZS8ARO29WINOW14N7AO3K6DI" localSheetId="4" hidden="1">#REF!</definedName>
    <definedName name="BExAZS8ARO29WINOW14N7AO3K6DI" localSheetId="6" hidden="1">#REF!</definedName>
    <definedName name="BExAZS8ARO29WINOW14N7AO3K6DI" localSheetId="8" hidden="1">#REF!</definedName>
    <definedName name="BExAZS8ARO29WINOW14N7AO3K6DI" localSheetId="9" hidden="1">#REF!</definedName>
    <definedName name="BExAZS8ARO29WINOW14N7AO3K6DI" hidden="1">#REF!</definedName>
    <definedName name="BExB0ANYR4RSVRJ8HCMTJGC1CJXA" localSheetId="4" hidden="1">#REF!</definedName>
    <definedName name="BExB0ANYR4RSVRJ8HCMTJGC1CJXA" localSheetId="6" hidden="1">#REF!</definedName>
    <definedName name="BExB0ANYR4RSVRJ8HCMTJGC1CJXA" localSheetId="8" hidden="1">#REF!</definedName>
    <definedName name="BExB0ANYR4RSVRJ8HCMTJGC1CJXA" localSheetId="9" hidden="1">#REF!</definedName>
    <definedName name="BExB0ANYR4RSVRJ8HCMTJGC1CJXA" hidden="1">#REF!</definedName>
    <definedName name="BExB0KUSRIZYZL303V9JHPK8EJ3K" localSheetId="4" hidden="1">#REF!</definedName>
    <definedName name="BExB0KUSRIZYZL303V9JHPK8EJ3K" localSheetId="6" hidden="1">#REF!</definedName>
    <definedName name="BExB0KUSRIZYZL303V9JHPK8EJ3K" localSheetId="8" hidden="1">#REF!</definedName>
    <definedName name="BExB0KUSRIZYZL303V9JHPK8EJ3K" localSheetId="9" hidden="1">#REF!</definedName>
    <definedName name="BExB0KUSRIZYZL303V9JHPK8EJ3K" hidden="1">#REF!</definedName>
    <definedName name="BExB1JRPPFL3I6P8NHFCTFPXL4Q6" localSheetId="4" hidden="1">#REF!</definedName>
    <definedName name="BExB1JRPPFL3I6P8NHFCTFPXL4Q6" localSheetId="6" hidden="1">#REF!</definedName>
    <definedName name="BExB1JRPPFL3I6P8NHFCTFPXL4Q6" localSheetId="8" hidden="1">#REF!</definedName>
    <definedName name="BExB1JRPPFL3I6P8NHFCTFPXL4Q6" localSheetId="9" hidden="1">#REF!</definedName>
    <definedName name="BExB1JRPPFL3I6P8NHFCTFPXL4Q6" hidden="1">#REF!</definedName>
    <definedName name="BExB2WGXUKR5KH0ZZCK5S693NUD8" localSheetId="4" hidden="1">#REF!</definedName>
    <definedName name="BExB2WGXUKR5KH0ZZCK5S693NUD8" localSheetId="6" hidden="1">#REF!</definedName>
    <definedName name="BExB2WGXUKR5KH0ZZCK5S693NUD8" localSheetId="8" hidden="1">#REF!</definedName>
    <definedName name="BExB2WGXUKR5KH0ZZCK5S693NUD8" localSheetId="9" hidden="1">#REF!</definedName>
    <definedName name="BExB2WGXUKR5KH0ZZCK5S693NUD8" hidden="1">#REF!</definedName>
    <definedName name="BExB3N58J9FE7ITJNLBVGXTKYT7U" localSheetId="4" hidden="1">#REF!</definedName>
    <definedName name="BExB3N58J9FE7ITJNLBVGXTKYT7U" localSheetId="6" hidden="1">#REF!</definedName>
    <definedName name="BExB3N58J9FE7ITJNLBVGXTKYT7U" localSheetId="8" hidden="1">#REF!</definedName>
    <definedName name="BExB3N58J9FE7ITJNLBVGXTKYT7U" localSheetId="9" hidden="1">#REF!</definedName>
    <definedName name="BExB3N58J9FE7ITJNLBVGXTKYT7U" hidden="1">#REF!</definedName>
    <definedName name="BExB3O1MDVCO28LU72KIUQYDXLHH" localSheetId="4" hidden="1">#REF!</definedName>
    <definedName name="BExB3O1MDVCO28LU72KIUQYDXLHH" localSheetId="6" hidden="1">#REF!</definedName>
    <definedName name="BExB3O1MDVCO28LU72KIUQYDXLHH" localSheetId="8" hidden="1">#REF!</definedName>
    <definedName name="BExB3O1MDVCO28LU72KIUQYDXLHH" localSheetId="9" hidden="1">#REF!</definedName>
    <definedName name="BExB3O1MDVCO28LU72KIUQYDXLHH" hidden="1">#REF!</definedName>
    <definedName name="BExB3QQPV0K7XP3VIO7Y0BCMXF1G" localSheetId="4" hidden="1">#REF!</definedName>
    <definedName name="BExB3QQPV0K7XP3VIO7Y0BCMXF1G" localSheetId="6" hidden="1">#REF!</definedName>
    <definedName name="BExB3QQPV0K7XP3VIO7Y0BCMXF1G" localSheetId="8" hidden="1">#REF!</definedName>
    <definedName name="BExB3QQPV0K7XP3VIO7Y0BCMXF1G" localSheetId="9" hidden="1">#REF!</definedName>
    <definedName name="BExB3QQPV0K7XP3VIO7Y0BCMXF1G" hidden="1">#REF!</definedName>
    <definedName name="BExB54SF4PZ84XG0SNQLKDEH4YJL" localSheetId="4" hidden="1">#REF!</definedName>
    <definedName name="BExB54SF4PZ84XG0SNQLKDEH4YJL" localSheetId="6" hidden="1">#REF!</definedName>
    <definedName name="BExB54SF4PZ84XG0SNQLKDEH4YJL" localSheetId="8" hidden="1">#REF!</definedName>
    <definedName name="BExB54SF4PZ84XG0SNQLKDEH4YJL" localSheetId="9" hidden="1">#REF!</definedName>
    <definedName name="BExB54SF4PZ84XG0SNQLKDEH4YJL" hidden="1">#REF!</definedName>
    <definedName name="BExB5HDKVUMAOLYXWFU3WT723FRI" localSheetId="4" hidden="1">#REF!</definedName>
    <definedName name="BExB5HDKVUMAOLYXWFU3WT723FRI" localSheetId="6" hidden="1">#REF!</definedName>
    <definedName name="BExB5HDKVUMAOLYXWFU3WT723FRI" localSheetId="8" hidden="1">#REF!</definedName>
    <definedName name="BExB5HDKVUMAOLYXWFU3WT723FRI" localSheetId="9" hidden="1">#REF!</definedName>
    <definedName name="BExB5HDKVUMAOLYXWFU3WT723FRI" hidden="1">#REF!</definedName>
    <definedName name="BExB5ZNR98KL95MFCEZ0UFNASUO4" localSheetId="4" hidden="1">#REF!</definedName>
    <definedName name="BExB5ZNR98KL95MFCEZ0UFNASUO4" localSheetId="6" hidden="1">#REF!</definedName>
    <definedName name="BExB5ZNR98KL95MFCEZ0UFNASUO4" localSheetId="8" hidden="1">#REF!</definedName>
    <definedName name="BExB5ZNR98KL95MFCEZ0UFNASUO4" localSheetId="9" hidden="1">#REF!</definedName>
    <definedName name="BExB5ZNR98KL95MFCEZ0UFNASUO4" hidden="1">#REF!</definedName>
    <definedName name="BExB6VQ841QHHYAZWQSVPPVOPM2X" localSheetId="4" hidden="1">#REF!</definedName>
    <definedName name="BExB6VQ841QHHYAZWQSVPPVOPM2X" localSheetId="6" hidden="1">#REF!</definedName>
    <definedName name="BExB6VQ841QHHYAZWQSVPPVOPM2X" localSheetId="8" hidden="1">#REF!</definedName>
    <definedName name="BExB6VQ841QHHYAZWQSVPPVOPM2X" localSheetId="9" hidden="1">#REF!</definedName>
    <definedName name="BExB6VQ841QHHYAZWQSVPPVOPM2X" hidden="1">#REF!</definedName>
    <definedName name="BExB70O76RLV835BWJ3HJ58ONHLJ" localSheetId="4" hidden="1">#REF!</definedName>
    <definedName name="BExB70O76RLV835BWJ3HJ58ONHLJ" localSheetId="6" hidden="1">#REF!</definedName>
    <definedName name="BExB70O76RLV835BWJ3HJ58ONHLJ" localSheetId="8" hidden="1">#REF!</definedName>
    <definedName name="BExB70O76RLV835BWJ3HJ58ONHLJ" localSheetId="9" hidden="1">#REF!</definedName>
    <definedName name="BExB70O76RLV835BWJ3HJ58ONHLJ" hidden="1">#REF!</definedName>
    <definedName name="BExB7MUNMDKPIUK33IWN848FXZE5" localSheetId="4" hidden="1">#REF!</definedName>
    <definedName name="BExB7MUNMDKPIUK33IWN848FXZE5" localSheetId="6" hidden="1">#REF!</definedName>
    <definedName name="BExB7MUNMDKPIUK33IWN848FXZE5" localSheetId="8" hidden="1">#REF!</definedName>
    <definedName name="BExB7MUNMDKPIUK33IWN848FXZE5" localSheetId="9" hidden="1">#REF!</definedName>
    <definedName name="BExB7MUNMDKPIUK33IWN848FXZE5" hidden="1">#REF!</definedName>
    <definedName name="BExB8CXC30VGX9FAHB8KTS9R7DOJ" localSheetId="4" hidden="1">#REF!</definedName>
    <definedName name="BExB8CXC30VGX9FAHB8KTS9R7DOJ" localSheetId="6" hidden="1">#REF!</definedName>
    <definedName name="BExB8CXC30VGX9FAHB8KTS9R7DOJ" localSheetId="8" hidden="1">#REF!</definedName>
    <definedName name="BExB8CXC30VGX9FAHB8KTS9R7DOJ" localSheetId="9" hidden="1">#REF!</definedName>
    <definedName name="BExB8CXC30VGX9FAHB8KTS9R7DOJ" hidden="1">#REF!</definedName>
    <definedName name="BExB8GIT6VQOJ1D447TGUMRG5AKE" localSheetId="4" hidden="1">#REF!</definedName>
    <definedName name="BExB8GIT6VQOJ1D447TGUMRG5AKE" localSheetId="6" hidden="1">#REF!</definedName>
    <definedName name="BExB8GIT6VQOJ1D447TGUMRG5AKE" localSheetId="8" hidden="1">#REF!</definedName>
    <definedName name="BExB8GIT6VQOJ1D447TGUMRG5AKE" localSheetId="9" hidden="1">#REF!</definedName>
    <definedName name="BExB8GIT6VQOJ1D447TGUMRG5AKE" hidden="1">#REF!</definedName>
    <definedName name="BExB8J7R2CKDIIB00N6VRIIQ1QXI" localSheetId="4" hidden="1">#REF!</definedName>
    <definedName name="BExB8J7R2CKDIIB00N6VRIIQ1QXI" localSheetId="6" hidden="1">#REF!</definedName>
    <definedName name="BExB8J7R2CKDIIB00N6VRIIQ1QXI" localSheetId="8" hidden="1">#REF!</definedName>
    <definedName name="BExB8J7R2CKDIIB00N6VRIIQ1QXI" localSheetId="9" hidden="1">#REF!</definedName>
    <definedName name="BExB8J7R2CKDIIB00N6VRIIQ1QXI" hidden="1">#REF!</definedName>
    <definedName name="BExB9NOBYUSSLLACDW9L8LOC9I7Z" localSheetId="4" hidden="1">#REF!</definedName>
    <definedName name="BExB9NOBYUSSLLACDW9L8LOC9I7Z" localSheetId="6" hidden="1">#REF!</definedName>
    <definedName name="BExB9NOBYUSSLLACDW9L8LOC9I7Z" localSheetId="8" hidden="1">#REF!</definedName>
    <definedName name="BExB9NOBYUSSLLACDW9L8LOC9I7Z" localSheetId="9" hidden="1">#REF!</definedName>
    <definedName name="BExB9NOBYUSSLLACDW9L8LOC9I7Z" hidden="1">#REF!</definedName>
    <definedName name="BExBB74969QZYDRWA7H332748LX0" localSheetId="4" hidden="1">#REF!</definedName>
    <definedName name="BExBB74969QZYDRWA7H332748LX0" localSheetId="6" hidden="1">#REF!</definedName>
    <definedName name="BExBB74969QZYDRWA7H332748LX0" localSheetId="8" hidden="1">#REF!</definedName>
    <definedName name="BExBB74969QZYDRWA7H332748LX0" localSheetId="9" hidden="1">#REF!</definedName>
    <definedName name="BExBB74969QZYDRWA7H332748LX0" hidden="1">#REF!</definedName>
    <definedName name="BExBCQV4LCO9RFI8FMKA7BQTARXW" localSheetId="4" hidden="1">#REF!</definedName>
    <definedName name="BExBCQV4LCO9RFI8FMKA7BQTARXW" localSheetId="6" hidden="1">#REF!</definedName>
    <definedName name="BExBCQV4LCO9RFI8FMKA7BQTARXW" localSheetId="8" hidden="1">#REF!</definedName>
    <definedName name="BExBCQV4LCO9RFI8FMKA7BQTARXW" localSheetId="9" hidden="1">#REF!</definedName>
    <definedName name="BExBCQV4LCO9RFI8FMKA7BQTARXW" hidden="1">#REF!</definedName>
    <definedName name="BExBDWYZ0Q7JN35S0QLFDVJ406C6" localSheetId="4" hidden="1">#REF!</definedName>
    <definedName name="BExBDWYZ0Q7JN35S0QLFDVJ406C6" localSheetId="6" hidden="1">#REF!</definedName>
    <definedName name="BExBDWYZ0Q7JN35S0QLFDVJ406C6" localSheetId="8" hidden="1">#REF!</definedName>
    <definedName name="BExBDWYZ0Q7JN35S0QLFDVJ406C6" localSheetId="9" hidden="1">#REF!</definedName>
    <definedName name="BExBDWYZ0Q7JN35S0QLFDVJ406C6" hidden="1">#REF!</definedName>
    <definedName name="BExBEJG7KEL0M0Y3OTMP8557BCS3" localSheetId="4" hidden="1">#REF!</definedName>
    <definedName name="BExBEJG7KEL0M0Y3OTMP8557BCS3" localSheetId="6" hidden="1">#REF!</definedName>
    <definedName name="BExBEJG7KEL0M0Y3OTMP8557BCS3" localSheetId="8" hidden="1">#REF!</definedName>
    <definedName name="BExBEJG7KEL0M0Y3OTMP8557BCS3" localSheetId="9" hidden="1">#REF!</definedName>
    <definedName name="BExBEJG7KEL0M0Y3OTMP8557BCS3" hidden="1">#REF!</definedName>
    <definedName name="BExCSRMDIIJA608CEF1KB3O220DP" localSheetId="4" hidden="1">#REF!</definedName>
    <definedName name="BExCSRMDIIJA608CEF1KB3O220DP" localSheetId="6" hidden="1">#REF!</definedName>
    <definedName name="BExCSRMDIIJA608CEF1KB3O220DP" localSheetId="8" hidden="1">#REF!</definedName>
    <definedName name="BExCSRMDIIJA608CEF1KB3O220DP" localSheetId="9" hidden="1">#REF!</definedName>
    <definedName name="BExCSRMDIIJA608CEF1KB3O220DP" hidden="1">#REF!</definedName>
    <definedName name="BExCSYO0OM0QVXP6DQWO4PMBEN9Z" localSheetId="4" hidden="1">#REF!</definedName>
    <definedName name="BExCSYO0OM0QVXP6DQWO4PMBEN9Z" localSheetId="6" hidden="1">#REF!</definedName>
    <definedName name="BExCSYO0OM0QVXP6DQWO4PMBEN9Z" localSheetId="8" hidden="1">#REF!</definedName>
    <definedName name="BExCSYO0OM0QVXP6DQWO4PMBEN9Z" localSheetId="9" hidden="1">#REF!</definedName>
    <definedName name="BExCSYO0OM0QVXP6DQWO4PMBEN9Z" hidden="1">#REF!</definedName>
    <definedName name="BExCTD78UU9WYS98EEKWMBEV8X2N" localSheetId="4" hidden="1">#REF!</definedName>
    <definedName name="BExCTD78UU9WYS98EEKWMBEV8X2N" localSheetId="6" hidden="1">#REF!</definedName>
    <definedName name="BExCTD78UU9WYS98EEKWMBEV8X2N" localSheetId="8" hidden="1">#REF!</definedName>
    <definedName name="BExCTD78UU9WYS98EEKWMBEV8X2N" localSheetId="9" hidden="1">#REF!</definedName>
    <definedName name="BExCTD78UU9WYS98EEKWMBEV8X2N" hidden="1">#REF!</definedName>
    <definedName name="BExCTDCPOR38DBLC14J2RWYRDBUB" localSheetId="4" hidden="1">#REF!</definedName>
    <definedName name="BExCTDCPOR38DBLC14J2RWYRDBUB" localSheetId="6" hidden="1">#REF!</definedName>
    <definedName name="BExCTDCPOR38DBLC14J2RWYRDBUB" localSheetId="8" hidden="1">#REF!</definedName>
    <definedName name="BExCTDCPOR38DBLC14J2RWYRDBUB" localSheetId="9" hidden="1">#REF!</definedName>
    <definedName name="BExCTDCPOR38DBLC14J2RWYRDBUB" hidden="1">#REF!</definedName>
    <definedName name="BExCTNZNGLI8IJPXAJ8877BODL7L" localSheetId="4" hidden="1">#REF!</definedName>
    <definedName name="BExCTNZNGLI8IJPXAJ8877BODL7L" localSheetId="6" hidden="1">#REF!</definedName>
    <definedName name="BExCTNZNGLI8IJPXAJ8877BODL7L" localSheetId="8" hidden="1">#REF!</definedName>
    <definedName name="BExCTNZNGLI8IJPXAJ8877BODL7L" localSheetId="9" hidden="1">#REF!</definedName>
    <definedName name="BExCTNZNGLI8IJPXAJ8877BODL7L" hidden="1">#REF!</definedName>
    <definedName name="BExCTZZA5MMFUYT5037NF8J4CQCD" localSheetId="4" hidden="1">#REF!</definedName>
    <definedName name="BExCTZZA5MMFUYT5037NF8J4CQCD" localSheetId="6" hidden="1">#REF!</definedName>
    <definedName name="BExCTZZA5MMFUYT5037NF8J4CQCD" localSheetId="8" hidden="1">#REF!</definedName>
    <definedName name="BExCTZZA5MMFUYT5037NF8J4CQCD" localSheetId="9" hidden="1">#REF!</definedName>
    <definedName name="BExCTZZA5MMFUYT5037NF8J4CQCD" hidden="1">#REF!</definedName>
    <definedName name="BExCUHIEJ1NOKQJJXZ9WMN05DXNF" localSheetId="4" hidden="1">#REF!</definedName>
    <definedName name="BExCUHIEJ1NOKQJJXZ9WMN05DXNF" localSheetId="6" hidden="1">#REF!</definedName>
    <definedName name="BExCUHIEJ1NOKQJJXZ9WMN05DXNF" localSheetId="8" hidden="1">#REF!</definedName>
    <definedName name="BExCUHIEJ1NOKQJJXZ9WMN05DXNF" localSheetId="9" hidden="1">#REF!</definedName>
    <definedName name="BExCUHIEJ1NOKQJJXZ9WMN05DXNF" hidden="1">#REF!</definedName>
    <definedName name="BExCV26UGUZTSGUQELK5HWTEVF7A" localSheetId="4" hidden="1">#REF!</definedName>
    <definedName name="BExCV26UGUZTSGUQELK5HWTEVF7A" localSheetId="6" hidden="1">#REF!</definedName>
    <definedName name="BExCV26UGUZTSGUQELK5HWTEVF7A" localSheetId="8" hidden="1">#REF!</definedName>
    <definedName name="BExCV26UGUZTSGUQELK5HWTEVF7A" localSheetId="9" hidden="1">#REF!</definedName>
    <definedName name="BExCV26UGUZTSGUQELK5HWTEVF7A" hidden="1">#REF!</definedName>
    <definedName name="BExCV6342V8M6TUET0AMO4O8ABFN" localSheetId="4" hidden="1">#REF!</definedName>
    <definedName name="BExCV6342V8M6TUET0AMO4O8ABFN" localSheetId="6" hidden="1">#REF!</definedName>
    <definedName name="BExCV6342V8M6TUET0AMO4O8ABFN" localSheetId="8" hidden="1">#REF!</definedName>
    <definedName name="BExCV6342V8M6TUET0AMO4O8ABFN" localSheetId="9" hidden="1">#REF!</definedName>
    <definedName name="BExCV6342V8M6TUET0AMO4O8ABFN" hidden="1">#REF!</definedName>
    <definedName name="BExCVGKRPB7N33MMGJCZQ8SMZFQA" localSheetId="4" hidden="1">#REF!</definedName>
    <definedName name="BExCVGKRPB7N33MMGJCZQ8SMZFQA" localSheetId="6" hidden="1">#REF!</definedName>
    <definedName name="BExCVGKRPB7N33MMGJCZQ8SMZFQA" localSheetId="8" hidden="1">#REF!</definedName>
    <definedName name="BExCVGKRPB7N33MMGJCZQ8SMZFQA" localSheetId="9" hidden="1">#REF!</definedName>
    <definedName name="BExCVGKRPB7N33MMGJCZQ8SMZFQA" hidden="1">#REF!</definedName>
    <definedName name="BExCW25NC3BN6PIINZAEO8LTM7IT" localSheetId="4" hidden="1">#REF!</definedName>
    <definedName name="BExCW25NC3BN6PIINZAEO8LTM7IT" localSheetId="6" hidden="1">#REF!</definedName>
    <definedName name="BExCW25NC3BN6PIINZAEO8LTM7IT" localSheetId="8" hidden="1">#REF!</definedName>
    <definedName name="BExCW25NC3BN6PIINZAEO8LTM7IT" localSheetId="9" hidden="1">#REF!</definedName>
    <definedName name="BExCW25NC3BN6PIINZAEO8LTM7IT" hidden="1">#REF!</definedName>
    <definedName name="BExCW2R83FEAVTXCV8PAYYXJZIOT" localSheetId="4" hidden="1">#REF!</definedName>
    <definedName name="BExCW2R83FEAVTXCV8PAYYXJZIOT" localSheetId="6" hidden="1">#REF!</definedName>
    <definedName name="BExCW2R83FEAVTXCV8PAYYXJZIOT" localSheetId="8" hidden="1">#REF!</definedName>
    <definedName name="BExCW2R83FEAVTXCV8PAYYXJZIOT" localSheetId="9" hidden="1">#REF!</definedName>
    <definedName name="BExCW2R83FEAVTXCV8PAYYXJZIOT" hidden="1">#REF!</definedName>
    <definedName name="BExCWHL7OZ19JY56TQCWBY4SCKUU" localSheetId="4" hidden="1">#REF!</definedName>
    <definedName name="BExCWHL7OZ19JY56TQCWBY4SCKUU" localSheetId="6" hidden="1">#REF!</definedName>
    <definedName name="BExCWHL7OZ19JY56TQCWBY4SCKUU" localSheetId="8" hidden="1">#REF!</definedName>
    <definedName name="BExCWHL7OZ19JY56TQCWBY4SCKUU" localSheetId="9" hidden="1">#REF!</definedName>
    <definedName name="BExCWHL7OZ19JY56TQCWBY4SCKUU" hidden="1">#REF!</definedName>
    <definedName name="BExCWSZ7A69026Y2L2WOORGBCUGG" localSheetId="4" hidden="1">#REF!</definedName>
    <definedName name="BExCWSZ7A69026Y2L2WOORGBCUGG" localSheetId="6" hidden="1">#REF!</definedName>
    <definedName name="BExCWSZ7A69026Y2L2WOORGBCUGG" localSheetId="8" hidden="1">#REF!</definedName>
    <definedName name="BExCWSZ7A69026Y2L2WOORGBCUGG" localSheetId="9" hidden="1">#REF!</definedName>
    <definedName name="BExCWSZ7A69026Y2L2WOORGBCUGG" hidden="1">#REF!</definedName>
    <definedName name="BExCX4TASL1FSRY6JCUH68DVMQ25" localSheetId="4" hidden="1">#REF!</definedName>
    <definedName name="BExCX4TASL1FSRY6JCUH68DVMQ25" localSheetId="6" hidden="1">#REF!</definedName>
    <definedName name="BExCX4TASL1FSRY6JCUH68DVMQ25" localSheetId="8" hidden="1">#REF!</definedName>
    <definedName name="BExCX4TASL1FSRY6JCUH68DVMQ25" localSheetId="9" hidden="1">#REF!</definedName>
    <definedName name="BExCX4TASL1FSRY6JCUH68DVMQ25" hidden="1">#REF!</definedName>
    <definedName name="BExCXJSSYCFO5U9388RLJDKQH8OQ" localSheetId="4" hidden="1">#REF!</definedName>
    <definedName name="BExCXJSSYCFO5U9388RLJDKQH8OQ" localSheetId="6" hidden="1">#REF!</definedName>
    <definedName name="BExCXJSSYCFO5U9388RLJDKQH8OQ" localSheetId="8" hidden="1">#REF!</definedName>
    <definedName name="BExCXJSSYCFO5U9388RLJDKQH8OQ" localSheetId="9" hidden="1">#REF!</definedName>
    <definedName name="BExCXJSSYCFO5U9388RLJDKQH8OQ" hidden="1">#REF!</definedName>
    <definedName name="BExCY4152D2ZH1OSLIRJLX25PNI0" localSheetId="4" hidden="1">#REF!</definedName>
    <definedName name="BExCY4152D2ZH1OSLIRJLX25PNI0" localSheetId="6" hidden="1">#REF!</definedName>
    <definedName name="BExCY4152D2ZH1OSLIRJLX25PNI0" localSheetId="8" hidden="1">#REF!</definedName>
    <definedName name="BExCY4152D2ZH1OSLIRJLX25PNI0" localSheetId="9" hidden="1">#REF!</definedName>
    <definedName name="BExCY4152D2ZH1OSLIRJLX25PNI0" hidden="1">#REF!</definedName>
    <definedName name="BExCZ21Q67DTG6JZO3GVALW3RTH6" localSheetId="4" hidden="1">#REF!</definedName>
    <definedName name="BExCZ21Q67DTG6JZO3GVALW3RTH6" localSheetId="6" hidden="1">#REF!</definedName>
    <definedName name="BExCZ21Q67DTG6JZO3GVALW3RTH6" localSheetId="8" hidden="1">#REF!</definedName>
    <definedName name="BExCZ21Q67DTG6JZO3GVALW3RTH6" localSheetId="9" hidden="1">#REF!</definedName>
    <definedName name="BExCZ21Q67DTG6JZO3GVALW3RTH6" hidden="1">#REF!</definedName>
    <definedName name="BExCZBXSUWTTB01VCEFF7QRUN4IU" localSheetId="4" hidden="1">#REF!</definedName>
    <definedName name="BExCZBXSUWTTB01VCEFF7QRUN4IU" localSheetId="6" hidden="1">#REF!</definedName>
    <definedName name="BExCZBXSUWTTB01VCEFF7QRUN4IU" localSheetId="8" hidden="1">#REF!</definedName>
    <definedName name="BExCZBXSUWTTB01VCEFF7QRUN4IU" localSheetId="9" hidden="1">#REF!</definedName>
    <definedName name="BExCZBXSUWTTB01VCEFF7QRUN4IU" hidden="1">#REF!</definedName>
    <definedName name="BExCZDA943W3HLHYHLNM80S47SO3" localSheetId="4" hidden="1">#REF!</definedName>
    <definedName name="BExCZDA943W3HLHYHLNM80S47SO3" localSheetId="6" hidden="1">#REF!</definedName>
    <definedName name="BExCZDA943W3HLHYHLNM80S47SO3" localSheetId="8" hidden="1">#REF!</definedName>
    <definedName name="BExCZDA943W3HLHYHLNM80S47SO3" localSheetId="9" hidden="1">#REF!</definedName>
    <definedName name="BExCZDA943W3HLHYHLNM80S47SO3" hidden="1">#REF!</definedName>
    <definedName name="BExCZNRWARGPM0CK6DX2HVF2W8G2" localSheetId="4" hidden="1">#REF!</definedName>
    <definedName name="BExCZNRWARGPM0CK6DX2HVF2W8G2" localSheetId="6" hidden="1">#REF!</definedName>
    <definedName name="BExCZNRWARGPM0CK6DX2HVF2W8G2" localSheetId="8" hidden="1">#REF!</definedName>
    <definedName name="BExCZNRWARGPM0CK6DX2HVF2W8G2" localSheetId="9" hidden="1">#REF!</definedName>
    <definedName name="BExCZNRWARGPM0CK6DX2HVF2W8G2" hidden="1">#REF!</definedName>
    <definedName name="BExCZOTKD49IS1W5OZJR46LC2ABA" localSheetId="4" hidden="1">#REF!</definedName>
    <definedName name="BExCZOTKD49IS1W5OZJR46LC2ABA" localSheetId="6" hidden="1">#REF!</definedName>
    <definedName name="BExCZOTKD49IS1W5OZJR46LC2ABA" localSheetId="8" hidden="1">#REF!</definedName>
    <definedName name="BExCZOTKD49IS1W5OZJR46LC2ABA" localSheetId="9" hidden="1">#REF!</definedName>
    <definedName name="BExCZOTKD49IS1W5OZJR46LC2ABA" hidden="1">#REF!</definedName>
    <definedName name="BExCZWRKKSYZ32FLK543T2FS1Z4H" localSheetId="4" hidden="1">#REF!</definedName>
    <definedName name="BExCZWRKKSYZ32FLK543T2FS1Z4H" localSheetId="6" hidden="1">#REF!</definedName>
    <definedName name="BExCZWRKKSYZ32FLK543T2FS1Z4H" localSheetId="8" hidden="1">#REF!</definedName>
    <definedName name="BExCZWRKKSYZ32FLK543T2FS1Z4H" localSheetId="9" hidden="1">#REF!</definedName>
    <definedName name="BExCZWRKKSYZ32FLK543T2FS1Z4H" hidden="1">#REF!</definedName>
    <definedName name="BExD01EWB1S4YUS4BISN2QN0IGM8" localSheetId="4" hidden="1">#REF!</definedName>
    <definedName name="BExD01EWB1S4YUS4BISN2QN0IGM8" localSheetId="6" hidden="1">#REF!</definedName>
    <definedName name="BExD01EWB1S4YUS4BISN2QN0IGM8" localSheetId="8" hidden="1">#REF!</definedName>
    <definedName name="BExD01EWB1S4YUS4BISN2QN0IGM8" localSheetId="9" hidden="1">#REF!</definedName>
    <definedName name="BExD01EWB1S4YUS4BISN2QN0IGM8" hidden="1">#REF!</definedName>
    <definedName name="BExD01K8HF76O09WZVDZTT68E4WP" localSheetId="4" hidden="1">#REF!</definedName>
    <definedName name="BExD01K8HF76O09WZVDZTT68E4WP" localSheetId="6" hidden="1">#REF!</definedName>
    <definedName name="BExD01K8HF76O09WZVDZTT68E4WP" localSheetId="8" hidden="1">#REF!</definedName>
    <definedName name="BExD01K8HF76O09WZVDZTT68E4WP" localSheetId="9" hidden="1">#REF!</definedName>
    <definedName name="BExD01K8HF76O09WZVDZTT68E4WP" hidden="1">#REF!</definedName>
    <definedName name="BExD1CBEZ7D3MEDE8P9CYDJ6JAZB" localSheetId="4" hidden="1">#REF!</definedName>
    <definedName name="BExD1CBEZ7D3MEDE8P9CYDJ6JAZB" localSheetId="6" hidden="1">#REF!</definedName>
    <definedName name="BExD1CBEZ7D3MEDE8P9CYDJ6JAZB" localSheetId="8" hidden="1">#REF!</definedName>
    <definedName name="BExD1CBEZ7D3MEDE8P9CYDJ6JAZB" localSheetId="9" hidden="1">#REF!</definedName>
    <definedName name="BExD1CBEZ7D3MEDE8P9CYDJ6JAZB" hidden="1">#REF!</definedName>
    <definedName name="BExD2NYRIR90HD3DH9SWJQPKFHUJ" localSheetId="4" hidden="1">#REF!</definedName>
    <definedName name="BExD2NYRIR90HD3DH9SWJQPKFHUJ" localSheetId="6" hidden="1">#REF!</definedName>
    <definedName name="BExD2NYRIR90HD3DH9SWJQPKFHUJ" localSheetId="8" hidden="1">#REF!</definedName>
    <definedName name="BExD2NYRIR90HD3DH9SWJQPKFHUJ" localSheetId="9" hidden="1">#REF!</definedName>
    <definedName name="BExD2NYRIR90HD3DH9SWJQPKFHUJ" hidden="1">#REF!</definedName>
    <definedName name="BExD4AUW89AZTABK2K6N9JE0LWP6" localSheetId="4" hidden="1">#REF!</definedName>
    <definedName name="BExD4AUW89AZTABK2K6N9JE0LWP6" localSheetId="6" hidden="1">#REF!</definedName>
    <definedName name="BExD4AUW89AZTABK2K6N9JE0LWP6" localSheetId="8" hidden="1">#REF!</definedName>
    <definedName name="BExD4AUW89AZTABK2K6N9JE0LWP6" localSheetId="9" hidden="1">#REF!</definedName>
    <definedName name="BExD4AUW89AZTABK2K6N9JE0LWP6" hidden="1">#REF!</definedName>
    <definedName name="BExD5OR9TAUAKQEC4YZAU9SEIJAI" localSheetId="4" hidden="1">#REF!</definedName>
    <definedName name="BExD5OR9TAUAKQEC4YZAU9SEIJAI" localSheetId="6" hidden="1">#REF!</definedName>
    <definedName name="BExD5OR9TAUAKQEC4YZAU9SEIJAI" localSheetId="8" hidden="1">#REF!</definedName>
    <definedName name="BExD5OR9TAUAKQEC4YZAU9SEIJAI" localSheetId="9" hidden="1">#REF!</definedName>
    <definedName name="BExD5OR9TAUAKQEC4YZAU9SEIJAI" hidden="1">#REF!</definedName>
    <definedName name="BExD5T3OMTI9MD802JYQYUCYDF9C" localSheetId="4" hidden="1">#REF!</definedName>
    <definedName name="BExD5T3OMTI9MD802JYQYUCYDF9C" localSheetId="6" hidden="1">#REF!</definedName>
    <definedName name="BExD5T3OMTI9MD802JYQYUCYDF9C" localSheetId="8" hidden="1">#REF!</definedName>
    <definedName name="BExD5T3OMTI9MD802JYQYUCYDF9C" localSheetId="9" hidden="1">#REF!</definedName>
    <definedName name="BExD5T3OMTI9MD802JYQYUCYDF9C" hidden="1">#REF!</definedName>
    <definedName name="BExD6BJAOQ3T2N7T2D9UAUNJB5RH" localSheetId="4" hidden="1">#REF!</definedName>
    <definedName name="BExD6BJAOQ3T2N7T2D9UAUNJB5RH" localSheetId="6" hidden="1">#REF!</definedName>
    <definedName name="BExD6BJAOQ3T2N7T2D9UAUNJB5RH" localSheetId="8" hidden="1">#REF!</definedName>
    <definedName name="BExD6BJAOQ3T2N7T2D9UAUNJB5RH" localSheetId="9" hidden="1">#REF!</definedName>
    <definedName name="BExD6BJAOQ3T2N7T2D9UAUNJB5RH" hidden="1">#REF!</definedName>
    <definedName name="BExD6LKNKR5AH3NTJSFCJNCF56SU" localSheetId="4" hidden="1">#REF!</definedName>
    <definedName name="BExD6LKNKR5AH3NTJSFCJNCF56SU" localSheetId="6" hidden="1">#REF!</definedName>
    <definedName name="BExD6LKNKR5AH3NTJSFCJNCF56SU" localSheetId="8" hidden="1">#REF!</definedName>
    <definedName name="BExD6LKNKR5AH3NTJSFCJNCF56SU" localSheetId="9" hidden="1">#REF!</definedName>
    <definedName name="BExD6LKNKR5AH3NTJSFCJNCF56SU" hidden="1">#REF!</definedName>
    <definedName name="BExD6VGQ1KDUAAM20QYKF510LHNQ" localSheetId="4" hidden="1">#REF!</definedName>
    <definedName name="BExD6VGQ1KDUAAM20QYKF510LHNQ" localSheetId="6" hidden="1">#REF!</definedName>
    <definedName name="BExD6VGQ1KDUAAM20QYKF510LHNQ" localSheetId="8" hidden="1">#REF!</definedName>
    <definedName name="BExD6VGQ1KDUAAM20QYKF510LHNQ" localSheetId="9" hidden="1">#REF!</definedName>
    <definedName name="BExD6VGQ1KDUAAM20QYKF510LHNQ" hidden="1">#REF!</definedName>
    <definedName name="BExD751YUEQ2J1KFGQIHKTHEAIWQ" localSheetId="4" hidden="1">#REF!</definedName>
    <definedName name="BExD751YUEQ2J1KFGQIHKTHEAIWQ" localSheetId="6" hidden="1">#REF!</definedName>
    <definedName name="BExD751YUEQ2J1KFGQIHKTHEAIWQ" localSheetId="8" hidden="1">#REF!</definedName>
    <definedName name="BExD751YUEQ2J1KFGQIHKTHEAIWQ" localSheetId="9" hidden="1">#REF!</definedName>
    <definedName name="BExD751YUEQ2J1KFGQIHKTHEAIWQ" hidden="1">#REF!</definedName>
    <definedName name="BExD7ALO5VFNYZLHTR912XES5F7I" localSheetId="4" hidden="1">#REF!</definedName>
    <definedName name="BExD7ALO5VFNYZLHTR912XES5F7I" localSheetId="6" hidden="1">#REF!</definedName>
    <definedName name="BExD7ALO5VFNYZLHTR912XES5F7I" localSheetId="8" hidden="1">#REF!</definedName>
    <definedName name="BExD7ALO5VFNYZLHTR912XES5F7I" localSheetId="9" hidden="1">#REF!</definedName>
    <definedName name="BExD7ALO5VFNYZLHTR912XES5F7I" hidden="1">#REF!</definedName>
    <definedName name="BExD802MZJDSZKYNO370TCBIJ5IZ" localSheetId="4" hidden="1">#REF!</definedName>
    <definedName name="BExD802MZJDSZKYNO370TCBIJ5IZ" localSheetId="6" hidden="1">#REF!</definedName>
    <definedName name="BExD802MZJDSZKYNO370TCBIJ5IZ" localSheetId="8" hidden="1">#REF!</definedName>
    <definedName name="BExD802MZJDSZKYNO370TCBIJ5IZ" localSheetId="9" hidden="1">#REF!</definedName>
    <definedName name="BExD802MZJDSZKYNO370TCBIJ5IZ" hidden="1">#REF!</definedName>
    <definedName name="BExD86IOHFTYP0HDCGLXU9GK4DC2" localSheetId="4" hidden="1">#REF!</definedName>
    <definedName name="BExD86IOHFTYP0HDCGLXU9GK4DC2" localSheetId="6" hidden="1">#REF!</definedName>
    <definedName name="BExD86IOHFTYP0HDCGLXU9GK4DC2" localSheetId="8" hidden="1">#REF!</definedName>
    <definedName name="BExD86IOHFTYP0HDCGLXU9GK4DC2" localSheetId="9" hidden="1">#REF!</definedName>
    <definedName name="BExD86IOHFTYP0HDCGLXU9GK4DC2" hidden="1">#REF!</definedName>
    <definedName name="BExD94DR12E2Q3IO886T3LN6LOBM" localSheetId="4" hidden="1">#REF!</definedName>
    <definedName name="BExD94DR12E2Q3IO886T3LN6LOBM" localSheetId="6" hidden="1">#REF!</definedName>
    <definedName name="BExD94DR12E2Q3IO886T3LN6LOBM" localSheetId="8" hidden="1">#REF!</definedName>
    <definedName name="BExD94DR12E2Q3IO886T3LN6LOBM" localSheetId="9" hidden="1">#REF!</definedName>
    <definedName name="BExD94DR12E2Q3IO886T3LN6LOBM" hidden="1">#REF!</definedName>
    <definedName name="BExD9FMG8R9Y0IXA576H0LEM89IR" localSheetId="4" hidden="1">#REF!</definedName>
    <definedName name="BExD9FMG8R9Y0IXA576H0LEM89IR" localSheetId="6" hidden="1">#REF!</definedName>
    <definedName name="BExD9FMG8R9Y0IXA576H0LEM89IR" localSheetId="8" hidden="1">#REF!</definedName>
    <definedName name="BExD9FMG8R9Y0IXA576H0LEM89IR" localSheetId="9" hidden="1">#REF!</definedName>
    <definedName name="BExD9FMG8R9Y0IXA576H0LEM89IR" hidden="1">#REF!</definedName>
    <definedName name="BExD9H48EAQMO3Q08CHNNP31IGFO" localSheetId="4" hidden="1">#REF!</definedName>
    <definedName name="BExD9H48EAQMO3Q08CHNNP31IGFO" localSheetId="6" hidden="1">#REF!</definedName>
    <definedName name="BExD9H48EAQMO3Q08CHNNP31IGFO" localSheetId="8" hidden="1">#REF!</definedName>
    <definedName name="BExD9H48EAQMO3Q08CHNNP31IGFO" localSheetId="9" hidden="1">#REF!</definedName>
    <definedName name="BExD9H48EAQMO3Q08CHNNP31IGFO" hidden="1">#REF!</definedName>
    <definedName name="BExDA0G90MOM885Q14YPOEO3TB6J" localSheetId="4" hidden="1">#REF!</definedName>
    <definedName name="BExDA0G90MOM885Q14YPOEO3TB6J" localSheetId="6" hidden="1">#REF!</definedName>
    <definedName name="BExDA0G90MOM885Q14YPOEO3TB6J" localSheetId="8" hidden="1">#REF!</definedName>
    <definedName name="BExDA0G90MOM885Q14YPOEO3TB6J" localSheetId="9" hidden="1">#REF!</definedName>
    <definedName name="BExDA0G90MOM885Q14YPOEO3TB6J" hidden="1">#REF!</definedName>
    <definedName name="BExDBAGECQNTPTKWYMRMX4OKJ12P" localSheetId="4" hidden="1">#REF!</definedName>
    <definedName name="BExDBAGECQNTPTKWYMRMX4OKJ12P" localSheetId="6" hidden="1">#REF!</definedName>
    <definedName name="BExDBAGECQNTPTKWYMRMX4OKJ12P" localSheetId="8" hidden="1">#REF!</definedName>
    <definedName name="BExDBAGECQNTPTKWYMRMX4OKJ12P" localSheetId="9" hidden="1">#REF!</definedName>
    <definedName name="BExDBAGECQNTPTKWYMRMX4OKJ12P" hidden="1">#REF!</definedName>
    <definedName name="BExDBCUP8JB3TM4T0EZBEHVZHNGQ" localSheetId="4" hidden="1">#REF!</definedName>
    <definedName name="BExDBCUP8JB3TM4T0EZBEHVZHNGQ" localSheetId="6" hidden="1">#REF!</definedName>
    <definedName name="BExDBCUP8JB3TM4T0EZBEHVZHNGQ" localSheetId="8" hidden="1">#REF!</definedName>
    <definedName name="BExDBCUP8JB3TM4T0EZBEHVZHNGQ" localSheetId="9" hidden="1">#REF!</definedName>
    <definedName name="BExDBCUP8JB3TM4T0EZBEHVZHNGQ" hidden="1">#REF!</definedName>
    <definedName name="BExDBWC0RD6QHZ24XFI01VL9OV3Z" localSheetId="4" hidden="1">#REF!</definedName>
    <definedName name="BExDBWC0RD6QHZ24XFI01VL9OV3Z" localSheetId="6" hidden="1">#REF!</definedName>
    <definedName name="BExDBWC0RD6QHZ24XFI01VL9OV3Z" localSheetId="8" hidden="1">#REF!</definedName>
    <definedName name="BExDBWC0RD6QHZ24XFI01VL9OV3Z" localSheetId="9" hidden="1">#REF!</definedName>
    <definedName name="BExDBWC0RD6QHZ24XFI01VL9OV3Z" hidden="1">#REF!</definedName>
    <definedName name="BExEO4FCXZYST0OYSB5X45HEB87Y" localSheetId="4" hidden="1">#REF!</definedName>
    <definedName name="BExEO4FCXZYST0OYSB5X45HEB87Y" localSheetId="6" hidden="1">#REF!</definedName>
    <definedName name="BExEO4FCXZYST0OYSB5X45HEB87Y" localSheetId="8" hidden="1">#REF!</definedName>
    <definedName name="BExEO4FCXZYST0OYSB5X45HEB87Y" localSheetId="9" hidden="1">#REF!</definedName>
    <definedName name="BExEO4FCXZYST0OYSB5X45HEB87Y" hidden="1">#REF!</definedName>
    <definedName name="BExEOE0MTVZD9YSD4ZCHK0TS5CYN" localSheetId="4" hidden="1">#REF!</definedName>
    <definedName name="BExEOE0MTVZD9YSD4ZCHK0TS5CYN" localSheetId="6" hidden="1">#REF!</definedName>
    <definedName name="BExEOE0MTVZD9YSD4ZCHK0TS5CYN" localSheetId="8" hidden="1">#REF!</definedName>
    <definedName name="BExEOE0MTVZD9YSD4ZCHK0TS5CYN" localSheetId="9" hidden="1">#REF!</definedName>
    <definedName name="BExEOE0MTVZD9YSD4ZCHK0TS5CYN" hidden="1">#REF!</definedName>
    <definedName name="BExEPVIHVSYN7PE8S4ECVJ0543ND" localSheetId="4" hidden="1">#REF!</definedName>
    <definedName name="BExEPVIHVSYN7PE8S4ECVJ0543ND" localSheetId="6" hidden="1">#REF!</definedName>
    <definedName name="BExEPVIHVSYN7PE8S4ECVJ0543ND" localSheetId="8" hidden="1">#REF!</definedName>
    <definedName name="BExEPVIHVSYN7PE8S4ECVJ0543ND" localSheetId="9" hidden="1">#REF!</definedName>
    <definedName name="BExEPVIHVSYN7PE8S4ECVJ0543ND" hidden="1">#REF!</definedName>
    <definedName name="BExEQVH903ARCZK6L5U06401OR99" localSheetId="4" hidden="1">#REF!</definedName>
    <definedName name="BExEQVH903ARCZK6L5U06401OR99" localSheetId="6" hidden="1">#REF!</definedName>
    <definedName name="BExEQVH903ARCZK6L5U06401OR99" localSheetId="8" hidden="1">#REF!</definedName>
    <definedName name="BExEQVH903ARCZK6L5U06401OR99" localSheetId="9" hidden="1">#REF!</definedName>
    <definedName name="BExEQVH903ARCZK6L5U06401OR99" hidden="1">#REF!</definedName>
    <definedName name="BExER5TE6STVZMVOL3IVTM39RT2I" localSheetId="4" hidden="1">#REF!</definedName>
    <definedName name="BExER5TE6STVZMVOL3IVTM39RT2I" localSheetId="6" hidden="1">#REF!</definedName>
    <definedName name="BExER5TE6STVZMVOL3IVTM39RT2I" localSheetId="8" hidden="1">#REF!</definedName>
    <definedName name="BExER5TE6STVZMVOL3IVTM39RT2I" localSheetId="9" hidden="1">#REF!</definedName>
    <definedName name="BExER5TE6STVZMVOL3IVTM39RT2I" hidden="1">#REF!</definedName>
    <definedName name="BExET4UKSKG6DGFO78FLY7YXJ03N" localSheetId="4" hidden="1">#REF!</definedName>
    <definedName name="BExET4UKSKG6DGFO78FLY7YXJ03N" localSheetId="6" hidden="1">#REF!</definedName>
    <definedName name="BExET4UKSKG6DGFO78FLY7YXJ03N" localSheetId="8" hidden="1">#REF!</definedName>
    <definedName name="BExET4UKSKG6DGFO78FLY7YXJ03N" localSheetId="9" hidden="1">#REF!</definedName>
    <definedName name="BExET4UKSKG6DGFO78FLY7YXJ03N" hidden="1">#REF!</definedName>
    <definedName name="BExETGZGC9SA19G891T6ISXT8YAV" localSheetId="4" hidden="1">#REF!</definedName>
    <definedName name="BExETGZGC9SA19G891T6ISXT8YAV" localSheetId="6" hidden="1">#REF!</definedName>
    <definedName name="BExETGZGC9SA19G891T6ISXT8YAV" localSheetId="8" hidden="1">#REF!</definedName>
    <definedName name="BExETGZGC9SA19G891T6ISXT8YAV" localSheetId="9" hidden="1">#REF!</definedName>
    <definedName name="BExETGZGC9SA19G891T6ISXT8YAV" hidden="1">#REF!</definedName>
    <definedName name="BExETURRN50I867QX8UP79LIKYAH" localSheetId="4" hidden="1">#REF!</definedName>
    <definedName name="BExETURRN50I867QX8UP79LIKYAH" localSheetId="6" hidden="1">#REF!</definedName>
    <definedName name="BExETURRN50I867QX8UP79LIKYAH" localSheetId="8" hidden="1">#REF!</definedName>
    <definedName name="BExETURRN50I867QX8UP79LIKYAH" localSheetId="9" hidden="1">#REF!</definedName>
    <definedName name="BExETURRN50I867QX8UP79LIKYAH" hidden="1">#REF!</definedName>
    <definedName name="BExEUNE40OIMDIWK3334GQ24EV3R" localSheetId="4" hidden="1">#REF!</definedName>
    <definedName name="BExEUNE40OIMDIWK3334GQ24EV3R" localSheetId="6" hidden="1">#REF!</definedName>
    <definedName name="BExEUNE40OIMDIWK3334GQ24EV3R" localSheetId="8" hidden="1">#REF!</definedName>
    <definedName name="BExEUNE40OIMDIWK3334GQ24EV3R" localSheetId="9" hidden="1">#REF!</definedName>
    <definedName name="BExEUNE40OIMDIWK3334GQ24EV3R" hidden="1">#REF!</definedName>
    <definedName name="BExEV586LC7F2BGYU7MNA878ZSVG" localSheetId="4" hidden="1">#REF!</definedName>
    <definedName name="BExEV586LC7F2BGYU7MNA878ZSVG" localSheetId="6" hidden="1">#REF!</definedName>
    <definedName name="BExEV586LC7F2BGYU7MNA878ZSVG" localSheetId="8" hidden="1">#REF!</definedName>
    <definedName name="BExEV586LC7F2BGYU7MNA878ZSVG" localSheetId="9" hidden="1">#REF!</definedName>
    <definedName name="BExEV586LC7F2BGYU7MNA878ZSVG" hidden="1">#REF!</definedName>
    <definedName name="BExEVIEXOACG0IQD644UMFVU9LSV" localSheetId="4" hidden="1">#REF!</definedName>
    <definedName name="BExEVIEXOACG0IQD644UMFVU9LSV" localSheetId="6" hidden="1">#REF!</definedName>
    <definedName name="BExEVIEXOACG0IQD644UMFVU9LSV" localSheetId="8" hidden="1">#REF!</definedName>
    <definedName name="BExEVIEXOACG0IQD644UMFVU9LSV" localSheetId="9" hidden="1">#REF!</definedName>
    <definedName name="BExEVIEXOACG0IQD644UMFVU9LSV" hidden="1">#REF!</definedName>
    <definedName name="BExEW08UKHQWDQQ9LQYIAIPDH4AH" localSheetId="4" hidden="1">#REF!</definedName>
    <definedName name="BExEW08UKHQWDQQ9LQYIAIPDH4AH" localSheetId="6" hidden="1">#REF!</definedName>
    <definedName name="BExEW08UKHQWDQQ9LQYIAIPDH4AH" localSheetId="8" hidden="1">#REF!</definedName>
    <definedName name="BExEW08UKHQWDQQ9LQYIAIPDH4AH" localSheetId="9" hidden="1">#REF!</definedName>
    <definedName name="BExEW08UKHQWDQQ9LQYIAIPDH4AH" hidden="1">#REF!</definedName>
    <definedName name="BExEW4QNFFCYN1NOMMHT99CIXYVX" localSheetId="4" hidden="1">#REF!</definedName>
    <definedName name="BExEW4QNFFCYN1NOMMHT99CIXYVX" localSheetId="6" hidden="1">#REF!</definedName>
    <definedName name="BExEW4QNFFCYN1NOMMHT99CIXYVX" localSheetId="8" hidden="1">#REF!</definedName>
    <definedName name="BExEW4QNFFCYN1NOMMHT99CIXYVX" localSheetId="9" hidden="1">#REF!</definedName>
    <definedName name="BExEW4QNFFCYN1NOMMHT99CIXYVX" hidden="1">#REF!</definedName>
    <definedName name="BExEWOYVKVBR4051BHBIFCZ5NSCE" localSheetId="4" hidden="1">#REF!</definedName>
    <definedName name="BExEWOYVKVBR4051BHBIFCZ5NSCE" localSheetId="6" hidden="1">#REF!</definedName>
    <definedName name="BExEWOYVKVBR4051BHBIFCZ5NSCE" localSheetId="8" hidden="1">#REF!</definedName>
    <definedName name="BExEWOYVKVBR4051BHBIFCZ5NSCE" localSheetId="9" hidden="1">#REF!</definedName>
    <definedName name="BExEWOYVKVBR4051BHBIFCZ5NSCE" hidden="1">#REF!</definedName>
    <definedName name="BExEWX26TBNE29WL9W8S51DS82W5" localSheetId="4" hidden="1">#REF!</definedName>
    <definedName name="BExEWX26TBNE29WL9W8S51DS82W5" localSheetId="6" hidden="1">#REF!</definedName>
    <definedName name="BExEWX26TBNE29WL9W8S51DS82W5" localSheetId="8" hidden="1">#REF!</definedName>
    <definedName name="BExEWX26TBNE29WL9W8S51DS82W5" localSheetId="9" hidden="1">#REF!</definedName>
    <definedName name="BExEWX26TBNE29WL9W8S51DS82W5" hidden="1">#REF!</definedName>
    <definedName name="BExEX7ZZ8ZDYLJJ9EDHHDL1VEGWK" localSheetId="4" hidden="1">#REF!</definedName>
    <definedName name="BExEX7ZZ8ZDYLJJ9EDHHDL1VEGWK" localSheetId="6" hidden="1">#REF!</definedName>
    <definedName name="BExEX7ZZ8ZDYLJJ9EDHHDL1VEGWK" localSheetId="8" hidden="1">#REF!</definedName>
    <definedName name="BExEX7ZZ8ZDYLJJ9EDHHDL1VEGWK" localSheetId="9" hidden="1">#REF!</definedName>
    <definedName name="BExEX7ZZ8ZDYLJJ9EDHHDL1VEGWK" hidden="1">#REF!</definedName>
    <definedName name="BExEXJDYYG84DO6HSFHJOCS3U3IZ" localSheetId="4" hidden="1">#REF!</definedName>
    <definedName name="BExEXJDYYG84DO6HSFHJOCS3U3IZ" localSheetId="6" hidden="1">#REF!</definedName>
    <definedName name="BExEXJDYYG84DO6HSFHJOCS3U3IZ" localSheetId="8" hidden="1">#REF!</definedName>
    <definedName name="BExEXJDYYG84DO6HSFHJOCS3U3IZ" localSheetId="9" hidden="1">#REF!</definedName>
    <definedName name="BExEXJDYYG84DO6HSFHJOCS3U3IZ" hidden="1">#REF!</definedName>
    <definedName name="BExEXXMDLTYMVDDLCSGD6KIFINVA" localSheetId="4" hidden="1">#REF!</definedName>
    <definedName name="BExEXXMDLTYMVDDLCSGD6KIFINVA" localSheetId="6" hidden="1">#REF!</definedName>
    <definedName name="BExEXXMDLTYMVDDLCSGD6KIFINVA" localSheetId="8" hidden="1">#REF!</definedName>
    <definedName name="BExEXXMDLTYMVDDLCSGD6KIFINVA" localSheetId="9" hidden="1">#REF!</definedName>
    <definedName name="BExEXXMDLTYMVDDLCSGD6KIFINVA" hidden="1">#REF!</definedName>
    <definedName name="BExEYKUNTYG8XIS9PO6G58X428OB" localSheetId="4" hidden="1">#REF!</definedName>
    <definedName name="BExEYKUNTYG8XIS9PO6G58X428OB" localSheetId="6" hidden="1">#REF!</definedName>
    <definedName name="BExEYKUNTYG8XIS9PO6G58X428OB" localSheetId="8" hidden="1">#REF!</definedName>
    <definedName name="BExEYKUNTYG8XIS9PO6G58X428OB" localSheetId="9" hidden="1">#REF!</definedName>
    <definedName name="BExEYKUNTYG8XIS9PO6G58X428OB" hidden="1">#REF!</definedName>
    <definedName name="BExEZ76FBEFFD5RBFDF2CZKWDVGB" localSheetId="4" hidden="1">#REF!</definedName>
    <definedName name="BExEZ76FBEFFD5RBFDF2CZKWDVGB" localSheetId="6" hidden="1">#REF!</definedName>
    <definedName name="BExEZ76FBEFFD5RBFDF2CZKWDVGB" localSheetId="8" hidden="1">#REF!</definedName>
    <definedName name="BExEZ76FBEFFD5RBFDF2CZKWDVGB" localSheetId="9" hidden="1">#REF!</definedName>
    <definedName name="BExEZ76FBEFFD5RBFDF2CZKWDVGB" hidden="1">#REF!</definedName>
    <definedName name="BExF12RFEXDF9512Z5VLALVQQNLT" localSheetId="4" hidden="1">#REF!</definedName>
    <definedName name="BExF12RFEXDF9512Z5VLALVQQNLT" localSheetId="6" hidden="1">#REF!</definedName>
    <definedName name="BExF12RFEXDF9512Z5VLALVQQNLT" localSheetId="8" hidden="1">#REF!</definedName>
    <definedName name="BExF12RFEXDF9512Z5VLALVQQNLT" localSheetId="9" hidden="1">#REF!</definedName>
    <definedName name="BExF12RFEXDF9512Z5VLALVQQNLT" hidden="1">#REF!</definedName>
    <definedName name="BExF1C77C5GUU1F8PXGS9Q5YBZYV" localSheetId="4" hidden="1">#REF!</definedName>
    <definedName name="BExF1C77C5GUU1F8PXGS9Q5YBZYV" localSheetId="6" hidden="1">#REF!</definedName>
    <definedName name="BExF1C77C5GUU1F8PXGS9Q5YBZYV" localSheetId="8" hidden="1">#REF!</definedName>
    <definedName name="BExF1C77C5GUU1F8PXGS9Q5YBZYV" localSheetId="9" hidden="1">#REF!</definedName>
    <definedName name="BExF1C77C5GUU1F8PXGS9Q5YBZYV" hidden="1">#REF!</definedName>
    <definedName name="BExF1QFSATBVNQ4FENM3HGBP6ZW0" localSheetId="4" hidden="1">#REF!</definedName>
    <definedName name="BExF1QFSATBVNQ4FENM3HGBP6ZW0" localSheetId="6" hidden="1">#REF!</definedName>
    <definedName name="BExF1QFSATBVNQ4FENM3HGBP6ZW0" localSheetId="8" hidden="1">#REF!</definedName>
    <definedName name="BExF1QFSATBVNQ4FENM3HGBP6ZW0" localSheetId="9" hidden="1">#REF!</definedName>
    <definedName name="BExF1QFSATBVNQ4FENM3HGBP6ZW0" hidden="1">#REF!</definedName>
    <definedName name="BExF1TQGQC44Y7OBXKBGTG7HOOOW" localSheetId="4" hidden="1">#REF!</definedName>
    <definedName name="BExF1TQGQC44Y7OBXKBGTG7HOOOW" localSheetId="6" hidden="1">#REF!</definedName>
    <definedName name="BExF1TQGQC44Y7OBXKBGTG7HOOOW" localSheetId="8" hidden="1">#REF!</definedName>
    <definedName name="BExF1TQGQC44Y7OBXKBGTG7HOOOW" localSheetId="9" hidden="1">#REF!</definedName>
    <definedName name="BExF1TQGQC44Y7OBXKBGTG7HOOOW" hidden="1">#REF!</definedName>
    <definedName name="BExF24DFEEF39VL1EEEF33QDPM0L" localSheetId="4" hidden="1">#REF!</definedName>
    <definedName name="BExF24DFEEF39VL1EEEF33QDPM0L" localSheetId="6" hidden="1">#REF!</definedName>
    <definedName name="BExF24DFEEF39VL1EEEF33QDPM0L" localSheetId="8" hidden="1">#REF!</definedName>
    <definedName name="BExF24DFEEF39VL1EEEF33QDPM0L" localSheetId="9" hidden="1">#REF!</definedName>
    <definedName name="BExF24DFEEF39VL1EEEF33QDPM0L" hidden="1">#REF!</definedName>
    <definedName name="BExF24O8FYR92WS3RM7PQTQIVWID" localSheetId="4" hidden="1">#REF!</definedName>
    <definedName name="BExF24O8FYR92WS3RM7PQTQIVWID" localSheetId="6" hidden="1">#REF!</definedName>
    <definedName name="BExF24O8FYR92WS3RM7PQTQIVWID" localSheetId="8" hidden="1">#REF!</definedName>
    <definedName name="BExF24O8FYR92WS3RM7PQTQIVWID" localSheetId="9" hidden="1">#REF!</definedName>
    <definedName name="BExF24O8FYR92WS3RM7PQTQIVWID" hidden="1">#REF!</definedName>
    <definedName name="BExF2FBB9FHV6GRV7E4ZO0IUGAOM" localSheetId="4" hidden="1">#REF!</definedName>
    <definedName name="BExF2FBB9FHV6GRV7E4ZO0IUGAOM" localSheetId="6" hidden="1">#REF!</definedName>
    <definedName name="BExF2FBB9FHV6GRV7E4ZO0IUGAOM" localSheetId="8" hidden="1">#REF!</definedName>
    <definedName name="BExF2FBB9FHV6GRV7E4ZO0IUGAOM" localSheetId="9" hidden="1">#REF!</definedName>
    <definedName name="BExF2FBB9FHV6GRV7E4ZO0IUGAOM" hidden="1">#REF!</definedName>
    <definedName name="BExF2SSPJY0KOAMFLS7QOT0IW4GT" localSheetId="4" hidden="1">#REF!</definedName>
    <definedName name="BExF2SSPJY0KOAMFLS7QOT0IW4GT" localSheetId="6" hidden="1">#REF!</definedName>
    <definedName name="BExF2SSPJY0KOAMFLS7QOT0IW4GT" localSheetId="8" hidden="1">#REF!</definedName>
    <definedName name="BExF2SSPJY0KOAMFLS7QOT0IW4GT" localSheetId="9" hidden="1">#REF!</definedName>
    <definedName name="BExF2SSPJY0KOAMFLS7QOT0IW4GT" hidden="1">#REF!</definedName>
    <definedName name="BExF403PM1OGZXKT6217MN5QOLFD" localSheetId="4" hidden="1">#REF!</definedName>
    <definedName name="BExF403PM1OGZXKT6217MN5QOLFD" localSheetId="6" hidden="1">#REF!</definedName>
    <definedName name="BExF403PM1OGZXKT6217MN5QOLFD" localSheetId="8" hidden="1">#REF!</definedName>
    <definedName name="BExF403PM1OGZXKT6217MN5QOLFD" localSheetId="9" hidden="1">#REF!</definedName>
    <definedName name="BExF403PM1OGZXKT6217MN5QOLFD" hidden="1">#REF!</definedName>
    <definedName name="BExF4102KV2Q6U9LT2VNTWEF7ILE" localSheetId="4" hidden="1">#REF!</definedName>
    <definedName name="BExF4102KV2Q6U9LT2VNTWEF7ILE" localSheetId="6" hidden="1">#REF!</definedName>
    <definedName name="BExF4102KV2Q6U9LT2VNTWEF7ILE" localSheetId="8" hidden="1">#REF!</definedName>
    <definedName name="BExF4102KV2Q6U9LT2VNTWEF7ILE" localSheetId="9" hidden="1">#REF!</definedName>
    <definedName name="BExF4102KV2Q6U9LT2VNTWEF7ILE" hidden="1">#REF!</definedName>
    <definedName name="BExF4QBVIDBUNKW0K6ZSSJCNEZ7M" localSheetId="4" hidden="1">#REF!</definedName>
    <definedName name="BExF4QBVIDBUNKW0K6ZSSJCNEZ7M" localSheetId="6" hidden="1">#REF!</definedName>
    <definedName name="BExF4QBVIDBUNKW0K6ZSSJCNEZ7M" localSheetId="8" hidden="1">#REF!</definedName>
    <definedName name="BExF4QBVIDBUNKW0K6ZSSJCNEZ7M" localSheetId="9" hidden="1">#REF!</definedName>
    <definedName name="BExF4QBVIDBUNKW0K6ZSSJCNEZ7M" hidden="1">#REF!</definedName>
    <definedName name="BExF5GP7C4QUKV2NQH53NC36GL1H" localSheetId="4" hidden="1">#REF!</definedName>
    <definedName name="BExF5GP7C4QUKV2NQH53NC36GL1H" localSheetId="6" hidden="1">#REF!</definedName>
    <definedName name="BExF5GP7C4QUKV2NQH53NC36GL1H" localSheetId="8" hidden="1">#REF!</definedName>
    <definedName name="BExF5GP7C4QUKV2NQH53NC36GL1H" localSheetId="9" hidden="1">#REF!</definedName>
    <definedName name="BExF5GP7C4QUKV2NQH53NC36GL1H" hidden="1">#REF!</definedName>
    <definedName name="BExF5QAHIWI3UCYHEDLKHOX0O1C6" localSheetId="4" hidden="1">#REF!</definedName>
    <definedName name="BExF5QAHIWI3UCYHEDLKHOX0O1C6" localSheetId="6" hidden="1">#REF!</definedName>
    <definedName name="BExF5QAHIWI3UCYHEDLKHOX0O1C6" localSheetId="8" hidden="1">#REF!</definedName>
    <definedName name="BExF5QAHIWI3UCYHEDLKHOX0O1C6" localSheetId="9" hidden="1">#REF!</definedName>
    <definedName name="BExF5QAHIWI3UCYHEDLKHOX0O1C6" hidden="1">#REF!</definedName>
    <definedName name="BExF5Y30ZVLOGCX5MXF8PUEH3440" localSheetId="4" hidden="1">#REF!</definedName>
    <definedName name="BExF5Y30ZVLOGCX5MXF8PUEH3440" localSheetId="6" hidden="1">#REF!</definedName>
    <definedName name="BExF5Y30ZVLOGCX5MXF8PUEH3440" localSheetId="8" hidden="1">#REF!</definedName>
    <definedName name="BExF5Y30ZVLOGCX5MXF8PUEH3440" localSheetId="9" hidden="1">#REF!</definedName>
    <definedName name="BExF5Y30ZVLOGCX5MXF8PUEH3440" hidden="1">#REF!</definedName>
    <definedName name="BExF63MPK8RYBXXEINSQOEJ5XG21" localSheetId="4" hidden="1">#REF!</definedName>
    <definedName name="BExF63MPK8RYBXXEINSQOEJ5XG21" localSheetId="6" hidden="1">#REF!</definedName>
    <definedName name="BExF63MPK8RYBXXEINSQOEJ5XG21" localSheetId="8" hidden="1">#REF!</definedName>
    <definedName name="BExF63MPK8RYBXXEINSQOEJ5XG21" localSheetId="9" hidden="1">#REF!</definedName>
    <definedName name="BExF63MPK8RYBXXEINSQOEJ5XG21" hidden="1">#REF!</definedName>
    <definedName name="BExF6LBAFET3ZQILC7TKLGQG2UVK" localSheetId="4" hidden="1">#REF!</definedName>
    <definedName name="BExF6LBAFET3ZQILC7TKLGQG2UVK" localSheetId="6" hidden="1">#REF!</definedName>
    <definedName name="BExF6LBAFET3ZQILC7TKLGQG2UVK" localSheetId="8" hidden="1">#REF!</definedName>
    <definedName name="BExF6LBAFET3ZQILC7TKLGQG2UVK" localSheetId="9" hidden="1">#REF!</definedName>
    <definedName name="BExF6LBAFET3ZQILC7TKLGQG2UVK" hidden="1">#REF!</definedName>
    <definedName name="BExF6P7DQ4W7DHMXSCOBEDXOBVL0" localSheetId="4" hidden="1">#REF!</definedName>
    <definedName name="BExF6P7DQ4W7DHMXSCOBEDXOBVL0" localSheetId="6" hidden="1">#REF!</definedName>
    <definedName name="BExF6P7DQ4W7DHMXSCOBEDXOBVL0" localSheetId="8" hidden="1">#REF!</definedName>
    <definedName name="BExF6P7DQ4W7DHMXSCOBEDXOBVL0" localSheetId="9" hidden="1">#REF!</definedName>
    <definedName name="BExF6P7DQ4W7DHMXSCOBEDXOBVL0" hidden="1">#REF!</definedName>
    <definedName name="BExF6UAULJLQF3AL9RD9DK4138TT" localSheetId="4" hidden="1">#REF!</definedName>
    <definedName name="BExF6UAULJLQF3AL9RD9DK4138TT" localSheetId="6" hidden="1">#REF!</definedName>
    <definedName name="BExF6UAULJLQF3AL9RD9DK4138TT" localSheetId="8" hidden="1">#REF!</definedName>
    <definedName name="BExF6UAULJLQF3AL9RD9DK4138TT" localSheetId="9" hidden="1">#REF!</definedName>
    <definedName name="BExF6UAULJLQF3AL9RD9DK4138TT" hidden="1">#REF!</definedName>
    <definedName name="BExF815QZ6N8FT52ZE8MISGJONN7" localSheetId="4" hidden="1">#REF!</definedName>
    <definedName name="BExF815QZ6N8FT52ZE8MISGJONN7" localSheetId="6" hidden="1">#REF!</definedName>
    <definedName name="BExF815QZ6N8FT52ZE8MISGJONN7" localSheetId="8" hidden="1">#REF!</definedName>
    <definedName name="BExF815QZ6N8FT52ZE8MISGJONN7" localSheetId="9" hidden="1">#REF!</definedName>
    <definedName name="BExF815QZ6N8FT52ZE8MISGJONN7" hidden="1">#REF!</definedName>
    <definedName name="BExGLGERJ1GXGBI6VM90LGAQB8BZ" localSheetId="4" hidden="1">#REF!</definedName>
    <definedName name="BExGLGERJ1GXGBI6VM90LGAQB8BZ" localSheetId="6" hidden="1">#REF!</definedName>
    <definedName name="BExGLGERJ1GXGBI6VM90LGAQB8BZ" localSheetId="8" hidden="1">#REF!</definedName>
    <definedName name="BExGLGERJ1GXGBI6VM90LGAQB8BZ" localSheetId="9" hidden="1">#REF!</definedName>
    <definedName name="BExGLGERJ1GXGBI6VM90LGAQB8BZ" hidden="1">#REF!</definedName>
    <definedName name="BExGN6G8KOEQ6RS81OPJ2EBDG0PM" localSheetId="4" hidden="1">#REF!</definedName>
    <definedName name="BExGN6G8KOEQ6RS81OPJ2EBDG0PM" localSheetId="6" hidden="1">#REF!</definedName>
    <definedName name="BExGN6G8KOEQ6RS81OPJ2EBDG0PM" localSheetId="8" hidden="1">#REF!</definedName>
    <definedName name="BExGN6G8KOEQ6RS81OPJ2EBDG0PM" localSheetId="9" hidden="1">#REF!</definedName>
    <definedName name="BExGN6G8KOEQ6RS81OPJ2EBDG0PM" hidden="1">#REF!</definedName>
    <definedName name="BExGNAHTZM66FTN72D2964ZNZMPY" localSheetId="4" hidden="1">#REF!</definedName>
    <definedName name="BExGNAHTZM66FTN72D2964ZNZMPY" localSheetId="6" hidden="1">#REF!</definedName>
    <definedName name="BExGNAHTZM66FTN72D2964ZNZMPY" localSheetId="8" hidden="1">#REF!</definedName>
    <definedName name="BExGNAHTZM66FTN72D2964ZNZMPY" localSheetId="9" hidden="1">#REF!</definedName>
    <definedName name="BExGNAHTZM66FTN72D2964ZNZMPY" hidden="1">#REF!</definedName>
    <definedName name="BExGNTIWPL7DPDLUY5OV6YU2GPP9" localSheetId="4" hidden="1">#REF!</definedName>
    <definedName name="BExGNTIWPL7DPDLUY5OV6YU2GPP9" localSheetId="6" hidden="1">#REF!</definedName>
    <definedName name="BExGNTIWPL7DPDLUY5OV6YU2GPP9" localSheetId="8" hidden="1">#REF!</definedName>
    <definedName name="BExGNTIWPL7DPDLUY5OV6YU2GPP9" localSheetId="9" hidden="1">#REF!</definedName>
    <definedName name="BExGNTIWPL7DPDLUY5OV6YU2GPP9" hidden="1">#REF!</definedName>
    <definedName name="BExGNVRW5GWEB8PG4DCNZRMOHDWB" localSheetId="4" hidden="1">#REF!</definedName>
    <definedName name="BExGNVRW5GWEB8PG4DCNZRMOHDWB" localSheetId="6" hidden="1">#REF!</definedName>
    <definedName name="BExGNVRW5GWEB8PG4DCNZRMOHDWB" localSheetId="8" hidden="1">#REF!</definedName>
    <definedName name="BExGNVRW5GWEB8PG4DCNZRMOHDWB" localSheetId="9" hidden="1">#REF!</definedName>
    <definedName name="BExGNVRW5GWEB8PG4DCNZRMOHDWB" hidden="1">#REF!</definedName>
    <definedName name="BExGOZC40LL12RVYYJZUPD76VV0L" localSheetId="4" hidden="1">#REF!</definedName>
    <definedName name="BExGOZC40LL12RVYYJZUPD76VV0L" localSheetId="6" hidden="1">#REF!</definedName>
    <definedName name="BExGOZC40LL12RVYYJZUPD76VV0L" localSheetId="8" hidden="1">#REF!</definedName>
    <definedName name="BExGOZC40LL12RVYYJZUPD76VV0L" localSheetId="9" hidden="1">#REF!</definedName>
    <definedName name="BExGOZC40LL12RVYYJZUPD76VV0L" hidden="1">#REF!</definedName>
    <definedName name="BExGOZMRIEO65120M37LQFBZBY52" localSheetId="4" hidden="1">#REF!</definedName>
    <definedName name="BExGOZMRIEO65120M37LQFBZBY52" localSheetId="6" hidden="1">#REF!</definedName>
    <definedName name="BExGOZMRIEO65120M37LQFBZBY52" localSheetId="8" hidden="1">#REF!</definedName>
    <definedName name="BExGOZMRIEO65120M37LQFBZBY52" localSheetId="9" hidden="1">#REF!</definedName>
    <definedName name="BExGOZMRIEO65120M37LQFBZBY52" hidden="1">#REF!</definedName>
    <definedName name="BExGOZXJP8XH2UAS6AA53US1HZT3" localSheetId="4" hidden="1">#REF!</definedName>
    <definedName name="BExGOZXJP8XH2UAS6AA53US1HZT3" localSheetId="6" hidden="1">#REF!</definedName>
    <definedName name="BExGOZXJP8XH2UAS6AA53US1HZT3" localSheetId="8" hidden="1">#REF!</definedName>
    <definedName name="BExGOZXJP8XH2UAS6AA53US1HZT3" localSheetId="9" hidden="1">#REF!</definedName>
    <definedName name="BExGOZXJP8XH2UAS6AA53US1HZT3" hidden="1">#REF!</definedName>
    <definedName name="BExGP4KVK6OJCIU9GM96SVS194KW" localSheetId="4" hidden="1">#REF!</definedName>
    <definedName name="BExGP4KVK6OJCIU9GM96SVS194KW" localSheetId="6" hidden="1">#REF!</definedName>
    <definedName name="BExGP4KVK6OJCIU9GM96SVS194KW" localSheetId="8" hidden="1">#REF!</definedName>
    <definedName name="BExGP4KVK6OJCIU9GM96SVS194KW" localSheetId="9" hidden="1">#REF!</definedName>
    <definedName name="BExGP4KVK6OJCIU9GM96SVS194KW" hidden="1">#REF!</definedName>
    <definedName name="BExGPBRS4DDWQMHMTR9TMGONT0U8" localSheetId="4" hidden="1">#REF!</definedName>
    <definedName name="BExGPBRS4DDWQMHMTR9TMGONT0U8" localSheetId="6" hidden="1">#REF!</definedName>
    <definedName name="BExGPBRS4DDWQMHMTR9TMGONT0U8" localSheetId="8" hidden="1">#REF!</definedName>
    <definedName name="BExGPBRS4DDWQMHMTR9TMGONT0U8" localSheetId="9" hidden="1">#REF!</definedName>
    <definedName name="BExGPBRS4DDWQMHMTR9TMGONT0U8" hidden="1">#REF!</definedName>
    <definedName name="BExGPDVBO1WFU4TKXYD8XUBUNTR8" localSheetId="4" hidden="1">#REF!</definedName>
    <definedName name="BExGPDVBO1WFU4TKXYD8XUBUNTR8" localSheetId="6" hidden="1">#REF!</definedName>
    <definedName name="BExGPDVBO1WFU4TKXYD8XUBUNTR8" localSheetId="8" hidden="1">#REF!</definedName>
    <definedName name="BExGPDVBO1WFU4TKXYD8XUBUNTR8" localSheetId="9" hidden="1">#REF!</definedName>
    <definedName name="BExGPDVBO1WFU4TKXYD8XUBUNTR8" hidden="1">#REF!</definedName>
    <definedName name="BExGQC6NQ51VU4RK7O8UV3O3F6A5" localSheetId="4" hidden="1">#REF!</definedName>
    <definedName name="BExGQC6NQ51VU4RK7O8UV3O3F6A5" localSheetId="6" hidden="1">#REF!</definedName>
    <definedName name="BExGQC6NQ51VU4RK7O8UV3O3F6A5" localSheetId="8" hidden="1">#REF!</definedName>
    <definedName name="BExGQC6NQ51VU4RK7O8UV3O3F6A5" localSheetId="9" hidden="1">#REF!</definedName>
    <definedName name="BExGQC6NQ51VU4RK7O8UV3O3F6A5" hidden="1">#REF!</definedName>
    <definedName name="BExGQJZ6OJV5T7B8EL4XHYY5C7WU" localSheetId="4" hidden="1">#REF!</definedName>
    <definedName name="BExGQJZ6OJV5T7B8EL4XHYY5C7WU" localSheetId="6" hidden="1">#REF!</definedName>
    <definedName name="BExGQJZ6OJV5T7B8EL4XHYY5C7WU" localSheetId="8" hidden="1">#REF!</definedName>
    <definedName name="BExGQJZ6OJV5T7B8EL4XHYY5C7WU" localSheetId="9" hidden="1">#REF!</definedName>
    <definedName name="BExGQJZ6OJV5T7B8EL4XHYY5C7WU" hidden="1">#REF!</definedName>
    <definedName name="BExGR2PGROK6ZG0OSTLJ939MGSZA" localSheetId="4" hidden="1">#REF!</definedName>
    <definedName name="BExGR2PGROK6ZG0OSTLJ939MGSZA" localSheetId="6" hidden="1">#REF!</definedName>
    <definedName name="BExGR2PGROK6ZG0OSTLJ939MGSZA" localSheetId="8" hidden="1">#REF!</definedName>
    <definedName name="BExGR2PGROK6ZG0OSTLJ939MGSZA" localSheetId="9" hidden="1">#REF!</definedName>
    <definedName name="BExGR2PGROK6ZG0OSTLJ939MGSZA" hidden="1">#REF!</definedName>
    <definedName name="BExGREE9CBBFK5BVTD8VVARJD69S" localSheetId="4" hidden="1">#REF!</definedName>
    <definedName name="BExGREE9CBBFK5BVTD8VVARJD69S" localSheetId="6" hidden="1">#REF!</definedName>
    <definedName name="BExGREE9CBBFK5BVTD8VVARJD69S" localSheetId="8" hidden="1">#REF!</definedName>
    <definedName name="BExGREE9CBBFK5BVTD8VVARJD69S" localSheetId="9" hidden="1">#REF!</definedName>
    <definedName name="BExGREE9CBBFK5BVTD8VVARJD69S" hidden="1">#REF!</definedName>
    <definedName name="BExGRIAJ7HU50EHX1009PMP72R17" localSheetId="4" hidden="1">#REF!</definedName>
    <definedName name="BExGRIAJ7HU50EHX1009PMP72R17" localSheetId="6" hidden="1">#REF!</definedName>
    <definedName name="BExGRIAJ7HU50EHX1009PMP72R17" localSheetId="8" hidden="1">#REF!</definedName>
    <definedName name="BExGRIAJ7HU50EHX1009PMP72R17" localSheetId="9" hidden="1">#REF!</definedName>
    <definedName name="BExGRIAJ7HU50EHX1009PMP72R17" hidden="1">#REF!</definedName>
    <definedName name="BExGRVMQMFL6NEM19AINTWTJ4J2M" localSheetId="4" hidden="1">#REF!</definedName>
    <definedName name="BExGRVMQMFL6NEM19AINTWTJ4J2M" localSheetId="6" hidden="1">#REF!</definedName>
    <definedName name="BExGRVMQMFL6NEM19AINTWTJ4J2M" localSheetId="8" hidden="1">#REF!</definedName>
    <definedName name="BExGRVMQMFL6NEM19AINTWTJ4J2M" localSheetId="9" hidden="1">#REF!</definedName>
    <definedName name="BExGRVMQMFL6NEM19AINTWTJ4J2M" hidden="1">#REF!</definedName>
    <definedName name="BExGSJR8OC735F9VLIBYD6YO3IG8" localSheetId="4" hidden="1">#REF!</definedName>
    <definedName name="BExGSJR8OC735F9VLIBYD6YO3IG8" localSheetId="6" hidden="1">#REF!</definedName>
    <definedName name="BExGSJR8OC735F9VLIBYD6YO3IG8" localSheetId="8" hidden="1">#REF!</definedName>
    <definedName name="BExGSJR8OC735F9VLIBYD6YO3IG8" localSheetId="9" hidden="1">#REF!</definedName>
    <definedName name="BExGSJR8OC735F9VLIBYD6YO3IG8" hidden="1">#REF!</definedName>
    <definedName name="BExGTCTUP1AK7NZ47H6GH693HVE1" localSheetId="4" hidden="1">#REF!</definedName>
    <definedName name="BExGTCTUP1AK7NZ47H6GH693HVE1" localSheetId="6" hidden="1">#REF!</definedName>
    <definedName name="BExGTCTUP1AK7NZ47H6GH693HVE1" localSheetId="8" hidden="1">#REF!</definedName>
    <definedName name="BExGTCTUP1AK7NZ47H6GH693HVE1" localSheetId="9" hidden="1">#REF!</definedName>
    <definedName name="BExGTCTUP1AK7NZ47H6GH693HVE1" hidden="1">#REF!</definedName>
    <definedName name="BExGTD4LE3UIR4GLLTAB66PCHND7" localSheetId="4" hidden="1">#REF!</definedName>
    <definedName name="BExGTD4LE3UIR4GLLTAB66PCHND7" localSheetId="6" hidden="1">#REF!</definedName>
    <definedName name="BExGTD4LE3UIR4GLLTAB66PCHND7" localSheetId="8" hidden="1">#REF!</definedName>
    <definedName name="BExGTD4LE3UIR4GLLTAB66PCHND7" localSheetId="9" hidden="1">#REF!</definedName>
    <definedName name="BExGTD4LE3UIR4GLLTAB66PCHND7" hidden="1">#REF!</definedName>
    <definedName name="BExGTY987LRHRUGK53MYHUOYXVLS" localSheetId="4" hidden="1">#REF!</definedName>
    <definedName name="BExGTY987LRHRUGK53MYHUOYXVLS" localSheetId="6" hidden="1">#REF!</definedName>
    <definedName name="BExGTY987LRHRUGK53MYHUOYXVLS" localSheetId="8" hidden="1">#REF!</definedName>
    <definedName name="BExGTY987LRHRUGK53MYHUOYXVLS" localSheetId="9" hidden="1">#REF!</definedName>
    <definedName name="BExGTY987LRHRUGK53MYHUOYXVLS" hidden="1">#REF!</definedName>
    <definedName name="BExGU672LPULMJMHLZV609YOG8QT" localSheetId="4" hidden="1">#REF!</definedName>
    <definedName name="BExGU672LPULMJMHLZV609YOG8QT" localSheetId="6" hidden="1">#REF!</definedName>
    <definedName name="BExGU672LPULMJMHLZV609YOG8QT" localSheetId="8" hidden="1">#REF!</definedName>
    <definedName name="BExGU672LPULMJMHLZV609YOG8QT" localSheetId="9" hidden="1">#REF!</definedName>
    <definedName name="BExGU672LPULMJMHLZV609YOG8QT" hidden="1">#REF!</definedName>
    <definedName name="BExGUE5265AHZWGOC7TRG25NIJXS" localSheetId="4" hidden="1">#REF!</definedName>
    <definedName name="BExGUE5265AHZWGOC7TRG25NIJXS" localSheetId="6" hidden="1">#REF!</definedName>
    <definedName name="BExGUE5265AHZWGOC7TRG25NIJXS" localSheetId="8" hidden="1">#REF!</definedName>
    <definedName name="BExGUE5265AHZWGOC7TRG25NIJXS" localSheetId="9" hidden="1">#REF!</definedName>
    <definedName name="BExGUE5265AHZWGOC7TRG25NIJXS" hidden="1">#REF!</definedName>
    <definedName name="BExGW1XC4M43AMDSMBNIU3XDE1O0" localSheetId="4" hidden="1">#REF!</definedName>
    <definedName name="BExGW1XC4M43AMDSMBNIU3XDE1O0" localSheetId="6" hidden="1">#REF!</definedName>
    <definedName name="BExGW1XC4M43AMDSMBNIU3XDE1O0" localSheetId="8" hidden="1">#REF!</definedName>
    <definedName name="BExGW1XC4M43AMDSMBNIU3XDE1O0" localSheetId="9" hidden="1">#REF!</definedName>
    <definedName name="BExGW1XC4M43AMDSMBNIU3XDE1O0" hidden="1">#REF!</definedName>
    <definedName name="BExGWVLJGPCM5KM62N1J1PL9XTEP" localSheetId="4" hidden="1">#REF!</definedName>
    <definedName name="BExGWVLJGPCM5KM62N1J1PL9XTEP" localSheetId="6" hidden="1">#REF!</definedName>
    <definedName name="BExGWVLJGPCM5KM62N1J1PL9XTEP" localSheetId="8" hidden="1">#REF!</definedName>
    <definedName name="BExGWVLJGPCM5KM62N1J1PL9XTEP" localSheetId="9" hidden="1">#REF!</definedName>
    <definedName name="BExGWVLJGPCM5KM62N1J1PL9XTEP" hidden="1">#REF!</definedName>
    <definedName name="BExGXPV9DTN6K89BXJT91TD8SWLH" localSheetId="4" hidden="1">#REF!</definedName>
    <definedName name="BExGXPV9DTN6K89BXJT91TD8SWLH" localSheetId="6" hidden="1">#REF!</definedName>
    <definedName name="BExGXPV9DTN6K89BXJT91TD8SWLH" localSheetId="8" hidden="1">#REF!</definedName>
    <definedName name="BExGXPV9DTN6K89BXJT91TD8SWLH" localSheetId="9" hidden="1">#REF!</definedName>
    <definedName name="BExGXPV9DTN6K89BXJT91TD8SWLH" hidden="1">#REF!</definedName>
    <definedName name="BExGXQRN33HNR200NGBC2UH4BJOV" localSheetId="4" hidden="1">#REF!</definedName>
    <definedName name="BExGXQRN33HNR200NGBC2UH4BJOV" localSheetId="6" hidden="1">#REF!</definedName>
    <definedName name="BExGXQRN33HNR200NGBC2UH4BJOV" localSheetId="8" hidden="1">#REF!</definedName>
    <definedName name="BExGXQRN33HNR200NGBC2UH4BJOV" localSheetId="9" hidden="1">#REF!</definedName>
    <definedName name="BExGXQRN33HNR200NGBC2UH4BJOV" hidden="1">#REF!</definedName>
    <definedName name="BExGXX28BZVUOJHTHT3S12VKJXI8" localSheetId="4" hidden="1">#REF!</definedName>
    <definedName name="BExGXX28BZVUOJHTHT3S12VKJXI8" localSheetId="6" hidden="1">#REF!</definedName>
    <definedName name="BExGXX28BZVUOJHTHT3S12VKJXI8" localSheetId="8" hidden="1">#REF!</definedName>
    <definedName name="BExGXX28BZVUOJHTHT3S12VKJXI8" localSheetId="9" hidden="1">#REF!</definedName>
    <definedName name="BExGXX28BZVUOJHTHT3S12VKJXI8" hidden="1">#REF!</definedName>
    <definedName name="BExGY496U61KRGO2005N1I4LUPB0" localSheetId="4" hidden="1">#REF!</definedName>
    <definedName name="BExGY496U61KRGO2005N1I4LUPB0" localSheetId="6" hidden="1">#REF!</definedName>
    <definedName name="BExGY496U61KRGO2005N1I4LUPB0" localSheetId="8" hidden="1">#REF!</definedName>
    <definedName name="BExGY496U61KRGO2005N1I4LUPB0" localSheetId="9" hidden="1">#REF!</definedName>
    <definedName name="BExGY496U61KRGO2005N1I4LUPB0" hidden="1">#REF!</definedName>
    <definedName name="BExGY85GLQ0CSADLALKTJWZCVATQ" localSheetId="4" hidden="1">#REF!</definedName>
    <definedName name="BExGY85GLQ0CSADLALKTJWZCVATQ" localSheetId="6" hidden="1">#REF!</definedName>
    <definedName name="BExGY85GLQ0CSADLALKTJWZCVATQ" localSheetId="8" hidden="1">#REF!</definedName>
    <definedName name="BExGY85GLQ0CSADLALKTJWZCVATQ" localSheetId="9" hidden="1">#REF!</definedName>
    <definedName name="BExGY85GLQ0CSADLALKTJWZCVATQ" hidden="1">#REF!</definedName>
    <definedName name="BExGYJU81LMZRTE3MFMNBCRX693B" localSheetId="4" hidden="1">#REF!</definedName>
    <definedName name="BExGYJU81LMZRTE3MFMNBCRX693B" localSheetId="6" hidden="1">#REF!</definedName>
    <definedName name="BExGYJU81LMZRTE3MFMNBCRX693B" localSheetId="8" hidden="1">#REF!</definedName>
    <definedName name="BExGYJU81LMZRTE3MFMNBCRX693B" localSheetId="9" hidden="1">#REF!</definedName>
    <definedName name="BExGYJU81LMZRTE3MFMNBCRX693B" hidden="1">#REF!</definedName>
    <definedName name="BExGYLMYU65YEXNQJY7ANHHT4ARS" localSheetId="4" hidden="1">#REF!</definedName>
    <definedName name="BExGYLMYU65YEXNQJY7ANHHT4ARS" localSheetId="6" hidden="1">#REF!</definedName>
    <definedName name="BExGYLMYU65YEXNQJY7ANHHT4ARS" localSheetId="8" hidden="1">#REF!</definedName>
    <definedName name="BExGYLMYU65YEXNQJY7ANHHT4ARS" localSheetId="9" hidden="1">#REF!</definedName>
    <definedName name="BExGYLMYU65YEXNQJY7ANHHT4ARS" hidden="1">#REF!</definedName>
    <definedName name="BExH0OUZS3YIRW4W32NRTTM0NNUH" localSheetId="4" hidden="1">#REF!</definedName>
    <definedName name="BExH0OUZS3YIRW4W32NRTTM0NNUH" localSheetId="6" hidden="1">#REF!</definedName>
    <definedName name="BExH0OUZS3YIRW4W32NRTTM0NNUH" localSheetId="8" hidden="1">#REF!</definedName>
    <definedName name="BExH0OUZS3YIRW4W32NRTTM0NNUH" localSheetId="9" hidden="1">#REF!</definedName>
    <definedName name="BExH0OUZS3YIRW4W32NRTTM0NNUH" hidden="1">#REF!</definedName>
    <definedName name="BExH10UM6GYVDIT7KPS6FBXFP9SS" localSheetId="4" hidden="1">#REF!</definedName>
    <definedName name="BExH10UM6GYVDIT7KPS6FBXFP9SS" localSheetId="6" hidden="1">#REF!</definedName>
    <definedName name="BExH10UM6GYVDIT7KPS6FBXFP9SS" localSheetId="8" hidden="1">#REF!</definedName>
    <definedName name="BExH10UM6GYVDIT7KPS6FBXFP9SS" localSheetId="9" hidden="1">#REF!</definedName>
    <definedName name="BExH10UM6GYVDIT7KPS6FBXFP9SS" hidden="1">#REF!</definedName>
    <definedName name="BExH2EWCG8KDSHNRJDXOEJWB199L" localSheetId="4" hidden="1">#REF!</definedName>
    <definedName name="BExH2EWCG8KDSHNRJDXOEJWB199L" localSheetId="6" hidden="1">#REF!</definedName>
    <definedName name="BExH2EWCG8KDSHNRJDXOEJWB199L" localSheetId="8" hidden="1">#REF!</definedName>
    <definedName name="BExH2EWCG8KDSHNRJDXOEJWB199L" localSheetId="9" hidden="1">#REF!</definedName>
    <definedName name="BExH2EWCG8KDSHNRJDXOEJWB199L" hidden="1">#REF!</definedName>
    <definedName name="BExH312Q81MGHKTTB5Q6EXMZPR4U" localSheetId="4" hidden="1">#REF!</definedName>
    <definedName name="BExH312Q81MGHKTTB5Q6EXMZPR4U" localSheetId="6" hidden="1">#REF!</definedName>
    <definedName name="BExH312Q81MGHKTTB5Q6EXMZPR4U" localSheetId="8" hidden="1">#REF!</definedName>
    <definedName name="BExH312Q81MGHKTTB5Q6EXMZPR4U" localSheetId="9" hidden="1">#REF!</definedName>
    <definedName name="BExH312Q81MGHKTTB5Q6EXMZPR4U" hidden="1">#REF!</definedName>
    <definedName name="BExH34O8NP40M6LDRKPXW5H40ECU" localSheetId="4" hidden="1">#REF!</definedName>
    <definedName name="BExH34O8NP40M6LDRKPXW5H40ECU" localSheetId="6" hidden="1">#REF!</definedName>
    <definedName name="BExH34O8NP40M6LDRKPXW5H40ECU" localSheetId="8" hidden="1">#REF!</definedName>
    <definedName name="BExH34O8NP40M6LDRKPXW5H40ECU" localSheetId="9" hidden="1">#REF!</definedName>
    <definedName name="BExH34O8NP40M6LDRKPXW5H40ECU" hidden="1">#REF!</definedName>
    <definedName name="BExH3780QMT3Y3KH4CFR3GDEPGAV" localSheetId="4" hidden="1">#REF!</definedName>
    <definedName name="BExH3780QMT3Y3KH4CFR3GDEPGAV" localSheetId="6" hidden="1">#REF!</definedName>
    <definedName name="BExH3780QMT3Y3KH4CFR3GDEPGAV" localSheetId="8" hidden="1">#REF!</definedName>
    <definedName name="BExH3780QMT3Y3KH4CFR3GDEPGAV" localSheetId="9" hidden="1">#REF!</definedName>
    <definedName name="BExH3780QMT3Y3KH4CFR3GDEPGAV" hidden="1">#REF!</definedName>
    <definedName name="BExH3E463TPTI0SLOILG2HJUAE7N" localSheetId="4" hidden="1">#REF!</definedName>
    <definedName name="BExH3E463TPTI0SLOILG2HJUAE7N" localSheetId="6" hidden="1">#REF!</definedName>
    <definedName name="BExH3E463TPTI0SLOILG2HJUAE7N" localSheetId="8" hidden="1">#REF!</definedName>
    <definedName name="BExH3E463TPTI0SLOILG2HJUAE7N" localSheetId="9" hidden="1">#REF!</definedName>
    <definedName name="BExH3E463TPTI0SLOILG2HJUAE7N" hidden="1">#REF!</definedName>
    <definedName name="BExH3WUGLGQXAUFMSGJJPTYMD3H3" localSheetId="4" hidden="1">#REF!</definedName>
    <definedName name="BExH3WUGLGQXAUFMSGJJPTYMD3H3" localSheetId="6" hidden="1">#REF!</definedName>
    <definedName name="BExH3WUGLGQXAUFMSGJJPTYMD3H3" localSheetId="8" hidden="1">#REF!</definedName>
    <definedName name="BExH3WUGLGQXAUFMSGJJPTYMD3H3" localSheetId="9" hidden="1">#REF!</definedName>
    <definedName name="BExH3WUGLGQXAUFMSGJJPTYMD3H3" hidden="1">#REF!</definedName>
    <definedName name="BExIHHSIR004A0J9TCIPBARHSZO8" localSheetId="4" hidden="1">#REF!</definedName>
    <definedName name="BExIHHSIR004A0J9TCIPBARHSZO8" localSheetId="6" hidden="1">#REF!</definedName>
    <definedName name="BExIHHSIR004A0J9TCIPBARHSZO8" localSheetId="8" hidden="1">#REF!</definedName>
    <definedName name="BExIHHSIR004A0J9TCIPBARHSZO8" localSheetId="9" hidden="1">#REF!</definedName>
    <definedName name="BExIHHSIR004A0J9TCIPBARHSZO8" hidden="1">#REF!</definedName>
    <definedName name="BExIHR2ZOIW6P9SPPVFZ2IC19X0N" localSheetId="4" hidden="1">#REF!</definedName>
    <definedName name="BExIHR2ZOIW6P9SPPVFZ2IC19X0N" localSheetId="6" hidden="1">#REF!</definedName>
    <definedName name="BExIHR2ZOIW6P9SPPVFZ2IC19X0N" localSheetId="8" hidden="1">#REF!</definedName>
    <definedName name="BExIHR2ZOIW6P9SPPVFZ2IC19X0N" localSheetId="9" hidden="1">#REF!</definedName>
    <definedName name="BExIHR2ZOIW6P9SPPVFZ2IC19X0N" hidden="1">#REF!</definedName>
    <definedName name="BExII3DCXI7E4JNB5WWBPE2F31AK" localSheetId="4" hidden="1">#REF!</definedName>
    <definedName name="BExII3DCXI7E4JNB5WWBPE2F31AK" localSheetId="6" hidden="1">#REF!</definedName>
    <definedName name="BExII3DCXI7E4JNB5WWBPE2F31AK" localSheetId="8" hidden="1">#REF!</definedName>
    <definedName name="BExII3DCXI7E4JNB5WWBPE2F31AK" localSheetId="9" hidden="1">#REF!</definedName>
    <definedName name="BExII3DCXI7E4JNB5WWBPE2F31AK" hidden="1">#REF!</definedName>
    <definedName name="BExIIG3US8G2GIN207F9TGXOIZLI" localSheetId="4" hidden="1">#REF!</definedName>
    <definedName name="BExIIG3US8G2GIN207F9TGXOIZLI" localSheetId="6" hidden="1">#REF!</definedName>
    <definedName name="BExIIG3US8G2GIN207F9TGXOIZLI" localSheetId="8" hidden="1">#REF!</definedName>
    <definedName name="BExIIG3US8G2GIN207F9TGXOIZLI" localSheetId="9" hidden="1">#REF!</definedName>
    <definedName name="BExIIG3US8G2GIN207F9TGXOIZLI" hidden="1">#REF!</definedName>
    <definedName name="BExIJE9UQANTDT9TZHWKXJOZCW1F" localSheetId="4" hidden="1">#REF!</definedName>
    <definedName name="BExIJE9UQANTDT9TZHWKXJOZCW1F" localSheetId="6" hidden="1">#REF!</definedName>
    <definedName name="BExIJE9UQANTDT9TZHWKXJOZCW1F" localSheetId="8" hidden="1">#REF!</definedName>
    <definedName name="BExIJE9UQANTDT9TZHWKXJOZCW1F" localSheetId="9" hidden="1">#REF!</definedName>
    <definedName name="BExIJE9UQANTDT9TZHWKXJOZCW1F" hidden="1">#REF!</definedName>
    <definedName name="BExIKQTMBZEAV30I1UPEMYQVMSGQ" localSheetId="4" hidden="1">#REF!</definedName>
    <definedName name="BExIKQTMBZEAV30I1UPEMYQVMSGQ" localSheetId="6" hidden="1">#REF!</definedName>
    <definedName name="BExIKQTMBZEAV30I1UPEMYQVMSGQ" localSheetId="8" hidden="1">#REF!</definedName>
    <definedName name="BExIKQTMBZEAV30I1UPEMYQVMSGQ" localSheetId="9" hidden="1">#REF!</definedName>
    <definedName name="BExIKQTMBZEAV30I1UPEMYQVMSGQ" hidden="1">#REF!</definedName>
    <definedName name="BExILH1SH1Z8V68TA3172I5SX3MG" localSheetId="4" hidden="1">#REF!</definedName>
    <definedName name="BExILH1SH1Z8V68TA3172I5SX3MG" localSheetId="6" hidden="1">#REF!</definedName>
    <definedName name="BExILH1SH1Z8V68TA3172I5SX3MG" localSheetId="8" hidden="1">#REF!</definedName>
    <definedName name="BExILH1SH1Z8V68TA3172I5SX3MG" localSheetId="9" hidden="1">#REF!</definedName>
    <definedName name="BExILH1SH1Z8V68TA3172I5SX3MG" hidden="1">#REF!</definedName>
    <definedName name="BExIMKGDBWCWA2DP70GWH0ZKT5DU" localSheetId="4" hidden="1">#REF!</definedName>
    <definedName name="BExIMKGDBWCWA2DP70GWH0ZKT5DU" localSheetId="6" hidden="1">#REF!</definedName>
    <definedName name="BExIMKGDBWCWA2DP70GWH0ZKT5DU" localSheetId="8" hidden="1">#REF!</definedName>
    <definedName name="BExIMKGDBWCWA2DP70GWH0ZKT5DU" localSheetId="9" hidden="1">#REF!</definedName>
    <definedName name="BExIMKGDBWCWA2DP70GWH0ZKT5DU" hidden="1">#REF!</definedName>
    <definedName name="BExIMMK2FZ6DRIJQCDSJO9TUE1GW" localSheetId="4" hidden="1">#REF!</definedName>
    <definedName name="BExIMMK2FZ6DRIJQCDSJO9TUE1GW" localSheetId="6" hidden="1">#REF!</definedName>
    <definedName name="BExIMMK2FZ6DRIJQCDSJO9TUE1GW" localSheetId="8" hidden="1">#REF!</definedName>
    <definedName name="BExIMMK2FZ6DRIJQCDSJO9TUE1GW" localSheetId="9" hidden="1">#REF!</definedName>
    <definedName name="BExIMMK2FZ6DRIJQCDSJO9TUE1GW" hidden="1">#REF!</definedName>
    <definedName name="BExIN2FWISBWLRDO9H9H77A46VH9" localSheetId="4" hidden="1">#REF!</definedName>
    <definedName name="BExIN2FWISBWLRDO9H9H77A46VH9" localSheetId="6" hidden="1">#REF!</definedName>
    <definedName name="BExIN2FWISBWLRDO9H9H77A46VH9" localSheetId="8" hidden="1">#REF!</definedName>
    <definedName name="BExIN2FWISBWLRDO9H9H77A46VH9" localSheetId="9" hidden="1">#REF!</definedName>
    <definedName name="BExIN2FWISBWLRDO9H9H77A46VH9" hidden="1">#REF!</definedName>
    <definedName name="BExINS7OIA92CINZA36I8EB4RH8X" localSheetId="4" hidden="1">#REF!</definedName>
    <definedName name="BExINS7OIA92CINZA36I8EB4RH8X" localSheetId="6" hidden="1">#REF!</definedName>
    <definedName name="BExINS7OIA92CINZA36I8EB4RH8X" localSheetId="8" hidden="1">#REF!</definedName>
    <definedName name="BExINS7OIA92CINZA36I8EB4RH8X" localSheetId="9" hidden="1">#REF!</definedName>
    <definedName name="BExINS7OIA92CINZA36I8EB4RH8X" hidden="1">#REF!</definedName>
    <definedName name="BExIP5T9MO7I3W7GXGUUOTTIH9J3" localSheetId="4" hidden="1">#REF!</definedName>
    <definedName name="BExIP5T9MO7I3W7GXGUUOTTIH9J3" localSheetId="6" hidden="1">#REF!</definedName>
    <definedName name="BExIP5T9MO7I3W7GXGUUOTTIH9J3" localSheetId="8" hidden="1">#REF!</definedName>
    <definedName name="BExIP5T9MO7I3W7GXGUUOTTIH9J3" localSheetId="9" hidden="1">#REF!</definedName>
    <definedName name="BExIP5T9MO7I3W7GXGUUOTTIH9J3" hidden="1">#REF!</definedName>
    <definedName name="BExIPE7EP2G8G9TQ3E9JVR8CI3WY" localSheetId="4" hidden="1">#REF!</definedName>
    <definedName name="BExIPE7EP2G8G9TQ3E9JVR8CI3WY" localSheetId="6" hidden="1">#REF!</definedName>
    <definedName name="BExIPE7EP2G8G9TQ3E9JVR8CI3WY" localSheetId="8" hidden="1">#REF!</definedName>
    <definedName name="BExIPE7EP2G8G9TQ3E9JVR8CI3WY" localSheetId="9" hidden="1">#REF!</definedName>
    <definedName name="BExIPE7EP2G8G9TQ3E9JVR8CI3WY" hidden="1">#REF!</definedName>
    <definedName name="BExIPJATU67IVLXHYDXUFDFMB895" localSheetId="4" hidden="1">#REF!</definedName>
    <definedName name="BExIPJATU67IVLXHYDXUFDFMB895" localSheetId="6" hidden="1">#REF!</definedName>
    <definedName name="BExIPJATU67IVLXHYDXUFDFMB895" localSheetId="8" hidden="1">#REF!</definedName>
    <definedName name="BExIPJATU67IVLXHYDXUFDFMB895" localSheetId="9" hidden="1">#REF!</definedName>
    <definedName name="BExIPJATU67IVLXHYDXUFDFMB895" hidden="1">#REF!</definedName>
    <definedName name="BExIQ5MJ2BMB4EOY8O4M3FSXEX96" localSheetId="4" hidden="1">#REF!</definedName>
    <definedName name="BExIQ5MJ2BMB4EOY8O4M3FSXEX96" localSheetId="6" hidden="1">#REF!</definedName>
    <definedName name="BExIQ5MJ2BMB4EOY8O4M3FSXEX96" localSheetId="8" hidden="1">#REF!</definedName>
    <definedName name="BExIQ5MJ2BMB4EOY8O4M3FSXEX96" localSheetId="9" hidden="1">#REF!</definedName>
    <definedName name="BExIQ5MJ2BMB4EOY8O4M3FSXEX96" hidden="1">#REF!</definedName>
    <definedName name="BExIQA9VF6LTQ6939FMZ7AZXOIGP" localSheetId="4" hidden="1">#REF!</definedName>
    <definedName name="BExIQA9VF6LTQ6939FMZ7AZXOIGP" localSheetId="6" hidden="1">#REF!</definedName>
    <definedName name="BExIQA9VF6LTQ6939FMZ7AZXOIGP" localSheetId="8" hidden="1">#REF!</definedName>
    <definedName name="BExIQA9VF6LTQ6939FMZ7AZXOIGP" localSheetId="9" hidden="1">#REF!</definedName>
    <definedName name="BExIQA9VF6LTQ6939FMZ7AZXOIGP" hidden="1">#REF!</definedName>
    <definedName name="BExIQKWU5LEOQ45CIKK54NPPCECF" localSheetId="4" hidden="1">#REF!</definedName>
    <definedName name="BExIQKWU5LEOQ45CIKK54NPPCECF" localSheetId="6" hidden="1">#REF!</definedName>
    <definedName name="BExIQKWU5LEOQ45CIKK54NPPCECF" localSheetId="8" hidden="1">#REF!</definedName>
    <definedName name="BExIQKWU5LEOQ45CIKK54NPPCECF" localSheetId="9" hidden="1">#REF!</definedName>
    <definedName name="BExIQKWU5LEOQ45CIKK54NPPCECF" hidden="1">#REF!</definedName>
    <definedName name="BExIQSUOOEHZG2DATSFH1AAUCFSK" localSheetId="4" hidden="1">#REF!</definedName>
    <definedName name="BExIQSUOOEHZG2DATSFH1AAUCFSK" localSheetId="6" hidden="1">#REF!</definedName>
    <definedName name="BExIQSUOOEHZG2DATSFH1AAUCFSK" localSheetId="8" hidden="1">#REF!</definedName>
    <definedName name="BExIQSUOOEHZG2DATSFH1AAUCFSK" localSheetId="9" hidden="1">#REF!</definedName>
    <definedName name="BExIQSUOOEHZG2DATSFH1AAUCFSK" hidden="1">#REF!</definedName>
    <definedName name="BExIR13GQZ9QBYG5HUBK9UCS98TR" localSheetId="4" hidden="1">#REF!</definedName>
    <definedName name="BExIR13GQZ9QBYG5HUBK9UCS98TR" localSheetId="6" hidden="1">#REF!</definedName>
    <definedName name="BExIR13GQZ9QBYG5HUBK9UCS98TR" localSheetId="8" hidden="1">#REF!</definedName>
    <definedName name="BExIR13GQZ9QBYG5HUBK9UCS98TR" localSheetId="9" hidden="1">#REF!</definedName>
    <definedName name="BExIR13GQZ9QBYG5HUBK9UCS98TR" hidden="1">#REF!</definedName>
    <definedName name="BExIRKFAVMMJA1I9QB8O1T99G677" localSheetId="4" hidden="1">#REF!</definedName>
    <definedName name="BExIRKFAVMMJA1I9QB8O1T99G677" localSheetId="6" hidden="1">#REF!</definedName>
    <definedName name="BExIRKFAVMMJA1I9QB8O1T99G677" localSheetId="8" hidden="1">#REF!</definedName>
    <definedName name="BExIRKFAVMMJA1I9QB8O1T99G677" localSheetId="9" hidden="1">#REF!</definedName>
    <definedName name="BExIRKFAVMMJA1I9QB8O1T99G677" hidden="1">#REF!</definedName>
    <definedName name="BExIRNKO5WJ8CIEY11ZW8NL3ED12" localSheetId="4" hidden="1">#REF!</definedName>
    <definedName name="BExIRNKO5WJ8CIEY11ZW8NL3ED12" localSheetId="6" hidden="1">#REF!</definedName>
    <definedName name="BExIRNKO5WJ8CIEY11ZW8NL3ED12" localSheetId="8" hidden="1">#REF!</definedName>
    <definedName name="BExIRNKO5WJ8CIEY11ZW8NL3ED12" localSheetId="9" hidden="1">#REF!</definedName>
    <definedName name="BExIRNKO5WJ8CIEY11ZW8NL3ED12" hidden="1">#REF!</definedName>
    <definedName name="BExIRXBB2GQ8KR7NRX0YP6NHQMCH" localSheetId="4" hidden="1">#REF!</definedName>
    <definedName name="BExIRXBB2GQ8KR7NRX0YP6NHQMCH" localSheetId="6" hidden="1">#REF!</definedName>
    <definedName name="BExIRXBB2GQ8KR7NRX0YP6NHQMCH" localSheetId="8" hidden="1">#REF!</definedName>
    <definedName name="BExIRXBB2GQ8KR7NRX0YP6NHQMCH" localSheetId="9" hidden="1">#REF!</definedName>
    <definedName name="BExIRXBB2GQ8KR7NRX0YP6NHQMCH" hidden="1">#REF!</definedName>
    <definedName name="BExISXVLS9NGHEFIHV8OYFNFU21V" localSheetId="4" hidden="1">#REF!</definedName>
    <definedName name="BExISXVLS9NGHEFIHV8OYFNFU21V" localSheetId="6" hidden="1">#REF!</definedName>
    <definedName name="BExISXVLS9NGHEFIHV8OYFNFU21V" localSheetId="8" hidden="1">#REF!</definedName>
    <definedName name="BExISXVLS9NGHEFIHV8OYFNFU21V" localSheetId="9" hidden="1">#REF!</definedName>
    <definedName name="BExISXVLS9NGHEFIHV8OYFNFU21V" hidden="1">#REF!</definedName>
    <definedName name="BExIU1VY53BMMM62GBNI6UBET6NL" localSheetId="4" hidden="1">#REF!</definedName>
    <definedName name="BExIU1VY53BMMM62GBNI6UBET6NL" localSheetId="6" hidden="1">#REF!</definedName>
    <definedName name="BExIU1VY53BMMM62GBNI6UBET6NL" localSheetId="8" hidden="1">#REF!</definedName>
    <definedName name="BExIU1VY53BMMM62GBNI6UBET6NL" localSheetId="9" hidden="1">#REF!</definedName>
    <definedName name="BExIU1VY53BMMM62GBNI6UBET6NL" hidden="1">#REF!</definedName>
    <definedName name="BExIV5G5WDQITPV3P72I164FBRS8" localSheetId="4" hidden="1">#REF!</definedName>
    <definedName name="BExIV5G5WDQITPV3P72I164FBRS8" localSheetId="6" hidden="1">#REF!</definedName>
    <definedName name="BExIV5G5WDQITPV3P72I164FBRS8" localSheetId="8" hidden="1">#REF!</definedName>
    <definedName name="BExIV5G5WDQITPV3P72I164FBRS8" localSheetId="9" hidden="1">#REF!</definedName>
    <definedName name="BExIV5G5WDQITPV3P72I164FBRS8" hidden="1">#REF!</definedName>
    <definedName name="BExIV7ZSDN1RKLAH1CCMIUJSP2BY" localSheetId="4" hidden="1">#REF!</definedName>
    <definedName name="BExIV7ZSDN1RKLAH1CCMIUJSP2BY" localSheetId="6" hidden="1">#REF!</definedName>
    <definedName name="BExIV7ZSDN1RKLAH1CCMIUJSP2BY" localSheetId="8" hidden="1">#REF!</definedName>
    <definedName name="BExIV7ZSDN1RKLAH1CCMIUJSP2BY" localSheetId="9" hidden="1">#REF!</definedName>
    <definedName name="BExIV7ZSDN1RKLAH1CCMIUJSP2BY" hidden="1">#REF!</definedName>
    <definedName name="BExIVAZPCCPNY6X8IPGS52OBBPCJ" localSheetId="4" hidden="1">#REF!</definedName>
    <definedName name="BExIVAZPCCPNY6X8IPGS52OBBPCJ" localSheetId="6" hidden="1">#REF!</definedName>
    <definedName name="BExIVAZPCCPNY6X8IPGS52OBBPCJ" localSheetId="8" hidden="1">#REF!</definedName>
    <definedName name="BExIVAZPCCPNY6X8IPGS52OBBPCJ" localSheetId="9" hidden="1">#REF!</definedName>
    <definedName name="BExIVAZPCCPNY6X8IPGS52OBBPCJ" hidden="1">#REF!</definedName>
    <definedName name="BExIVKQAFU4EZLXCQ9ROFVHNL0D7" localSheetId="4" hidden="1">#REF!</definedName>
    <definedName name="BExIVKQAFU4EZLXCQ9ROFVHNL0D7" localSheetId="6" hidden="1">#REF!</definedName>
    <definedName name="BExIVKQAFU4EZLXCQ9ROFVHNL0D7" localSheetId="8" hidden="1">#REF!</definedName>
    <definedName name="BExIVKQAFU4EZLXCQ9ROFVHNL0D7" localSheetId="9" hidden="1">#REF!</definedName>
    <definedName name="BExIVKQAFU4EZLXCQ9ROFVHNL0D7" hidden="1">#REF!</definedName>
    <definedName name="BExIVKVRPBO18RRZR8B0G7Q9K0F9" localSheetId="4" hidden="1">#REF!</definedName>
    <definedName name="BExIVKVRPBO18RRZR8B0G7Q9K0F9" localSheetId="6" hidden="1">#REF!</definedName>
    <definedName name="BExIVKVRPBO18RRZR8B0G7Q9K0F9" localSheetId="8" hidden="1">#REF!</definedName>
    <definedName name="BExIVKVRPBO18RRZR8B0G7Q9K0F9" localSheetId="9" hidden="1">#REF!</definedName>
    <definedName name="BExIVKVRPBO18RRZR8B0G7Q9K0F9" hidden="1">#REF!</definedName>
    <definedName name="BExIWE953F00HYJSITVJEJ27ORJL" localSheetId="4" hidden="1">#REF!</definedName>
    <definedName name="BExIWE953F00HYJSITVJEJ27ORJL" localSheetId="6" hidden="1">#REF!</definedName>
    <definedName name="BExIWE953F00HYJSITVJEJ27ORJL" localSheetId="8" hidden="1">#REF!</definedName>
    <definedName name="BExIWE953F00HYJSITVJEJ27ORJL" localSheetId="9" hidden="1">#REF!</definedName>
    <definedName name="BExIWE953F00HYJSITVJEJ27ORJL" hidden="1">#REF!</definedName>
    <definedName name="BExIWOLB2AFYMZCVWZ1FTMAEEA60" localSheetId="4" hidden="1">#REF!</definedName>
    <definedName name="BExIWOLB2AFYMZCVWZ1FTMAEEA60" localSheetId="6" hidden="1">#REF!</definedName>
    <definedName name="BExIWOLB2AFYMZCVWZ1FTMAEEA60" localSheetId="8" hidden="1">#REF!</definedName>
    <definedName name="BExIWOLB2AFYMZCVWZ1FTMAEEA60" localSheetId="9" hidden="1">#REF!</definedName>
    <definedName name="BExIWOLB2AFYMZCVWZ1FTMAEEA60" hidden="1">#REF!</definedName>
    <definedName name="BExIWXL0QH3HX1C1HQYFMP34ZTJ8" localSheetId="4" hidden="1">#REF!</definedName>
    <definedName name="BExIWXL0QH3HX1C1HQYFMP34ZTJ8" localSheetId="6" hidden="1">#REF!</definedName>
    <definedName name="BExIWXL0QH3HX1C1HQYFMP34ZTJ8" localSheetId="8" hidden="1">#REF!</definedName>
    <definedName name="BExIWXL0QH3HX1C1HQYFMP34ZTJ8" localSheetId="9" hidden="1">#REF!</definedName>
    <definedName name="BExIWXL0QH3HX1C1HQYFMP34ZTJ8" hidden="1">#REF!</definedName>
    <definedName name="BExIXA0WAX7YA81PKB3MNNNR4CO3" localSheetId="4" hidden="1">#REF!</definedName>
    <definedName name="BExIXA0WAX7YA81PKB3MNNNR4CO3" localSheetId="6" hidden="1">#REF!</definedName>
    <definedName name="BExIXA0WAX7YA81PKB3MNNNR4CO3" localSheetId="8" hidden="1">#REF!</definedName>
    <definedName name="BExIXA0WAX7YA81PKB3MNNNR4CO3" localSheetId="9" hidden="1">#REF!</definedName>
    <definedName name="BExIXA0WAX7YA81PKB3MNNNR4CO3" hidden="1">#REF!</definedName>
    <definedName name="BExIXLK79H7AR5PQ0M5UYI8NAXPQ" localSheetId="4" hidden="1">#REF!</definedName>
    <definedName name="BExIXLK79H7AR5PQ0M5UYI8NAXPQ" localSheetId="6" hidden="1">#REF!</definedName>
    <definedName name="BExIXLK79H7AR5PQ0M5UYI8NAXPQ" localSheetId="8" hidden="1">#REF!</definedName>
    <definedName name="BExIXLK79H7AR5PQ0M5UYI8NAXPQ" localSheetId="9" hidden="1">#REF!</definedName>
    <definedName name="BExIXLK79H7AR5PQ0M5UYI8NAXPQ" hidden="1">#REF!</definedName>
    <definedName name="BExIXNT19877FSEMZOGQKNH77ENI" localSheetId="4" hidden="1">#REF!</definedName>
    <definedName name="BExIXNT19877FSEMZOGQKNH77ENI" localSheetId="6" hidden="1">#REF!</definedName>
    <definedName name="BExIXNT19877FSEMZOGQKNH77ENI" localSheetId="8" hidden="1">#REF!</definedName>
    <definedName name="BExIXNT19877FSEMZOGQKNH77ENI" localSheetId="9" hidden="1">#REF!</definedName>
    <definedName name="BExIXNT19877FSEMZOGQKNH77ENI" hidden="1">#REF!</definedName>
    <definedName name="BExIXU92V6LJHF2NWR5KVO5GLR2C" localSheetId="4" hidden="1">#REF!</definedName>
    <definedName name="BExIXU92V6LJHF2NWR5KVO5GLR2C" localSheetId="6" hidden="1">#REF!</definedName>
    <definedName name="BExIXU92V6LJHF2NWR5KVO5GLR2C" localSheetId="8" hidden="1">#REF!</definedName>
    <definedName name="BExIXU92V6LJHF2NWR5KVO5GLR2C" localSheetId="9" hidden="1">#REF!</definedName>
    <definedName name="BExIXU92V6LJHF2NWR5KVO5GLR2C" hidden="1">#REF!</definedName>
    <definedName name="BExIXYAO6HRPE7UPS2DA516H07VS" localSheetId="4" hidden="1">#REF!</definedName>
    <definedName name="BExIXYAO6HRPE7UPS2DA516H07VS" localSheetId="6" hidden="1">#REF!</definedName>
    <definedName name="BExIXYAO6HRPE7UPS2DA516H07VS" localSheetId="8" hidden="1">#REF!</definedName>
    <definedName name="BExIXYAO6HRPE7UPS2DA516H07VS" localSheetId="9" hidden="1">#REF!</definedName>
    <definedName name="BExIXYAO6HRPE7UPS2DA516H07VS" hidden="1">#REF!</definedName>
    <definedName name="BExIYEHBB2ZQRXB94B5B5AKFMB42" localSheetId="4" hidden="1">#REF!</definedName>
    <definedName name="BExIYEHBB2ZQRXB94B5B5AKFMB42" localSheetId="6" hidden="1">#REF!</definedName>
    <definedName name="BExIYEHBB2ZQRXB94B5B5AKFMB42" localSheetId="8" hidden="1">#REF!</definedName>
    <definedName name="BExIYEHBB2ZQRXB94B5B5AKFMB42" localSheetId="9" hidden="1">#REF!</definedName>
    <definedName name="BExIYEHBB2ZQRXB94B5B5AKFMB42" hidden="1">#REF!</definedName>
    <definedName name="BExIYJF9ZPV3Y54H5A525VPYIUFB" localSheetId="4" hidden="1">#REF!</definedName>
    <definedName name="BExIYJF9ZPV3Y54H5A525VPYIUFB" localSheetId="6" hidden="1">#REF!</definedName>
    <definedName name="BExIYJF9ZPV3Y54H5A525VPYIUFB" localSheetId="8" hidden="1">#REF!</definedName>
    <definedName name="BExIYJF9ZPV3Y54H5A525VPYIUFB" localSheetId="9" hidden="1">#REF!</definedName>
    <definedName name="BExIYJF9ZPV3Y54H5A525VPYIUFB" hidden="1">#REF!</definedName>
    <definedName name="BExIYLIS2P3SLCG11D19WT47Y0Y1" localSheetId="4" hidden="1">#REF!</definedName>
    <definedName name="BExIYLIS2P3SLCG11D19WT47Y0Y1" localSheetId="6" hidden="1">#REF!</definedName>
    <definedName name="BExIYLIS2P3SLCG11D19WT47Y0Y1" localSheetId="8" hidden="1">#REF!</definedName>
    <definedName name="BExIYLIS2P3SLCG11D19WT47Y0Y1" localSheetId="9" hidden="1">#REF!</definedName>
    <definedName name="BExIYLIS2P3SLCG11D19WT47Y0Y1" hidden="1">#REF!</definedName>
    <definedName name="BExIYZGKIZXO566O26UFLE6AM44T" localSheetId="4" hidden="1">#REF!</definedName>
    <definedName name="BExIYZGKIZXO566O26UFLE6AM44T" localSheetId="6" hidden="1">#REF!</definedName>
    <definedName name="BExIYZGKIZXO566O26UFLE6AM44T" localSheetId="8" hidden="1">#REF!</definedName>
    <definedName name="BExIYZGKIZXO566O26UFLE6AM44T" localSheetId="9" hidden="1">#REF!</definedName>
    <definedName name="BExIYZGKIZXO566O26UFLE6AM44T" hidden="1">#REF!</definedName>
    <definedName name="BExKE1AXRX1D2IP59IK2X5194EOW" localSheetId="4" hidden="1">#REF!</definedName>
    <definedName name="BExKE1AXRX1D2IP59IK2X5194EOW" localSheetId="6" hidden="1">#REF!</definedName>
    <definedName name="BExKE1AXRX1D2IP59IK2X5194EOW" localSheetId="8" hidden="1">#REF!</definedName>
    <definedName name="BExKE1AXRX1D2IP59IK2X5194EOW" localSheetId="9" hidden="1">#REF!</definedName>
    <definedName name="BExKE1AXRX1D2IP59IK2X5194EOW" hidden="1">#REF!</definedName>
    <definedName name="BExKENHCXV7E0ZGWECYJADFKG5K6" localSheetId="4" hidden="1">#REF!</definedName>
    <definedName name="BExKENHCXV7E0ZGWECYJADFKG5K6" localSheetId="6" hidden="1">#REF!</definedName>
    <definedName name="BExKENHCXV7E0ZGWECYJADFKG5K6" localSheetId="8" hidden="1">#REF!</definedName>
    <definedName name="BExKENHCXV7E0ZGWECYJADFKG5K6" localSheetId="9" hidden="1">#REF!</definedName>
    <definedName name="BExKENHCXV7E0ZGWECYJADFKG5K6" hidden="1">#REF!</definedName>
    <definedName name="BExKFR1E7H1CKOZPL7O44L4O1G6U" localSheetId="4" hidden="1">#REF!</definedName>
    <definedName name="BExKFR1E7H1CKOZPL7O44L4O1G6U" localSheetId="6" hidden="1">#REF!</definedName>
    <definedName name="BExKFR1E7H1CKOZPL7O44L4O1G6U" localSheetId="8" hidden="1">#REF!</definedName>
    <definedName name="BExKFR1E7H1CKOZPL7O44L4O1G6U" localSheetId="9" hidden="1">#REF!</definedName>
    <definedName name="BExKFR1E7H1CKOZPL7O44L4O1G6U" hidden="1">#REF!</definedName>
    <definedName name="BExKGA2NH1SO8Q2CJZITKWT0VHV2" localSheetId="4" hidden="1">#REF!</definedName>
    <definedName name="BExKGA2NH1SO8Q2CJZITKWT0VHV2" localSheetId="6" hidden="1">#REF!</definedName>
    <definedName name="BExKGA2NH1SO8Q2CJZITKWT0VHV2" localSheetId="8" hidden="1">#REF!</definedName>
    <definedName name="BExKGA2NH1SO8Q2CJZITKWT0VHV2" localSheetId="9" hidden="1">#REF!</definedName>
    <definedName name="BExKGA2NH1SO8Q2CJZITKWT0VHV2" hidden="1">#REF!</definedName>
    <definedName name="BExKGFBDAJNRY0TELA79PO8DDZ7Y" localSheetId="4" hidden="1">#REF!</definedName>
    <definedName name="BExKGFBDAJNRY0TELA79PO8DDZ7Y" localSheetId="6" hidden="1">#REF!</definedName>
    <definedName name="BExKGFBDAJNRY0TELA79PO8DDZ7Y" localSheetId="8" hidden="1">#REF!</definedName>
    <definedName name="BExKGFBDAJNRY0TELA79PO8DDZ7Y" localSheetId="9" hidden="1">#REF!</definedName>
    <definedName name="BExKGFBDAJNRY0TELA79PO8DDZ7Y" hidden="1">#REF!</definedName>
    <definedName name="BExKGSCN3SJV9UY2XTDELC3IT5RG" localSheetId="4" hidden="1">#REF!</definedName>
    <definedName name="BExKGSCN3SJV9UY2XTDELC3IT5RG" localSheetId="6" hidden="1">#REF!</definedName>
    <definedName name="BExKGSCN3SJV9UY2XTDELC3IT5RG" localSheetId="8" hidden="1">#REF!</definedName>
    <definedName name="BExKGSCN3SJV9UY2XTDELC3IT5RG" localSheetId="9" hidden="1">#REF!</definedName>
    <definedName name="BExKGSCN3SJV9UY2XTDELC3IT5RG" hidden="1">#REF!</definedName>
    <definedName name="BExKGZP2FVKCK1LYAQSJCBZQBZUU" localSheetId="4" hidden="1">#REF!</definedName>
    <definedName name="BExKGZP2FVKCK1LYAQSJCBZQBZUU" localSheetId="6" hidden="1">#REF!</definedName>
    <definedName name="BExKGZP2FVKCK1LYAQSJCBZQBZUU" localSheetId="8" hidden="1">#REF!</definedName>
    <definedName name="BExKGZP2FVKCK1LYAQSJCBZQBZUU" localSheetId="9" hidden="1">#REF!</definedName>
    <definedName name="BExKGZP2FVKCK1LYAQSJCBZQBZUU" hidden="1">#REF!</definedName>
    <definedName name="BExKH7N3O1QJU117IZ06EUFOKYPA" localSheetId="4" hidden="1">#REF!</definedName>
    <definedName name="BExKH7N3O1QJU117IZ06EUFOKYPA" localSheetId="6" hidden="1">#REF!</definedName>
    <definedName name="BExKH7N3O1QJU117IZ06EUFOKYPA" localSheetId="8" hidden="1">#REF!</definedName>
    <definedName name="BExKH7N3O1QJU117IZ06EUFOKYPA" localSheetId="9" hidden="1">#REF!</definedName>
    <definedName name="BExKH7N3O1QJU117IZ06EUFOKYPA" hidden="1">#REF!</definedName>
    <definedName name="BExKHPBI2LM3V70KMR1RAN6RK03Y" localSheetId="4" hidden="1">#REF!</definedName>
    <definedName name="BExKHPBI2LM3V70KMR1RAN6RK03Y" localSheetId="6" hidden="1">#REF!</definedName>
    <definedName name="BExKHPBI2LM3V70KMR1RAN6RK03Y" localSheetId="8" hidden="1">#REF!</definedName>
    <definedName name="BExKHPBI2LM3V70KMR1RAN6RK03Y" localSheetId="9" hidden="1">#REF!</definedName>
    <definedName name="BExKHPBI2LM3V70KMR1RAN6RK03Y" hidden="1">#REF!</definedName>
    <definedName name="BExKHR9PRN4C8BXP3224HIY8GLJ3" localSheetId="4" hidden="1">#REF!</definedName>
    <definedName name="BExKHR9PRN4C8BXP3224HIY8GLJ3" localSheetId="6" hidden="1">#REF!</definedName>
    <definedName name="BExKHR9PRN4C8BXP3224HIY8GLJ3" localSheetId="8" hidden="1">#REF!</definedName>
    <definedName name="BExKHR9PRN4C8BXP3224HIY8GLJ3" localSheetId="9" hidden="1">#REF!</definedName>
    <definedName name="BExKHR9PRN4C8BXP3224HIY8GLJ3" hidden="1">#REF!</definedName>
    <definedName name="BExKI6URN6OUIIPYIMTY1UIOTUKZ" localSheetId="4" hidden="1">#REF!</definedName>
    <definedName name="BExKI6URN6OUIIPYIMTY1UIOTUKZ" localSheetId="6" hidden="1">#REF!</definedName>
    <definedName name="BExKI6URN6OUIIPYIMTY1UIOTUKZ" localSheetId="8" hidden="1">#REF!</definedName>
    <definedName name="BExKI6URN6OUIIPYIMTY1UIOTUKZ" localSheetId="9" hidden="1">#REF!</definedName>
    <definedName name="BExKI6URN6OUIIPYIMTY1UIOTUKZ" hidden="1">#REF!</definedName>
    <definedName name="BExKIK6VHMP456VYZILG9SH9N3YX" localSheetId="4" hidden="1">#REF!</definedName>
    <definedName name="BExKIK6VHMP456VYZILG9SH9N3YX" localSheetId="6" hidden="1">#REF!</definedName>
    <definedName name="BExKIK6VHMP456VYZILG9SH9N3YX" localSheetId="8" hidden="1">#REF!</definedName>
    <definedName name="BExKIK6VHMP456VYZILG9SH9N3YX" localSheetId="9" hidden="1">#REF!</definedName>
    <definedName name="BExKIK6VHMP456VYZILG9SH9N3YX" hidden="1">#REF!</definedName>
    <definedName name="BExKJBB7B8RMYP767HI9DFZJAGER" localSheetId="4" hidden="1">#REF!</definedName>
    <definedName name="BExKJBB7B8RMYP767HI9DFZJAGER" localSheetId="6" hidden="1">#REF!</definedName>
    <definedName name="BExKJBB7B8RMYP767HI9DFZJAGER" localSheetId="8" hidden="1">#REF!</definedName>
    <definedName name="BExKJBB7B8RMYP767HI9DFZJAGER" localSheetId="9" hidden="1">#REF!</definedName>
    <definedName name="BExKJBB7B8RMYP767HI9DFZJAGER" hidden="1">#REF!</definedName>
    <definedName name="BExKKCH4JYT6IV5NXZEGKBMMVFY9" localSheetId="4" hidden="1">#REF!</definedName>
    <definedName name="BExKKCH4JYT6IV5NXZEGKBMMVFY9" localSheetId="6" hidden="1">#REF!</definedName>
    <definedName name="BExKKCH4JYT6IV5NXZEGKBMMVFY9" localSheetId="8" hidden="1">#REF!</definedName>
    <definedName name="BExKKCH4JYT6IV5NXZEGKBMMVFY9" localSheetId="9" hidden="1">#REF!</definedName>
    <definedName name="BExKKCH4JYT6IV5NXZEGKBMMVFY9" hidden="1">#REF!</definedName>
    <definedName name="BExKKP7MYYQU70LFCJKB4PK9I7P9" localSheetId="4" hidden="1">#REF!</definedName>
    <definedName name="BExKKP7MYYQU70LFCJKB4PK9I7P9" localSheetId="6" hidden="1">#REF!</definedName>
    <definedName name="BExKKP7MYYQU70LFCJKB4PK9I7P9" localSheetId="8" hidden="1">#REF!</definedName>
    <definedName name="BExKKP7MYYQU70LFCJKB4PK9I7P9" localSheetId="9" hidden="1">#REF!</definedName>
    <definedName name="BExKKP7MYYQU70LFCJKB4PK9I7P9" hidden="1">#REF!</definedName>
    <definedName name="BExKKST3G7F06034XEO1WPKIR4CA" localSheetId="4" hidden="1">#REF!</definedName>
    <definedName name="BExKKST3G7F06034XEO1WPKIR4CA" localSheetId="6" hidden="1">#REF!</definedName>
    <definedName name="BExKKST3G7F06034XEO1WPKIR4CA" localSheetId="8" hidden="1">#REF!</definedName>
    <definedName name="BExKKST3G7F06034XEO1WPKIR4CA" localSheetId="9" hidden="1">#REF!</definedName>
    <definedName name="BExKKST3G7F06034XEO1WPKIR4CA" hidden="1">#REF!</definedName>
    <definedName name="BExKL3LJ7CTVUWQ1EWAKEUNL7ZLN" localSheetId="4" hidden="1">#REF!</definedName>
    <definedName name="BExKL3LJ7CTVUWQ1EWAKEUNL7ZLN" localSheetId="6" hidden="1">#REF!</definedName>
    <definedName name="BExKL3LJ7CTVUWQ1EWAKEUNL7ZLN" localSheetId="8" hidden="1">#REF!</definedName>
    <definedName name="BExKL3LJ7CTVUWQ1EWAKEUNL7ZLN" localSheetId="9" hidden="1">#REF!</definedName>
    <definedName name="BExKL3LJ7CTVUWQ1EWAKEUNL7ZLN" hidden="1">#REF!</definedName>
    <definedName name="BExKL5E8NX3KQLIDOXK2HYLNM2BS" localSheetId="4" hidden="1">#REF!</definedName>
    <definedName name="BExKL5E8NX3KQLIDOXK2HYLNM2BS" localSheetId="6" hidden="1">#REF!</definedName>
    <definedName name="BExKL5E8NX3KQLIDOXK2HYLNM2BS" localSheetId="8" hidden="1">#REF!</definedName>
    <definedName name="BExKL5E8NX3KQLIDOXK2HYLNM2BS" localSheetId="9" hidden="1">#REF!</definedName>
    <definedName name="BExKL5E8NX3KQLIDOXK2HYLNM2BS" hidden="1">#REF!</definedName>
    <definedName name="BExKLZD7K8B5B3FBBMOQOEK4KSEE" localSheetId="4" hidden="1">#REF!</definedName>
    <definedName name="BExKLZD7K8B5B3FBBMOQOEK4KSEE" localSheetId="6" hidden="1">#REF!</definedName>
    <definedName name="BExKLZD7K8B5B3FBBMOQOEK4KSEE" localSheetId="8" hidden="1">#REF!</definedName>
    <definedName name="BExKLZD7K8B5B3FBBMOQOEK4KSEE" localSheetId="9" hidden="1">#REF!</definedName>
    <definedName name="BExKLZD7K8B5B3FBBMOQOEK4KSEE" hidden="1">#REF!</definedName>
    <definedName name="BExKMGG92F29YM8QL7V74W8IG8BY" localSheetId="4" hidden="1">#REF!</definedName>
    <definedName name="BExKMGG92F29YM8QL7V74W8IG8BY" localSheetId="6" hidden="1">#REF!</definedName>
    <definedName name="BExKMGG92F29YM8QL7V74W8IG8BY" localSheetId="8" hidden="1">#REF!</definedName>
    <definedName name="BExKMGG92F29YM8QL7V74W8IG8BY" localSheetId="9" hidden="1">#REF!</definedName>
    <definedName name="BExKMGG92F29YM8QL7V74W8IG8BY" hidden="1">#REF!</definedName>
    <definedName name="BExKMMW5IP5ZSG5DTRIUIOY339XI" localSheetId="4" hidden="1">#REF!</definedName>
    <definedName name="BExKMMW5IP5ZSG5DTRIUIOY339XI" localSheetId="6" hidden="1">#REF!</definedName>
    <definedName name="BExKMMW5IP5ZSG5DTRIUIOY339XI" localSheetId="8" hidden="1">#REF!</definedName>
    <definedName name="BExKMMW5IP5ZSG5DTRIUIOY339XI" localSheetId="9" hidden="1">#REF!</definedName>
    <definedName name="BExKMMW5IP5ZSG5DTRIUIOY339XI" hidden="1">#REF!</definedName>
    <definedName name="BExKMVFJJ6JL4CU6PSUZ8AONSUGF" localSheetId="4" hidden="1">#REF!</definedName>
    <definedName name="BExKMVFJJ6JL4CU6PSUZ8AONSUGF" localSheetId="6" hidden="1">#REF!</definedName>
    <definedName name="BExKMVFJJ6JL4CU6PSUZ8AONSUGF" localSheetId="8" hidden="1">#REF!</definedName>
    <definedName name="BExKMVFJJ6JL4CU6PSUZ8AONSUGF" localSheetId="9" hidden="1">#REF!</definedName>
    <definedName name="BExKMVFJJ6JL4CU6PSUZ8AONSUGF" hidden="1">#REF!</definedName>
    <definedName name="BExKNCTCHR1CX0O9PFDKHKQTVR80" localSheetId="4" hidden="1">#REF!</definedName>
    <definedName name="BExKNCTCHR1CX0O9PFDKHKQTVR80" localSheetId="6" hidden="1">#REF!</definedName>
    <definedName name="BExKNCTCHR1CX0O9PFDKHKQTVR80" localSheetId="8" hidden="1">#REF!</definedName>
    <definedName name="BExKNCTCHR1CX0O9PFDKHKQTVR80" localSheetId="9" hidden="1">#REF!</definedName>
    <definedName name="BExKNCTCHR1CX0O9PFDKHKQTVR80" hidden="1">#REF!</definedName>
    <definedName name="BExKNJ3XRI6F6P91WG5BDG3IPZXU" localSheetId="4" hidden="1">#REF!</definedName>
    <definedName name="BExKNJ3XRI6F6P91WG5BDG3IPZXU" localSheetId="6" hidden="1">#REF!</definedName>
    <definedName name="BExKNJ3XRI6F6P91WG5BDG3IPZXU" localSheetId="8" hidden="1">#REF!</definedName>
    <definedName name="BExKNJ3XRI6F6P91WG5BDG3IPZXU" localSheetId="9" hidden="1">#REF!</definedName>
    <definedName name="BExKNJ3XRI6F6P91WG5BDG3IPZXU" hidden="1">#REF!</definedName>
    <definedName name="BExKNXCJ6649Y4TIUNEAEBKTDPOH" localSheetId="4" hidden="1">#REF!</definedName>
    <definedName name="BExKNXCJ6649Y4TIUNEAEBKTDPOH" localSheetId="6" hidden="1">#REF!</definedName>
    <definedName name="BExKNXCJ6649Y4TIUNEAEBKTDPOH" localSheetId="8" hidden="1">#REF!</definedName>
    <definedName name="BExKNXCJ6649Y4TIUNEAEBKTDPOH" localSheetId="9" hidden="1">#REF!</definedName>
    <definedName name="BExKNXCJ6649Y4TIUNEAEBKTDPOH" hidden="1">#REF!</definedName>
    <definedName name="BExKO4JAKGU72MTJOIPXLOUVVNNC" localSheetId="4" hidden="1">#REF!</definedName>
    <definedName name="BExKO4JAKGU72MTJOIPXLOUVVNNC" localSheetId="6" hidden="1">#REF!</definedName>
    <definedName name="BExKO4JAKGU72MTJOIPXLOUVVNNC" localSheetId="8" hidden="1">#REF!</definedName>
    <definedName name="BExKO4JAKGU72MTJOIPXLOUVVNNC" localSheetId="9" hidden="1">#REF!</definedName>
    <definedName name="BExKO4JAKGU72MTJOIPXLOUVVNNC" hidden="1">#REF!</definedName>
    <definedName name="BExKQ6PO4SV3FNAL3EVU8S0CHUJ1" localSheetId="4" hidden="1">#REF!</definedName>
    <definedName name="BExKQ6PO4SV3FNAL3EVU8S0CHUJ1" localSheetId="6" hidden="1">#REF!</definedName>
    <definedName name="BExKQ6PO4SV3FNAL3EVU8S0CHUJ1" localSheetId="8" hidden="1">#REF!</definedName>
    <definedName name="BExKQ6PO4SV3FNAL3EVU8S0CHUJ1" localSheetId="9" hidden="1">#REF!</definedName>
    <definedName name="BExKQ6PO4SV3FNAL3EVU8S0CHUJ1" hidden="1">#REF!</definedName>
    <definedName name="BExKQDGJ96F8QMSUY6ERGK7MU3QI" localSheetId="4" hidden="1">#REF!</definedName>
    <definedName name="BExKQDGJ96F8QMSUY6ERGK7MU3QI" localSheetId="6" hidden="1">#REF!</definedName>
    <definedName name="BExKQDGJ96F8QMSUY6ERGK7MU3QI" localSheetId="8" hidden="1">#REF!</definedName>
    <definedName name="BExKQDGJ96F8QMSUY6ERGK7MU3QI" localSheetId="9" hidden="1">#REF!</definedName>
    <definedName name="BExKQDGJ96F8QMSUY6ERGK7MU3QI" hidden="1">#REF!</definedName>
    <definedName name="BExKQIJTCNUJ3306IKAAGTBB4J0M" localSheetId="4" hidden="1">#REF!</definedName>
    <definedName name="BExKQIJTCNUJ3306IKAAGTBB4J0M" localSheetId="6" hidden="1">#REF!</definedName>
    <definedName name="BExKQIJTCNUJ3306IKAAGTBB4J0M" localSheetId="8" hidden="1">#REF!</definedName>
    <definedName name="BExKQIJTCNUJ3306IKAAGTBB4J0M" localSheetId="9" hidden="1">#REF!</definedName>
    <definedName name="BExKQIJTCNUJ3306IKAAGTBB4J0M" hidden="1">#REF!</definedName>
    <definedName name="BExKQSLAKPHWVBS03I2TTWJN4DIQ" localSheetId="4" hidden="1">#REF!</definedName>
    <definedName name="BExKQSLAKPHWVBS03I2TTWJN4DIQ" localSheetId="6" hidden="1">#REF!</definedName>
    <definedName name="BExKQSLAKPHWVBS03I2TTWJN4DIQ" localSheetId="8" hidden="1">#REF!</definedName>
    <definedName name="BExKQSLAKPHWVBS03I2TTWJN4DIQ" localSheetId="9" hidden="1">#REF!</definedName>
    <definedName name="BExKQSLAKPHWVBS03I2TTWJN4DIQ" hidden="1">#REF!</definedName>
    <definedName name="BExKRBMDBYLTNDAZ3BC7X3ZA880G" localSheetId="4" hidden="1">#REF!</definedName>
    <definedName name="BExKRBMDBYLTNDAZ3BC7X3ZA880G" localSheetId="6" hidden="1">#REF!</definedName>
    <definedName name="BExKRBMDBYLTNDAZ3BC7X3ZA880G" localSheetId="8" hidden="1">#REF!</definedName>
    <definedName name="BExKRBMDBYLTNDAZ3BC7X3ZA880G" localSheetId="9" hidden="1">#REF!</definedName>
    <definedName name="BExKRBMDBYLTNDAZ3BC7X3ZA880G" hidden="1">#REF!</definedName>
    <definedName name="BExKREBH22F98G8DW321NOM4E8VT" localSheetId="4" hidden="1">#REF!</definedName>
    <definedName name="BExKREBH22F98G8DW321NOM4E8VT" localSheetId="6" hidden="1">#REF!</definedName>
    <definedName name="BExKREBH22F98G8DW321NOM4E8VT" localSheetId="8" hidden="1">#REF!</definedName>
    <definedName name="BExKREBH22F98G8DW321NOM4E8VT" localSheetId="9" hidden="1">#REF!</definedName>
    <definedName name="BExKREBH22F98G8DW321NOM4E8VT" hidden="1">#REF!</definedName>
    <definedName name="BExKRWLNFO1Z9TUEKAM31HQMEBOQ" localSheetId="4" hidden="1">#REF!</definedName>
    <definedName name="BExKRWLNFO1Z9TUEKAM31HQMEBOQ" localSheetId="6" hidden="1">#REF!</definedName>
    <definedName name="BExKRWLNFO1Z9TUEKAM31HQMEBOQ" localSheetId="8" hidden="1">#REF!</definedName>
    <definedName name="BExKRWLNFO1Z9TUEKAM31HQMEBOQ" localSheetId="9" hidden="1">#REF!</definedName>
    <definedName name="BExKRWLNFO1Z9TUEKAM31HQMEBOQ" hidden="1">#REF!</definedName>
    <definedName name="BExKS0Y6JX8F26MO3QH8W5PQSJQG" localSheetId="4" hidden="1">#REF!</definedName>
    <definedName name="BExKS0Y6JX8F26MO3QH8W5PQSJQG" localSheetId="6" hidden="1">#REF!</definedName>
    <definedName name="BExKS0Y6JX8F26MO3QH8W5PQSJQG" localSheetId="8" hidden="1">#REF!</definedName>
    <definedName name="BExKS0Y6JX8F26MO3QH8W5PQSJQG" localSheetId="9" hidden="1">#REF!</definedName>
    <definedName name="BExKS0Y6JX8F26MO3QH8W5PQSJQG" hidden="1">#REF!</definedName>
    <definedName name="BExKS3SM06PDIST2ROEYIUTHK5ZD" localSheetId="4" hidden="1">#REF!</definedName>
    <definedName name="BExKS3SM06PDIST2ROEYIUTHK5ZD" localSheetId="6" hidden="1">#REF!</definedName>
    <definedName name="BExKS3SM06PDIST2ROEYIUTHK5ZD" localSheetId="8" hidden="1">#REF!</definedName>
    <definedName name="BExKS3SM06PDIST2ROEYIUTHK5ZD" localSheetId="9" hidden="1">#REF!</definedName>
    <definedName name="BExKS3SM06PDIST2ROEYIUTHK5ZD" hidden="1">#REF!</definedName>
    <definedName name="BExKSAU8K3CQQFJH5GYVDOBFCBGS" localSheetId="4" hidden="1">#REF!</definedName>
    <definedName name="BExKSAU8K3CQQFJH5GYVDOBFCBGS" localSheetId="6" hidden="1">#REF!</definedName>
    <definedName name="BExKSAU8K3CQQFJH5GYVDOBFCBGS" localSheetId="8" hidden="1">#REF!</definedName>
    <definedName name="BExKSAU8K3CQQFJH5GYVDOBFCBGS" localSheetId="9" hidden="1">#REF!</definedName>
    <definedName name="BExKSAU8K3CQQFJH5GYVDOBFCBGS" hidden="1">#REF!</definedName>
    <definedName name="BExKSXM35XWTKPG4YF5PR9V6PD12" localSheetId="4" hidden="1">#REF!</definedName>
    <definedName name="BExKSXM35XWTKPG4YF5PR9V6PD12" localSheetId="6" hidden="1">#REF!</definedName>
    <definedName name="BExKSXM35XWTKPG4YF5PR9V6PD12" localSheetId="8" hidden="1">#REF!</definedName>
    <definedName name="BExKSXM35XWTKPG4YF5PR9V6PD12" localSheetId="9" hidden="1">#REF!</definedName>
    <definedName name="BExKSXM35XWTKPG4YF5PR9V6PD12" hidden="1">#REF!</definedName>
    <definedName name="BExKTO4WWG5BOT9YMFEGC5VTEVJH" localSheetId="4" hidden="1">#REF!</definedName>
    <definedName name="BExKTO4WWG5BOT9YMFEGC5VTEVJH" localSheetId="6" hidden="1">#REF!</definedName>
    <definedName name="BExKTO4WWG5BOT9YMFEGC5VTEVJH" localSheetId="8" hidden="1">#REF!</definedName>
    <definedName name="BExKTO4WWG5BOT9YMFEGC5VTEVJH" localSheetId="9" hidden="1">#REF!</definedName>
    <definedName name="BExKTO4WWG5BOT9YMFEGC5VTEVJH" hidden="1">#REF!</definedName>
    <definedName name="BExKU6KJ3OS358ZP5RQBSJVFKE9Q" localSheetId="4" hidden="1">#REF!</definedName>
    <definedName name="BExKU6KJ3OS358ZP5RQBSJVFKE9Q" localSheetId="6" hidden="1">#REF!</definedName>
    <definedName name="BExKU6KJ3OS358ZP5RQBSJVFKE9Q" localSheetId="8" hidden="1">#REF!</definedName>
    <definedName name="BExKU6KJ3OS358ZP5RQBSJVFKE9Q" localSheetId="9" hidden="1">#REF!</definedName>
    <definedName name="BExKU6KJ3OS358ZP5RQBSJVFKE9Q" hidden="1">#REF!</definedName>
    <definedName name="BExKUIPGCMMQC9QL2Q4X7XEZCXM1" localSheetId="4" hidden="1">#REF!</definedName>
    <definedName name="BExKUIPGCMMQC9QL2Q4X7XEZCXM1" localSheetId="6" hidden="1">#REF!</definedName>
    <definedName name="BExKUIPGCMMQC9QL2Q4X7XEZCXM1" localSheetId="8" hidden="1">#REF!</definedName>
    <definedName name="BExKUIPGCMMQC9QL2Q4X7XEZCXM1" localSheetId="9" hidden="1">#REF!</definedName>
    <definedName name="BExKUIPGCMMQC9QL2Q4X7XEZCXM1" hidden="1">#REF!</definedName>
    <definedName name="BExKURZX6QNLQNSOJ6ZWUSMEB15L" localSheetId="4" hidden="1">#REF!</definedName>
    <definedName name="BExKURZX6QNLQNSOJ6ZWUSMEB15L" localSheetId="6" hidden="1">#REF!</definedName>
    <definedName name="BExKURZX6QNLQNSOJ6ZWUSMEB15L" localSheetId="8" hidden="1">#REF!</definedName>
    <definedName name="BExKURZX6QNLQNSOJ6ZWUSMEB15L" localSheetId="9" hidden="1">#REF!</definedName>
    <definedName name="BExKURZX6QNLQNSOJ6ZWUSMEB15L" hidden="1">#REF!</definedName>
    <definedName name="BExKVDKRWVINV6XOXX7VNUCEQJ1V" localSheetId="4" hidden="1">#REF!</definedName>
    <definedName name="BExKVDKRWVINV6XOXX7VNUCEQJ1V" localSheetId="6" hidden="1">#REF!</definedName>
    <definedName name="BExKVDKRWVINV6XOXX7VNUCEQJ1V" localSheetId="8" hidden="1">#REF!</definedName>
    <definedName name="BExKVDKRWVINV6XOXX7VNUCEQJ1V" localSheetId="9" hidden="1">#REF!</definedName>
    <definedName name="BExKVDKRWVINV6XOXX7VNUCEQJ1V" hidden="1">#REF!</definedName>
    <definedName name="BExKVO2ENYD3E3KZP5T9K6BU3T3W" localSheetId="4" hidden="1">#REF!</definedName>
    <definedName name="BExKVO2ENYD3E3KZP5T9K6BU3T3W" localSheetId="6" hidden="1">#REF!</definedName>
    <definedName name="BExKVO2ENYD3E3KZP5T9K6BU3T3W" localSheetId="8" hidden="1">#REF!</definedName>
    <definedName name="BExKVO2ENYD3E3KZP5T9K6BU3T3W" localSheetId="9" hidden="1">#REF!</definedName>
    <definedName name="BExKVO2ENYD3E3KZP5T9K6BU3T3W" hidden="1">#REF!</definedName>
    <definedName name="BExM9C5OMCPXSOUQHC2L8VXJ6ZLF" localSheetId="4" hidden="1">#REF!</definedName>
    <definedName name="BExM9C5OMCPXSOUQHC2L8VXJ6ZLF" localSheetId="6" hidden="1">#REF!</definedName>
    <definedName name="BExM9C5OMCPXSOUQHC2L8VXJ6ZLF" localSheetId="8" hidden="1">#REF!</definedName>
    <definedName name="BExM9C5OMCPXSOUQHC2L8VXJ6ZLF" localSheetId="9" hidden="1">#REF!</definedName>
    <definedName name="BExM9C5OMCPXSOUQHC2L8VXJ6ZLF" hidden="1">#REF!</definedName>
    <definedName name="BExMB03LYZ4QX8Y2FTQRQ0JKM4I9" localSheetId="4" hidden="1">#REF!</definedName>
    <definedName name="BExMB03LYZ4QX8Y2FTQRQ0JKM4I9" localSheetId="6" hidden="1">#REF!</definedName>
    <definedName name="BExMB03LYZ4QX8Y2FTQRQ0JKM4I9" localSheetId="8" hidden="1">#REF!</definedName>
    <definedName name="BExMB03LYZ4QX8Y2FTQRQ0JKM4I9" localSheetId="9" hidden="1">#REF!</definedName>
    <definedName name="BExMB03LYZ4QX8Y2FTQRQ0JKM4I9" hidden="1">#REF!</definedName>
    <definedName name="BExMC8AZ2O0SR8OO71DUQY2KSTJS" localSheetId="4" hidden="1">#REF!</definedName>
    <definedName name="BExMC8AZ2O0SR8OO71DUQY2KSTJS" localSheetId="6" hidden="1">#REF!</definedName>
    <definedName name="BExMC8AZ2O0SR8OO71DUQY2KSTJS" localSheetId="8" hidden="1">#REF!</definedName>
    <definedName name="BExMC8AZ2O0SR8OO71DUQY2KSTJS" localSheetId="9" hidden="1">#REF!</definedName>
    <definedName name="BExMC8AZ2O0SR8OO71DUQY2KSTJS" hidden="1">#REF!</definedName>
    <definedName name="BExMDCRKUR3Z41EJG5V8TZLS3IJM" localSheetId="4" hidden="1">#REF!</definedName>
    <definedName name="BExMDCRKUR3Z41EJG5V8TZLS3IJM" localSheetId="6" hidden="1">#REF!</definedName>
    <definedName name="BExMDCRKUR3Z41EJG5V8TZLS3IJM" localSheetId="8" hidden="1">#REF!</definedName>
    <definedName name="BExMDCRKUR3Z41EJG5V8TZLS3IJM" localSheetId="9" hidden="1">#REF!</definedName>
    <definedName name="BExMDCRKUR3Z41EJG5V8TZLS3IJM" hidden="1">#REF!</definedName>
    <definedName name="BExMDQ3MZ3V7OXCR0KIAOFLE85K3" localSheetId="4" hidden="1">#REF!</definedName>
    <definedName name="BExMDQ3MZ3V7OXCR0KIAOFLE85K3" localSheetId="6" hidden="1">#REF!</definedName>
    <definedName name="BExMDQ3MZ3V7OXCR0KIAOFLE85K3" localSheetId="8" hidden="1">#REF!</definedName>
    <definedName name="BExMDQ3MZ3V7OXCR0KIAOFLE85K3" localSheetId="9" hidden="1">#REF!</definedName>
    <definedName name="BExMDQ3MZ3V7OXCR0KIAOFLE85K3" hidden="1">#REF!</definedName>
    <definedName name="BExMDVHUN7OXSLYVX19I94NJ5D1Z" localSheetId="4" hidden="1">#REF!</definedName>
    <definedName name="BExMDVHUN7OXSLYVX19I94NJ5D1Z" localSheetId="6" hidden="1">#REF!</definedName>
    <definedName name="BExMDVHUN7OXSLYVX19I94NJ5D1Z" localSheetId="8" hidden="1">#REF!</definedName>
    <definedName name="BExMDVHUN7OXSLYVX19I94NJ5D1Z" localSheetId="9" hidden="1">#REF!</definedName>
    <definedName name="BExMDVHUN7OXSLYVX19I94NJ5D1Z" hidden="1">#REF!</definedName>
    <definedName name="BExMEHDH88OD30HQ5D982Y7X4ESR" localSheetId="4" hidden="1">#REF!</definedName>
    <definedName name="BExMEHDH88OD30HQ5D982Y7X4ESR" localSheetId="6" hidden="1">#REF!</definedName>
    <definedName name="BExMEHDH88OD30HQ5D982Y7X4ESR" localSheetId="8" hidden="1">#REF!</definedName>
    <definedName name="BExMEHDH88OD30HQ5D982Y7X4ESR" localSheetId="9" hidden="1">#REF!</definedName>
    <definedName name="BExMEHDH88OD30HQ5D982Y7X4ESR" hidden="1">#REF!</definedName>
    <definedName name="BExMEOPS11WVU1TX3AELQH8AL3WD" localSheetId="4" hidden="1">#REF!</definedName>
    <definedName name="BExMEOPS11WVU1TX3AELQH8AL3WD" localSheetId="6" hidden="1">#REF!</definedName>
    <definedName name="BExMEOPS11WVU1TX3AELQH8AL3WD" localSheetId="8" hidden="1">#REF!</definedName>
    <definedName name="BExMEOPS11WVU1TX3AELQH8AL3WD" localSheetId="9" hidden="1">#REF!</definedName>
    <definedName name="BExMEOPS11WVU1TX3AELQH8AL3WD" hidden="1">#REF!</definedName>
    <definedName name="BExMFROE87AA54VHL8FVJ94H0M3E" localSheetId="4" hidden="1">#REF!</definedName>
    <definedName name="BExMFROE87AA54VHL8FVJ94H0M3E" localSheetId="6" hidden="1">#REF!</definedName>
    <definedName name="BExMFROE87AA54VHL8FVJ94H0M3E" localSheetId="8" hidden="1">#REF!</definedName>
    <definedName name="BExMFROE87AA54VHL8FVJ94H0M3E" localSheetId="9" hidden="1">#REF!</definedName>
    <definedName name="BExMFROE87AA54VHL8FVJ94H0M3E" hidden="1">#REF!</definedName>
    <definedName name="BExMFX7YW4KOB68QY2APIMNW4L8M" localSheetId="4" hidden="1">#REF!</definedName>
    <definedName name="BExMFX7YW4KOB68QY2APIMNW4L8M" localSheetId="6" hidden="1">#REF!</definedName>
    <definedName name="BExMFX7YW4KOB68QY2APIMNW4L8M" localSheetId="8" hidden="1">#REF!</definedName>
    <definedName name="BExMFX7YW4KOB68QY2APIMNW4L8M" localSheetId="9" hidden="1">#REF!</definedName>
    <definedName name="BExMFX7YW4KOB68QY2APIMNW4L8M" hidden="1">#REF!</definedName>
    <definedName name="BExMG3NZZB0ECOZTTRHNJ3HVOU0Q" localSheetId="4" hidden="1">#REF!</definedName>
    <definedName name="BExMG3NZZB0ECOZTTRHNJ3HVOU0Q" localSheetId="6" hidden="1">#REF!</definedName>
    <definedName name="BExMG3NZZB0ECOZTTRHNJ3HVOU0Q" localSheetId="8" hidden="1">#REF!</definedName>
    <definedName name="BExMG3NZZB0ECOZTTRHNJ3HVOU0Q" localSheetId="9" hidden="1">#REF!</definedName>
    <definedName name="BExMG3NZZB0ECOZTTRHNJ3HVOU0Q" hidden="1">#REF!</definedName>
    <definedName name="BExMGDPEMA0SQZFJXN54B87HEUQN" localSheetId="4" hidden="1">#REF!</definedName>
    <definedName name="BExMGDPEMA0SQZFJXN54B87HEUQN" localSheetId="6" hidden="1">#REF!</definedName>
    <definedName name="BExMGDPEMA0SQZFJXN54B87HEUQN" localSheetId="8" hidden="1">#REF!</definedName>
    <definedName name="BExMGDPEMA0SQZFJXN54B87HEUQN" localSheetId="9" hidden="1">#REF!</definedName>
    <definedName name="BExMGDPEMA0SQZFJXN54B87HEUQN" hidden="1">#REF!</definedName>
    <definedName name="BExMGOCBTUPV867W621QU9Q6AJUJ" localSheetId="4" hidden="1">#REF!</definedName>
    <definedName name="BExMGOCBTUPV867W621QU9Q6AJUJ" localSheetId="6" hidden="1">#REF!</definedName>
    <definedName name="BExMGOCBTUPV867W621QU9Q6AJUJ" localSheetId="8" hidden="1">#REF!</definedName>
    <definedName name="BExMGOCBTUPV867W621QU9Q6AJUJ" localSheetId="9" hidden="1">#REF!</definedName>
    <definedName name="BExMGOCBTUPV867W621QU9Q6AJUJ" hidden="1">#REF!</definedName>
    <definedName name="BExMHN3XS9RXNDNSSLRP28QKT649" localSheetId="4" hidden="1">#REF!</definedName>
    <definedName name="BExMHN3XS9RXNDNSSLRP28QKT649" localSheetId="6" hidden="1">#REF!</definedName>
    <definedName name="BExMHN3XS9RXNDNSSLRP28QKT649" localSheetId="8" hidden="1">#REF!</definedName>
    <definedName name="BExMHN3XS9RXNDNSSLRP28QKT649" localSheetId="9" hidden="1">#REF!</definedName>
    <definedName name="BExMHN3XS9RXNDNSSLRP28QKT649" hidden="1">#REF!</definedName>
    <definedName name="BExMHN3XTC7NCB7LSHI95Z0JVROL" localSheetId="4" hidden="1">#REF!</definedName>
    <definedName name="BExMHN3XTC7NCB7LSHI95Z0JVROL" localSheetId="6" hidden="1">#REF!</definedName>
    <definedName name="BExMHN3XTC7NCB7LSHI95Z0JVROL" localSheetId="8" hidden="1">#REF!</definedName>
    <definedName name="BExMHN3XTC7NCB7LSHI95Z0JVROL" localSheetId="9" hidden="1">#REF!</definedName>
    <definedName name="BExMHN3XTC7NCB7LSHI95Z0JVROL" hidden="1">#REF!</definedName>
    <definedName name="BExMJ4LSTJPMURXPRUGXHXREHOJR" localSheetId="4" hidden="1">#REF!</definedName>
    <definedName name="BExMJ4LSTJPMURXPRUGXHXREHOJR" localSheetId="6" hidden="1">#REF!</definedName>
    <definedName name="BExMJ4LSTJPMURXPRUGXHXREHOJR" localSheetId="8" hidden="1">#REF!</definedName>
    <definedName name="BExMJ4LSTJPMURXPRUGXHXREHOJR" localSheetId="9" hidden="1">#REF!</definedName>
    <definedName name="BExMJ4LSTJPMURXPRUGXHXREHOJR" hidden="1">#REF!</definedName>
    <definedName name="BExMK4KKK0WKBZI8IFM360K4QXL2" localSheetId="4" hidden="1">#REF!</definedName>
    <definedName name="BExMK4KKK0WKBZI8IFM360K4QXL2" localSheetId="6" hidden="1">#REF!</definedName>
    <definedName name="BExMK4KKK0WKBZI8IFM360K4QXL2" localSheetId="8" hidden="1">#REF!</definedName>
    <definedName name="BExMK4KKK0WKBZI8IFM360K4QXL2" localSheetId="9" hidden="1">#REF!</definedName>
    <definedName name="BExMK4KKK0WKBZI8IFM360K4QXL2" hidden="1">#REF!</definedName>
    <definedName name="BExMLG2MVEIS5OX90QEQXH39IERQ" localSheetId="4" hidden="1">#REF!</definedName>
    <definedName name="BExMLG2MVEIS5OX90QEQXH39IERQ" localSheetId="6" hidden="1">#REF!</definedName>
    <definedName name="BExMLG2MVEIS5OX90QEQXH39IERQ" localSheetId="8" hidden="1">#REF!</definedName>
    <definedName name="BExMLG2MVEIS5OX90QEQXH39IERQ" localSheetId="9" hidden="1">#REF!</definedName>
    <definedName name="BExMLG2MVEIS5OX90QEQXH39IERQ" hidden="1">#REF!</definedName>
    <definedName name="BExMLJTELAZAHP2JPZX1RJKH501B" localSheetId="4" hidden="1">#REF!</definedName>
    <definedName name="BExMLJTELAZAHP2JPZX1RJKH501B" localSheetId="6" hidden="1">#REF!</definedName>
    <definedName name="BExMLJTELAZAHP2JPZX1RJKH501B" localSheetId="8" hidden="1">#REF!</definedName>
    <definedName name="BExMLJTELAZAHP2JPZX1RJKH501B" localSheetId="9" hidden="1">#REF!</definedName>
    <definedName name="BExMLJTELAZAHP2JPZX1RJKH501B" hidden="1">#REF!</definedName>
    <definedName name="BExMLYSXVE4UXB1YSV886PTKULH0" localSheetId="4" hidden="1">#REF!</definedName>
    <definedName name="BExMLYSXVE4UXB1YSV886PTKULH0" localSheetId="6" hidden="1">#REF!</definedName>
    <definedName name="BExMLYSXVE4UXB1YSV886PTKULH0" localSheetId="8" hidden="1">#REF!</definedName>
    <definedName name="BExMLYSXVE4UXB1YSV886PTKULH0" localSheetId="9" hidden="1">#REF!</definedName>
    <definedName name="BExMLYSXVE4UXB1YSV886PTKULH0" hidden="1">#REF!</definedName>
    <definedName name="BExMLZ97DFDAWA6YGZP6OK9A9ELW" localSheetId="4" hidden="1">#REF!</definedName>
    <definedName name="BExMLZ97DFDAWA6YGZP6OK9A9ELW" localSheetId="6" hidden="1">#REF!</definedName>
    <definedName name="BExMLZ97DFDAWA6YGZP6OK9A9ELW" localSheetId="8" hidden="1">#REF!</definedName>
    <definedName name="BExMLZ97DFDAWA6YGZP6OK9A9ELW" localSheetId="9" hidden="1">#REF!</definedName>
    <definedName name="BExMLZ97DFDAWA6YGZP6OK9A9ELW" hidden="1">#REF!</definedName>
    <definedName name="BExMM4HXD3ZB3UDYEBHFOR6EOTAH" localSheetId="4" hidden="1">#REF!</definedName>
    <definedName name="BExMM4HXD3ZB3UDYEBHFOR6EOTAH" localSheetId="6" hidden="1">#REF!</definedName>
    <definedName name="BExMM4HXD3ZB3UDYEBHFOR6EOTAH" localSheetId="8" hidden="1">#REF!</definedName>
    <definedName name="BExMM4HXD3ZB3UDYEBHFOR6EOTAH" localSheetId="9" hidden="1">#REF!</definedName>
    <definedName name="BExMM4HXD3ZB3UDYEBHFOR6EOTAH" hidden="1">#REF!</definedName>
    <definedName name="BExMM71KSANGAXZDQTGOZRF7ALW4" localSheetId="4" hidden="1">#REF!</definedName>
    <definedName name="BExMM71KSANGAXZDQTGOZRF7ALW4" localSheetId="6" hidden="1">#REF!</definedName>
    <definedName name="BExMM71KSANGAXZDQTGOZRF7ALW4" localSheetId="8" hidden="1">#REF!</definedName>
    <definedName name="BExMM71KSANGAXZDQTGOZRF7ALW4" localSheetId="9" hidden="1">#REF!</definedName>
    <definedName name="BExMM71KSANGAXZDQTGOZRF7ALW4" hidden="1">#REF!</definedName>
    <definedName name="BExMMGHI6I41TTQTAY9LBXWEMB7C" localSheetId="4" hidden="1">#REF!</definedName>
    <definedName name="BExMMGHI6I41TTQTAY9LBXWEMB7C" localSheetId="6" hidden="1">#REF!</definedName>
    <definedName name="BExMMGHI6I41TTQTAY9LBXWEMB7C" localSheetId="8" hidden="1">#REF!</definedName>
    <definedName name="BExMMGHI6I41TTQTAY9LBXWEMB7C" localSheetId="9" hidden="1">#REF!</definedName>
    <definedName name="BExMMGHI6I41TTQTAY9LBXWEMB7C" hidden="1">#REF!</definedName>
    <definedName name="BExMMQDK8T175X7EF6UBQCQXLJR2" localSheetId="4" hidden="1">#REF!</definedName>
    <definedName name="BExMMQDK8T175X7EF6UBQCQXLJR2" localSheetId="6" hidden="1">#REF!</definedName>
    <definedName name="BExMMQDK8T175X7EF6UBQCQXLJR2" localSheetId="8" hidden="1">#REF!</definedName>
    <definedName name="BExMMQDK8T175X7EF6UBQCQXLJR2" localSheetId="9" hidden="1">#REF!</definedName>
    <definedName name="BExMMQDK8T175X7EF6UBQCQXLJR2" hidden="1">#REF!</definedName>
    <definedName name="BExMN7WOFE96DYMHA5GGUQTF88LI" localSheetId="4" hidden="1">#REF!</definedName>
    <definedName name="BExMN7WOFE96DYMHA5GGUQTF88LI" localSheetId="6" hidden="1">#REF!</definedName>
    <definedName name="BExMN7WOFE96DYMHA5GGUQTF88LI" localSheetId="8" hidden="1">#REF!</definedName>
    <definedName name="BExMN7WOFE96DYMHA5GGUQTF88LI" localSheetId="9" hidden="1">#REF!</definedName>
    <definedName name="BExMN7WOFE96DYMHA5GGUQTF88LI" hidden="1">#REF!</definedName>
    <definedName name="BExMO6OAD6A39O8X8SKOROM36P7B" localSheetId="4" hidden="1">#REF!</definedName>
    <definedName name="BExMO6OAD6A39O8X8SKOROM36P7B" localSheetId="6" hidden="1">#REF!</definedName>
    <definedName name="BExMO6OAD6A39O8X8SKOROM36P7B" localSheetId="8" hidden="1">#REF!</definedName>
    <definedName name="BExMO6OAD6A39O8X8SKOROM36P7B" localSheetId="9" hidden="1">#REF!</definedName>
    <definedName name="BExMO6OAD6A39O8X8SKOROM36P7B" hidden="1">#REF!</definedName>
    <definedName name="BExMOVEBQ52N1D7CS1WYEZ6YL70K" localSheetId="4" hidden="1">#REF!</definedName>
    <definedName name="BExMOVEBQ52N1D7CS1WYEZ6YL70K" localSheetId="6" hidden="1">#REF!</definedName>
    <definedName name="BExMOVEBQ52N1D7CS1WYEZ6YL70K" localSheetId="8" hidden="1">#REF!</definedName>
    <definedName name="BExMOVEBQ52N1D7CS1WYEZ6YL70K" localSheetId="9" hidden="1">#REF!</definedName>
    <definedName name="BExMOVEBQ52N1D7CS1WYEZ6YL70K" hidden="1">#REF!</definedName>
    <definedName name="BExMPHA0A07ELVB7WA4JYA9AQFW3" localSheetId="4" hidden="1">#REF!</definedName>
    <definedName name="BExMPHA0A07ELVB7WA4JYA9AQFW3" localSheetId="6" hidden="1">#REF!</definedName>
    <definedName name="BExMPHA0A07ELVB7WA4JYA9AQFW3" localSheetId="8" hidden="1">#REF!</definedName>
    <definedName name="BExMPHA0A07ELVB7WA4JYA9AQFW3" localSheetId="9" hidden="1">#REF!</definedName>
    <definedName name="BExMPHA0A07ELVB7WA4JYA9AQFW3" hidden="1">#REF!</definedName>
    <definedName name="BExMPT42RI5KLA97T6FJ6L1FPG3Y" localSheetId="4" hidden="1">#REF!</definedName>
    <definedName name="BExMPT42RI5KLA97T6FJ6L1FPG3Y" localSheetId="6" hidden="1">#REF!</definedName>
    <definedName name="BExMPT42RI5KLA97T6FJ6L1FPG3Y" localSheetId="8" hidden="1">#REF!</definedName>
    <definedName name="BExMPT42RI5KLA97T6FJ6L1FPG3Y" localSheetId="9" hidden="1">#REF!</definedName>
    <definedName name="BExMPT42RI5KLA97T6FJ6L1FPG3Y" hidden="1">#REF!</definedName>
    <definedName name="BExMQ1SYYRD6H6U24ER4R7P14GDV" localSheetId="4" hidden="1">#REF!</definedName>
    <definedName name="BExMQ1SYYRD6H6U24ER4R7P14GDV" localSheetId="6" hidden="1">#REF!</definedName>
    <definedName name="BExMQ1SYYRD6H6U24ER4R7P14GDV" localSheetId="8" hidden="1">#REF!</definedName>
    <definedName name="BExMQ1SYYRD6H6U24ER4R7P14GDV" localSheetId="9" hidden="1">#REF!</definedName>
    <definedName name="BExMQ1SYYRD6H6U24ER4R7P14GDV" hidden="1">#REF!</definedName>
    <definedName name="BExMQOA76WXX28R23P767I227UNY" localSheetId="4" hidden="1">#REF!</definedName>
    <definedName name="BExMQOA76WXX28R23P767I227UNY" localSheetId="6" hidden="1">#REF!</definedName>
    <definedName name="BExMQOA76WXX28R23P767I227UNY" localSheetId="8" hidden="1">#REF!</definedName>
    <definedName name="BExMQOA76WXX28R23P767I227UNY" localSheetId="9" hidden="1">#REF!</definedName>
    <definedName name="BExMQOA76WXX28R23P767I227UNY" hidden="1">#REF!</definedName>
    <definedName name="BExMQW87O7B389LKP5B5S47KDLVP" localSheetId="4" hidden="1">#REF!</definedName>
    <definedName name="BExMQW87O7B389LKP5B5S47KDLVP" localSheetId="6" hidden="1">#REF!</definedName>
    <definedName name="BExMQW87O7B389LKP5B5S47KDLVP" localSheetId="8" hidden="1">#REF!</definedName>
    <definedName name="BExMQW87O7B389LKP5B5S47KDLVP" localSheetId="9" hidden="1">#REF!</definedName>
    <definedName name="BExMQW87O7B389LKP5B5S47KDLVP" hidden="1">#REF!</definedName>
    <definedName name="BExMS6Z8K3D12H2NHCVZAQTZVAXL" localSheetId="4" hidden="1">#REF!</definedName>
    <definedName name="BExMS6Z8K3D12H2NHCVZAQTZVAXL" localSheetId="6" hidden="1">#REF!</definedName>
    <definedName name="BExMS6Z8K3D12H2NHCVZAQTZVAXL" localSheetId="8" hidden="1">#REF!</definedName>
    <definedName name="BExMS6Z8K3D12H2NHCVZAQTZVAXL" localSheetId="9" hidden="1">#REF!</definedName>
    <definedName name="BExMS6Z8K3D12H2NHCVZAQTZVAXL" hidden="1">#REF!</definedName>
    <definedName name="BExO6W33JRYDGSVUE6OOBFR8FFKQ" localSheetId="4" hidden="1">#REF!</definedName>
    <definedName name="BExO6W33JRYDGSVUE6OOBFR8FFKQ" localSheetId="6" hidden="1">#REF!</definedName>
    <definedName name="BExO6W33JRYDGSVUE6OOBFR8FFKQ" localSheetId="8" hidden="1">#REF!</definedName>
    <definedName name="BExO6W33JRYDGSVUE6OOBFR8FFKQ" localSheetId="9" hidden="1">#REF!</definedName>
    <definedName name="BExO6W33JRYDGSVUE6OOBFR8FFKQ" hidden="1">#REF!</definedName>
    <definedName name="BExO7SG7OAAWS2H8AO21KRRC0NV7" localSheetId="4" hidden="1">#REF!</definedName>
    <definedName name="BExO7SG7OAAWS2H8AO21KRRC0NV7" localSheetId="6" hidden="1">#REF!</definedName>
    <definedName name="BExO7SG7OAAWS2H8AO21KRRC0NV7" localSheetId="8" hidden="1">#REF!</definedName>
    <definedName name="BExO7SG7OAAWS2H8AO21KRRC0NV7" localSheetId="9" hidden="1">#REF!</definedName>
    <definedName name="BExO7SG7OAAWS2H8AO21KRRC0NV7" hidden="1">#REF!</definedName>
    <definedName name="BExO7WSQXVINGHNU3AUJKQQ8KMPX" localSheetId="4" hidden="1">#REF!</definedName>
    <definedName name="BExO7WSQXVINGHNU3AUJKQQ8KMPX" localSheetId="6" hidden="1">#REF!</definedName>
    <definedName name="BExO7WSQXVINGHNU3AUJKQQ8KMPX" localSheetId="8" hidden="1">#REF!</definedName>
    <definedName name="BExO7WSQXVINGHNU3AUJKQQ8KMPX" localSheetId="9" hidden="1">#REF!</definedName>
    <definedName name="BExO7WSQXVINGHNU3AUJKQQ8KMPX" hidden="1">#REF!</definedName>
    <definedName name="BExO937E57Q7TB4HSAOGWPD29MJ1" localSheetId="4" hidden="1">#REF!</definedName>
    <definedName name="BExO937E57Q7TB4HSAOGWPD29MJ1" localSheetId="6" hidden="1">#REF!</definedName>
    <definedName name="BExO937E57Q7TB4HSAOGWPD29MJ1" localSheetId="8" hidden="1">#REF!</definedName>
    <definedName name="BExO937E57Q7TB4HSAOGWPD29MJ1" localSheetId="9" hidden="1">#REF!</definedName>
    <definedName name="BExO937E57Q7TB4HSAOGWPD29MJ1" hidden="1">#REF!</definedName>
    <definedName name="BExO9CSNSZW0VGO645ALDQBOP9HV" localSheetId="4" hidden="1">#REF!</definedName>
    <definedName name="BExO9CSNSZW0VGO645ALDQBOP9HV" localSheetId="6" hidden="1">#REF!</definedName>
    <definedName name="BExO9CSNSZW0VGO645ALDQBOP9HV" localSheetId="8" hidden="1">#REF!</definedName>
    <definedName name="BExO9CSNSZW0VGO645ALDQBOP9HV" localSheetId="9" hidden="1">#REF!</definedName>
    <definedName name="BExO9CSNSZW0VGO645ALDQBOP9HV" hidden="1">#REF!</definedName>
    <definedName name="BExO9M35GZ9TOC6N75KYDE9DFD0C" localSheetId="4" hidden="1">#REF!</definedName>
    <definedName name="BExO9M35GZ9TOC6N75KYDE9DFD0C" localSheetId="6" hidden="1">#REF!</definedName>
    <definedName name="BExO9M35GZ9TOC6N75KYDE9DFD0C" localSheetId="8" hidden="1">#REF!</definedName>
    <definedName name="BExO9M35GZ9TOC6N75KYDE9DFD0C" localSheetId="9" hidden="1">#REF!</definedName>
    <definedName name="BExO9M35GZ9TOC6N75KYDE9DFD0C" hidden="1">#REF!</definedName>
    <definedName name="BExO9M8FOQ7NBJZRWBQIVYCSKTYP" localSheetId="4" hidden="1">#REF!</definedName>
    <definedName name="BExO9M8FOQ7NBJZRWBQIVYCSKTYP" localSheetId="6" hidden="1">#REF!</definedName>
    <definedName name="BExO9M8FOQ7NBJZRWBQIVYCSKTYP" localSheetId="8" hidden="1">#REF!</definedName>
    <definedName name="BExO9M8FOQ7NBJZRWBQIVYCSKTYP" localSheetId="9" hidden="1">#REF!</definedName>
    <definedName name="BExO9M8FOQ7NBJZRWBQIVYCSKTYP" hidden="1">#REF!</definedName>
    <definedName name="BExO9XMHDOA1CSYMN086QJPDPGCO" localSheetId="4" hidden="1">#REF!</definedName>
    <definedName name="BExO9XMHDOA1CSYMN086QJPDPGCO" localSheetId="6" hidden="1">#REF!</definedName>
    <definedName name="BExO9XMHDOA1CSYMN086QJPDPGCO" localSheetId="8" hidden="1">#REF!</definedName>
    <definedName name="BExO9XMHDOA1CSYMN086QJPDPGCO" localSheetId="9" hidden="1">#REF!</definedName>
    <definedName name="BExO9XMHDOA1CSYMN086QJPDPGCO" hidden="1">#REF!</definedName>
    <definedName name="BExO9YIUV9KT20JDSDQK801LCUV0" localSheetId="4" hidden="1">#REF!</definedName>
    <definedName name="BExO9YIUV9KT20JDSDQK801LCUV0" localSheetId="6" hidden="1">#REF!</definedName>
    <definedName name="BExO9YIUV9KT20JDSDQK801LCUV0" localSheetId="8" hidden="1">#REF!</definedName>
    <definedName name="BExO9YIUV9KT20JDSDQK801LCUV0" localSheetId="9" hidden="1">#REF!</definedName>
    <definedName name="BExO9YIUV9KT20JDSDQK801LCUV0" hidden="1">#REF!</definedName>
    <definedName name="BExOA0RU2TOWNO4FR7PLZQ7MLHXC" localSheetId="4" hidden="1">#REF!</definedName>
    <definedName name="BExOA0RU2TOWNO4FR7PLZQ7MLHXC" localSheetId="6" hidden="1">#REF!</definedName>
    <definedName name="BExOA0RU2TOWNO4FR7PLZQ7MLHXC" localSheetId="8" hidden="1">#REF!</definedName>
    <definedName name="BExOA0RU2TOWNO4FR7PLZQ7MLHXC" localSheetId="9" hidden="1">#REF!</definedName>
    <definedName name="BExOA0RU2TOWNO4FR7PLZQ7MLHXC" hidden="1">#REF!</definedName>
    <definedName name="BExOA2F3VANFY1GGGDVEPRQJ92OV" localSheetId="4" hidden="1">#REF!</definedName>
    <definedName name="BExOA2F3VANFY1GGGDVEPRQJ92OV" localSheetId="6" hidden="1">#REF!</definedName>
    <definedName name="BExOA2F3VANFY1GGGDVEPRQJ92OV" localSheetId="8" hidden="1">#REF!</definedName>
    <definedName name="BExOA2F3VANFY1GGGDVEPRQJ92OV" localSheetId="9" hidden="1">#REF!</definedName>
    <definedName name="BExOA2F3VANFY1GGGDVEPRQJ92OV" hidden="1">#REF!</definedName>
    <definedName name="BExOBKYTSCFM0VNKNJE1SHOAVACY" localSheetId="4" hidden="1">#REF!</definedName>
    <definedName name="BExOBKYTSCFM0VNKNJE1SHOAVACY" localSheetId="6" hidden="1">#REF!</definedName>
    <definedName name="BExOBKYTSCFM0VNKNJE1SHOAVACY" localSheetId="8" hidden="1">#REF!</definedName>
    <definedName name="BExOBKYTSCFM0VNKNJE1SHOAVACY" localSheetId="9" hidden="1">#REF!</definedName>
    <definedName name="BExOBKYTSCFM0VNKNJE1SHOAVACY" hidden="1">#REF!</definedName>
    <definedName name="BExOE30VA6JNH6ERIY9W2T9MPENY" localSheetId="4" hidden="1">#REF!</definedName>
    <definedName name="BExOE30VA6JNH6ERIY9W2T9MPENY" localSheetId="6" hidden="1">#REF!</definedName>
    <definedName name="BExOE30VA6JNH6ERIY9W2T9MPENY" localSheetId="8" hidden="1">#REF!</definedName>
    <definedName name="BExOE30VA6JNH6ERIY9W2T9MPENY" localSheetId="9" hidden="1">#REF!</definedName>
    <definedName name="BExOE30VA6JNH6ERIY9W2T9MPENY" hidden="1">#REF!</definedName>
    <definedName name="BExOE84BI4CC4RUOMNVA57K2LES6" localSheetId="4" hidden="1">#REF!</definedName>
    <definedName name="BExOE84BI4CC4RUOMNVA57K2LES6" localSheetId="6" hidden="1">#REF!</definedName>
    <definedName name="BExOE84BI4CC4RUOMNVA57K2LES6" localSheetId="8" hidden="1">#REF!</definedName>
    <definedName name="BExOE84BI4CC4RUOMNVA57K2LES6" localSheetId="9" hidden="1">#REF!</definedName>
    <definedName name="BExOE84BI4CC4RUOMNVA57K2LES6" hidden="1">#REF!</definedName>
    <definedName name="BExOEBPSEXQXIFK3OKZXWTMAW1CT" localSheetId="4" hidden="1">#REF!</definedName>
    <definedName name="BExOEBPSEXQXIFK3OKZXWTMAW1CT" localSheetId="6" hidden="1">#REF!</definedName>
    <definedName name="BExOEBPSEXQXIFK3OKZXWTMAW1CT" localSheetId="8" hidden="1">#REF!</definedName>
    <definedName name="BExOEBPSEXQXIFK3OKZXWTMAW1CT" localSheetId="9" hidden="1">#REF!</definedName>
    <definedName name="BExOEBPSEXQXIFK3OKZXWTMAW1CT" hidden="1">#REF!</definedName>
    <definedName name="BExOF7MYWNXYHIZDPGQJJJM7X3TI" localSheetId="4" hidden="1">#REF!</definedName>
    <definedName name="BExOF7MYWNXYHIZDPGQJJJM7X3TI" localSheetId="6" hidden="1">#REF!</definedName>
    <definedName name="BExOF7MYWNXYHIZDPGQJJJM7X3TI" localSheetId="8" hidden="1">#REF!</definedName>
    <definedName name="BExOF7MYWNXYHIZDPGQJJJM7X3TI" localSheetId="9" hidden="1">#REF!</definedName>
    <definedName name="BExOF7MYWNXYHIZDPGQJJJM7X3TI" hidden="1">#REF!</definedName>
    <definedName name="BExOH6IH4UWO7UNPFBGWCK310A3Y" localSheetId="4" hidden="1">#REF!</definedName>
    <definedName name="BExOH6IH4UWO7UNPFBGWCK310A3Y" localSheetId="6" hidden="1">#REF!</definedName>
    <definedName name="BExOH6IH4UWO7UNPFBGWCK310A3Y" localSheetId="8" hidden="1">#REF!</definedName>
    <definedName name="BExOH6IH4UWO7UNPFBGWCK310A3Y" localSheetId="9" hidden="1">#REF!</definedName>
    <definedName name="BExOH6IH4UWO7UNPFBGWCK310A3Y" hidden="1">#REF!</definedName>
    <definedName name="BExOHB0C299QX4VFXMIBQEBH89U2" localSheetId="4" hidden="1">#REF!</definedName>
    <definedName name="BExOHB0C299QX4VFXMIBQEBH89U2" localSheetId="6" hidden="1">#REF!</definedName>
    <definedName name="BExOHB0C299QX4VFXMIBQEBH89U2" localSheetId="8" hidden="1">#REF!</definedName>
    <definedName name="BExOHB0C299QX4VFXMIBQEBH89U2" localSheetId="9" hidden="1">#REF!</definedName>
    <definedName name="BExOHB0C299QX4VFXMIBQEBH89U2" hidden="1">#REF!</definedName>
    <definedName name="BExOIQENL4ROILSN1NSJCVDDZWHT" localSheetId="4" hidden="1">#REF!</definedName>
    <definedName name="BExOIQENL4ROILSN1NSJCVDDZWHT" localSheetId="6" hidden="1">#REF!</definedName>
    <definedName name="BExOIQENL4ROILSN1NSJCVDDZWHT" localSheetId="8" hidden="1">#REF!</definedName>
    <definedName name="BExOIQENL4ROILSN1NSJCVDDZWHT" localSheetId="9" hidden="1">#REF!</definedName>
    <definedName name="BExOIQENL4ROILSN1NSJCVDDZWHT" hidden="1">#REF!</definedName>
    <definedName name="BExOIY76CPSPGD6O0BPLPT3WMBQO" localSheetId="4" hidden="1">#REF!</definedName>
    <definedName name="BExOIY76CPSPGD6O0BPLPT3WMBQO" localSheetId="6" hidden="1">#REF!</definedName>
    <definedName name="BExOIY76CPSPGD6O0BPLPT3WMBQO" localSheetId="8" hidden="1">#REF!</definedName>
    <definedName name="BExOIY76CPSPGD6O0BPLPT3WMBQO" localSheetId="9" hidden="1">#REF!</definedName>
    <definedName name="BExOIY76CPSPGD6O0BPLPT3WMBQO" hidden="1">#REF!</definedName>
    <definedName name="BExOJ4XVFML4E043W30BG69KINMT" localSheetId="4" hidden="1">#REF!</definedName>
    <definedName name="BExOJ4XVFML4E043W30BG69KINMT" localSheetId="6" hidden="1">#REF!</definedName>
    <definedName name="BExOJ4XVFML4E043W30BG69KINMT" localSheetId="8" hidden="1">#REF!</definedName>
    <definedName name="BExOJ4XVFML4E043W30BG69KINMT" localSheetId="9" hidden="1">#REF!</definedName>
    <definedName name="BExOJ4XVFML4E043W30BG69KINMT" hidden="1">#REF!</definedName>
    <definedName name="BExOKI3D8ZSH9ENVIRRSDVE5UHB8" localSheetId="4" hidden="1">#REF!</definedName>
    <definedName name="BExOKI3D8ZSH9ENVIRRSDVE5UHB8" localSheetId="6" hidden="1">#REF!</definedName>
    <definedName name="BExOKI3D8ZSH9ENVIRRSDVE5UHB8" localSheetId="8" hidden="1">#REF!</definedName>
    <definedName name="BExOKI3D8ZSH9ENVIRRSDVE5UHB8" localSheetId="9" hidden="1">#REF!</definedName>
    <definedName name="BExOKI3D8ZSH9ENVIRRSDVE5UHB8" hidden="1">#REF!</definedName>
    <definedName name="BExOKNXO37PECHLIY28RG92LW8HU" localSheetId="4" hidden="1">#REF!</definedName>
    <definedName name="BExOKNXO37PECHLIY28RG92LW8HU" localSheetId="6" hidden="1">#REF!</definedName>
    <definedName name="BExOKNXO37PECHLIY28RG92LW8HU" localSheetId="8" hidden="1">#REF!</definedName>
    <definedName name="BExOKNXO37PECHLIY28RG92LW8HU" localSheetId="9" hidden="1">#REF!</definedName>
    <definedName name="BExOKNXO37PECHLIY28RG92LW8HU" hidden="1">#REF!</definedName>
    <definedName name="BExOKZ0WDKV6EBFRXR354TWO0U6I" localSheetId="4" hidden="1">#REF!</definedName>
    <definedName name="BExOKZ0WDKV6EBFRXR354TWO0U6I" localSheetId="6" hidden="1">#REF!</definedName>
    <definedName name="BExOKZ0WDKV6EBFRXR354TWO0U6I" localSheetId="8" hidden="1">#REF!</definedName>
    <definedName name="BExOKZ0WDKV6EBFRXR354TWO0U6I" localSheetId="9" hidden="1">#REF!</definedName>
    <definedName name="BExOKZ0WDKV6EBFRXR354TWO0U6I" hidden="1">#REF!</definedName>
    <definedName name="BExOLCNQZVBX2BB485INX670YYV0" localSheetId="4" hidden="1">#REF!</definedName>
    <definedName name="BExOLCNQZVBX2BB485INX670YYV0" localSheetId="6" hidden="1">#REF!</definedName>
    <definedName name="BExOLCNQZVBX2BB485INX670YYV0" localSheetId="8" hidden="1">#REF!</definedName>
    <definedName name="BExOLCNQZVBX2BB485INX670YYV0" localSheetId="9" hidden="1">#REF!</definedName>
    <definedName name="BExOLCNQZVBX2BB485INX670YYV0" hidden="1">#REF!</definedName>
    <definedName name="BExOLEWQH8R52ZCP55QNALWMF8RK" localSheetId="4" hidden="1">#REF!</definedName>
    <definedName name="BExOLEWQH8R52ZCP55QNALWMF8RK" localSheetId="6" hidden="1">#REF!</definedName>
    <definedName name="BExOLEWQH8R52ZCP55QNALWMF8RK" localSheetId="8" hidden="1">#REF!</definedName>
    <definedName name="BExOLEWQH8R52ZCP55QNALWMF8RK" localSheetId="9" hidden="1">#REF!</definedName>
    <definedName name="BExOLEWQH8R52ZCP55QNALWMF8RK" hidden="1">#REF!</definedName>
    <definedName name="BExOLLI47FSLO5M5U9R5KORZH4MQ" localSheetId="4" hidden="1">#REF!</definedName>
    <definedName name="BExOLLI47FSLO5M5U9R5KORZH4MQ" localSheetId="6" hidden="1">#REF!</definedName>
    <definedName name="BExOLLI47FSLO5M5U9R5KORZH4MQ" localSheetId="8" hidden="1">#REF!</definedName>
    <definedName name="BExOLLI47FSLO5M5U9R5KORZH4MQ" localSheetId="9" hidden="1">#REF!</definedName>
    <definedName name="BExOLLI47FSLO5M5U9R5KORZH4MQ" hidden="1">#REF!</definedName>
    <definedName name="BExOLSZVI00LVFPVSCA1FWHS2GK1" localSheetId="4" hidden="1">#REF!</definedName>
    <definedName name="BExOLSZVI00LVFPVSCA1FWHS2GK1" localSheetId="6" hidden="1">#REF!</definedName>
    <definedName name="BExOLSZVI00LVFPVSCA1FWHS2GK1" localSheetId="8" hidden="1">#REF!</definedName>
    <definedName name="BExOLSZVI00LVFPVSCA1FWHS2GK1" localSheetId="9" hidden="1">#REF!</definedName>
    <definedName name="BExOLSZVI00LVFPVSCA1FWHS2GK1" hidden="1">#REF!</definedName>
    <definedName name="BExOMF6BO7ZWIFUZYY5FFQP0EWKE" localSheetId="4" hidden="1">#REF!</definedName>
    <definedName name="BExOMF6BO7ZWIFUZYY5FFQP0EWKE" localSheetId="6" hidden="1">#REF!</definedName>
    <definedName name="BExOMF6BO7ZWIFUZYY5FFQP0EWKE" localSheetId="8" hidden="1">#REF!</definedName>
    <definedName name="BExOMF6BO7ZWIFUZYY5FFQP0EWKE" localSheetId="9" hidden="1">#REF!</definedName>
    <definedName name="BExOMF6BO7ZWIFUZYY5FFQP0EWKE" hidden="1">#REF!</definedName>
    <definedName name="BExON41OIDU0PLUSUNI1F5NTUUVO" localSheetId="4" hidden="1">#REF!</definedName>
    <definedName name="BExON41OIDU0PLUSUNI1F5NTUUVO" localSheetId="6" hidden="1">#REF!</definedName>
    <definedName name="BExON41OIDU0PLUSUNI1F5NTUUVO" localSheetId="8" hidden="1">#REF!</definedName>
    <definedName name="BExON41OIDU0PLUSUNI1F5NTUUVO" localSheetId="9" hidden="1">#REF!</definedName>
    <definedName name="BExON41OIDU0PLUSUNI1F5NTUUVO" hidden="1">#REF!</definedName>
    <definedName name="BExONE8IZ7JN165NGSBL8DAPPD99" localSheetId="4" hidden="1">#REF!</definedName>
    <definedName name="BExONE8IZ7JN165NGSBL8DAPPD99" localSheetId="6" hidden="1">#REF!</definedName>
    <definedName name="BExONE8IZ7JN165NGSBL8DAPPD99" localSheetId="8" hidden="1">#REF!</definedName>
    <definedName name="BExONE8IZ7JN165NGSBL8DAPPD99" localSheetId="9" hidden="1">#REF!</definedName>
    <definedName name="BExONE8IZ7JN165NGSBL8DAPPD99" hidden="1">#REF!</definedName>
    <definedName name="BExONYX0NR5LMFAATDG1WG9N6P7V" localSheetId="4" hidden="1">#REF!</definedName>
    <definedName name="BExONYX0NR5LMFAATDG1WG9N6P7V" localSheetId="6" hidden="1">#REF!</definedName>
    <definedName name="BExONYX0NR5LMFAATDG1WG9N6P7V" localSheetId="8" hidden="1">#REF!</definedName>
    <definedName name="BExONYX0NR5LMFAATDG1WG9N6P7V" localSheetId="9" hidden="1">#REF!</definedName>
    <definedName name="BExONYX0NR5LMFAATDG1WG9N6P7V" hidden="1">#REF!</definedName>
    <definedName name="BExOOGASFNE47UK2AND0W52BRDHT" localSheetId="4" hidden="1">#REF!</definedName>
    <definedName name="BExOOGASFNE47UK2AND0W52BRDHT" localSheetId="6" hidden="1">#REF!</definedName>
    <definedName name="BExOOGASFNE47UK2AND0W52BRDHT" localSheetId="8" hidden="1">#REF!</definedName>
    <definedName name="BExOOGASFNE47UK2AND0W52BRDHT" localSheetId="9" hidden="1">#REF!</definedName>
    <definedName name="BExOOGASFNE47UK2AND0W52BRDHT" hidden="1">#REF!</definedName>
    <definedName name="BExOOMLDKHV929QIMIFIHGVHLCR9" localSheetId="4" hidden="1">#REF!</definedName>
    <definedName name="BExOOMLDKHV929QIMIFIHGVHLCR9" localSheetId="6" hidden="1">#REF!</definedName>
    <definedName name="BExOOMLDKHV929QIMIFIHGVHLCR9" localSheetId="8" hidden="1">#REF!</definedName>
    <definedName name="BExOOMLDKHV929QIMIFIHGVHLCR9" localSheetId="9" hidden="1">#REF!</definedName>
    <definedName name="BExOOMLDKHV929QIMIFIHGVHLCR9" hidden="1">#REF!</definedName>
    <definedName name="BExOOVVUQROHEH4VG8P2TPGKK66M" localSheetId="4" hidden="1">#REF!</definedName>
    <definedName name="BExOOVVUQROHEH4VG8P2TPGKK66M" localSheetId="6" hidden="1">#REF!</definedName>
    <definedName name="BExOOVVUQROHEH4VG8P2TPGKK66M" localSheetId="8" hidden="1">#REF!</definedName>
    <definedName name="BExOOVVUQROHEH4VG8P2TPGKK66M" localSheetId="9" hidden="1">#REF!</definedName>
    <definedName name="BExOOVVUQROHEH4VG8P2TPGKK66M" hidden="1">#REF!</definedName>
    <definedName name="BExOPDV9HDG6DGL75G1G8BDYKIF5" localSheetId="4" hidden="1">#REF!</definedName>
    <definedName name="BExOPDV9HDG6DGL75G1G8BDYKIF5" localSheetId="6" hidden="1">#REF!</definedName>
    <definedName name="BExOPDV9HDG6DGL75G1G8BDYKIF5" localSheetId="8" hidden="1">#REF!</definedName>
    <definedName name="BExOPDV9HDG6DGL75G1G8BDYKIF5" localSheetId="9" hidden="1">#REF!</definedName>
    <definedName name="BExOPDV9HDG6DGL75G1G8BDYKIF5" hidden="1">#REF!</definedName>
    <definedName name="BExQ1XCKYR1MY6PSL581BH4851VQ" localSheetId="4" hidden="1">#REF!</definedName>
    <definedName name="BExQ1XCKYR1MY6PSL581BH4851VQ" localSheetId="6" hidden="1">#REF!</definedName>
    <definedName name="BExQ1XCKYR1MY6PSL581BH4851VQ" localSheetId="8" hidden="1">#REF!</definedName>
    <definedName name="BExQ1XCKYR1MY6PSL581BH4851VQ" localSheetId="9" hidden="1">#REF!</definedName>
    <definedName name="BExQ1XCKYR1MY6PSL581BH4851VQ" hidden="1">#REF!</definedName>
    <definedName name="BExQ27JF54C1L7OM30IT2N9SYOIY" localSheetId="4" hidden="1">#REF!</definedName>
    <definedName name="BExQ27JF54C1L7OM30IT2N9SYOIY" localSheetId="6" hidden="1">#REF!</definedName>
    <definedName name="BExQ27JF54C1L7OM30IT2N9SYOIY" localSheetId="8" hidden="1">#REF!</definedName>
    <definedName name="BExQ27JF54C1L7OM30IT2N9SYOIY" localSheetId="9" hidden="1">#REF!</definedName>
    <definedName name="BExQ27JF54C1L7OM30IT2N9SYOIY" hidden="1">#REF!</definedName>
    <definedName name="BExQ2N4H4PTRKSONSUFSTGXA1UXU" localSheetId="4" hidden="1">#REF!</definedName>
    <definedName name="BExQ2N4H4PTRKSONSUFSTGXA1UXU" localSheetId="6" hidden="1">#REF!</definedName>
    <definedName name="BExQ2N4H4PTRKSONSUFSTGXA1UXU" localSheetId="8" hidden="1">#REF!</definedName>
    <definedName name="BExQ2N4H4PTRKSONSUFSTGXA1UXU" localSheetId="9" hidden="1">#REF!</definedName>
    <definedName name="BExQ2N4H4PTRKSONSUFSTGXA1UXU" hidden="1">#REF!</definedName>
    <definedName name="BExQ4E7MNNABHYAMFTCRQU1KAELQ" localSheetId="4" hidden="1">#REF!</definedName>
    <definedName name="BExQ4E7MNNABHYAMFTCRQU1KAELQ" localSheetId="6" hidden="1">#REF!</definedName>
    <definedName name="BExQ4E7MNNABHYAMFTCRQU1KAELQ" localSheetId="8" hidden="1">#REF!</definedName>
    <definedName name="BExQ4E7MNNABHYAMFTCRQU1KAELQ" localSheetId="9" hidden="1">#REF!</definedName>
    <definedName name="BExQ4E7MNNABHYAMFTCRQU1KAELQ" hidden="1">#REF!</definedName>
    <definedName name="BExQ4R3KRSY1FW6ICVE9O38VWKW6" localSheetId="4" hidden="1">#REF!</definedName>
    <definedName name="BExQ4R3KRSY1FW6ICVE9O38VWKW6" localSheetId="6" hidden="1">#REF!</definedName>
    <definedName name="BExQ4R3KRSY1FW6ICVE9O38VWKW6" localSheetId="8" hidden="1">#REF!</definedName>
    <definedName name="BExQ4R3KRSY1FW6ICVE9O38VWKW6" localSheetId="9" hidden="1">#REF!</definedName>
    <definedName name="BExQ4R3KRSY1FW6ICVE9O38VWKW6" hidden="1">#REF!</definedName>
    <definedName name="BExQ4RZY671HZMTFB2VRH48WBL9X" localSheetId="4" hidden="1">#REF!</definedName>
    <definedName name="BExQ4RZY671HZMTFB2VRH48WBL9X" localSheetId="6" hidden="1">#REF!</definedName>
    <definedName name="BExQ4RZY671HZMTFB2VRH48WBL9X" localSheetId="8" hidden="1">#REF!</definedName>
    <definedName name="BExQ4RZY671HZMTFB2VRH48WBL9X" localSheetId="9" hidden="1">#REF!</definedName>
    <definedName name="BExQ4RZY671HZMTFB2VRH48WBL9X" hidden="1">#REF!</definedName>
    <definedName name="BExQ6GJB7W5EWWBSYDF6AQROU6GD" localSheetId="4" hidden="1">#REF!</definedName>
    <definedName name="BExQ6GJB7W5EWWBSYDF6AQROU6GD" localSheetId="6" hidden="1">#REF!</definedName>
    <definedName name="BExQ6GJB7W5EWWBSYDF6AQROU6GD" localSheetId="8" hidden="1">#REF!</definedName>
    <definedName name="BExQ6GJB7W5EWWBSYDF6AQROU6GD" localSheetId="9" hidden="1">#REF!</definedName>
    <definedName name="BExQ6GJB7W5EWWBSYDF6AQROU6GD" hidden="1">#REF!</definedName>
    <definedName name="BExQ6XMBMTIC2NK4RDIRH5SVNVYH" localSheetId="4" hidden="1">#REF!</definedName>
    <definedName name="BExQ6XMBMTIC2NK4RDIRH5SVNVYH" localSheetId="6" hidden="1">#REF!</definedName>
    <definedName name="BExQ6XMBMTIC2NK4RDIRH5SVNVYH" localSheetId="8" hidden="1">#REF!</definedName>
    <definedName name="BExQ6XMBMTIC2NK4RDIRH5SVNVYH" localSheetId="9" hidden="1">#REF!</definedName>
    <definedName name="BExQ6XMBMTIC2NK4RDIRH5SVNVYH" hidden="1">#REF!</definedName>
    <definedName name="BExQ74NYXLZQUO3CANBMLZL8WF3V" localSheetId="4" hidden="1">#REF!</definedName>
    <definedName name="BExQ74NYXLZQUO3CANBMLZL8WF3V" localSheetId="6" hidden="1">#REF!</definedName>
    <definedName name="BExQ74NYXLZQUO3CANBMLZL8WF3V" localSheetId="8" hidden="1">#REF!</definedName>
    <definedName name="BExQ74NYXLZQUO3CANBMLZL8WF3V" localSheetId="9" hidden="1">#REF!</definedName>
    <definedName name="BExQ74NYXLZQUO3CANBMLZL8WF3V" hidden="1">#REF!</definedName>
    <definedName name="BExQ790C2BH1AQI3GE7DSWK07AHE" localSheetId="4" hidden="1">#REF!</definedName>
    <definedName name="BExQ790C2BH1AQI3GE7DSWK07AHE" localSheetId="6" hidden="1">#REF!</definedName>
    <definedName name="BExQ790C2BH1AQI3GE7DSWK07AHE" localSheetId="8" hidden="1">#REF!</definedName>
    <definedName name="BExQ790C2BH1AQI3GE7DSWK07AHE" localSheetId="9" hidden="1">#REF!</definedName>
    <definedName name="BExQ790C2BH1AQI3GE7DSWK07AHE" hidden="1">#REF!</definedName>
    <definedName name="BExQ7DNHLRF3N1XVTR6SM5XVU9T1" localSheetId="4" hidden="1">#REF!</definedName>
    <definedName name="BExQ7DNHLRF3N1XVTR6SM5XVU9T1" localSheetId="6" hidden="1">#REF!</definedName>
    <definedName name="BExQ7DNHLRF3N1XVTR6SM5XVU9T1" localSheetId="8" hidden="1">#REF!</definedName>
    <definedName name="BExQ7DNHLRF3N1XVTR6SM5XVU9T1" localSheetId="9" hidden="1">#REF!</definedName>
    <definedName name="BExQ7DNHLRF3N1XVTR6SM5XVU9T1" hidden="1">#REF!</definedName>
    <definedName name="BExQ7JSQNNBLPJBSZ6SEJ9AYURF7" localSheetId="4" hidden="1">#REF!</definedName>
    <definedName name="BExQ7JSQNNBLPJBSZ6SEJ9AYURF7" localSheetId="6" hidden="1">#REF!</definedName>
    <definedName name="BExQ7JSQNNBLPJBSZ6SEJ9AYURF7" localSheetId="8" hidden="1">#REF!</definedName>
    <definedName name="BExQ7JSQNNBLPJBSZ6SEJ9AYURF7" localSheetId="9" hidden="1">#REF!</definedName>
    <definedName name="BExQ7JSQNNBLPJBSZ6SEJ9AYURF7" hidden="1">#REF!</definedName>
    <definedName name="BExQ8KT70YSTLD3X9G38EK8MFV0A" localSheetId="4" hidden="1">#REF!</definedName>
    <definedName name="BExQ8KT70YSTLD3X9G38EK8MFV0A" localSheetId="6" hidden="1">#REF!</definedName>
    <definedName name="BExQ8KT70YSTLD3X9G38EK8MFV0A" localSheetId="8" hidden="1">#REF!</definedName>
    <definedName name="BExQ8KT70YSTLD3X9G38EK8MFV0A" localSheetId="9" hidden="1">#REF!</definedName>
    <definedName name="BExQ8KT70YSTLD3X9G38EK8MFV0A" hidden="1">#REF!</definedName>
    <definedName name="BExQ8MR7SQZT5JIGD4M1XJHNH5FE" localSheetId="4" hidden="1">#REF!</definedName>
    <definedName name="BExQ8MR7SQZT5JIGD4M1XJHNH5FE" localSheetId="6" hidden="1">#REF!</definedName>
    <definedName name="BExQ8MR7SQZT5JIGD4M1XJHNH5FE" localSheetId="8" hidden="1">#REF!</definedName>
    <definedName name="BExQ8MR7SQZT5JIGD4M1XJHNH5FE" localSheetId="9" hidden="1">#REF!</definedName>
    <definedName name="BExQ8MR7SQZT5JIGD4M1XJHNH5FE" hidden="1">#REF!</definedName>
    <definedName name="BExQ8R3QVXR982D9US79KKBDX1WM" localSheetId="4" hidden="1">#REF!</definedName>
    <definedName name="BExQ8R3QVXR982D9US79KKBDX1WM" localSheetId="6" hidden="1">#REF!</definedName>
    <definedName name="BExQ8R3QVXR982D9US79KKBDX1WM" localSheetId="8" hidden="1">#REF!</definedName>
    <definedName name="BExQ8R3QVXR982D9US79KKBDX1WM" localSheetId="9" hidden="1">#REF!</definedName>
    <definedName name="BExQ8R3QVXR982D9US79KKBDX1WM" hidden="1">#REF!</definedName>
    <definedName name="BExQ8U957Z95TE2BQ63LP8L014HQ" localSheetId="4" hidden="1">#REF!</definedName>
    <definedName name="BExQ8U957Z95TE2BQ63LP8L014HQ" localSheetId="6" hidden="1">#REF!</definedName>
    <definedName name="BExQ8U957Z95TE2BQ63LP8L014HQ" localSheetId="8" hidden="1">#REF!</definedName>
    <definedName name="BExQ8U957Z95TE2BQ63LP8L014HQ" localSheetId="9" hidden="1">#REF!</definedName>
    <definedName name="BExQ8U957Z95TE2BQ63LP8L014HQ" hidden="1">#REF!</definedName>
    <definedName name="BExQ92N464TLXCAL9E8Z3IOXFG72" localSheetId="4" hidden="1">#REF!</definedName>
    <definedName name="BExQ92N464TLXCAL9E8Z3IOXFG72" localSheetId="6" hidden="1">#REF!</definedName>
    <definedName name="BExQ92N464TLXCAL9E8Z3IOXFG72" localSheetId="8" hidden="1">#REF!</definedName>
    <definedName name="BExQ92N464TLXCAL9E8Z3IOXFG72" localSheetId="9" hidden="1">#REF!</definedName>
    <definedName name="BExQ92N464TLXCAL9E8Z3IOXFG72" hidden="1">#REF!</definedName>
    <definedName name="BExQAY8264LAKB160A7T7I442VOH" localSheetId="4" hidden="1">#REF!</definedName>
    <definedName name="BExQAY8264LAKB160A7T7I442VOH" localSheetId="6" hidden="1">#REF!</definedName>
    <definedName name="BExQAY8264LAKB160A7T7I442VOH" localSheetId="8" hidden="1">#REF!</definedName>
    <definedName name="BExQAY8264LAKB160A7T7I442VOH" localSheetId="9" hidden="1">#REF!</definedName>
    <definedName name="BExQAY8264LAKB160A7T7I442VOH" hidden="1">#REF!</definedName>
    <definedName name="BExQCTT1B36CK87X7USH46JVJLWW" localSheetId="4" hidden="1">#REF!</definedName>
    <definedName name="BExQCTT1B36CK87X7USH46JVJLWW" localSheetId="6" hidden="1">#REF!</definedName>
    <definedName name="BExQCTT1B36CK87X7USH46JVJLWW" localSheetId="8" hidden="1">#REF!</definedName>
    <definedName name="BExQCTT1B36CK87X7USH46JVJLWW" localSheetId="9" hidden="1">#REF!</definedName>
    <definedName name="BExQCTT1B36CK87X7USH46JVJLWW" hidden="1">#REF!</definedName>
    <definedName name="BExQD6UARQV7EONK1PL53JP3E9VE" localSheetId="4" hidden="1">#REF!</definedName>
    <definedName name="BExQD6UARQV7EONK1PL53JP3E9VE" localSheetId="6" hidden="1">#REF!</definedName>
    <definedName name="BExQD6UARQV7EONK1PL53JP3E9VE" localSheetId="8" hidden="1">#REF!</definedName>
    <definedName name="BExQD6UARQV7EONK1PL53JP3E9VE" localSheetId="9" hidden="1">#REF!</definedName>
    <definedName name="BExQD6UARQV7EONK1PL53JP3E9VE" hidden="1">#REF!</definedName>
    <definedName name="BExQD8N24STRUED4E2IOIEV06P5F" localSheetId="4" hidden="1">#REF!</definedName>
    <definedName name="BExQD8N24STRUED4E2IOIEV06P5F" localSheetId="6" hidden="1">#REF!</definedName>
    <definedName name="BExQD8N24STRUED4E2IOIEV06P5F" localSheetId="8" hidden="1">#REF!</definedName>
    <definedName name="BExQD8N24STRUED4E2IOIEV06P5F" localSheetId="9" hidden="1">#REF!</definedName>
    <definedName name="BExQD8N24STRUED4E2IOIEV06P5F" hidden="1">#REF!</definedName>
    <definedName name="BExQDHBYKSZ6A1GOGZ35WSO4FYK7" localSheetId="4" hidden="1">#REF!</definedName>
    <definedName name="BExQDHBYKSZ6A1GOGZ35WSO4FYK7" localSheetId="6" hidden="1">#REF!</definedName>
    <definedName name="BExQDHBYKSZ6A1GOGZ35WSO4FYK7" localSheetId="8" hidden="1">#REF!</definedName>
    <definedName name="BExQDHBYKSZ6A1GOGZ35WSO4FYK7" localSheetId="9" hidden="1">#REF!</definedName>
    <definedName name="BExQDHBYKSZ6A1GOGZ35WSO4FYK7" hidden="1">#REF!</definedName>
    <definedName name="BExQE5GG0Y35WGT8EO5ZR0KMC32Z" localSheetId="4" hidden="1">#REF!</definedName>
    <definedName name="BExQE5GG0Y35WGT8EO5ZR0KMC32Z" localSheetId="6" hidden="1">#REF!</definedName>
    <definedName name="BExQE5GG0Y35WGT8EO5ZR0KMC32Z" localSheetId="8" hidden="1">#REF!</definedName>
    <definedName name="BExQE5GG0Y35WGT8EO5ZR0KMC32Z" localSheetId="9" hidden="1">#REF!</definedName>
    <definedName name="BExQE5GG0Y35WGT8EO5ZR0KMC32Z" hidden="1">#REF!</definedName>
    <definedName name="BExQFD2EQXJ5VOCFZGLZZDCP8GWC" localSheetId="4" hidden="1">#REF!</definedName>
    <definedName name="BExQFD2EQXJ5VOCFZGLZZDCP8GWC" localSheetId="6" hidden="1">#REF!</definedName>
    <definedName name="BExQFD2EQXJ5VOCFZGLZZDCP8GWC" localSheetId="8" hidden="1">#REF!</definedName>
    <definedName name="BExQFD2EQXJ5VOCFZGLZZDCP8GWC" localSheetId="9" hidden="1">#REF!</definedName>
    <definedName name="BExQFD2EQXJ5VOCFZGLZZDCP8GWC" hidden="1">#REF!</definedName>
    <definedName name="BExQGFFBTVHCTHCNBJMYHRS969Z1" localSheetId="4" hidden="1">#REF!</definedName>
    <definedName name="BExQGFFBTVHCTHCNBJMYHRS969Z1" localSheetId="6" hidden="1">#REF!</definedName>
    <definedName name="BExQGFFBTVHCTHCNBJMYHRS969Z1" localSheetId="8" hidden="1">#REF!</definedName>
    <definedName name="BExQGFFBTVHCTHCNBJMYHRS969Z1" localSheetId="9" hidden="1">#REF!</definedName>
    <definedName name="BExQGFFBTVHCTHCNBJMYHRS969Z1" hidden="1">#REF!</definedName>
    <definedName name="BExQGH81OIPP1BI62II9PUU8RKFE" localSheetId="4" hidden="1">#REF!</definedName>
    <definedName name="BExQGH81OIPP1BI62II9PUU8RKFE" localSheetId="6" hidden="1">#REF!</definedName>
    <definedName name="BExQGH81OIPP1BI62II9PUU8RKFE" localSheetId="8" hidden="1">#REF!</definedName>
    <definedName name="BExQGH81OIPP1BI62II9PUU8RKFE" localSheetId="9" hidden="1">#REF!</definedName>
    <definedName name="BExQGH81OIPP1BI62II9PUU8RKFE" hidden="1">#REF!</definedName>
    <definedName name="BExQGUPNB895EL6FFEKXD2MWG0VM" localSheetId="4" hidden="1">#REF!</definedName>
    <definedName name="BExQGUPNB895EL6FFEKXD2MWG0VM" localSheetId="6" hidden="1">#REF!</definedName>
    <definedName name="BExQGUPNB895EL6FFEKXD2MWG0VM" localSheetId="8" hidden="1">#REF!</definedName>
    <definedName name="BExQGUPNB895EL6FFEKXD2MWG0VM" localSheetId="9" hidden="1">#REF!</definedName>
    <definedName name="BExQGUPNB895EL6FFEKXD2MWG0VM" hidden="1">#REF!</definedName>
    <definedName name="BExQGZ7F0ZCNSQG1SIG24OSX85W1" localSheetId="4" hidden="1">#REF!</definedName>
    <definedName name="BExQGZ7F0ZCNSQG1SIG24OSX85W1" localSheetId="6" hidden="1">#REF!</definedName>
    <definedName name="BExQGZ7F0ZCNSQG1SIG24OSX85W1" localSheetId="8" hidden="1">#REF!</definedName>
    <definedName name="BExQGZ7F0ZCNSQG1SIG24OSX85W1" localSheetId="9" hidden="1">#REF!</definedName>
    <definedName name="BExQGZ7F0ZCNSQG1SIG24OSX85W1" hidden="1">#REF!</definedName>
    <definedName name="BExQH3JU6NURFG6UU4FQH2MEDNYX" localSheetId="4" hidden="1">#REF!</definedName>
    <definedName name="BExQH3JU6NURFG6UU4FQH2MEDNYX" localSheetId="6" hidden="1">#REF!</definedName>
    <definedName name="BExQH3JU6NURFG6UU4FQH2MEDNYX" localSheetId="8" hidden="1">#REF!</definedName>
    <definedName name="BExQH3JU6NURFG6UU4FQH2MEDNYX" localSheetId="9" hidden="1">#REF!</definedName>
    <definedName name="BExQH3JU6NURFG6UU4FQH2MEDNYX" hidden="1">#REF!</definedName>
    <definedName name="BExQHAG6EJWW0WND2W89BW14BDH1" localSheetId="4" hidden="1">#REF!</definedName>
    <definedName name="BExQHAG6EJWW0WND2W89BW14BDH1" localSheetId="6" hidden="1">#REF!</definedName>
    <definedName name="BExQHAG6EJWW0WND2W89BW14BDH1" localSheetId="8" hidden="1">#REF!</definedName>
    <definedName name="BExQHAG6EJWW0WND2W89BW14BDH1" localSheetId="9" hidden="1">#REF!</definedName>
    <definedName name="BExQHAG6EJWW0WND2W89BW14BDH1" hidden="1">#REF!</definedName>
    <definedName name="BExQIAPIILUQG21ZNNGHLAVQ1ADS" localSheetId="4" hidden="1">#REF!</definedName>
    <definedName name="BExQIAPIILUQG21ZNNGHLAVQ1ADS" localSheetId="6" hidden="1">#REF!</definedName>
    <definedName name="BExQIAPIILUQG21ZNNGHLAVQ1ADS" localSheetId="8" hidden="1">#REF!</definedName>
    <definedName name="BExQIAPIILUQG21ZNNGHLAVQ1ADS" localSheetId="9" hidden="1">#REF!</definedName>
    <definedName name="BExQIAPIILUQG21ZNNGHLAVQ1ADS" hidden="1">#REF!</definedName>
    <definedName name="BExQIDUXQ84W8BNWLCQ2XYG6GAUR" localSheetId="4" hidden="1">#REF!</definedName>
    <definedName name="BExQIDUXQ84W8BNWLCQ2XYG6GAUR" localSheetId="6" hidden="1">#REF!</definedName>
    <definedName name="BExQIDUXQ84W8BNWLCQ2XYG6GAUR" localSheetId="8" hidden="1">#REF!</definedName>
    <definedName name="BExQIDUXQ84W8BNWLCQ2XYG6GAUR" localSheetId="9" hidden="1">#REF!</definedName>
    <definedName name="BExQIDUXQ84W8BNWLCQ2XYG6GAUR" hidden="1">#REF!</definedName>
    <definedName name="BExQIQLDXN0EX6QE2UE4B7KC0MZY" localSheetId="4" hidden="1">#REF!</definedName>
    <definedName name="BExQIQLDXN0EX6QE2UE4B7KC0MZY" localSheetId="6" hidden="1">#REF!</definedName>
    <definedName name="BExQIQLDXN0EX6QE2UE4B7KC0MZY" localSheetId="8" hidden="1">#REF!</definedName>
    <definedName name="BExQIQLDXN0EX6QE2UE4B7KC0MZY" localSheetId="9" hidden="1">#REF!</definedName>
    <definedName name="BExQIQLDXN0EX6QE2UE4B7KC0MZY" hidden="1">#REF!</definedName>
    <definedName name="BExQJIBCNTR8XOZXF6WPYVSGAMJU" localSheetId="4" hidden="1">#REF!</definedName>
    <definedName name="BExQJIBCNTR8XOZXF6WPYVSGAMJU" localSheetId="6" hidden="1">#REF!</definedName>
    <definedName name="BExQJIBCNTR8XOZXF6WPYVSGAMJU" localSheetId="8" hidden="1">#REF!</definedName>
    <definedName name="BExQJIBCNTR8XOZXF6WPYVSGAMJU" localSheetId="9" hidden="1">#REF!</definedName>
    <definedName name="BExQJIBCNTR8XOZXF6WPYVSGAMJU" hidden="1">#REF!</definedName>
    <definedName name="BExQJUGERCHSD5QMDASWSQQZM2DE" localSheetId="4" hidden="1">#REF!</definedName>
    <definedName name="BExQJUGERCHSD5QMDASWSQQZM2DE" localSheetId="6" hidden="1">#REF!</definedName>
    <definedName name="BExQJUGERCHSD5QMDASWSQQZM2DE" localSheetId="8" hidden="1">#REF!</definedName>
    <definedName name="BExQJUGERCHSD5QMDASWSQQZM2DE" localSheetId="9" hidden="1">#REF!</definedName>
    <definedName name="BExQJUGERCHSD5QMDASWSQQZM2DE" hidden="1">#REF!</definedName>
    <definedName name="BExQKAHKQADOXZZE8EVRMRPT26YU" localSheetId="4" hidden="1">#REF!</definedName>
    <definedName name="BExQKAHKQADOXZZE8EVRMRPT26YU" localSheetId="6" hidden="1">#REF!</definedName>
    <definedName name="BExQKAHKQADOXZZE8EVRMRPT26YU" localSheetId="8" hidden="1">#REF!</definedName>
    <definedName name="BExQKAHKQADOXZZE8EVRMRPT26YU" localSheetId="9" hidden="1">#REF!</definedName>
    <definedName name="BExQKAHKQADOXZZE8EVRMRPT26YU" hidden="1">#REF!</definedName>
    <definedName name="BExQKP69C4U360AULI5TFLA3KKN9" localSheetId="4" hidden="1">#REF!</definedName>
    <definedName name="BExQKP69C4U360AULI5TFLA3KKN9" localSheetId="6" hidden="1">#REF!</definedName>
    <definedName name="BExQKP69C4U360AULI5TFLA3KKN9" localSheetId="8" hidden="1">#REF!</definedName>
    <definedName name="BExQKP69C4U360AULI5TFLA3KKN9" localSheetId="9" hidden="1">#REF!</definedName>
    <definedName name="BExQKP69C4U360AULI5TFLA3KKN9" hidden="1">#REF!</definedName>
    <definedName name="BExRZCBWH845ANL39X2OP40ZBXCR" localSheetId="4" hidden="1">#REF!</definedName>
    <definedName name="BExRZCBWH845ANL39X2OP40ZBXCR" localSheetId="6" hidden="1">#REF!</definedName>
    <definedName name="BExRZCBWH845ANL39X2OP40ZBXCR" localSheetId="8" hidden="1">#REF!</definedName>
    <definedName name="BExRZCBWH845ANL39X2OP40ZBXCR" localSheetId="9" hidden="1">#REF!</definedName>
    <definedName name="BExRZCBWH845ANL39X2OP40ZBXCR" hidden="1">#REF!</definedName>
    <definedName name="BExS0J6SZZGO7FQ7I1J55L9WALQ8" localSheetId="4" hidden="1">#REF!</definedName>
    <definedName name="BExS0J6SZZGO7FQ7I1J55L9WALQ8" localSheetId="6" hidden="1">#REF!</definedName>
    <definedName name="BExS0J6SZZGO7FQ7I1J55L9WALQ8" localSheetId="8" hidden="1">#REF!</definedName>
    <definedName name="BExS0J6SZZGO7FQ7I1J55L9WALQ8" localSheetId="9" hidden="1">#REF!</definedName>
    <definedName name="BExS0J6SZZGO7FQ7I1J55L9WALQ8" hidden="1">#REF!</definedName>
    <definedName name="BExS0SBTAN1GN4ZVYQPU39UZAH3Q" localSheetId="4" hidden="1">#REF!</definedName>
    <definedName name="BExS0SBTAN1GN4ZVYQPU39UZAH3Q" localSheetId="6" hidden="1">#REF!</definedName>
    <definedName name="BExS0SBTAN1GN4ZVYQPU39UZAH3Q" localSheetId="8" hidden="1">#REF!</definedName>
    <definedName name="BExS0SBTAN1GN4ZVYQPU39UZAH3Q" localSheetId="9" hidden="1">#REF!</definedName>
    <definedName name="BExS0SBTAN1GN4ZVYQPU39UZAH3Q" hidden="1">#REF!</definedName>
    <definedName name="BExS2EX4O4D0NVWU4LELOBITG7TL" localSheetId="4" hidden="1">#REF!</definedName>
    <definedName name="BExS2EX4O4D0NVWU4LELOBITG7TL" localSheetId="6" hidden="1">#REF!</definedName>
    <definedName name="BExS2EX4O4D0NVWU4LELOBITG7TL" localSheetId="8" hidden="1">#REF!</definedName>
    <definedName name="BExS2EX4O4D0NVWU4LELOBITG7TL" localSheetId="9" hidden="1">#REF!</definedName>
    <definedName name="BExS2EX4O4D0NVWU4LELOBITG7TL" hidden="1">#REF!</definedName>
    <definedName name="BExS2MUY8SGIRAGAEPUMVFPGV8HU" localSheetId="4" hidden="1">#REF!</definedName>
    <definedName name="BExS2MUY8SGIRAGAEPUMVFPGV8HU" localSheetId="6" hidden="1">#REF!</definedName>
    <definedName name="BExS2MUY8SGIRAGAEPUMVFPGV8HU" localSheetId="8" hidden="1">#REF!</definedName>
    <definedName name="BExS2MUY8SGIRAGAEPUMVFPGV8HU" localSheetId="9" hidden="1">#REF!</definedName>
    <definedName name="BExS2MUY8SGIRAGAEPUMVFPGV8HU" hidden="1">#REF!</definedName>
    <definedName name="BExS3GZENC7KK7RJIASVSANDDAPC" localSheetId="4" hidden="1">#REF!</definedName>
    <definedName name="BExS3GZENC7KK7RJIASVSANDDAPC" localSheetId="6" hidden="1">#REF!</definedName>
    <definedName name="BExS3GZENC7KK7RJIASVSANDDAPC" localSheetId="8" hidden="1">#REF!</definedName>
    <definedName name="BExS3GZENC7KK7RJIASVSANDDAPC" localSheetId="9" hidden="1">#REF!</definedName>
    <definedName name="BExS3GZENC7KK7RJIASVSANDDAPC" hidden="1">#REF!</definedName>
    <definedName name="BExS3WEZGV1VBIR0ZXF9VDLHMW2H" localSheetId="4" hidden="1">#REF!</definedName>
    <definedName name="BExS3WEZGV1VBIR0ZXF9VDLHMW2H" localSheetId="6" hidden="1">#REF!</definedName>
    <definedName name="BExS3WEZGV1VBIR0ZXF9VDLHMW2H" localSheetId="8" hidden="1">#REF!</definedName>
    <definedName name="BExS3WEZGV1VBIR0ZXF9VDLHMW2H" localSheetId="9" hidden="1">#REF!</definedName>
    <definedName name="BExS3WEZGV1VBIR0ZXF9VDLHMW2H" hidden="1">#REF!</definedName>
    <definedName name="BExS4KOY5FCCX97RNSY7618ZBNUL" localSheetId="4" hidden="1">#REF!</definedName>
    <definedName name="BExS4KOY5FCCX97RNSY7618ZBNUL" localSheetId="6" hidden="1">#REF!</definedName>
    <definedName name="BExS4KOY5FCCX97RNSY7618ZBNUL" localSheetId="8" hidden="1">#REF!</definedName>
    <definedName name="BExS4KOY5FCCX97RNSY7618ZBNUL" localSheetId="9" hidden="1">#REF!</definedName>
    <definedName name="BExS4KOY5FCCX97RNSY7618ZBNUL" hidden="1">#REF!</definedName>
    <definedName name="BExS4ZTQX0LOG1LAD638Y496KO1B" localSheetId="4" hidden="1">#REF!</definedName>
    <definedName name="BExS4ZTQX0LOG1LAD638Y496KO1B" localSheetId="6" hidden="1">#REF!</definedName>
    <definedName name="BExS4ZTQX0LOG1LAD638Y496KO1B" localSheetId="8" hidden="1">#REF!</definedName>
    <definedName name="BExS4ZTQX0LOG1LAD638Y496KO1B" localSheetId="9" hidden="1">#REF!</definedName>
    <definedName name="BExS4ZTQX0LOG1LAD638Y496KO1B" hidden="1">#REF!</definedName>
    <definedName name="BExS5WHSIB55RBF20FYQQ3SO60JN" localSheetId="4" hidden="1">#REF!</definedName>
    <definedName name="BExS5WHSIB55RBF20FYQQ3SO60JN" localSheetId="6" hidden="1">#REF!</definedName>
    <definedName name="BExS5WHSIB55RBF20FYQQ3SO60JN" localSheetId="8" hidden="1">#REF!</definedName>
    <definedName name="BExS5WHSIB55RBF20FYQQ3SO60JN" localSheetId="9" hidden="1">#REF!</definedName>
    <definedName name="BExS5WHSIB55RBF20FYQQ3SO60JN" hidden="1">#REF!</definedName>
    <definedName name="BExS6KGYZLS9FQT4W0NLOBTK313T" localSheetId="4" hidden="1">#REF!</definedName>
    <definedName name="BExS6KGYZLS9FQT4W0NLOBTK313T" localSheetId="6" hidden="1">#REF!</definedName>
    <definedName name="BExS6KGYZLS9FQT4W0NLOBTK313T" localSheetId="8" hidden="1">#REF!</definedName>
    <definedName name="BExS6KGYZLS9FQT4W0NLOBTK313T" localSheetId="9" hidden="1">#REF!</definedName>
    <definedName name="BExS6KGYZLS9FQT4W0NLOBTK313T" hidden="1">#REF!</definedName>
    <definedName name="BExS6LINHBOLU55W037ZQ7VBPOOJ" localSheetId="4" hidden="1">#REF!</definedName>
    <definedName name="BExS6LINHBOLU55W037ZQ7VBPOOJ" localSheetId="6" hidden="1">#REF!</definedName>
    <definedName name="BExS6LINHBOLU55W037ZQ7VBPOOJ" localSheetId="8" hidden="1">#REF!</definedName>
    <definedName name="BExS6LINHBOLU55W037ZQ7VBPOOJ" localSheetId="9" hidden="1">#REF!</definedName>
    <definedName name="BExS6LINHBOLU55W037ZQ7VBPOOJ" hidden="1">#REF!</definedName>
    <definedName name="BExS6NWZ52KIY45AKH93ADYIQ3XJ" localSheetId="4" hidden="1">#REF!</definedName>
    <definedName name="BExS6NWZ52KIY45AKH93ADYIQ3XJ" localSheetId="6" hidden="1">#REF!</definedName>
    <definedName name="BExS6NWZ52KIY45AKH93ADYIQ3XJ" localSheetId="8" hidden="1">#REF!</definedName>
    <definedName name="BExS6NWZ52KIY45AKH93ADYIQ3XJ" localSheetId="9" hidden="1">#REF!</definedName>
    <definedName name="BExS6NWZ52KIY45AKH93ADYIQ3XJ" hidden="1">#REF!</definedName>
    <definedName name="BExS6T5QDCL3O1NF9TSJEZ8ZCW46" localSheetId="4" hidden="1">#REF!</definedName>
    <definedName name="BExS6T5QDCL3O1NF9TSJEZ8ZCW46" localSheetId="6" hidden="1">#REF!</definedName>
    <definedName name="BExS6T5QDCL3O1NF9TSJEZ8ZCW46" localSheetId="8" hidden="1">#REF!</definedName>
    <definedName name="BExS6T5QDCL3O1NF9TSJEZ8ZCW46" localSheetId="9" hidden="1">#REF!</definedName>
    <definedName name="BExS6T5QDCL3O1NF9TSJEZ8ZCW46" hidden="1">#REF!</definedName>
    <definedName name="BExS6WGFSXIKJGPOF0W6S4DBIYX8" localSheetId="4" hidden="1">#REF!</definedName>
    <definedName name="BExS6WGFSXIKJGPOF0W6S4DBIYX8" localSheetId="6" hidden="1">#REF!</definedName>
    <definedName name="BExS6WGFSXIKJGPOF0W6S4DBIYX8" localSheetId="8" hidden="1">#REF!</definedName>
    <definedName name="BExS6WGFSXIKJGPOF0W6S4DBIYX8" localSheetId="9" hidden="1">#REF!</definedName>
    <definedName name="BExS6WGFSXIKJGPOF0W6S4DBIYX8" hidden="1">#REF!</definedName>
    <definedName name="BExS7V2OIS5E8X0GUVSOL3MKCHNX" localSheetId="4" hidden="1">#REF!</definedName>
    <definedName name="BExS7V2OIS5E8X0GUVSOL3MKCHNX" localSheetId="6" hidden="1">#REF!</definedName>
    <definedName name="BExS7V2OIS5E8X0GUVSOL3MKCHNX" localSheetId="8" hidden="1">#REF!</definedName>
    <definedName name="BExS7V2OIS5E8X0GUVSOL3MKCHNX" localSheetId="9" hidden="1">#REF!</definedName>
    <definedName name="BExS7V2OIS5E8X0GUVSOL3MKCHNX" hidden="1">#REF!</definedName>
    <definedName name="BExS7VIT0H4R3G8QCQYBGX7E7XNC" localSheetId="4" hidden="1">#REF!</definedName>
    <definedName name="BExS7VIT0H4R3G8QCQYBGX7E7XNC" localSheetId="6" hidden="1">#REF!</definedName>
    <definedName name="BExS7VIT0H4R3G8QCQYBGX7E7XNC" localSheetId="8" hidden="1">#REF!</definedName>
    <definedName name="BExS7VIT0H4R3G8QCQYBGX7E7XNC" localSheetId="9" hidden="1">#REF!</definedName>
    <definedName name="BExS7VIT0H4R3G8QCQYBGX7E7XNC" hidden="1">#REF!</definedName>
    <definedName name="BExS7ZKKFDXLLJ2AQMY0JPV1BIN9" localSheetId="4" hidden="1">#REF!</definedName>
    <definedName name="BExS7ZKKFDXLLJ2AQMY0JPV1BIN9" localSheetId="6" hidden="1">#REF!</definedName>
    <definedName name="BExS7ZKKFDXLLJ2AQMY0JPV1BIN9" localSheetId="8" hidden="1">#REF!</definedName>
    <definedName name="BExS7ZKKFDXLLJ2AQMY0JPV1BIN9" localSheetId="9" hidden="1">#REF!</definedName>
    <definedName name="BExS7ZKKFDXLLJ2AQMY0JPV1BIN9" hidden="1">#REF!</definedName>
    <definedName name="BExS8V6SHZAHZXOUI9FMZCJTO08S" localSheetId="4" hidden="1">#REF!</definedName>
    <definedName name="BExS8V6SHZAHZXOUI9FMZCJTO08S" localSheetId="6" hidden="1">#REF!</definedName>
    <definedName name="BExS8V6SHZAHZXOUI9FMZCJTO08S" localSheetId="8" hidden="1">#REF!</definedName>
    <definedName name="BExS8V6SHZAHZXOUI9FMZCJTO08S" localSheetId="9" hidden="1">#REF!</definedName>
    <definedName name="BExS8V6SHZAHZXOUI9FMZCJTO08S" hidden="1">#REF!</definedName>
    <definedName name="BExSAFOK2TIYG822VHWMR586WD5V" localSheetId="4" hidden="1">#REF!</definedName>
    <definedName name="BExSAFOK2TIYG822VHWMR586WD5V" localSheetId="6" hidden="1">#REF!</definedName>
    <definedName name="BExSAFOK2TIYG822VHWMR586WD5V" localSheetId="8" hidden="1">#REF!</definedName>
    <definedName name="BExSAFOK2TIYG822VHWMR586WD5V" localSheetId="9" hidden="1">#REF!</definedName>
    <definedName name="BExSAFOK2TIYG822VHWMR586WD5V" hidden="1">#REF!</definedName>
    <definedName name="BExSAH6H0LCMTFD8X1ORV47CNU5F" localSheetId="4" hidden="1">#REF!</definedName>
    <definedName name="BExSAH6H0LCMTFD8X1ORV47CNU5F" localSheetId="6" hidden="1">#REF!</definedName>
    <definedName name="BExSAH6H0LCMTFD8X1ORV47CNU5F" localSheetId="8" hidden="1">#REF!</definedName>
    <definedName name="BExSAH6H0LCMTFD8X1ORV47CNU5F" localSheetId="9" hidden="1">#REF!</definedName>
    <definedName name="BExSAH6H0LCMTFD8X1ORV47CNU5F" hidden="1">#REF!</definedName>
    <definedName name="BExSD76EEIXPREVP847YAISNNUAT" localSheetId="4" hidden="1">#REF!</definedName>
    <definedName name="BExSD76EEIXPREVP847YAISNNUAT" localSheetId="6" hidden="1">#REF!</definedName>
    <definedName name="BExSD76EEIXPREVP847YAISNNUAT" localSheetId="8" hidden="1">#REF!</definedName>
    <definedName name="BExSD76EEIXPREVP847YAISNNUAT" localSheetId="9" hidden="1">#REF!</definedName>
    <definedName name="BExSD76EEIXPREVP847YAISNNUAT" hidden="1">#REF!</definedName>
    <definedName name="BExSDQNVEC85619T3PACZH2L807Q" localSheetId="4" hidden="1">#REF!</definedName>
    <definedName name="BExSDQNVEC85619T3PACZH2L807Q" localSheetId="6" hidden="1">#REF!</definedName>
    <definedName name="BExSDQNVEC85619T3PACZH2L807Q" localSheetId="8" hidden="1">#REF!</definedName>
    <definedName name="BExSDQNVEC85619T3PACZH2L807Q" localSheetId="9" hidden="1">#REF!</definedName>
    <definedName name="BExSDQNVEC85619T3PACZH2L807Q" hidden="1">#REF!</definedName>
    <definedName name="BExSDUPFUXA4IIT7EKPDPVMCFP05" localSheetId="4" hidden="1">#REF!</definedName>
    <definedName name="BExSDUPFUXA4IIT7EKPDPVMCFP05" localSheetId="6" hidden="1">#REF!</definedName>
    <definedName name="BExSDUPFUXA4IIT7EKPDPVMCFP05" localSheetId="8" hidden="1">#REF!</definedName>
    <definedName name="BExSDUPFUXA4IIT7EKPDPVMCFP05" localSheetId="9" hidden="1">#REF!</definedName>
    <definedName name="BExSDUPFUXA4IIT7EKPDPVMCFP05" hidden="1">#REF!</definedName>
    <definedName name="BExSEB6VMS61LSEODZYJ3SGWTOFT" localSheetId="4" hidden="1">#REF!</definedName>
    <definedName name="BExSEB6VMS61LSEODZYJ3SGWTOFT" localSheetId="6" hidden="1">#REF!</definedName>
    <definedName name="BExSEB6VMS61LSEODZYJ3SGWTOFT" localSheetId="8" hidden="1">#REF!</definedName>
    <definedName name="BExSEB6VMS61LSEODZYJ3SGWTOFT" localSheetId="9" hidden="1">#REF!</definedName>
    <definedName name="BExSEB6VMS61LSEODZYJ3SGWTOFT" hidden="1">#REF!</definedName>
    <definedName name="BExSEFU1V6UDNBRQEBBPKE8RJP0B" localSheetId="4" hidden="1">#REF!</definedName>
    <definedName name="BExSEFU1V6UDNBRQEBBPKE8RJP0B" localSheetId="6" hidden="1">#REF!</definedName>
    <definedName name="BExSEFU1V6UDNBRQEBBPKE8RJP0B" localSheetId="8" hidden="1">#REF!</definedName>
    <definedName name="BExSEFU1V6UDNBRQEBBPKE8RJP0B" localSheetId="9" hidden="1">#REF!</definedName>
    <definedName name="BExSEFU1V6UDNBRQEBBPKE8RJP0B" hidden="1">#REF!</definedName>
    <definedName name="BExSEMQ6OR32434N9R75XRTJOMVT" localSheetId="4" hidden="1">#REF!</definedName>
    <definedName name="BExSEMQ6OR32434N9R75XRTJOMVT" localSheetId="6" hidden="1">#REF!</definedName>
    <definedName name="BExSEMQ6OR32434N9R75XRTJOMVT" localSheetId="8" hidden="1">#REF!</definedName>
    <definedName name="BExSEMQ6OR32434N9R75XRTJOMVT" localSheetId="9" hidden="1">#REF!</definedName>
    <definedName name="BExSEMQ6OR32434N9R75XRTJOMVT" hidden="1">#REF!</definedName>
    <definedName name="BExSESF79XYQTP54FMK4QLT1FFBB" localSheetId="4" hidden="1">#REF!</definedName>
    <definedName name="BExSESF79XYQTP54FMK4QLT1FFBB" localSheetId="6" hidden="1">#REF!</definedName>
    <definedName name="BExSESF79XYQTP54FMK4QLT1FFBB" localSheetId="8" hidden="1">#REF!</definedName>
    <definedName name="BExSESF79XYQTP54FMK4QLT1FFBB" localSheetId="9" hidden="1">#REF!</definedName>
    <definedName name="BExSESF79XYQTP54FMK4QLT1FFBB" hidden="1">#REF!</definedName>
    <definedName name="BExSF9SZWRZTMN1L09UIMX6RZZC0" localSheetId="4" hidden="1">#REF!</definedName>
    <definedName name="BExSF9SZWRZTMN1L09UIMX6RZZC0" localSheetId="6" hidden="1">#REF!</definedName>
    <definedName name="BExSF9SZWRZTMN1L09UIMX6RZZC0" localSheetId="8" hidden="1">#REF!</definedName>
    <definedName name="BExSF9SZWRZTMN1L09UIMX6RZZC0" localSheetId="9" hidden="1">#REF!</definedName>
    <definedName name="BExSF9SZWRZTMN1L09UIMX6RZZC0" hidden="1">#REF!</definedName>
    <definedName name="BExSFG3K1S0WSGZ9SS1NY5HZY44H" localSheetId="4" hidden="1">#REF!</definedName>
    <definedName name="BExSFG3K1S0WSGZ9SS1NY5HZY44H" localSheetId="6" hidden="1">#REF!</definedName>
    <definedName name="BExSFG3K1S0WSGZ9SS1NY5HZY44H" localSheetId="8" hidden="1">#REF!</definedName>
    <definedName name="BExSFG3K1S0WSGZ9SS1NY5HZY44H" localSheetId="9" hidden="1">#REF!</definedName>
    <definedName name="BExSFG3K1S0WSGZ9SS1NY5HZY44H" hidden="1">#REF!</definedName>
    <definedName name="BExSFVZG37O3XRXDJY22QX8XONWU" localSheetId="4" hidden="1">#REF!</definedName>
    <definedName name="BExSFVZG37O3XRXDJY22QX8XONWU" localSheetId="6" hidden="1">#REF!</definedName>
    <definedName name="BExSFVZG37O3XRXDJY22QX8XONWU" localSheetId="8" hidden="1">#REF!</definedName>
    <definedName name="BExSFVZG37O3XRXDJY22QX8XONWU" localSheetId="9" hidden="1">#REF!</definedName>
    <definedName name="BExSFVZG37O3XRXDJY22QX8XONWU" hidden="1">#REF!</definedName>
    <definedName name="BExSG06H9VAOQ9E3LBTCO8000PFC" localSheetId="4" hidden="1">#REF!</definedName>
    <definedName name="BExSG06H9VAOQ9E3LBTCO8000PFC" localSheetId="6" hidden="1">#REF!</definedName>
    <definedName name="BExSG06H9VAOQ9E3LBTCO8000PFC" localSheetId="8" hidden="1">#REF!</definedName>
    <definedName name="BExSG06H9VAOQ9E3LBTCO8000PFC" localSheetId="9" hidden="1">#REF!</definedName>
    <definedName name="BExSG06H9VAOQ9E3LBTCO8000PFC" hidden="1">#REF!</definedName>
    <definedName name="BExSG0BT3NJMCMQ20PWGS4AANYJM" localSheetId="4" hidden="1">#REF!</definedName>
    <definedName name="BExSG0BT3NJMCMQ20PWGS4AANYJM" localSheetId="6" hidden="1">#REF!</definedName>
    <definedName name="BExSG0BT3NJMCMQ20PWGS4AANYJM" localSheetId="8" hidden="1">#REF!</definedName>
    <definedName name="BExSG0BT3NJMCMQ20PWGS4AANYJM" localSheetId="9" hidden="1">#REF!</definedName>
    <definedName name="BExSG0BT3NJMCMQ20PWGS4AANYJM" hidden="1">#REF!</definedName>
    <definedName name="BExSG1TQ8W9KQN16Y8G0MX6EW0J3" localSheetId="4" hidden="1">#REF!</definedName>
    <definedName name="BExSG1TQ8W9KQN16Y8G0MX6EW0J3" localSheetId="6" hidden="1">#REF!</definedName>
    <definedName name="BExSG1TQ8W9KQN16Y8G0MX6EW0J3" localSheetId="8" hidden="1">#REF!</definedName>
    <definedName name="BExSG1TQ8W9KQN16Y8G0MX6EW0J3" localSheetId="9" hidden="1">#REF!</definedName>
    <definedName name="BExSG1TQ8W9KQN16Y8G0MX6EW0J3" hidden="1">#REF!</definedName>
    <definedName name="BExSG24K44AE94SFJVRWOKJVS7NF" localSheetId="4" hidden="1">#REF!</definedName>
    <definedName name="BExSG24K44AE94SFJVRWOKJVS7NF" localSheetId="6" hidden="1">#REF!</definedName>
    <definedName name="BExSG24K44AE94SFJVRWOKJVS7NF" localSheetId="8" hidden="1">#REF!</definedName>
    <definedName name="BExSG24K44AE94SFJVRWOKJVS7NF" localSheetId="9" hidden="1">#REF!</definedName>
    <definedName name="BExSG24K44AE94SFJVRWOKJVS7NF" hidden="1">#REF!</definedName>
    <definedName name="BExSGEPPVVZK7RM39PZYRXABF9IU" localSheetId="4" hidden="1">#REF!</definedName>
    <definedName name="BExSGEPPVVZK7RM39PZYRXABF9IU" localSheetId="6" hidden="1">#REF!</definedName>
    <definedName name="BExSGEPPVVZK7RM39PZYRXABF9IU" localSheetId="8" hidden="1">#REF!</definedName>
    <definedName name="BExSGEPPVVZK7RM39PZYRXABF9IU" localSheetId="9" hidden="1">#REF!</definedName>
    <definedName name="BExSGEPPVVZK7RM39PZYRXABF9IU" hidden="1">#REF!</definedName>
    <definedName name="BExTU6JXQKAYQ3GE6TC4EGZF0WNF" localSheetId="4" hidden="1">#REF!</definedName>
    <definedName name="BExTU6JXQKAYQ3GE6TC4EGZF0WNF" localSheetId="6" hidden="1">#REF!</definedName>
    <definedName name="BExTU6JXQKAYQ3GE6TC4EGZF0WNF" localSheetId="8" hidden="1">#REF!</definedName>
    <definedName name="BExTU6JXQKAYQ3GE6TC4EGZF0WNF" localSheetId="9" hidden="1">#REF!</definedName>
    <definedName name="BExTU6JXQKAYQ3GE6TC4EGZF0WNF" hidden="1">#REF!</definedName>
    <definedName name="BExTUFUF8KLWYUHO8INNV4H7QA39" localSheetId="4" hidden="1">#REF!</definedName>
    <definedName name="BExTUFUF8KLWYUHO8INNV4H7QA39" localSheetId="6" hidden="1">#REF!</definedName>
    <definedName name="BExTUFUF8KLWYUHO8INNV4H7QA39" localSheetId="8" hidden="1">#REF!</definedName>
    <definedName name="BExTUFUF8KLWYUHO8INNV4H7QA39" localSheetId="9" hidden="1">#REF!</definedName>
    <definedName name="BExTUFUF8KLWYUHO8INNV4H7QA39" hidden="1">#REF!</definedName>
    <definedName name="BExTWGZ29D07WEQIQ4L4MB81ICGL" localSheetId="4" hidden="1">#REF!</definedName>
    <definedName name="BExTWGZ29D07WEQIQ4L4MB81ICGL" localSheetId="6" hidden="1">#REF!</definedName>
    <definedName name="BExTWGZ29D07WEQIQ4L4MB81ICGL" localSheetId="8" hidden="1">#REF!</definedName>
    <definedName name="BExTWGZ29D07WEQIQ4L4MB81ICGL" localSheetId="9" hidden="1">#REF!</definedName>
    <definedName name="BExTWGZ29D07WEQIQ4L4MB81ICGL" hidden="1">#REF!</definedName>
    <definedName name="BExTX05GEEAB3IJLRMYYNAVZKQ2U" localSheetId="4" hidden="1">#REF!</definedName>
    <definedName name="BExTX05GEEAB3IJLRMYYNAVZKQ2U" localSheetId="6" hidden="1">#REF!</definedName>
    <definedName name="BExTX05GEEAB3IJLRMYYNAVZKQ2U" localSheetId="8" hidden="1">#REF!</definedName>
    <definedName name="BExTX05GEEAB3IJLRMYYNAVZKQ2U" localSheetId="9" hidden="1">#REF!</definedName>
    <definedName name="BExTX05GEEAB3IJLRMYYNAVZKQ2U" hidden="1">#REF!</definedName>
    <definedName name="BExTX9QP8Y2ITSJYSDEKHPU22EL3" localSheetId="4" hidden="1">#REF!</definedName>
    <definedName name="BExTX9QP8Y2ITSJYSDEKHPU22EL3" localSheetId="6" hidden="1">#REF!</definedName>
    <definedName name="BExTX9QP8Y2ITSJYSDEKHPU22EL3" localSheetId="8" hidden="1">#REF!</definedName>
    <definedName name="BExTX9QP8Y2ITSJYSDEKHPU22EL3" localSheetId="9" hidden="1">#REF!</definedName>
    <definedName name="BExTX9QP8Y2ITSJYSDEKHPU22EL3" hidden="1">#REF!</definedName>
    <definedName name="BExTXCLA4HJ6QG8T69KQUMWHCJRY" localSheetId="4" hidden="1">#REF!</definedName>
    <definedName name="BExTXCLA4HJ6QG8T69KQUMWHCJRY" localSheetId="6" hidden="1">#REF!</definedName>
    <definedName name="BExTXCLA4HJ6QG8T69KQUMWHCJRY" localSheetId="8" hidden="1">#REF!</definedName>
    <definedName name="BExTXCLA4HJ6QG8T69KQUMWHCJRY" localSheetId="9" hidden="1">#REF!</definedName>
    <definedName name="BExTXCLA4HJ6QG8T69KQUMWHCJRY" hidden="1">#REF!</definedName>
    <definedName name="BExTXIFKUFTU5ZBSK174UZNZZX13" localSheetId="4" hidden="1">#REF!</definedName>
    <definedName name="BExTXIFKUFTU5ZBSK174UZNZZX13" localSheetId="6" hidden="1">#REF!</definedName>
    <definedName name="BExTXIFKUFTU5ZBSK174UZNZZX13" localSheetId="8" hidden="1">#REF!</definedName>
    <definedName name="BExTXIFKUFTU5ZBSK174UZNZZX13" localSheetId="9" hidden="1">#REF!</definedName>
    <definedName name="BExTXIFKUFTU5ZBSK174UZNZZX13" hidden="1">#REF!</definedName>
    <definedName name="BExTXT816AAG6JUWZAM8XZQYDDR7" localSheetId="4" hidden="1">#REF!</definedName>
    <definedName name="BExTXT816AAG6JUWZAM8XZQYDDR7" localSheetId="6" hidden="1">#REF!</definedName>
    <definedName name="BExTXT816AAG6JUWZAM8XZQYDDR7" localSheetId="8" hidden="1">#REF!</definedName>
    <definedName name="BExTXT816AAG6JUWZAM8XZQYDDR7" localSheetId="9" hidden="1">#REF!</definedName>
    <definedName name="BExTXT816AAG6JUWZAM8XZQYDDR7" hidden="1">#REF!</definedName>
    <definedName name="BExTYAGCVSL8GF3VEAXKD0SXZ799" localSheetId="4" hidden="1">#REF!</definedName>
    <definedName name="BExTYAGCVSL8GF3VEAXKD0SXZ799" localSheetId="6" hidden="1">#REF!</definedName>
    <definedName name="BExTYAGCVSL8GF3VEAXKD0SXZ799" localSheetId="8" hidden="1">#REF!</definedName>
    <definedName name="BExTYAGCVSL8GF3VEAXKD0SXZ799" localSheetId="9" hidden="1">#REF!</definedName>
    <definedName name="BExTYAGCVSL8GF3VEAXKD0SXZ799" hidden="1">#REF!</definedName>
    <definedName name="BExTYCPDMTTXTDWFNGV6L13H2X2Y" localSheetId="4" hidden="1">#REF!</definedName>
    <definedName name="BExTYCPDMTTXTDWFNGV6L13H2X2Y" localSheetId="6" hidden="1">#REF!</definedName>
    <definedName name="BExTYCPDMTTXTDWFNGV6L13H2X2Y" localSheetId="8" hidden="1">#REF!</definedName>
    <definedName name="BExTYCPDMTTXTDWFNGV6L13H2X2Y" localSheetId="9" hidden="1">#REF!</definedName>
    <definedName name="BExTYCPDMTTXTDWFNGV6L13H2X2Y" hidden="1">#REF!</definedName>
    <definedName name="BExTYGAUQWF2TA4FHHKKZHHX7SDG" localSheetId="4" hidden="1">#REF!</definedName>
    <definedName name="BExTYGAUQWF2TA4FHHKKZHHX7SDG" localSheetId="6" hidden="1">#REF!</definedName>
    <definedName name="BExTYGAUQWF2TA4FHHKKZHHX7SDG" localSheetId="8" hidden="1">#REF!</definedName>
    <definedName name="BExTYGAUQWF2TA4FHHKKZHHX7SDG" localSheetId="9" hidden="1">#REF!</definedName>
    <definedName name="BExTYGAUQWF2TA4FHHKKZHHX7SDG" hidden="1">#REF!</definedName>
    <definedName name="BExTZTAW6ZXW5ZLY6OWJNKNO5V1R" localSheetId="4" hidden="1">#REF!</definedName>
    <definedName name="BExTZTAW6ZXW5ZLY6OWJNKNO5V1R" localSheetId="6" hidden="1">#REF!</definedName>
    <definedName name="BExTZTAW6ZXW5ZLY6OWJNKNO5V1R" localSheetId="8" hidden="1">#REF!</definedName>
    <definedName name="BExTZTAW6ZXW5ZLY6OWJNKNO5V1R" localSheetId="9" hidden="1">#REF!</definedName>
    <definedName name="BExTZTAW6ZXW5ZLY6OWJNKNO5V1R" hidden="1">#REF!</definedName>
    <definedName name="BExU1VS1LDAR26AI71BUMYCUCE57" localSheetId="4" hidden="1">#REF!</definedName>
    <definedName name="BExU1VS1LDAR26AI71BUMYCUCE57" localSheetId="6" hidden="1">#REF!</definedName>
    <definedName name="BExU1VS1LDAR26AI71BUMYCUCE57" localSheetId="8" hidden="1">#REF!</definedName>
    <definedName name="BExU1VS1LDAR26AI71BUMYCUCE57" localSheetId="9" hidden="1">#REF!</definedName>
    <definedName name="BExU1VS1LDAR26AI71BUMYCUCE57" hidden="1">#REF!</definedName>
    <definedName name="BExU2LJR43TAEXT56A0P2GXEVONX" localSheetId="4" hidden="1">#REF!</definedName>
    <definedName name="BExU2LJR43TAEXT56A0P2GXEVONX" localSheetId="6" hidden="1">#REF!</definedName>
    <definedName name="BExU2LJR43TAEXT56A0P2GXEVONX" localSheetId="8" hidden="1">#REF!</definedName>
    <definedName name="BExU2LJR43TAEXT56A0P2GXEVONX" localSheetId="9" hidden="1">#REF!</definedName>
    <definedName name="BExU2LJR43TAEXT56A0P2GXEVONX" hidden="1">#REF!</definedName>
    <definedName name="BExU3WGEHI8PPCNBF5FZSEBUY0CQ" localSheetId="4" hidden="1">#REF!</definedName>
    <definedName name="BExU3WGEHI8PPCNBF5FZSEBUY0CQ" localSheetId="6" hidden="1">#REF!</definedName>
    <definedName name="BExU3WGEHI8PPCNBF5FZSEBUY0CQ" localSheetId="8" hidden="1">#REF!</definedName>
    <definedName name="BExU3WGEHI8PPCNBF5FZSEBUY0CQ" localSheetId="9" hidden="1">#REF!</definedName>
    <definedName name="BExU3WGEHI8PPCNBF5FZSEBUY0CQ" hidden="1">#REF!</definedName>
    <definedName name="BExU4258QCLH6BLGWF4V3BFJ2THW" localSheetId="4" hidden="1">#REF!</definedName>
    <definedName name="BExU4258QCLH6BLGWF4V3BFJ2THW" localSheetId="6" hidden="1">#REF!</definedName>
    <definedName name="BExU4258QCLH6BLGWF4V3BFJ2THW" localSheetId="8" hidden="1">#REF!</definedName>
    <definedName name="BExU4258QCLH6BLGWF4V3BFJ2THW" localSheetId="9" hidden="1">#REF!</definedName>
    <definedName name="BExU4258QCLH6BLGWF4V3BFJ2THW" hidden="1">#REF!</definedName>
    <definedName name="BExU4LXD8ECENLPX3NHH61PCFA1U" localSheetId="4" hidden="1">#REF!</definedName>
    <definedName name="BExU4LXD8ECENLPX3NHH61PCFA1U" localSheetId="6" hidden="1">#REF!</definedName>
    <definedName name="BExU4LXD8ECENLPX3NHH61PCFA1U" localSheetId="8" hidden="1">#REF!</definedName>
    <definedName name="BExU4LXD8ECENLPX3NHH61PCFA1U" localSheetId="9" hidden="1">#REF!</definedName>
    <definedName name="BExU4LXD8ECENLPX3NHH61PCFA1U" hidden="1">#REF!</definedName>
    <definedName name="BExU4ORYJIINFSCVZ7GEIVUG4LZO" localSheetId="4" hidden="1">#REF!</definedName>
    <definedName name="BExU4ORYJIINFSCVZ7GEIVUG4LZO" localSheetId="6" hidden="1">#REF!</definedName>
    <definedName name="BExU4ORYJIINFSCVZ7GEIVUG4LZO" localSheetId="8" hidden="1">#REF!</definedName>
    <definedName name="BExU4ORYJIINFSCVZ7GEIVUG4LZO" localSheetId="9" hidden="1">#REF!</definedName>
    <definedName name="BExU4ORYJIINFSCVZ7GEIVUG4LZO" hidden="1">#REF!</definedName>
    <definedName name="BExU56GE733Q99870IAO5T6VRJ3U" localSheetId="4" hidden="1">#REF!</definedName>
    <definedName name="BExU56GE733Q99870IAO5T6VRJ3U" localSheetId="6" hidden="1">#REF!</definedName>
    <definedName name="BExU56GE733Q99870IAO5T6VRJ3U" localSheetId="8" hidden="1">#REF!</definedName>
    <definedName name="BExU56GE733Q99870IAO5T6VRJ3U" localSheetId="9" hidden="1">#REF!</definedName>
    <definedName name="BExU56GE733Q99870IAO5T6VRJ3U" hidden="1">#REF!</definedName>
    <definedName name="BExU57CR9YFB97E4CD42X6GO1G7X" localSheetId="4" hidden="1">#REF!</definedName>
    <definedName name="BExU57CR9YFB97E4CD42X6GO1G7X" localSheetId="6" hidden="1">#REF!</definedName>
    <definedName name="BExU57CR9YFB97E4CD42X6GO1G7X" localSheetId="8" hidden="1">#REF!</definedName>
    <definedName name="BExU57CR9YFB97E4CD42X6GO1G7X" localSheetId="9" hidden="1">#REF!</definedName>
    <definedName name="BExU57CR9YFB97E4CD42X6GO1G7X" hidden="1">#REF!</definedName>
    <definedName name="BExU5PXPPX0MYJK6YDGRYMXV4WFY" localSheetId="4" hidden="1">#REF!</definedName>
    <definedName name="BExU5PXPPX0MYJK6YDGRYMXV4WFY" localSheetId="6" hidden="1">#REF!</definedName>
    <definedName name="BExU5PXPPX0MYJK6YDGRYMXV4WFY" localSheetId="8" hidden="1">#REF!</definedName>
    <definedName name="BExU5PXPPX0MYJK6YDGRYMXV4WFY" localSheetId="9" hidden="1">#REF!</definedName>
    <definedName name="BExU5PXPPX0MYJK6YDGRYMXV4WFY" hidden="1">#REF!</definedName>
    <definedName name="BExU5Y6C8Y7V5FXMBN9QIR3HFQHZ" localSheetId="4" hidden="1">#REF!</definedName>
    <definedName name="BExU5Y6C8Y7V5FXMBN9QIR3HFQHZ" localSheetId="6" hidden="1">#REF!</definedName>
    <definedName name="BExU5Y6C8Y7V5FXMBN9QIR3HFQHZ" localSheetId="8" hidden="1">#REF!</definedName>
    <definedName name="BExU5Y6C8Y7V5FXMBN9QIR3HFQHZ" localSheetId="9" hidden="1">#REF!</definedName>
    <definedName name="BExU5Y6C8Y7V5FXMBN9QIR3HFQHZ" hidden="1">#REF!</definedName>
    <definedName name="BExU6RP6ZXZABGII9W59J3VOBE7K" localSheetId="4" hidden="1">#REF!</definedName>
    <definedName name="BExU6RP6ZXZABGII9W59J3VOBE7K" localSheetId="6" hidden="1">#REF!</definedName>
    <definedName name="BExU6RP6ZXZABGII9W59J3VOBE7K" localSheetId="8" hidden="1">#REF!</definedName>
    <definedName name="BExU6RP6ZXZABGII9W59J3VOBE7K" localSheetId="9" hidden="1">#REF!</definedName>
    <definedName name="BExU6RP6ZXZABGII9W59J3VOBE7K" hidden="1">#REF!</definedName>
    <definedName name="BExU6V57WPY8KZ9ZZPBI1TM14IN0" localSheetId="4" hidden="1">#REF!</definedName>
    <definedName name="BExU6V57WPY8KZ9ZZPBI1TM14IN0" localSheetId="6" hidden="1">#REF!</definedName>
    <definedName name="BExU6V57WPY8KZ9ZZPBI1TM14IN0" localSheetId="8" hidden="1">#REF!</definedName>
    <definedName name="BExU6V57WPY8KZ9ZZPBI1TM14IN0" localSheetId="9" hidden="1">#REF!</definedName>
    <definedName name="BExU6V57WPY8KZ9ZZPBI1TM14IN0" hidden="1">#REF!</definedName>
    <definedName name="BExU7DVMWKC0KBZRWZQ90KPFMWCA" localSheetId="4" hidden="1">#REF!</definedName>
    <definedName name="BExU7DVMWKC0KBZRWZQ90KPFMWCA" localSheetId="6" hidden="1">#REF!</definedName>
    <definedName name="BExU7DVMWKC0KBZRWZQ90KPFMWCA" localSheetId="8" hidden="1">#REF!</definedName>
    <definedName name="BExU7DVMWKC0KBZRWZQ90KPFMWCA" localSheetId="9" hidden="1">#REF!</definedName>
    <definedName name="BExU7DVMWKC0KBZRWZQ90KPFMWCA" hidden="1">#REF!</definedName>
    <definedName name="BExU7ITLCVNF7O85MC6RIY381ZZ8" localSheetId="4" hidden="1">#REF!</definedName>
    <definedName name="BExU7ITLCVNF7O85MC6RIY381ZZ8" localSheetId="6" hidden="1">#REF!</definedName>
    <definedName name="BExU7ITLCVNF7O85MC6RIY381ZZ8" localSheetId="8" hidden="1">#REF!</definedName>
    <definedName name="BExU7ITLCVNF7O85MC6RIY381ZZ8" localSheetId="9" hidden="1">#REF!</definedName>
    <definedName name="BExU7ITLCVNF7O85MC6RIY381ZZ8" hidden="1">#REF!</definedName>
    <definedName name="BExU7V3YF15FF8H4UEOZMXW9377H" localSheetId="4" hidden="1">#REF!</definedName>
    <definedName name="BExU7V3YF15FF8H4UEOZMXW9377H" localSheetId="6" hidden="1">#REF!</definedName>
    <definedName name="BExU7V3YF15FF8H4UEOZMXW9377H" localSheetId="8" hidden="1">#REF!</definedName>
    <definedName name="BExU7V3YF15FF8H4UEOZMXW9377H" localSheetId="9" hidden="1">#REF!</definedName>
    <definedName name="BExU7V3YF15FF8H4UEOZMXW9377H" hidden="1">#REF!</definedName>
    <definedName name="BExU7XI9HFWYLAFPFZ9U13W98ZSM" localSheetId="4" hidden="1">#REF!</definedName>
    <definedName name="BExU7XI9HFWYLAFPFZ9U13W98ZSM" localSheetId="6" hidden="1">#REF!</definedName>
    <definedName name="BExU7XI9HFWYLAFPFZ9U13W98ZSM" localSheetId="8" hidden="1">#REF!</definedName>
    <definedName name="BExU7XI9HFWYLAFPFZ9U13W98ZSM" localSheetId="9" hidden="1">#REF!</definedName>
    <definedName name="BExU7XI9HFWYLAFPFZ9U13W98ZSM" hidden="1">#REF!</definedName>
    <definedName name="BExU8AE989X75ZMJTT5ZHVUWU5T7" localSheetId="4" hidden="1">#REF!</definedName>
    <definedName name="BExU8AE989X75ZMJTT5ZHVUWU5T7" localSheetId="6" hidden="1">#REF!</definedName>
    <definedName name="BExU8AE989X75ZMJTT5ZHVUWU5T7" localSheetId="8" hidden="1">#REF!</definedName>
    <definedName name="BExU8AE989X75ZMJTT5ZHVUWU5T7" localSheetId="9" hidden="1">#REF!</definedName>
    <definedName name="BExU8AE989X75ZMJTT5ZHVUWU5T7" hidden="1">#REF!</definedName>
    <definedName name="BExU93WX7RR9BUOBAAEK17XJR03A" localSheetId="4" hidden="1">#REF!</definedName>
    <definedName name="BExU93WX7RR9BUOBAAEK17XJR03A" localSheetId="6" hidden="1">#REF!</definedName>
    <definedName name="BExU93WX7RR9BUOBAAEK17XJR03A" localSheetId="8" hidden="1">#REF!</definedName>
    <definedName name="BExU93WX7RR9BUOBAAEK17XJR03A" localSheetId="9" hidden="1">#REF!</definedName>
    <definedName name="BExU93WX7RR9BUOBAAEK17XJR03A" hidden="1">#REF!</definedName>
    <definedName name="BExU9EPE144JMR6HJUUYJAWH7MRS" localSheetId="4" hidden="1">#REF!</definedName>
    <definedName name="BExU9EPE144JMR6HJUUYJAWH7MRS" localSheetId="6" hidden="1">#REF!</definedName>
    <definedName name="BExU9EPE144JMR6HJUUYJAWH7MRS" localSheetId="8" hidden="1">#REF!</definedName>
    <definedName name="BExU9EPE144JMR6HJUUYJAWH7MRS" localSheetId="9" hidden="1">#REF!</definedName>
    <definedName name="BExU9EPE144JMR6HJUUYJAWH7MRS" hidden="1">#REF!</definedName>
    <definedName name="BExUAH2F27DNQPB7AYYL7IGZDUTK" localSheetId="4" hidden="1">#REF!</definedName>
    <definedName name="BExUAH2F27DNQPB7AYYL7IGZDUTK" localSheetId="6" hidden="1">#REF!</definedName>
    <definedName name="BExUAH2F27DNQPB7AYYL7IGZDUTK" localSheetId="8" hidden="1">#REF!</definedName>
    <definedName name="BExUAH2F27DNQPB7AYYL7IGZDUTK" localSheetId="9" hidden="1">#REF!</definedName>
    <definedName name="BExUAH2F27DNQPB7AYYL7IGZDUTK" hidden="1">#REF!</definedName>
    <definedName name="BExUANICHOWKNCRA13B75XTBQYNY" localSheetId="4" hidden="1">#REF!</definedName>
    <definedName name="BExUANICHOWKNCRA13B75XTBQYNY" localSheetId="6" hidden="1">#REF!</definedName>
    <definedName name="BExUANICHOWKNCRA13B75XTBQYNY" localSheetId="8" hidden="1">#REF!</definedName>
    <definedName name="BExUANICHOWKNCRA13B75XTBQYNY" localSheetId="9" hidden="1">#REF!</definedName>
    <definedName name="BExUANICHOWKNCRA13B75XTBQYNY" hidden="1">#REF!</definedName>
    <definedName name="BExUAO9EHG4YZH1ZF3WKK3PQ216V" localSheetId="4" hidden="1">#REF!</definedName>
    <definedName name="BExUAO9EHG4YZH1ZF3WKK3PQ216V" localSheetId="6" hidden="1">#REF!</definedName>
    <definedName name="BExUAO9EHG4YZH1ZF3WKK3PQ216V" localSheetId="8" hidden="1">#REF!</definedName>
    <definedName name="BExUAO9EHG4YZH1ZF3WKK3PQ216V" localSheetId="9" hidden="1">#REF!</definedName>
    <definedName name="BExUAO9EHG4YZH1ZF3WKK3PQ216V" hidden="1">#REF!</definedName>
    <definedName name="BExUCHLDUKWB3TIUB5WSHU6VN85J" localSheetId="4" hidden="1">#REF!</definedName>
    <definedName name="BExUCHLDUKWB3TIUB5WSHU6VN85J" localSheetId="6" hidden="1">#REF!</definedName>
    <definedName name="BExUCHLDUKWB3TIUB5WSHU6VN85J" localSheetId="8" hidden="1">#REF!</definedName>
    <definedName name="BExUCHLDUKWB3TIUB5WSHU6VN85J" localSheetId="9" hidden="1">#REF!</definedName>
    <definedName name="BExUCHLDUKWB3TIUB5WSHU6VN85J" hidden="1">#REF!</definedName>
    <definedName name="BExUDIWLGDUX856P0X08LZS9MFGT" localSheetId="4" hidden="1">#REF!</definedName>
    <definedName name="BExUDIWLGDUX856P0X08LZS9MFGT" localSheetId="6" hidden="1">#REF!</definedName>
    <definedName name="BExUDIWLGDUX856P0X08LZS9MFGT" localSheetId="8" hidden="1">#REF!</definedName>
    <definedName name="BExUDIWLGDUX856P0X08LZS9MFGT" localSheetId="9" hidden="1">#REF!</definedName>
    <definedName name="BExUDIWLGDUX856P0X08LZS9MFGT" hidden="1">#REF!</definedName>
    <definedName name="BExVS4PRCFN03HBW7C7ITVMFK2EE" localSheetId="4" hidden="1">#REF!</definedName>
    <definedName name="BExVS4PRCFN03HBW7C7ITVMFK2EE" localSheetId="6" hidden="1">#REF!</definedName>
    <definedName name="BExVS4PRCFN03HBW7C7ITVMFK2EE" localSheetId="8" hidden="1">#REF!</definedName>
    <definedName name="BExVS4PRCFN03HBW7C7ITVMFK2EE" localSheetId="9" hidden="1">#REF!</definedName>
    <definedName name="BExVS4PRCFN03HBW7C7ITVMFK2EE" hidden="1">#REF!</definedName>
    <definedName name="BExVSTAJAO5YD0UDI8DGTNA1BMQS" localSheetId="4" hidden="1">#REF!</definedName>
    <definedName name="BExVSTAJAO5YD0UDI8DGTNA1BMQS" localSheetId="6" hidden="1">#REF!</definedName>
    <definedName name="BExVSTAJAO5YD0UDI8DGTNA1BMQS" localSheetId="8" hidden="1">#REF!</definedName>
    <definedName name="BExVSTAJAO5YD0UDI8DGTNA1BMQS" localSheetId="9" hidden="1">#REF!</definedName>
    <definedName name="BExVSTAJAO5YD0UDI8DGTNA1BMQS" hidden="1">#REF!</definedName>
    <definedName name="BExVV2CVN3L85PC847ONJDGY85JV" localSheetId="4" hidden="1">#REF!</definedName>
    <definedName name="BExVV2CVN3L85PC847ONJDGY85JV" localSheetId="6" hidden="1">#REF!</definedName>
    <definedName name="BExVV2CVN3L85PC847ONJDGY85JV" localSheetId="8" hidden="1">#REF!</definedName>
    <definedName name="BExVV2CVN3L85PC847ONJDGY85JV" localSheetId="9" hidden="1">#REF!</definedName>
    <definedName name="BExVV2CVN3L85PC847ONJDGY85JV" hidden="1">#REF!</definedName>
    <definedName name="BExVVALOIWP9L757C93T1V0VPQBR" localSheetId="4" hidden="1">#REF!</definedName>
    <definedName name="BExVVALOIWP9L757C93T1V0VPQBR" localSheetId="6" hidden="1">#REF!</definedName>
    <definedName name="BExVVALOIWP9L757C93T1V0VPQBR" localSheetId="8" hidden="1">#REF!</definedName>
    <definedName name="BExVVALOIWP9L757C93T1V0VPQBR" localSheetId="9" hidden="1">#REF!</definedName>
    <definedName name="BExVVALOIWP9L757C93T1V0VPQBR" hidden="1">#REF!</definedName>
    <definedName name="BExVW8BESBJNS6JZPDENWWYQF9MP" localSheetId="4" hidden="1">#REF!</definedName>
    <definedName name="BExVW8BESBJNS6JZPDENWWYQF9MP" localSheetId="6" hidden="1">#REF!</definedName>
    <definedName name="BExVW8BESBJNS6JZPDENWWYQF9MP" localSheetId="8" hidden="1">#REF!</definedName>
    <definedName name="BExVW8BESBJNS6JZPDENWWYQF9MP" localSheetId="9" hidden="1">#REF!</definedName>
    <definedName name="BExVW8BESBJNS6JZPDENWWYQF9MP" hidden="1">#REF!</definedName>
    <definedName name="BExVWBWWYDFK6D9GC1NI2DU15E9R" localSheetId="4" hidden="1">#REF!</definedName>
    <definedName name="BExVWBWWYDFK6D9GC1NI2DU15E9R" localSheetId="6" hidden="1">#REF!</definedName>
    <definedName name="BExVWBWWYDFK6D9GC1NI2DU15E9R" localSheetId="8" hidden="1">#REF!</definedName>
    <definedName name="BExVWBWWYDFK6D9GC1NI2DU15E9R" localSheetId="9" hidden="1">#REF!</definedName>
    <definedName name="BExVWBWWYDFK6D9GC1NI2DU15E9R" hidden="1">#REF!</definedName>
    <definedName name="BExVX5KXPKU8YV3QEC7GA9TEC0OL" localSheetId="4" hidden="1">#REF!</definedName>
    <definedName name="BExVX5KXPKU8YV3QEC7GA9TEC0OL" localSheetId="6" hidden="1">#REF!</definedName>
    <definedName name="BExVX5KXPKU8YV3QEC7GA9TEC0OL" localSheetId="8" hidden="1">#REF!</definedName>
    <definedName name="BExVX5KXPKU8YV3QEC7GA9TEC0OL" localSheetId="9" hidden="1">#REF!</definedName>
    <definedName name="BExVX5KXPKU8YV3QEC7GA9TEC0OL" hidden="1">#REF!</definedName>
    <definedName name="BExVXEQ2UT9CTTMWKU6JGVM421IJ" localSheetId="4" hidden="1">#REF!</definedName>
    <definedName name="BExVXEQ2UT9CTTMWKU6JGVM421IJ" localSheetId="6" hidden="1">#REF!</definedName>
    <definedName name="BExVXEQ2UT9CTTMWKU6JGVM421IJ" localSheetId="8" hidden="1">#REF!</definedName>
    <definedName name="BExVXEQ2UT9CTTMWKU6JGVM421IJ" localSheetId="9" hidden="1">#REF!</definedName>
    <definedName name="BExVXEQ2UT9CTTMWKU6JGVM421IJ" hidden="1">#REF!</definedName>
    <definedName name="BExVZ2D19Y8L8Z2QEY6G8YZ1UNPN" localSheetId="4" hidden="1">#REF!</definedName>
    <definedName name="BExVZ2D19Y8L8Z2QEY6G8YZ1UNPN" localSheetId="6" hidden="1">#REF!</definedName>
    <definedName name="BExVZ2D19Y8L8Z2QEY6G8YZ1UNPN" localSheetId="8" hidden="1">#REF!</definedName>
    <definedName name="BExVZ2D19Y8L8Z2QEY6G8YZ1UNPN" localSheetId="9" hidden="1">#REF!</definedName>
    <definedName name="BExVZ2D19Y8L8Z2QEY6G8YZ1UNPN" hidden="1">#REF!</definedName>
    <definedName name="BExVZSL81FC6XPO1KTAHS17TFR76" localSheetId="4" hidden="1">#REF!</definedName>
    <definedName name="BExVZSL81FC6XPO1KTAHS17TFR76" localSheetId="6" hidden="1">#REF!</definedName>
    <definedName name="BExVZSL81FC6XPO1KTAHS17TFR76" localSheetId="8" hidden="1">#REF!</definedName>
    <definedName name="BExVZSL81FC6XPO1KTAHS17TFR76" localSheetId="9" hidden="1">#REF!</definedName>
    <definedName name="BExVZSL81FC6XPO1KTAHS17TFR76" hidden="1">#REF!</definedName>
    <definedName name="BExVZUJ9W1IF98X307L2WXY2XKHX" localSheetId="4" hidden="1">#REF!</definedName>
    <definedName name="BExVZUJ9W1IF98X307L2WXY2XKHX" localSheetId="6" hidden="1">#REF!</definedName>
    <definedName name="BExVZUJ9W1IF98X307L2WXY2XKHX" localSheetId="8" hidden="1">#REF!</definedName>
    <definedName name="BExVZUJ9W1IF98X307L2WXY2XKHX" localSheetId="9" hidden="1">#REF!</definedName>
    <definedName name="BExVZUJ9W1IF98X307L2WXY2XKHX" hidden="1">#REF!</definedName>
    <definedName name="BExW09O4J9RAAD3YF6DWCFF5IOZT" localSheetId="4" hidden="1">#REF!</definedName>
    <definedName name="BExW09O4J9RAAD3YF6DWCFF5IOZT" localSheetId="6" hidden="1">#REF!</definedName>
    <definedName name="BExW09O4J9RAAD3YF6DWCFF5IOZT" localSheetId="8" hidden="1">#REF!</definedName>
    <definedName name="BExW09O4J9RAAD3YF6DWCFF5IOZT" localSheetId="9" hidden="1">#REF!</definedName>
    <definedName name="BExW09O4J9RAAD3YF6DWCFF5IOZT" hidden="1">#REF!</definedName>
    <definedName name="BExW0APY1BXLPKJOP66V52PKCOVH" localSheetId="4" hidden="1">#REF!</definedName>
    <definedName name="BExW0APY1BXLPKJOP66V52PKCOVH" localSheetId="6" hidden="1">#REF!</definedName>
    <definedName name="BExW0APY1BXLPKJOP66V52PKCOVH" localSheetId="8" hidden="1">#REF!</definedName>
    <definedName name="BExW0APY1BXLPKJOP66V52PKCOVH" localSheetId="9" hidden="1">#REF!</definedName>
    <definedName name="BExW0APY1BXLPKJOP66V52PKCOVH" hidden="1">#REF!</definedName>
    <definedName name="BExW0QWLP4FIGIMLAC9DDRC7W9PM" localSheetId="4" hidden="1">#REF!</definedName>
    <definedName name="BExW0QWLP4FIGIMLAC9DDRC7W9PM" localSheetId="6" hidden="1">#REF!</definedName>
    <definedName name="BExW0QWLP4FIGIMLAC9DDRC7W9PM" localSheetId="8" hidden="1">#REF!</definedName>
    <definedName name="BExW0QWLP4FIGIMLAC9DDRC7W9PM" localSheetId="9" hidden="1">#REF!</definedName>
    <definedName name="BExW0QWLP4FIGIMLAC9DDRC7W9PM" hidden="1">#REF!</definedName>
    <definedName name="BExW11E71F2U11CG4VTV58HY1DEY" localSheetId="4" hidden="1">#REF!</definedName>
    <definedName name="BExW11E71F2U11CG4VTV58HY1DEY" localSheetId="6" hidden="1">#REF!</definedName>
    <definedName name="BExW11E71F2U11CG4VTV58HY1DEY" localSheetId="8" hidden="1">#REF!</definedName>
    <definedName name="BExW11E71F2U11CG4VTV58HY1DEY" localSheetId="9" hidden="1">#REF!</definedName>
    <definedName name="BExW11E71F2U11CG4VTV58HY1DEY" hidden="1">#REF!</definedName>
    <definedName name="BExW1BFK7WIL33UMKNIU4GFDMRYM" localSheetId="4" hidden="1">#REF!</definedName>
    <definedName name="BExW1BFK7WIL33UMKNIU4GFDMRYM" localSheetId="6" hidden="1">#REF!</definedName>
    <definedName name="BExW1BFK7WIL33UMKNIU4GFDMRYM" localSheetId="8" hidden="1">#REF!</definedName>
    <definedName name="BExW1BFK7WIL33UMKNIU4GFDMRYM" localSheetId="9" hidden="1">#REF!</definedName>
    <definedName name="BExW1BFK7WIL33UMKNIU4GFDMRYM" hidden="1">#REF!</definedName>
    <definedName name="BExW1KF9X5J9ECST263GQKB339AM" localSheetId="4" hidden="1">#REF!</definedName>
    <definedName name="BExW1KF9X5J9ECST263GQKB339AM" localSheetId="6" hidden="1">#REF!</definedName>
    <definedName name="BExW1KF9X5J9ECST263GQKB339AM" localSheetId="8" hidden="1">#REF!</definedName>
    <definedName name="BExW1KF9X5J9ECST263GQKB339AM" localSheetId="9" hidden="1">#REF!</definedName>
    <definedName name="BExW1KF9X5J9ECST263GQKB339AM" hidden="1">#REF!</definedName>
    <definedName name="BExW1KKQOPVPSRZ4DS3HHQPUZGI2" localSheetId="4" hidden="1">#REF!</definedName>
    <definedName name="BExW1KKQOPVPSRZ4DS3HHQPUZGI2" localSheetId="6" hidden="1">#REF!</definedName>
    <definedName name="BExW1KKQOPVPSRZ4DS3HHQPUZGI2" localSheetId="8" hidden="1">#REF!</definedName>
    <definedName name="BExW1KKQOPVPSRZ4DS3HHQPUZGI2" localSheetId="9" hidden="1">#REF!</definedName>
    <definedName name="BExW1KKQOPVPSRZ4DS3HHQPUZGI2" hidden="1">#REF!</definedName>
    <definedName name="BExW3T1JRD86PAE9KULWXSEI3T9R" localSheetId="4" hidden="1">#REF!</definedName>
    <definedName name="BExW3T1JRD86PAE9KULWXSEI3T9R" localSheetId="6" hidden="1">#REF!</definedName>
    <definedName name="BExW3T1JRD86PAE9KULWXSEI3T9R" localSheetId="8" hidden="1">#REF!</definedName>
    <definedName name="BExW3T1JRD86PAE9KULWXSEI3T9R" localSheetId="9" hidden="1">#REF!</definedName>
    <definedName name="BExW3T1JRD86PAE9KULWXSEI3T9R" hidden="1">#REF!</definedName>
    <definedName name="BExW51P6AJ6P9YAPNK5VUAQRR0W7" localSheetId="4" hidden="1">#REF!</definedName>
    <definedName name="BExW51P6AJ6P9YAPNK5VUAQRR0W7" localSheetId="6" hidden="1">#REF!</definedName>
    <definedName name="BExW51P6AJ6P9YAPNK5VUAQRR0W7" localSheetId="8" hidden="1">#REF!</definedName>
    <definedName name="BExW51P6AJ6P9YAPNK5VUAQRR0W7" localSheetId="9" hidden="1">#REF!</definedName>
    <definedName name="BExW51P6AJ6P9YAPNK5VUAQRR0W7" hidden="1">#REF!</definedName>
    <definedName name="BExW5BL897I14RQB9XHBOQ072RTG" localSheetId="4" hidden="1">#REF!</definedName>
    <definedName name="BExW5BL897I14RQB9XHBOQ072RTG" localSheetId="6" hidden="1">#REF!</definedName>
    <definedName name="BExW5BL897I14RQB9XHBOQ072RTG" localSheetId="8" hidden="1">#REF!</definedName>
    <definedName name="BExW5BL897I14RQB9XHBOQ072RTG" localSheetId="9" hidden="1">#REF!</definedName>
    <definedName name="BExW5BL897I14RQB9XHBOQ072RTG" hidden="1">#REF!</definedName>
    <definedName name="BExW5IMQW174QKTDUEC8TEF10W9G" localSheetId="4" hidden="1">#REF!</definedName>
    <definedName name="BExW5IMQW174QKTDUEC8TEF10W9G" localSheetId="6" hidden="1">#REF!</definedName>
    <definedName name="BExW5IMQW174QKTDUEC8TEF10W9G" localSheetId="8" hidden="1">#REF!</definedName>
    <definedName name="BExW5IMQW174QKTDUEC8TEF10W9G" localSheetId="9" hidden="1">#REF!</definedName>
    <definedName name="BExW5IMQW174QKTDUEC8TEF10W9G" hidden="1">#REF!</definedName>
    <definedName name="BExW5ZEY1I0A4EPX991DPLS83GZF" localSheetId="4" hidden="1">#REF!</definedName>
    <definedName name="BExW5ZEY1I0A4EPX991DPLS83GZF" localSheetId="6" hidden="1">#REF!</definedName>
    <definedName name="BExW5ZEY1I0A4EPX991DPLS83GZF" localSheetId="8" hidden="1">#REF!</definedName>
    <definedName name="BExW5ZEY1I0A4EPX991DPLS83GZF" localSheetId="9" hidden="1">#REF!</definedName>
    <definedName name="BExW5ZEY1I0A4EPX991DPLS83GZF" hidden="1">#REF!</definedName>
    <definedName name="BExW67IAAFSNL8V76US7EWLUO4TP" localSheetId="4" hidden="1">#REF!</definedName>
    <definedName name="BExW67IAAFSNL8V76US7EWLUO4TP" localSheetId="6" hidden="1">#REF!</definedName>
    <definedName name="BExW67IAAFSNL8V76US7EWLUO4TP" localSheetId="8" hidden="1">#REF!</definedName>
    <definedName name="BExW67IAAFSNL8V76US7EWLUO4TP" localSheetId="9" hidden="1">#REF!</definedName>
    <definedName name="BExW67IAAFSNL8V76US7EWLUO4TP" hidden="1">#REF!</definedName>
    <definedName name="BExW6SSC6H5Y6MNN448XHFZY2TPR" localSheetId="4" hidden="1">#REF!</definedName>
    <definedName name="BExW6SSC6H5Y6MNN448XHFZY2TPR" localSheetId="6" hidden="1">#REF!</definedName>
    <definedName name="BExW6SSC6H5Y6MNN448XHFZY2TPR" localSheetId="8" hidden="1">#REF!</definedName>
    <definedName name="BExW6SSC6H5Y6MNN448XHFZY2TPR" localSheetId="9" hidden="1">#REF!</definedName>
    <definedName name="BExW6SSC6H5Y6MNN448XHFZY2TPR" hidden="1">#REF!</definedName>
    <definedName name="BExW6YBU075L8BXQ7XLQTKZRZ96S" localSheetId="4" hidden="1">#REF!</definedName>
    <definedName name="BExW6YBU075L8BXQ7XLQTKZRZ96S" localSheetId="6" hidden="1">#REF!</definedName>
    <definedName name="BExW6YBU075L8BXQ7XLQTKZRZ96S" localSheetId="8" hidden="1">#REF!</definedName>
    <definedName name="BExW6YBU075L8BXQ7XLQTKZRZ96S" localSheetId="9" hidden="1">#REF!</definedName>
    <definedName name="BExW6YBU075L8BXQ7XLQTKZRZ96S" hidden="1">#REF!</definedName>
    <definedName name="BExW75ITNZ5DI63WKZILZI3W8JHO" localSheetId="4" hidden="1">#REF!</definedName>
    <definedName name="BExW75ITNZ5DI63WKZILZI3W8JHO" localSheetId="6" hidden="1">#REF!</definedName>
    <definedName name="BExW75ITNZ5DI63WKZILZI3W8JHO" localSheetId="8" hidden="1">#REF!</definedName>
    <definedName name="BExW75ITNZ5DI63WKZILZI3W8JHO" localSheetId="9" hidden="1">#REF!</definedName>
    <definedName name="BExW75ITNZ5DI63WKZILZI3W8JHO" hidden="1">#REF!</definedName>
    <definedName name="BExW7BIKX67S89UO0L61RJFZN3L3" localSheetId="4" hidden="1">#REF!</definedName>
    <definedName name="BExW7BIKX67S89UO0L61RJFZN3L3" localSheetId="6" hidden="1">#REF!</definedName>
    <definedName name="BExW7BIKX67S89UO0L61RJFZN3L3" localSheetId="8" hidden="1">#REF!</definedName>
    <definedName name="BExW7BIKX67S89UO0L61RJFZN3L3" localSheetId="9" hidden="1">#REF!</definedName>
    <definedName name="BExW7BIKX67S89UO0L61RJFZN3L3" hidden="1">#REF!</definedName>
    <definedName name="BExW7YLF813WAWF9483LUW3LD5WD" localSheetId="4" hidden="1">#REF!</definedName>
    <definedName name="BExW7YLF813WAWF9483LUW3LD5WD" localSheetId="6" hidden="1">#REF!</definedName>
    <definedName name="BExW7YLF813WAWF9483LUW3LD5WD" localSheetId="8" hidden="1">#REF!</definedName>
    <definedName name="BExW7YLF813WAWF9483LUW3LD5WD" localSheetId="9" hidden="1">#REF!</definedName>
    <definedName name="BExW7YLF813WAWF9483LUW3LD5WD" hidden="1">#REF!</definedName>
    <definedName name="BExW87FM4YHPQLKR9V5ZKIEKTYO3" localSheetId="4" hidden="1">#REF!</definedName>
    <definedName name="BExW87FM4YHPQLKR9V5ZKIEKTYO3" localSheetId="6" hidden="1">#REF!</definedName>
    <definedName name="BExW87FM4YHPQLKR9V5ZKIEKTYO3" localSheetId="8" hidden="1">#REF!</definedName>
    <definedName name="BExW87FM4YHPQLKR9V5ZKIEKTYO3" localSheetId="9" hidden="1">#REF!</definedName>
    <definedName name="BExW87FM4YHPQLKR9V5ZKIEKTYO3" hidden="1">#REF!</definedName>
    <definedName name="BExW8DQ885NGCK3T8VE6VO9FLUF3" localSheetId="4" hidden="1">#REF!</definedName>
    <definedName name="BExW8DQ885NGCK3T8VE6VO9FLUF3" localSheetId="6" hidden="1">#REF!</definedName>
    <definedName name="BExW8DQ885NGCK3T8VE6VO9FLUF3" localSheetId="8" hidden="1">#REF!</definedName>
    <definedName name="BExW8DQ885NGCK3T8VE6VO9FLUF3" localSheetId="9" hidden="1">#REF!</definedName>
    <definedName name="BExW8DQ885NGCK3T8VE6VO9FLUF3" hidden="1">#REF!</definedName>
    <definedName name="BExW8KMCLPSG6Y2I93ELHQ783O0X" localSheetId="4" hidden="1">#REF!</definedName>
    <definedName name="BExW8KMCLPSG6Y2I93ELHQ783O0X" localSheetId="6" hidden="1">#REF!</definedName>
    <definedName name="BExW8KMCLPSG6Y2I93ELHQ783O0X" localSheetId="8" hidden="1">#REF!</definedName>
    <definedName name="BExW8KMCLPSG6Y2I93ELHQ783O0X" localSheetId="9" hidden="1">#REF!</definedName>
    <definedName name="BExW8KMCLPSG6Y2I93ELHQ783O0X" hidden="1">#REF!</definedName>
    <definedName name="BExW9205ZFN3UQUAN39HVFE9DLQS" localSheetId="4" hidden="1">#REF!</definedName>
    <definedName name="BExW9205ZFN3UQUAN39HVFE9DLQS" localSheetId="6" hidden="1">#REF!</definedName>
    <definedName name="BExW9205ZFN3UQUAN39HVFE9DLQS" localSheetId="8" hidden="1">#REF!</definedName>
    <definedName name="BExW9205ZFN3UQUAN39HVFE9DLQS" localSheetId="9" hidden="1">#REF!</definedName>
    <definedName name="BExW9205ZFN3UQUAN39HVFE9DLQS" hidden="1">#REF!</definedName>
    <definedName name="BExW92R7S5EQNCNHYRDSQZL8T99A" localSheetId="4" hidden="1">#REF!</definedName>
    <definedName name="BExW92R7S5EQNCNHYRDSQZL8T99A" localSheetId="6" hidden="1">#REF!</definedName>
    <definedName name="BExW92R7S5EQNCNHYRDSQZL8T99A" localSheetId="8" hidden="1">#REF!</definedName>
    <definedName name="BExW92R7S5EQNCNHYRDSQZL8T99A" localSheetId="9" hidden="1">#REF!</definedName>
    <definedName name="BExW92R7S5EQNCNHYRDSQZL8T99A" hidden="1">#REF!</definedName>
    <definedName name="BExXLLSA6USZ3AIIO7KNYEVF4ON3" localSheetId="4" hidden="1">#REF!</definedName>
    <definedName name="BExXLLSA6USZ3AIIO7KNYEVF4ON3" localSheetId="6" hidden="1">#REF!</definedName>
    <definedName name="BExXLLSA6USZ3AIIO7KNYEVF4ON3" localSheetId="8" hidden="1">#REF!</definedName>
    <definedName name="BExXLLSA6USZ3AIIO7KNYEVF4ON3" localSheetId="9" hidden="1">#REF!</definedName>
    <definedName name="BExXLLSA6USZ3AIIO7KNYEVF4ON3" hidden="1">#REF!</definedName>
    <definedName name="BExXLY2OP2JEN5KL34N8DMUACGKQ" localSheetId="4" hidden="1">#REF!</definedName>
    <definedName name="BExXLY2OP2JEN5KL34N8DMUACGKQ" localSheetId="6" hidden="1">#REF!</definedName>
    <definedName name="BExXLY2OP2JEN5KL34N8DMUACGKQ" localSheetId="8" hidden="1">#REF!</definedName>
    <definedName name="BExXLY2OP2JEN5KL34N8DMUACGKQ" localSheetId="9" hidden="1">#REF!</definedName>
    <definedName name="BExXLY2OP2JEN5KL34N8DMUACGKQ" hidden="1">#REF!</definedName>
    <definedName name="BExXM72CL8R7FQ1NJWOT8Y85KILR" localSheetId="4" hidden="1">#REF!</definedName>
    <definedName name="BExXM72CL8R7FQ1NJWOT8Y85KILR" localSheetId="6" hidden="1">#REF!</definedName>
    <definedName name="BExXM72CL8R7FQ1NJWOT8Y85KILR" localSheetId="8" hidden="1">#REF!</definedName>
    <definedName name="BExXM72CL8R7FQ1NJWOT8Y85KILR" localSheetId="9" hidden="1">#REF!</definedName>
    <definedName name="BExXM72CL8R7FQ1NJWOT8Y85KILR" hidden="1">#REF!</definedName>
    <definedName name="BExXN7BVXFS1FHIW6HGH0GQSHW4Z" localSheetId="4" hidden="1">#REF!</definedName>
    <definedName name="BExXN7BVXFS1FHIW6HGH0GQSHW4Z" localSheetId="6" hidden="1">#REF!</definedName>
    <definedName name="BExXN7BVXFS1FHIW6HGH0GQSHW4Z" localSheetId="8" hidden="1">#REF!</definedName>
    <definedName name="BExXN7BVXFS1FHIW6HGH0GQSHW4Z" localSheetId="9" hidden="1">#REF!</definedName>
    <definedName name="BExXN7BVXFS1FHIW6HGH0GQSHW4Z" hidden="1">#REF!</definedName>
    <definedName name="BExXO2ST1M1NJZR6NHT03PSVLFHB" localSheetId="4" hidden="1">#REF!</definedName>
    <definedName name="BExXO2ST1M1NJZR6NHT03PSVLFHB" localSheetId="6" hidden="1">#REF!</definedName>
    <definedName name="BExXO2ST1M1NJZR6NHT03PSVLFHB" localSheetId="8" hidden="1">#REF!</definedName>
    <definedName name="BExXO2ST1M1NJZR6NHT03PSVLFHB" localSheetId="9" hidden="1">#REF!</definedName>
    <definedName name="BExXO2ST1M1NJZR6NHT03PSVLFHB" hidden="1">#REF!</definedName>
    <definedName name="BExXOYKCY7BVODTI76PUXVYWRYSJ" localSheetId="4" hidden="1">#REF!</definedName>
    <definedName name="BExXOYKCY7BVODTI76PUXVYWRYSJ" localSheetId="6" hidden="1">#REF!</definedName>
    <definedName name="BExXOYKCY7BVODTI76PUXVYWRYSJ" localSheetId="8" hidden="1">#REF!</definedName>
    <definedName name="BExXOYKCY7BVODTI76PUXVYWRYSJ" localSheetId="9" hidden="1">#REF!</definedName>
    <definedName name="BExXOYKCY7BVODTI76PUXVYWRYSJ" hidden="1">#REF!</definedName>
    <definedName name="BExXP6NOBZMQS9C2IRODXUMJ3ZD3" localSheetId="4" hidden="1">#REF!</definedName>
    <definedName name="BExXP6NOBZMQS9C2IRODXUMJ3ZD3" localSheetId="6" hidden="1">#REF!</definedName>
    <definedName name="BExXP6NOBZMQS9C2IRODXUMJ3ZD3" localSheetId="8" hidden="1">#REF!</definedName>
    <definedName name="BExXP6NOBZMQS9C2IRODXUMJ3ZD3" localSheetId="9" hidden="1">#REF!</definedName>
    <definedName name="BExXP6NOBZMQS9C2IRODXUMJ3ZD3" hidden="1">#REF!</definedName>
    <definedName name="BExXPB08M2BU05VY2D78UWLG472G" localSheetId="4" hidden="1">#REF!</definedName>
    <definedName name="BExXPB08M2BU05VY2D78UWLG472G" localSheetId="6" hidden="1">#REF!</definedName>
    <definedName name="BExXPB08M2BU05VY2D78UWLG472G" localSheetId="8" hidden="1">#REF!</definedName>
    <definedName name="BExXPB08M2BU05VY2D78UWLG472G" localSheetId="9" hidden="1">#REF!</definedName>
    <definedName name="BExXPB08M2BU05VY2D78UWLG472G" hidden="1">#REF!</definedName>
    <definedName name="BExXPMZT57RB72LWBR9SECJ2HB0Z" localSheetId="4" hidden="1">#REF!</definedName>
    <definedName name="BExXPMZT57RB72LWBR9SECJ2HB0Z" localSheetId="6" hidden="1">#REF!</definedName>
    <definedName name="BExXPMZT57RB72LWBR9SECJ2HB0Z" localSheetId="8" hidden="1">#REF!</definedName>
    <definedName name="BExXPMZT57RB72LWBR9SECJ2HB0Z" localSheetId="9" hidden="1">#REF!</definedName>
    <definedName name="BExXPMZT57RB72LWBR9SECJ2HB0Z" hidden="1">#REF!</definedName>
    <definedName name="BExXQ1OCSURTBPM72PHLRMKZGXG4" localSheetId="4" hidden="1">#REF!</definedName>
    <definedName name="BExXQ1OCSURTBPM72PHLRMKZGXG4" localSheetId="6" hidden="1">#REF!</definedName>
    <definedName name="BExXQ1OCSURTBPM72PHLRMKZGXG4" localSheetId="8" hidden="1">#REF!</definedName>
    <definedName name="BExXQ1OCSURTBPM72PHLRMKZGXG4" localSheetId="9" hidden="1">#REF!</definedName>
    <definedName name="BExXQ1OCSURTBPM72PHLRMKZGXG4" hidden="1">#REF!</definedName>
    <definedName name="BExXR9FN5SN4TOD4RKHO0EU7YF70" localSheetId="4" hidden="1">#REF!</definedName>
    <definedName name="BExXR9FN5SN4TOD4RKHO0EU7YF70" localSheetId="6" hidden="1">#REF!</definedName>
    <definedName name="BExXR9FN5SN4TOD4RKHO0EU7YF70" localSheetId="8" hidden="1">#REF!</definedName>
    <definedName name="BExXR9FN5SN4TOD4RKHO0EU7YF70" localSheetId="9" hidden="1">#REF!</definedName>
    <definedName name="BExXR9FN5SN4TOD4RKHO0EU7YF70" hidden="1">#REF!</definedName>
    <definedName name="BExXS702E0IBIGZXF8DIEZ7F7KZC" localSheetId="4" hidden="1">#REF!</definedName>
    <definedName name="BExXS702E0IBIGZXF8DIEZ7F7KZC" localSheetId="6" hidden="1">#REF!</definedName>
    <definedName name="BExXS702E0IBIGZXF8DIEZ7F7KZC" localSheetId="8" hidden="1">#REF!</definedName>
    <definedName name="BExXS702E0IBIGZXF8DIEZ7F7KZC" localSheetId="9" hidden="1">#REF!</definedName>
    <definedName name="BExXS702E0IBIGZXF8DIEZ7F7KZC" hidden="1">#REF!</definedName>
    <definedName name="BExXSMABI8GJ37RV5VUQVNZY8FZ4" localSheetId="4" hidden="1">#REF!</definedName>
    <definedName name="BExXSMABI8GJ37RV5VUQVNZY8FZ4" localSheetId="6" hidden="1">#REF!</definedName>
    <definedName name="BExXSMABI8GJ37RV5VUQVNZY8FZ4" localSheetId="8" hidden="1">#REF!</definedName>
    <definedName name="BExXSMABI8GJ37RV5VUQVNZY8FZ4" localSheetId="9" hidden="1">#REF!</definedName>
    <definedName name="BExXSMABI8GJ37RV5VUQVNZY8FZ4" hidden="1">#REF!</definedName>
    <definedName name="BExXTMEE15NVTSJ4VB5K4KMW3K2B" localSheetId="4" hidden="1">#REF!</definedName>
    <definedName name="BExXTMEE15NVTSJ4VB5K4KMW3K2B" localSheetId="6" hidden="1">#REF!</definedName>
    <definedName name="BExXTMEE15NVTSJ4VB5K4KMW3K2B" localSheetId="8" hidden="1">#REF!</definedName>
    <definedName name="BExXTMEE15NVTSJ4VB5K4KMW3K2B" localSheetId="9" hidden="1">#REF!</definedName>
    <definedName name="BExXTMEE15NVTSJ4VB5K4KMW3K2B" hidden="1">#REF!</definedName>
    <definedName name="BExXTVU7PBR2MQO42001D7PJ7ILD" localSheetId="4" hidden="1">#REF!</definedName>
    <definedName name="BExXTVU7PBR2MQO42001D7PJ7ILD" localSheetId="6" hidden="1">#REF!</definedName>
    <definedName name="BExXTVU7PBR2MQO42001D7PJ7ILD" localSheetId="8" hidden="1">#REF!</definedName>
    <definedName name="BExXTVU7PBR2MQO42001D7PJ7ILD" localSheetId="9" hidden="1">#REF!</definedName>
    <definedName name="BExXTVU7PBR2MQO42001D7PJ7ILD" hidden="1">#REF!</definedName>
    <definedName name="BExXU42U8KNFI89N6QVH6VGDL9L0" localSheetId="4" hidden="1">#REF!</definedName>
    <definedName name="BExXU42U8KNFI89N6QVH6VGDL9L0" localSheetId="6" hidden="1">#REF!</definedName>
    <definedName name="BExXU42U8KNFI89N6QVH6VGDL9L0" localSheetId="8" hidden="1">#REF!</definedName>
    <definedName name="BExXU42U8KNFI89N6QVH6VGDL9L0" localSheetId="9" hidden="1">#REF!</definedName>
    <definedName name="BExXU42U8KNFI89N6QVH6VGDL9L0" hidden="1">#REF!</definedName>
    <definedName name="BExXU7IZP1Q5VBS3VPIALV1S97X6" localSheetId="4" hidden="1">#REF!</definedName>
    <definedName name="BExXU7IZP1Q5VBS3VPIALV1S97X6" localSheetId="6" hidden="1">#REF!</definedName>
    <definedName name="BExXU7IZP1Q5VBS3VPIALV1S97X6" localSheetId="8" hidden="1">#REF!</definedName>
    <definedName name="BExXU7IZP1Q5VBS3VPIALV1S97X6" localSheetId="9" hidden="1">#REF!</definedName>
    <definedName name="BExXU7IZP1Q5VBS3VPIALV1S97X6" hidden="1">#REF!</definedName>
    <definedName name="BExXVUF2KEKRA4UJST16YLQXCBYA" localSheetId="4" hidden="1">#REF!</definedName>
    <definedName name="BExXVUF2KEKRA4UJST16YLQXCBYA" localSheetId="6" hidden="1">#REF!</definedName>
    <definedName name="BExXVUF2KEKRA4UJST16YLQXCBYA" localSheetId="8" hidden="1">#REF!</definedName>
    <definedName name="BExXVUF2KEKRA4UJST16YLQXCBYA" localSheetId="9" hidden="1">#REF!</definedName>
    <definedName name="BExXVUF2KEKRA4UJST16YLQXCBYA" hidden="1">#REF!</definedName>
    <definedName name="BExXXCO0XVEH537RVAI61G7HHNVL" localSheetId="4" hidden="1">#REF!</definedName>
    <definedName name="BExXXCO0XVEH537RVAI61G7HHNVL" localSheetId="6" hidden="1">#REF!</definedName>
    <definedName name="BExXXCO0XVEH537RVAI61G7HHNVL" localSheetId="8" hidden="1">#REF!</definedName>
    <definedName name="BExXXCO0XVEH537RVAI61G7HHNVL" localSheetId="9" hidden="1">#REF!</definedName>
    <definedName name="BExXXCO0XVEH537RVAI61G7HHNVL" hidden="1">#REF!</definedName>
    <definedName name="BExXXTLJQXOHESVJW2MIKXI49ON2" localSheetId="4" hidden="1">#REF!</definedName>
    <definedName name="BExXXTLJQXOHESVJW2MIKXI49ON2" localSheetId="6" hidden="1">#REF!</definedName>
    <definedName name="BExXXTLJQXOHESVJW2MIKXI49ON2" localSheetId="8" hidden="1">#REF!</definedName>
    <definedName name="BExXXTLJQXOHESVJW2MIKXI49ON2" localSheetId="9" hidden="1">#REF!</definedName>
    <definedName name="BExXXTLJQXOHESVJW2MIKXI49ON2" hidden="1">#REF!</definedName>
    <definedName name="BExXXYOZC1JMZNFGZA37WKQ73S8A" localSheetId="4" hidden="1">#REF!</definedName>
    <definedName name="BExXXYOZC1JMZNFGZA37WKQ73S8A" localSheetId="6" hidden="1">#REF!</definedName>
    <definedName name="BExXXYOZC1JMZNFGZA37WKQ73S8A" localSheetId="8" hidden="1">#REF!</definedName>
    <definedName name="BExXXYOZC1JMZNFGZA37WKQ73S8A" localSheetId="9" hidden="1">#REF!</definedName>
    <definedName name="BExXXYOZC1JMZNFGZA37WKQ73S8A" hidden="1">#REF!</definedName>
    <definedName name="BExXY6MRTVNIT02GP1ZPL6STPKDU" localSheetId="4" hidden="1">#REF!</definedName>
    <definedName name="BExXY6MRTVNIT02GP1ZPL6STPKDU" localSheetId="6" hidden="1">#REF!</definedName>
    <definedName name="BExXY6MRTVNIT02GP1ZPL6STPKDU" localSheetId="8" hidden="1">#REF!</definedName>
    <definedName name="BExXY6MRTVNIT02GP1ZPL6STPKDU" localSheetId="9" hidden="1">#REF!</definedName>
    <definedName name="BExXY6MRTVNIT02GP1ZPL6STPKDU" hidden="1">#REF!</definedName>
    <definedName name="BExXYDZ7MTGGJY4LPLZOCBBNXFKJ" localSheetId="4" hidden="1">#REF!</definedName>
    <definedName name="BExXYDZ7MTGGJY4LPLZOCBBNXFKJ" localSheetId="6" hidden="1">#REF!</definedName>
    <definedName name="BExXYDZ7MTGGJY4LPLZOCBBNXFKJ" localSheetId="8" hidden="1">#REF!</definedName>
    <definedName name="BExXYDZ7MTGGJY4LPLZOCBBNXFKJ" localSheetId="9" hidden="1">#REF!</definedName>
    <definedName name="BExXYDZ7MTGGJY4LPLZOCBBNXFKJ" hidden="1">#REF!</definedName>
    <definedName name="BExXYNV4H3L61BWC3TNCP316JVHK" localSheetId="4" hidden="1">#REF!</definedName>
    <definedName name="BExXYNV4H3L61BWC3TNCP316JVHK" localSheetId="6" hidden="1">#REF!</definedName>
    <definedName name="BExXYNV4H3L61BWC3TNCP316JVHK" localSheetId="8" hidden="1">#REF!</definedName>
    <definedName name="BExXYNV4H3L61BWC3TNCP316JVHK" localSheetId="9" hidden="1">#REF!</definedName>
    <definedName name="BExXYNV4H3L61BWC3TNCP316JVHK" hidden="1">#REF!</definedName>
    <definedName name="BExXZ956WZC4MOGKBJ7SQUAFYTIJ" localSheetId="4" hidden="1">#REF!</definedName>
    <definedName name="BExXZ956WZC4MOGKBJ7SQUAFYTIJ" localSheetId="6" hidden="1">#REF!</definedName>
    <definedName name="BExXZ956WZC4MOGKBJ7SQUAFYTIJ" localSheetId="8" hidden="1">#REF!</definedName>
    <definedName name="BExXZ956WZC4MOGKBJ7SQUAFYTIJ" localSheetId="9" hidden="1">#REF!</definedName>
    <definedName name="BExXZ956WZC4MOGKBJ7SQUAFYTIJ" hidden="1">#REF!</definedName>
    <definedName name="BExXZKTZFOX6R80ZZKDRW7431KBS" localSheetId="4" hidden="1">#REF!</definedName>
    <definedName name="BExXZKTZFOX6R80ZZKDRW7431KBS" localSheetId="6" hidden="1">#REF!</definedName>
    <definedName name="BExXZKTZFOX6R80ZZKDRW7431KBS" localSheetId="8" hidden="1">#REF!</definedName>
    <definedName name="BExXZKTZFOX6R80ZZKDRW7431KBS" localSheetId="9" hidden="1">#REF!</definedName>
    <definedName name="BExXZKTZFOX6R80ZZKDRW7431KBS" hidden="1">#REF!</definedName>
    <definedName name="BExXZLQBATKSEM8INPD4WLCB8JNQ" localSheetId="4" hidden="1">#REF!</definedName>
    <definedName name="BExXZLQBATKSEM8INPD4WLCB8JNQ" localSheetId="6" hidden="1">#REF!</definedName>
    <definedName name="BExXZLQBATKSEM8INPD4WLCB8JNQ" localSheetId="8" hidden="1">#REF!</definedName>
    <definedName name="BExXZLQBATKSEM8INPD4WLCB8JNQ" localSheetId="9" hidden="1">#REF!</definedName>
    <definedName name="BExXZLQBATKSEM8INPD4WLCB8JNQ" hidden="1">#REF!</definedName>
    <definedName name="BExY09K146J3P2G2JV6P0NVYAAD8" localSheetId="4" hidden="1">#REF!</definedName>
    <definedName name="BExY09K146J3P2G2JV6P0NVYAAD8" localSheetId="6" hidden="1">#REF!</definedName>
    <definedName name="BExY09K146J3P2G2JV6P0NVYAAD8" localSheetId="8" hidden="1">#REF!</definedName>
    <definedName name="BExY09K146J3P2G2JV6P0NVYAAD8" localSheetId="9" hidden="1">#REF!</definedName>
    <definedName name="BExY09K146J3P2G2JV6P0NVYAAD8" hidden="1">#REF!</definedName>
    <definedName name="BExY0L3IM4JB0WJRJHC6D7MOWHJ4" localSheetId="4" hidden="1">#REF!</definedName>
    <definedName name="BExY0L3IM4JB0WJRJHC6D7MOWHJ4" localSheetId="6" hidden="1">#REF!</definedName>
    <definedName name="BExY0L3IM4JB0WJRJHC6D7MOWHJ4" localSheetId="8" hidden="1">#REF!</definedName>
    <definedName name="BExY0L3IM4JB0WJRJHC6D7MOWHJ4" localSheetId="9" hidden="1">#REF!</definedName>
    <definedName name="BExY0L3IM4JB0WJRJHC6D7MOWHJ4" hidden="1">#REF!</definedName>
    <definedName name="BExY1P3VK2NJAFXLFIJ9B4BJFGKY" localSheetId="4" hidden="1">#REF!</definedName>
    <definedName name="BExY1P3VK2NJAFXLFIJ9B4BJFGKY" localSheetId="6" hidden="1">#REF!</definedName>
    <definedName name="BExY1P3VK2NJAFXLFIJ9B4BJFGKY" localSheetId="8" hidden="1">#REF!</definedName>
    <definedName name="BExY1P3VK2NJAFXLFIJ9B4BJFGKY" localSheetId="9" hidden="1">#REF!</definedName>
    <definedName name="BExY1P3VK2NJAFXLFIJ9B4BJFGKY" hidden="1">#REF!</definedName>
    <definedName name="BExY1UY6HHT0HNAZ06HMSHG9QQD5" localSheetId="4" hidden="1">#REF!</definedName>
    <definedName name="BExY1UY6HHT0HNAZ06HMSHG9QQD5" localSheetId="6" hidden="1">#REF!</definedName>
    <definedName name="BExY1UY6HHT0HNAZ06HMSHG9QQD5" localSheetId="8" hidden="1">#REF!</definedName>
    <definedName name="BExY1UY6HHT0HNAZ06HMSHG9QQD5" localSheetId="9" hidden="1">#REF!</definedName>
    <definedName name="BExY1UY6HHT0HNAZ06HMSHG9QQD5" hidden="1">#REF!</definedName>
    <definedName name="BExY25FTBRV8HF1KMUBGP9HTFJ81" localSheetId="4" hidden="1">#REF!</definedName>
    <definedName name="BExY25FTBRV8HF1KMUBGP9HTFJ81" localSheetId="6" hidden="1">#REF!</definedName>
    <definedName name="BExY25FTBRV8HF1KMUBGP9HTFJ81" localSheetId="8" hidden="1">#REF!</definedName>
    <definedName name="BExY25FTBRV8HF1KMUBGP9HTFJ81" localSheetId="9" hidden="1">#REF!</definedName>
    <definedName name="BExY25FTBRV8HF1KMUBGP9HTFJ81" hidden="1">#REF!</definedName>
    <definedName name="BExY3G6Z1TFRTPEHBHFPMM70YM5D" localSheetId="4" hidden="1">#REF!</definedName>
    <definedName name="BExY3G6Z1TFRTPEHBHFPMM70YM5D" localSheetId="6" hidden="1">#REF!</definedName>
    <definedName name="BExY3G6Z1TFRTPEHBHFPMM70YM5D" localSheetId="8" hidden="1">#REF!</definedName>
    <definedName name="BExY3G6Z1TFRTPEHBHFPMM70YM5D" localSheetId="9" hidden="1">#REF!</definedName>
    <definedName name="BExY3G6Z1TFRTPEHBHFPMM70YM5D" hidden="1">#REF!</definedName>
    <definedName name="BExY5BMIQSN2QBUN9MZB7JF0LPML" localSheetId="4" hidden="1">#REF!</definedName>
    <definedName name="BExY5BMIQSN2QBUN9MZB7JF0LPML" localSheetId="6" hidden="1">#REF!</definedName>
    <definedName name="BExY5BMIQSN2QBUN9MZB7JF0LPML" localSheetId="8" hidden="1">#REF!</definedName>
    <definedName name="BExY5BMIQSN2QBUN9MZB7JF0LPML" localSheetId="9" hidden="1">#REF!</definedName>
    <definedName name="BExY5BMIQSN2QBUN9MZB7JF0LPML" hidden="1">#REF!</definedName>
    <definedName name="BExY5P41NZSUFVG0A27RUQGYV8T4" localSheetId="4" hidden="1">#REF!</definedName>
    <definedName name="BExY5P41NZSUFVG0A27RUQGYV8T4" localSheetId="6" hidden="1">#REF!</definedName>
    <definedName name="BExY5P41NZSUFVG0A27RUQGYV8T4" localSheetId="8" hidden="1">#REF!</definedName>
    <definedName name="BExY5P41NZSUFVG0A27RUQGYV8T4" localSheetId="9" hidden="1">#REF!</definedName>
    <definedName name="BExY5P41NZSUFVG0A27RUQGYV8T4" hidden="1">#REF!</definedName>
    <definedName name="BExY5SPHVMT8FADU1PNRUGVHS0YK" localSheetId="4" hidden="1">#REF!</definedName>
    <definedName name="BExY5SPHVMT8FADU1PNRUGVHS0YK" localSheetId="6" hidden="1">#REF!</definedName>
    <definedName name="BExY5SPHVMT8FADU1PNRUGVHS0YK" localSheetId="8" hidden="1">#REF!</definedName>
    <definedName name="BExY5SPHVMT8FADU1PNRUGVHS0YK" localSheetId="9" hidden="1">#REF!</definedName>
    <definedName name="BExY5SPHVMT8FADU1PNRUGVHS0YK" hidden="1">#REF!</definedName>
    <definedName name="BExY5ZLN3HO9VE3PT9921ZC5YQQM" localSheetId="4" hidden="1">#REF!</definedName>
    <definedName name="BExY5ZLN3HO9VE3PT9921ZC5YQQM" localSheetId="6" hidden="1">#REF!</definedName>
    <definedName name="BExY5ZLN3HO9VE3PT9921ZC5YQQM" localSheetId="8" hidden="1">#REF!</definedName>
    <definedName name="BExY5ZLN3HO9VE3PT9921ZC5YQQM" localSheetId="9" hidden="1">#REF!</definedName>
    <definedName name="BExY5ZLN3HO9VE3PT9921ZC5YQQM" hidden="1">#REF!</definedName>
    <definedName name="BExZIMOHRENM0L34D8B0QX59LVM3" localSheetId="4" hidden="1">#REF!</definedName>
    <definedName name="BExZIMOHRENM0L34D8B0QX59LVM3" localSheetId="6" hidden="1">#REF!</definedName>
    <definedName name="BExZIMOHRENM0L34D8B0QX59LVM3" localSheetId="8" hidden="1">#REF!</definedName>
    <definedName name="BExZIMOHRENM0L34D8B0QX59LVM3" localSheetId="9" hidden="1">#REF!</definedName>
    <definedName name="BExZIMOHRENM0L34D8B0QX59LVM3" hidden="1">#REF!</definedName>
    <definedName name="BExZJ12E4HPZK60ZSI9PKP9M2L0J" localSheetId="4" hidden="1">#REF!</definedName>
    <definedName name="BExZJ12E4HPZK60ZSI9PKP9M2L0J" localSheetId="6" hidden="1">#REF!</definedName>
    <definedName name="BExZJ12E4HPZK60ZSI9PKP9M2L0J" localSheetId="8" hidden="1">#REF!</definedName>
    <definedName name="BExZJ12E4HPZK60ZSI9PKP9M2L0J" localSheetId="9" hidden="1">#REF!</definedName>
    <definedName name="BExZJ12E4HPZK60ZSI9PKP9M2L0J" hidden="1">#REF!</definedName>
    <definedName name="BExZJ1D7F8D1CTX4DI6AF8UYIH0P" localSheetId="4" hidden="1">#REF!</definedName>
    <definedName name="BExZJ1D7F8D1CTX4DI6AF8UYIH0P" localSheetId="6" hidden="1">#REF!</definedName>
    <definedName name="BExZJ1D7F8D1CTX4DI6AF8UYIH0P" localSheetId="8" hidden="1">#REF!</definedName>
    <definedName name="BExZJ1D7F8D1CTX4DI6AF8UYIH0P" localSheetId="9" hidden="1">#REF!</definedName>
    <definedName name="BExZJ1D7F8D1CTX4DI6AF8UYIH0P" hidden="1">#REF!</definedName>
    <definedName name="BExZJRFWF2ZL8M42MRA77RIOI6DZ" localSheetId="4" hidden="1">#REF!</definedName>
    <definedName name="BExZJRFWF2ZL8M42MRA77RIOI6DZ" localSheetId="6" hidden="1">#REF!</definedName>
    <definedName name="BExZJRFWF2ZL8M42MRA77RIOI6DZ" localSheetId="8" hidden="1">#REF!</definedName>
    <definedName name="BExZJRFWF2ZL8M42MRA77RIOI6DZ" localSheetId="9" hidden="1">#REF!</definedName>
    <definedName name="BExZJRFWF2ZL8M42MRA77RIOI6DZ" hidden="1">#REF!</definedName>
    <definedName name="BExZK1S2ZXLOL1BS33FS1FOS9LGX" localSheetId="4" hidden="1">#REF!</definedName>
    <definedName name="BExZK1S2ZXLOL1BS33FS1FOS9LGX" localSheetId="6" hidden="1">#REF!</definedName>
    <definedName name="BExZK1S2ZXLOL1BS33FS1FOS9LGX" localSheetId="8" hidden="1">#REF!</definedName>
    <definedName name="BExZK1S2ZXLOL1BS33FS1FOS9LGX" localSheetId="9" hidden="1">#REF!</definedName>
    <definedName name="BExZK1S2ZXLOL1BS33FS1FOS9LGX" hidden="1">#REF!</definedName>
    <definedName name="BExZKYLEKFSGZQF5N95V888VB2IL" localSheetId="4" hidden="1">#REF!</definedName>
    <definedName name="BExZKYLEKFSGZQF5N95V888VB2IL" localSheetId="6" hidden="1">#REF!</definedName>
    <definedName name="BExZKYLEKFSGZQF5N95V888VB2IL" localSheetId="8" hidden="1">#REF!</definedName>
    <definedName name="BExZKYLEKFSGZQF5N95V888VB2IL" localSheetId="9" hidden="1">#REF!</definedName>
    <definedName name="BExZKYLEKFSGZQF5N95V888VB2IL" hidden="1">#REF!</definedName>
    <definedName name="BExZMSZ9KFZ7KTIH7NOO2T4VKJWL" localSheetId="4" hidden="1">#REF!</definedName>
    <definedName name="BExZMSZ9KFZ7KTIH7NOO2T4VKJWL" localSheetId="6" hidden="1">#REF!</definedName>
    <definedName name="BExZMSZ9KFZ7KTIH7NOO2T4VKJWL" localSheetId="8" hidden="1">#REF!</definedName>
    <definedName name="BExZMSZ9KFZ7KTIH7NOO2T4VKJWL" localSheetId="9" hidden="1">#REF!</definedName>
    <definedName name="BExZMSZ9KFZ7KTIH7NOO2T4VKJWL" hidden="1">#REF!</definedName>
    <definedName name="BExZNI5L9J1UZ25JG3Q3R6W72RSQ" localSheetId="4" hidden="1">#REF!</definedName>
    <definedName name="BExZNI5L9J1UZ25JG3Q3R6W72RSQ" localSheetId="6" hidden="1">#REF!</definedName>
    <definedName name="BExZNI5L9J1UZ25JG3Q3R6W72RSQ" localSheetId="8" hidden="1">#REF!</definedName>
    <definedName name="BExZNI5L9J1UZ25JG3Q3R6W72RSQ" localSheetId="9" hidden="1">#REF!</definedName>
    <definedName name="BExZNI5L9J1UZ25JG3Q3R6W72RSQ" hidden="1">#REF!</definedName>
    <definedName name="BExZNM1V4A854WNYSP5I5TFJN0DA" localSheetId="4" hidden="1">#REF!</definedName>
    <definedName name="BExZNM1V4A854WNYSP5I5TFJN0DA" localSheetId="6" hidden="1">#REF!</definedName>
    <definedName name="BExZNM1V4A854WNYSP5I5TFJN0DA" localSheetId="8" hidden="1">#REF!</definedName>
    <definedName name="BExZNM1V4A854WNYSP5I5TFJN0DA" localSheetId="9" hidden="1">#REF!</definedName>
    <definedName name="BExZNM1V4A854WNYSP5I5TFJN0DA" hidden="1">#REF!</definedName>
    <definedName name="BExZOL9IYATMIQ07A0DW2OT88Z5Y" localSheetId="4" hidden="1">#REF!</definedName>
    <definedName name="BExZOL9IYATMIQ07A0DW2OT88Z5Y" localSheetId="6" hidden="1">#REF!</definedName>
    <definedName name="BExZOL9IYATMIQ07A0DW2OT88Z5Y" localSheetId="8" hidden="1">#REF!</definedName>
    <definedName name="BExZOL9IYATMIQ07A0DW2OT88Z5Y" localSheetId="9" hidden="1">#REF!</definedName>
    <definedName name="BExZOL9IYATMIQ07A0DW2OT88Z5Y" hidden="1">#REF!</definedName>
    <definedName name="BExZQKQSQTJMC8N3WQPK7K9JMVM9" localSheetId="4" hidden="1">#REF!</definedName>
    <definedName name="BExZQKQSQTJMC8N3WQPK7K9JMVM9" localSheetId="6" hidden="1">#REF!</definedName>
    <definedName name="BExZQKQSQTJMC8N3WQPK7K9JMVM9" localSheetId="8" hidden="1">#REF!</definedName>
    <definedName name="BExZQKQSQTJMC8N3WQPK7K9JMVM9" localSheetId="9" hidden="1">#REF!</definedName>
    <definedName name="BExZQKQSQTJMC8N3WQPK7K9JMVM9" hidden="1">#REF!</definedName>
    <definedName name="BExZQUHDUIND79715RTYA9HQHU3T" localSheetId="4" hidden="1">#REF!</definedName>
    <definedName name="BExZQUHDUIND79715RTYA9HQHU3T" localSheetId="6" hidden="1">#REF!</definedName>
    <definedName name="BExZQUHDUIND79715RTYA9HQHU3T" localSheetId="8" hidden="1">#REF!</definedName>
    <definedName name="BExZQUHDUIND79715RTYA9HQHU3T" localSheetId="9" hidden="1">#REF!</definedName>
    <definedName name="BExZQUHDUIND79715RTYA9HQHU3T" hidden="1">#REF!</definedName>
    <definedName name="BExZT15LXJ1AKQELGALM6SZDPHZY" localSheetId="4" hidden="1">#REF!</definedName>
    <definedName name="BExZT15LXJ1AKQELGALM6SZDPHZY" localSheetId="6" hidden="1">#REF!</definedName>
    <definedName name="BExZT15LXJ1AKQELGALM6SZDPHZY" localSheetId="8" hidden="1">#REF!</definedName>
    <definedName name="BExZT15LXJ1AKQELGALM6SZDPHZY" localSheetId="9" hidden="1">#REF!</definedName>
    <definedName name="BExZT15LXJ1AKQELGALM6SZDPHZY" hidden="1">#REF!</definedName>
    <definedName name="BExZT9ZXQ3NW0I7OFTN2RUH6C8K7" localSheetId="4" hidden="1">#REF!</definedName>
    <definedName name="BExZT9ZXQ3NW0I7OFTN2RUH6C8K7" localSheetId="6" hidden="1">#REF!</definedName>
    <definedName name="BExZT9ZXQ3NW0I7OFTN2RUH6C8K7" localSheetId="8" hidden="1">#REF!</definedName>
    <definedName name="BExZT9ZXQ3NW0I7OFTN2RUH6C8K7" localSheetId="9" hidden="1">#REF!</definedName>
    <definedName name="BExZT9ZXQ3NW0I7OFTN2RUH6C8K7" hidden="1">#REF!</definedName>
    <definedName name="BExZTIJE7RU5COT9T5LOD5825P3Y" localSheetId="4" hidden="1">#REF!</definedName>
    <definedName name="BExZTIJE7RU5COT9T5LOD5825P3Y" localSheetId="6" hidden="1">#REF!</definedName>
    <definedName name="BExZTIJE7RU5COT9T5LOD5825P3Y" localSheetId="8" hidden="1">#REF!</definedName>
    <definedName name="BExZTIJE7RU5COT9T5LOD5825P3Y" localSheetId="9" hidden="1">#REF!</definedName>
    <definedName name="BExZTIJE7RU5COT9T5LOD5825P3Y" hidden="1">#REF!</definedName>
    <definedName name="BExZTXYYVBMRH5FL43NN1AHCVVF0" localSheetId="4" hidden="1">#REF!</definedName>
    <definedName name="BExZTXYYVBMRH5FL43NN1AHCVVF0" localSheetId="6" hidden="1">#REF!</definedName>
    <definedName name="BExZTXYYVBMRH5FL43NN1AHCVVF0" localSheetId="8" hidden="1">#REF!</definedName>
    <definedName name="BExZTXYYVBMRH5FL43NN1AHCVVF0" localSheetId="9" hidden="1">#REF!</definedName>
    <definedName name="BExZTXYYVBMRH5FL43NN1AHCVVF0" hidden="1">#REF!</definedName>
    <definedName name="BExZUA408LIXEUM99A3JXQ7KS6KT" localSheetId="4" hidden="1">#REF!</definedName>
    <definedName name="BExZUA408LIXEUM99A3JXQ7KS6KT" localSheetId="6" hidden="1">#REF!</definedName>
    <definedName name="BExZUA408LIXEUM99A3JXQ7KS6KT" localSheetId="8" hidden="1">#REF!</definedName>
    <definedName name="BExZUA408LIXEUM99A3JXQ7KS6KT" localSheetId="9" hidden="1">#REF!</definedName>
    <definedName name="BExZUA408LIXEUM99A3JXQ7KS6KT" hidden="1">#REF!</definedName>
    <definedName name="BExZV42Z79A728T2BR31YPEWRVL5" localSheetId="4" hidden="1">#REF!</definedName>
    <definedName name="BExZV42Z79A728T2BR31YPEWRVL5" localSheetId="6" hidden="1">#REF!</definedName>
    <definedName name="BExZV42Z79A728T2BR31YPEWRVL5" localSheetId="8" hidden="1">#REF!</definedName>
    <definedName name="BExZV42Z79A728T2BR31YPEWRVL5" localSheetId="9" hidden="1">#REF!</definedName>
    <definedName name="BExZV42Z79A728T2BR31YPEWRVL5" hidden="1">#REF!</definedName>
    <definedName name="BExZVHV6Q5Y0RNAXP1SPUA3SWSGC" localSheetId="4" hidden="1">#REF!</definedName>
    <definedName name="BExZVHV6Q5Y0RNAXP1SPUA3SWSGC" localSheetId="6" hidden="1">#REF!</definedName>
    <definedName name="BExZVHV6Q5Y0RNAXP1SPUA3SWSGC" localSheetId="8" hidden="1">#REF!</definedName>
    <definedName name="BExZVHV6Q5Y0RNAXP1SPUA3SWSGC" localSheetId="9" hidden="1">#REF!</definedName>
    <definedName name="BExZVHV6Q5Y0RNAXP1SPUA3SWSGC" hidden="1">#REF!</definedName>
    <definedName name="BExZVIM7BS35R7E1XZR8RM47YZUN" localSheetId="4" hidden="1">#REF!</definedName>
    <definedName name="BExZVIM7BS35R7E1XZR8RM47YZUN" localSheetId="6" hidden="1">#REF!</definedName>
    <definedName name="BExZVIM7BS35R7E1XZR8RM47YZUN" localSheetId="8" hidden="1">#REF!</definedName>
    <definedName name="BExZVIM7BS35R7E1XZR8RM47YZUN" localSheetId="9" hidden="1">#REF!</definedName>
    <definedName name="BExZVIM7BS35R7E1XZR8RM47YZUN" hidden="1">#REF!</definedName>
    <definedName name="BExZWTYU7DZ5AQAEICUXOU7FTSED" localSheetId="4" hidden="1">#REF!</definedName>
    <definedName name="BExZWTYU7DZ5AQAEICUXOU7FTSED" localSheetId="6" hidden="1">#REF!</definedName>
    <definedName name="BExZWTYU7DZ5AQAEICUXOU7FTSED" localSheetId="8" hidden="1">#REF!</definedName>
    <definedName name="BExZWTYU7DZ5AQAEICUXOU7FTSED" localSheetId="9" hidden="1">#REF!</definedName>
    <definedName name="BExZWTYU7DZ5AQAEICUXOU7FTSED" hidden="1">#REF!</definedName>
    <definedName name="BExZXL8NZNZYMN1WO1QERUPPRL3X" localSheetId="4" hidden="1">#REF!</definedName>
    <definedName name="BExZXL8NZNZYMN1WO1QERUPPRL3X" localSheetId="6" hidden="1">#REF!</definedName>
    <definedName name="BExZXL8NZNZYMN1WO1QERUPPRL3X" localSheetId="8" hidden="1">#REF!</definedName>
    <definedName name="BExZXL8NZNZYMN1WO1QERUPPRL3X" localSheetId="9" hidden="1">#REF!</definedName>
    <definedName name="BExZXL8NZNZYMN1WO1QERUPPRL3X" hidden="1">#REF!</definedName>
    <definedName name="BExZXW6FFWNL2O9C9J5JGYHTF3LG" localSheetId="4" hidden="1">#REF!</definedName>
    <definedName name="BExZXW6FFWNL2O9C9J5JGYHTF3LG" localSheetId="6" hidden="1">#REF!</definedName>
    <definedName name="BExZXW6FFWNL2O9C9J5JGYHTF3LG" localSheetId="8" hidden="1">#REF!</definedName>
    <definedName name="BExZXW6FFWNL2O9C9J5JGYHTF3LG" localSheetId="9" hidden="1">#REF!</definedName>
    <definedName name="BExZXW6FFWNL2O9C9J5JGYHTF3LG" hidden="1">#REF!</definedName>
    <definedName name="BExZY4F76BKZMLBBGWYFYHDLFBHP" localSheetId="4" hidden="1">#REF!</definedName>
    <definedName name="BExZY4F76BKZMLBBGWYFYHDLFBHP" localSheetId="6" hidden="1">#REF!</definedName>
    <definedName name="BExZY4F76BKZMLBBGWYFYHDLFBHP" localSheetId="8" hidden="1">#REF!</definedName>
    <definedName name="BExZY4F76BKZMLBBGWYFYHDLFBHP" localSheetId="9" hidden="1">#REF!</definedName>
    <definedName name="BExZY4F76BKZMLBBGWYFYHDLFBHP" hidden="1">#REF!</definedName>
    <definedName name="BExZZ7TXZN8UHK6PE79VEME4X7GW" localSheetId="4" hidden="1">#REF!</definedName>
    <definedName name="BExZZ7TXZN8UHK6PE79VEME4X7GW" localSheetId="6" hidden="1">#REF!</definedName>
    <definedName name="BExZZ7TXZN8UHK6PE79VEME4X7GW" localSheetId="8" hidden="1">#REF!</definedName>
    <definedName name="BExZZ7TXZN8UHK6PE79VEME4X7GW" localSheetId="9" hidden="1">#REF!</definedName>
    <definedName name="BExZZ7TXZN8UHK6PE79VEME4X7GW" hidden="1">#REF!</definedName>
    <definedName name="BExZZQV186JWW9588BHCBF560H3S" localSheetId="4" hidden="1">#REF!</definedName>
    <definedName name="BExZZQV186JWW9588BHCBF560H3S" localSheetId="6" hidden="1">#REF!</definedName>
    <definedName name="BExZZQV186JWW9588BHCBF560H3S" localSheetId="8" hidden="1">#REF!</definedName>
    <definedName name="BExZZQV186JWW9588BHCBF560H3S" localSheetId="9" hidden="1">#REF!</definedName>
    <definedName name="BExZZQV186JWW9588BHCBF560H3S" hidden="1">#REF!</definedName>
    <definedName name="ExAnteData" localSheetId="7">'[1]Load Impacts (ExPost &amp; ExAnte)'!$C$30:$N$44</definedName>
    <definedName name="ExAnteData">'Load Impacts (ExPost &amp; ExAnte)'!$C$30:$N$44</definedName>
    <definedName name="ExAnteMo" localSheetId="7">'[1]Load Impacts (ExPost &amp; ExAnte)'!$C$29:$N$29</definedName>
    <definedName name="ExAnteMo">'Load Impacts (ExPost &amp; ExAnte)'!$C$29:$N$29</definedName>
    <definedName name="ExAnteProg" localSheetId="7">'[1]Load Impacts (ExPost &amp; ExAnte)'!$B$30:$B$44</definedName>
    <definedName name="ExAnteProg">'Load Impacts (ExPost &amp; ExAnte)'!$B$30:$B$44</definedName>
    <definedName name="ExPostData" localSheetId="7">'[1]Load Impacts (ExPost &amp; ExAnte)'!$C$7:$N$21</definedName>
    <definedName name="ExPostData">'Load Impacts (ExPost &amp; ExAnte)'!$C$7:$N$21</definedName>
    <definedName name="ExPostMo" localSheetId="7">'[1]Load Impacts (ExPost &amp; ExAnte)'!$C$6:$N$6</definedName>
    <definedName name="ExPostMo">'Load Impacts (ExPost &amp; ExAnte)'!$C$6:$N$6</definedName>
    <definedName name="ExPostProg" localSheetId="7">'[1]Load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'2015 TA-TI Distribution'!$B$1:$Z$64</definedName>
    <definedName name="_xlnm.Print_Area" localSheetId="5">'2015-2016 DRP Expenditures'!$B$1:$T$89</definedName>
    <definedName name="_xlnm.Print_Area" localSheetId="6">'DRP Carryover Expenditures '!$B$1:$Q$89</definedName>
    <definedName name="_xlnm.Print_Area" localSheetId="11">'Event Summary'!$A$1:$J$39</definedName>
    <definedName name="_xlnm.Print_Area" localSheetId="10">'Fund Shift Log'!$B$1:$F$29</definedName>
    <definedName name="_xlnm.Print_Area" localSheetId="7">Incentives!$A$1:$P$30</definedName>
    <definedName name="_xlnm.Print_Area" localSheetId="1">'Load Impacts (ExPost &amp; ExAnte)'!$B$1:$P$50</definedName>
    <definedName name="_xlnm.Print_Area" localSheetId="8">'Marketing-Monthly'!$B$1:$R$113</definedName>
    <definedName name="_xlnm.Print_Area" localSheetId="9">'Marketing-Quarterly'!$B$1:$R$113</definedName>
    <definedName name="_xlnm.Print_Area" localSheetId="0">'Program MW ExPost &amp; ExAnte'!$B$1:$U$64</definedName>
    <definedName name="_xlnm.Print_Titles" localSheetId="5">'2015-2016 DRP Expenditures'!$5:$7</definedName>
    <definedName name="_xlnm.Print_Titles" localSheetId="6">'DRP Carryover Expenditures '!$5:$7</definedName>
    <definedName name="_xlnm.Print_Titles" localSheetId="11">'Event Summary'!$1:$3</definedName>
    <definedName name="_xlnm.Print_Titles" localSheetId="10">'Fund Shift Log'!$18:$18</definedName>
    <definedName name="_xlnm.Print_Titles" localSheetId="8">'Marketing-Monthly'!$4:$5</definedName>
    <definedName name="_xlnm.Print_Titles" localSheetId="9">'Marketing-Quarterly'!$4:$5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1" hidden="1">'Event Summary'!$B$4:$I$186</definedName>
    <definedName name="Z_E8B3D8CC_BCDF_4785_836B_2A5CFEB31B52_.wvu.PrintArea" localSheetId="5" hidden="1">'2015-2016 DRP Expenditures'!$B$5:$U$89</definedName>
    <definedName name="Z_E8B3D8CC_BCDF_4785_836B_2A5CFEB31B52_.wvu.PrintArea" localSheetId="6" hidden="1">'DRP Carryover Expenditures '!$B$5:$R$89</definedName>
    <definedName name="Z_E8B3D8CC_BCDF_4785_836B_2A5CFEB31B52_.wvu.PrintArea" localSheetId="11" hidden="1">'Event Summary'!$A$4:$J$5</definedName>
    <definedName name="Z_E8B3D8CC_BCDF_4785_836B_2A5CFEB31B52_.wvu.PrintArea" localSheetId="10" hidden="1">'Fund Shift Log'!$B$5:$F$28</definedName>
    <definedName name="Z_E8B3D8CC_BCDF_4785_836B_2A5CFEB31B52_.wvu.PrintArea" localSheetId="7" hidden="1">Incentives!$B$3:$O$33</definedName>
    <definedName name="Z_E8B3D8CC_BCDF_4785_836B_2A5CFEB31B52_.wvu.PrintArea" localSheetId="1" hidden="1">'Load Impacts (ExPost &amp; ExAnte)'!$B$2:$P$50</definedName>
    <definedName name="Z_E8B3D8CC_BCDF_4785_836B_2A5CFEB31B52_.wvu.PrintArea" localSheetId="0" hidden="1">'Program MW ExPost &amp; ExAnte'!$B$1:$U$59</definedName>
    <definedName name="Z_E8B3D8CC_BCDF_4785_836B_2A5CFEB31B52_.wvu.PrintTitles" localSheetId="10" hidden="1">'Fund Shift Log'!$18:$18</definedName>
    <definedName name="Z_E8B3D8CC_BCDF_4785_836B_2A5CFEB31B52_.wvu.Rows" localSheetId="7" hidden="1">Incentives!#REF!</definedName>
    <definedName name="Z_E8B3D8CC_BCDF_4785_836B_2A5CFEB31B52_.wvu.Rows" localSheetId="0" hidden="1">'Program MW ExPost &amp; ExAnte'!#REF!</definedName>
  </definedNames>
  <calcPr calcId="15251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C25" i="6" l="1"/>
  <c r="S65" i="5" l="1"/>
  <c r="S67" i="5"/>
  <c r="E105" i="27" l="1"/>
  <c r="E106" i="27"/>
  <c r="E107" i="27"/>
  <c r="E108" i="27"/>
  <c r="E96" i="27"/>
  <c r="E97" i="27"/>
  <c r="E98" i="27"/>
  <c r="E99" i="27"/>
  <c r="E101" i="27"/>
  <c r="E26" i="5" l="1"/>
  <c r="F26" i="5"/>
  <c r="G26" i="5"/>
  <c r="H26" i="5"/>
  <c r="I26" i="5"/>
  <c r="J26" i="5"/>
  <c r="K26" i="5"/>
  <c r="L26" i="5"/>
  <c r="M26" i="5"/>
  <c r="N26" i="5"/>
  <c r="O26" i="5"/>
  <c r="D26" i="5"/>
  <c r="S25" i="5" l="1"/>
  <c r="S24" i="5"/>
  <c r="O109" i="37" l="1"/>
  <c r="N109" i="37"/>
  <c r="M109" i="37"/>
  <c r="L109" i="37"/>
  <c r="K109" i="37"/>
  <c r="J109" i="37"/>
  <c r="I109" i="37"/>
  <c r="H109" i="37"/>
  <c r="G109" i="37"/>
  <c r="F109" i="37"/>
  <c r="E109" i="37"/>
  <c r="D109" i="37"/>
  <c r="Q108" i="37"/>
  <c r="P108" i="37"/>
  <c r="D108" i="37"/>
  <c r="Q107" i="37"/>
  <c r="P107" i="37"/>
  <c r="D107" i="37"/>
  <c r="P106" i="37"/>
  <c r="Q106" i="37" s="1"/>
  <c r="D106" i="37"/>
  <c r="P105" i="37"/>
  <c r="Q105" i="37" s="1"/>
  <c r="D105" i="37"/>
  <c r="O102" i="37"/>
  <c r="N102" i="37"/>
  <c r="M102" i="37"/>
  <c r="L102" i="37"/>
  <c r="K102" i="37"/>
  <c r="J102" i="37"/>
  <c r="I102" i="37"/>
  <c r="H102" i="37"/>
  <c r="G102" i="37"/>
  <c r="F102" i="37"/>
  <c r="E102" i="37"/>
  <c r="D102" i="37"/>
  <c r="P101" i="37"/>
  <c r="Q101" i="37" s="1"/>
  <c r="D101" i="37"/>
  <c r="P100" i="37"/>
  <c r="Q100" i="37" s="1"/>
  <c r="Q99" i="37"/>
  <c r="P99" i="37"/>
  <c r="D99" i="37"/>
  <c r="P98" i="37"/>
  <c r="Q98" i="37" s="1"/>
  <c r="D98" i="37"/>
  <c r="P97" i="37"/>
  <c r="Q97" i="37" s="1"/>
  <c r="D97" i="37"/>
  <c r="P96" i="37"/>
  <c r="Q96" i="37" s="1"/>
  <c r="D96" i="37"/>
  <c r="R93" i="37"/>
  <c r="R109" i="37" s="1"/>
  <c r="O93" i="37"/>
  <c r="N93" i="37"/>
  <c r="M93" i="37"/>
  <c r="L93" i="37"/>
  <c r="K93" i="37"/>
  <c r="J93" i="37"/>
  <c r="I93" i="37"/>
  <c r="H93" i="37"/>
  <c r="G93" i="37"/>
  <c r="F93" i="37"/>
  <c r="E93" i="37"/>
  <c r="D93" i="37"/>
  <c r="Q91" i="37"/>
  <c r="P91" i="37"/>
  <c r="Q90" i="37"/>
  <c r="P90" i="37"/>
  <c r="Q89" i="37"/>
  <c r="P89" i="37"/>
  <c r="Q88" i="37"/>
  <c r="P88" i="37"/>
  <c r="Q87" i="37"/>
  <c r="Q93" i="37" s="1"/>
  <c r="P87" i="37"/>
  <c r="R86" i="37"/>
  <c r="Q84" i="37"/>
  <c r="P84" i="37"/>
  <c r="Q83" i="37"/>
  <c r="P83" i="37"/>
  <c r="Q82" i="37"/>
  <c r="P82" i="37"/>
  <c r="Q81" i="37"/>
  <c r="P81" i="37"/>
  <c r="Q80" i="37"/>
  <c r="P80" i="37"/>
  <c r="R79" i="37"/>
  <c r="Q77" i="37"/>
  <c r="P77" i="37"/>
  <c r="Q76" i="37"/>
  <c r="P76" i="37"/>
  <c r="Q75" i="37"/>
  <c r="P75" i="37"/>
  <c r="Q74" i="37"/>
  <c r="P74" i="37"/>
  <c r="Q73" i="37"/>
  <c r="P73" i="37"/>
  <c r="R72" i="37"/>
  <c r="R69" i="37"/>
  <c r="P69" i="37"/>
  <c r="P93" i="37" s="1"/>
  <c r="O69" i="37"/>
  <c r="N69" i="37"/>
  <c r="M69" i="37"/>
  <c r="L69" i="37"/>
  <c r="K69" i="37"/>
  <c r="J69" i="37"/>
  <c r="I69" i="37"/>
  <c r="H69" i="37"/>
  <c r="G69" i="37"/>
  <c r="F69" i="37"/>
  <c r="E69" i="37"/>
  <c r="D69" i="37"/>
  <c r="Q67" i="37"/>
  <c r="P67" i="37"/>
  <c r="Q66" i="37"/>
  <c r="P66" i="37"/>
  <c r="R63" i="37"/>
  <c r="Q63" i="37"/>
  <c r="P63" i="37"/>
  <c r="Q60" i="37"/>
  <c r="P60" i="37"/>
  <c r="Q59" i="37"/>
  <c r="P59" i="37"/>
  <c r="Q58" i="37"/>
  <c r="P58" i="37"/>
  <c r="Q57" i="37"/>
  <c r="P57" i="37"/>
  <c r="R56" i="37"/>
  <c r="Q56" i="37"/>
  <c r="P56" i="37"/>
  <c r="Q55" i="37"/>
  <c r="P55" i="37"/>
  <c r="Q54" i="37"/>
  <c r="P54" i="37"/>
  <c r="Q53" i="37"/>
  <c r="P53" i="37"/>
  <c r="Q52" i="37"/>
  <c r="P52" i="37"/>
  <c r="Q51" i="37"/>
  <c r="P51" i="37"/>
  <c r="Q50" i="37"/>
  <c r="P50" i="37"/>
  <c r="Q46" i="37"/>
  <c r="P46" i="37"/>
  <c r="Q45" i="37"/>
  <c r="P45" i="37"/>
  <c r="R44" i="37"/>
  <c r="Q44" i="37"/>
  <c r="P44" i="37"/>
  <c r="Q41" i="37"/>
  <c r="P41" i="37"/>
  <c r="Q40" i="37"/>
  <c r="P40" i="37"/>
  <c r="Q37" i="37"/>
  <c r="P37" i="37"/>
  <c r="Q36" i="37"/>
  <c r="P36" i="37"/>
  <c r="Q33" i="37"/>
  <c r="P33" i="37"/>
  <c r="Q32" i="37"/>
  <c r="P32" i="37"/>
  <c r="Q29" i="37"/>
  <c r="P29" i="37"/>
  <c r="Q26" i="37"/>
  <c r="P26" i="37"/>
  <c r="Q25" i="37"/>
  <c r="P25" i="37"/>
  <c r="R24" i="37"/>
  <c r="Q24" i="37"/>
  <c r="P24" i="37"/>
  <c r="Q23" i="37"/>
  <c r="P23" i="37"/>
  <c r="Q20" i="37"/>
  <c r="P20" i="37"/>
  <c r="Q19" i="37"/>
  <c r="P19" i="37"/>
  <c r="Q18" i="37"/>
  <c r="P18" i="37"/>
  <c r="Q17" i="37"/>
  <c r="P17" i="37"/>
  <c r="Q16" i="37"/>
  <c r="P16" i="37"/>
  <c r="R12" i="37"/>
  <c r="P9" i="37"/>
  <c r="O9" i="37"/>
  <c r="N9" i="37"/>
  <c r="M9" i="37"/>
  <c r="L9" i="37"/>
  <c r="K9" i="37"/>
  <c r="J9" i="37"/>
  <c r="I9" i="37"/>
  <c r="H9" i="37"/>
  <c r="G9" i="37"/>
  <c r="F9" i="37"/>
  <c r="E9" i="37"/>
  <c r="D9" i="37"/>
  <c r="Q8" i="37"/>
  <c r="P8" i="37"/>
  <c r="Q7" i="37"/>
  <c r="Q69" i="37" s="1"/>
  <c r="P7" i="37"/>
  <c r="D106" i="27"/>
  <c r="Q102" i="37" l="1"/>
  <c r="Q109" i="37"/>
  <c r="P109" i="37"/>
  <c r="P102" i="37"/>
  <c r="R102" i="37"/>
  <c r="Q9" i="37"/>
  <c r="S21" i="1" l="1"/>
  <c r="T21" i="1"/>
  <c r="P21" i="1"/>
  <c r="Q21" i="1"/>
  <c r="Q49" i="3" l="1"/>
  <c r="O49" i="3"/>
  <c r="R73" i="5" l="1"/>
  <c r="P25" i="5" l="1"/>
  <c r="P45" i="5"/>
  <c r="Q45" i="5" l="1"/>
  <c r="T45" i="5" s="1"/>
  <c r="Q25" i="5"/>
  <c r="T25" i="5" s="1"/>
  <c r="H69" i="27" l="1"/>
  <c r="H21" i="34"/>
  <c r="G69" i="27" l="1"/>
  <c r="P39" i="34"/>
  <c r="Q39" i="34" s="1"/>
  <c r="G21" i="34"/>
  <c r="G93" i="27" l="1"/>
  <c r="F69" i="27"/>
  <c r="F21" i="34"/>
  <c r="E69" i="27" l="1"/>
  <c r="E21" i="34" l="1"/>
  <c r="D108" i="27" l="1"/>
  <c r="D107" i="27"/>
  <c r="D105" i="27"/>
  <c r="D99" i="27"/>
  <c r="D98" i="27"/>
  <c r="D97" i="27"/>
  <c r="D96" i="27"/>
  <c r="D69" i="34" l="1"/>
  <c r="O69" i="27"/>
  <c r="N69" i="27"/>
  <c r="M69" i="27"/>
  <c r="L69" i="27"/>
  <c r="K69" i="27"/>
  <c r="J69" i="27"/>
  <c r="I69" i="27"/>
  <c r="D69" i="27"/>
  <c r="D101" i="27" s="1"/>
  <c r="D109" i="27"/>
  <c r="Y49" i="35" l="1"/>
  <c r="W49" i="35"/>
  <c r="W51" i="35" s="1"/>
  <c r="U49" i="35"/>
  <c r="S49" i="35"/>
  <c r="S51" i="35" s="1"/>
  <c r="Q49" i="35"/>
  <c r="O49" i="35"/>
  <c r="O51" i="35" s="1"/>
  <c r="M49" i="35"/>
  <c r="K49" i="35"/>
  <c r="K51" i="35" s="1"/>
  <c r="I49" i="35"/>
  <c r="G49" i="35"/>
  <c r="G51" i="35" s="1"/>
  <c r="E49" i="35"/>
  <c r="C49" i="35"/>
  <c r="C51" i="35" s="1"/>
  <c r="U43" i="35"/>
  <c r="T43" i="35"/>
  <c r="Q43" i="35"/>
  <c r="P43" i="35"/>
  <c r="M43" i="35"/>
  <c r="L43" i="35"/>
  <c r="E43" i="35"/>
  <c r="D43" i="35"/>
  <c r="Z42" i="35"/>
  <c r="V42" i="35"/>
  <c r="R42" i="35"/>
  <c r="N42" i="35"/>
  <c r="F42" i="35"/>
  <c r="Z41" i="35"/>
  <c r="V41" i="35"/>
  <c r="R41" i="35"/>
  <c r="N41" i="35"/>
  <c r="F41" i="35"/>
  <c r="Z40" i="35"/>
  <c r="V40" i="35"/>
  <c r="R40" i="35"/>
  <c r="N40" i="35"/>
  <c r="F40" i="35"/>
  <c r="Z39" i="35"/>
  <c r="V39" i="35"/>
  <c r="R39" i="35"/>
  <c r="N39" i="35"/>
  <c r="F39" i="35"/>
  <c r="Y36" i="35"/>
  <c r="Y46" i="35" s="1"/>
  <c r="X36" i="35"/>
  <c r="X46" i="35" s="1"/>
  <c r="U36" i="35"/>
  <c r="T36" i="35"/>
  <c r="Q36" i="35"/>
  <c r="P36" i="35"/>
  <c r="M36" i="35"/>
  <c r="L36" i="35"/>
  <c r="I36" i="35"/>
  <c r="I46" i="35" s="1"/>
  <c r="H36" i="35"/>
  <c r="H46" i="35" s="1"/>
  <c r="E36" i="35"/>
  <c r="E46" i="35" s="1"/>
  <c r="D36" i="35"/>
  <c r="Z35" i="35"/>
  <c r="V35" i="35"/>
  <c r="N35" i="35"/>
  <c r="J35" i="35"/>
  <c r="F35" i="35"/>
  <c r="Z34" i="35"/>
  <c r="V34" i="35"/>
  <c r="R34" i="35"/>
  <c r="N34" i="35"/>
  <c r="J34" i="35"/>
  <c r="F34" i="35"/>
  <c r="Z33" i="35"/>
  <c r="V33" i="35"/>
  <c r="R33" i="35"/>
  <c r="N33" i="35"/>
  <c r="J33" i="35"/>
  <c r="F33" i="35"/>
  <c r="Z32" i="35"/>
  <c r="V32" i="35"/>
  <c r="R32" i="35"/>
  <c r="N32" i="35"/>
  <c r="J32" i="35"/>
  <c r="F32" i="35"/>
  <c r="Z31" i="35"/>
  <c r="V31" i="35"/>
  <c r="R31" i="35"/>
  <c r="N31" i="35"/>
  <c r="J31" i="35"/>
  <c r="F31" i="35"/>
  <c r="Z30" i="35"/>
  <c r="Z36" i="35" s="1"/>
  <c r="V30" i="35"/>
  <c r="R30" i="35"/>
  <c r="N30" i="35"/>
  <c r="J30" i="35"/>
  <c r="J36" i="35" s="1"/>
  <c r="J46" i="35" s="1"/>
  <c r="F30" i="35"/>
  <c r="Y24" i="35"/>
  <c r="W24" i="35"/>
  <c r="W26" i="35" s="1"/>
  <c r="U24" i="35"/>
  <c r="S24" i="35"/>
  <c r="S26" i="35" s="1"/>
  <c r="Q24" i="35"/>
  <c r="O24" i="35"/>
  <c r="O26" i="35" s="1"/>
  <c r="M24" i="35"/>
  <c r="K24" i="35"/>
  <c r="K26" i="35" s="1"/>
  <c r="I24" i="35"/>
  <c r="G24" i="35"/>
  <c r="G26" i="35" s="1"/>
  <c r="E24" i="35"/>
  <c r="C24" i="35"/>
  <c r="C26" i="35" s="1"/>
  <c r="Y18" i="35"/>
  <c r="Y21" i="35" s="1"/>
  <c r="X18" i="35"/>
  <c r="U18" i="35"/>
  <c r="T18" i="35"/>
  <c r="E18" i="35"/>
  <c r="D18" i="35"/>
  <c r="Z17" i="35"/>
  <c r="V17" i="35"/>
  <c r="F17" i="35"/>
  <c r="Z16" i="35"/>
  <c r="V16" i="35"/>
  <c r="F16" i="35"/>
  <c r="Z15" i="35"/>
  <c r="V15" i="35"/>
  <c r="F15" i="35"/>
  <c r="Z14" i="35"/>
  <c r="V14" i="35"/>
  <c r="F14" i="35"/>
  <c r="Y11" i="35"/>
  <c r="X11" i="35"/>
  <c r="U11" i="35"/>
  <c r="T11" i="35"/>
  <c r="Q11" i="35"/>
  <c r="Q21" i="35" s="1"/>
  <c r="P11" i="35"/>
  <c r="P21" i="35" s="1"/>
  <c r="M11" i="35"/>
  <c r="M21" i="35" s="1"/>
  <c r="L11" i="35"/>
  <c r="L21" i="35" s="1"/>
  <c r="I11" i="35"/>
  <c r="I21" i="35" s="1"/>
  <c r="H11" i="35"/>
  <c r="H21" i="35" s="1"/>
  <c r="E11" i="35"/>
  <c r="D11" i="35"/>
  <c r="D21" i="35" s="1"/>
  <c r="Z10" i="35"/>
  <c r="V10" i="35"/>
  <c r="R10" i="35"/>
  <c r="N10" i="35"/>
  <c r="J10" i="35"/>
  <c r="F10" i="35"/>
  <c r="Z9" i="35"/>
  <c r="V9" i="35"/>
  <c r="R9" i="35"/>
  <c r="N9" i="35"/>
  <c r="J9" i="35"/>
  <c r="F9" i="35"/>
  <c r="Z8" i="35"/>
  <c r="V8" i="35"/>
  <c r="R8" i="35"/>
  <c r="N8" i="35"/>
  <c r="J8" i="35"/>
  <c r="F8" i="35"/>
  <c r="Z7" i="35"/>
  <c r="V7" i="35"/>
  <c r="R7" i="35"/>
  <c r="N7" i="35"/>
  <c r="J7" i="35"/>
  <c r="F7" i="35"/>
  <c r="Z6" i="35"/>
  <c r="V6" i="35"/>
  <c r="R6" i="35"/>
  <c r="N6" i="35"/>
  <c r="J6" i="35"/>
  <c r="F6" i="35"/>
  <c r="Z5" i="35"/>
  <c r="V5" i="35"/>
  <c r="V11" i="35" s="1"/>
  <c r="R5" i="35"/>
  <c r="R11" i="35" s="1"/>
  <c r="R21" i="35" s="1"/>
  <c r="N5" i="35"/>
  <c r="J5" i="35"/>
  <c r="F5" i="35"/>
  <c r="F11" i="35" s="1"/>
  <c r="D46" i="35" l="1"/>
  <c r="M46" i="35"/>
  <c r="N43" i="35"/>
  <c r="P46" i="35"/>
  <c r="U46" i="35"/>
  <c r="F18" i="35"/>
  <c r="F21" i="35"/>
  <c r="E21" i="35"/>
  <c r="Z43" i="35"/>
  <c r="V43" i="35"/>
  <c r="V36" i="35"/>
  <c r="T46" i="35"/>
  <c r="R43" i="35"/>
  <c r="R36" i="35"/>
  <c r="R46" i="35" s="1"/>
  <c r="Q46" i="35"/>
  <c r="N36" i="35"/>
  <c r="N46" i="35" s="1"/>
  <c r="L46" i="35"/>
  <c r="F36" i="35"/>
  <c r="F43" i="35"/>
  <c r="X21" i="35"/>
  <c r="Z18" i="35"/>
  <c r="Z11" i="35"/>
  <c r="T21" i="35"/>
  <c r="U21" i="35"/>
  <c r="V18" i="35"/>
  <c r="V21" i="35" s="1"/>
  <c r="N11" i="35"/>
  <c r="N21" i="35" s="1"/>
  <c r="J11" i="35"/>
  <c r="J21" i="35" s="1"/>
  <c r="Z46" i="35"/>
  <c r="V46" i="35" l="1"/>
  <c r="Z21" i="35"/>
  <c r="F46" i="35"/>
  <c r="D73" i="34"/>
  <c r="P80" i="34"/>
  <c r="Q80" i="34" s="1"/>
  <c r="O78" i="34"/>
  <c r="N78" i="34"/>
  <c r="M78" i="34"/>
  <c r="L78" i="34"/>
  <c r="K78" i="34"/>
  <c r="J78" i="34"/>
  <c r="I78" i="34"/>
  <c r="H78" i="34"/>
  <c r="G78" i="34"/>
  <c r="F78" i="34"/>
  <c r="E78" i="34"/>
  <c r="D78" i="34"/>
  <c r="P77" i="34"/>
  <c r="Q77" i="34" s="1"/>
  <c r="P76" i="34"/>
  <c r="Q76" i="34" s="1"/>
  <c r="O73" i="34"/>
  <c r="N73" i="34"/>
  <c r="M73" i="34"/>
  <c r="L73" i="34"/>
  <c r="K73" i="34"/>
  <c r="J73" i="34"/>
  <c r="I73" i="34"/>
  <c r="H73" i="34"/>
  <c r="G73" i="34"/>
  <c r="F73" i="34"/>
  <c r="E73" i="34"/>
  <c r="P72" i="34"/>
  <c r="O69" i="34"/>
  <c r="N69" i="34"/>
  <c r="M69" i="34"/>
  <c r="L69" i="34"/>
  <c r="K69" i="34"/>
  <c r="J69" i="34"/>
  <c r="I69" i="34"/>
  <c r="H69" i="34"/>
  <c r="G69" i="34"/>
  <c r="F69" i="34"/>
  <c r="E69" i="34"/>
  <c r="P68" i="34"/>
  <c r="Q68" i="34" s="1"/>
  <c r="P67" i="34"/>
  <c r="Q67" i="34" s="1"/>
  <c r="P66" i="34"/>
  <c r="Q66" i="34" s="1"/>
  <c r="P65" i="34"/>
  <c r="Q65" i="34" s="1"/>
  <c r="P64" i="34"/>
  <c r="Q64" i="34" s="1"/>
  <c r="P63" i="34"/>
  <c r="Q63" i="34" s="1"/>
  <c r="P62" i="34"/>
  <c r="Q62" i="34" s="1"/>
  <c r="P61" i="34"/>
  <c r="Q61" i="34" s="1"/>
  <c r="P60" i="34"/>
  <c r="Q60" i="34" s="1"/>
  <c r="P59" i="34"/>
  <c r="Q59" i="34" s="1"/>
  <c r="P58" i="34"/>
  <c r="Q58" i="34" s="1"/>
  <c r="P57" i="34"/>
  <c r="Q57" i="34" s="1"/>
  <c r="P56" i="34"/>
  <c r="Q56" i="34" s="1"/>
  <c r="P55" i="34"/>
  <c r="Q55" i="34" s="1"/>
  <c r="P54" i="34"/>
  <c r="Q54" i="34" s="1"/>
  <c r="O51" i="34"/>
  <c r="N51" i="34"/>
  <c r="M51" i="34"/>
  <c r="L51" i="34"/>
  <c r="K51" i="34"/>
  <c r="J51" i="34"/>
  <c r="I51" i="34"/>
  <c r="H51" i="34"/>
  <c r="G51" i="34"/>
  <c r="F51" i="34"/>
  <c r="E51" i="34"/>
  <c r="D51" i="34"/>
  <c r="P50" i="34"/>
  <c r="Q50" i="34" s="1"/>
  <c r="O47" i="34"/>
  <c r="N47" i="34"/>
  <c r="M47" i="34"/>
  <c r="L47" i="34"/>
  <c r="K47" i="34"/>
  <c r="J47" i="34"/>
  <c r="I47" i="34"/>
  <c r="H47" i="34"/>
  <c r="G47" i="34"/>
  <c r="F47" i="34"/>
  <c r="E47" i="34"/>
  <c r="D47" i="34"/>
  <c r="P46" i="34"/>
  <c r="Q46" i="34" s="1"/>
  <c r="P45" i="34"/>
  <c r="Q45" i="34" s="1"/>
  <c r="P44" i="34"/>
  <c r="Q44" i="34" s="1"/>
  <c r="P43" i="34"/>
  <c r="Q43" i="34" s="1"/>
  <c r="O40" i="34"/>
  <c r="N40" i="34"/>
  <c r="M40" i="34"/>
  <c r="L40" i="34"/>
  <c r="K40" i="34"/>
  <c r="J40" i="34"/>
  <c r="I40" i="34"/>
  <c r="H40" i="34"/>
  <c r="G40" i="34"/>
  <c r="F40" i="34"/>
  <c r="E40" i="34"/>
  <c r="D40" i="34"/>
  <c r="P38" i="34"/>
  <c r="Q38" i="34" s="1"/>
  <c r="O35" i="34"/>
  <c r="N35" i="34"/>
  <c r="M35" i="34"/>
  <c r="L35" i="34"/>
  <c r="K35" i="34"/>
  <c r="J35" i="34"/>
  <c r="I35" i="34"/>
  <c r="H35" i="34"/>
  <c r="G35" i="34"/>
  <c r="F35" i="34"/>
  <c r="E35" i="34"/>
  <c r="D35" i="34"/>
  <c r="P34" i="34"/>
  <c r="Q34" i="34" s="1"/>
  <c r="P33" i="34"/>
  <c r="Q33" i="34" s="1"/>
  <c r="O30" i="34"/>
  <c r="N30" i="34"/>
  <c r="M30" i="34"/>
  <c r="L30" i="34"/>
  <c r="K30" i="34"/>
  <c r="J30" i="34"/>
  <c r="I30" i="34"/>
  <c r="H30" i="34"/>
  <c r="G30" i="34"/>
  <c r="F30" i="34"/>
  <c r="E30" i="34"/>
  <c r="D30" i="34"/>
  <c r="P29" i="34"/>
  <c r="Q29" i="34" s="1"/>
  <c r="P28" i="34"/>
  <c r="Q28" i="34" s="1"/>
  <c r="O25" i="34"/>
  <c r="N25" i="34"/>
  <c r="M25" i="34"/>
  <c r="L25" i="34"/>
  <c r="K25" i="34"/>
  <c r="J25" i="34"/>
  <c r="I25" i="34"/>
  <c r="H25" i="34"/>
  <c r="G25" i="34"/>
  <c r="F25" i="34"/>
  <c r="E25" i="34"/>
  <c r="D25" i="34"/>
  <c r="P24" i="34"/>
  <c r="O21" i="34"/>
  <c r="N21" i="34"/>
  <c r="M21" i="34"/>
  <c r="L21" i="34"/>
  <c r="K21" i="34"/>
  <c r="J21" i="34"/>
  <c r="I21" i="34"/>
  <c r="D21" i="34"/>
  <c r="P20" i="34"/>
  <c r="Q20" i="34" s="1"/>
  <c r="P19" i="34"/>
  <c r="Q19" i="34" s="1"/>
  <c r="P18" i="34"/>
  <c r="Q18" i="34" s="1"/>
  <c r="P17" i="34"/>
  <c r="Q17" i="34" s="1"/>
  <c r="O14" i="34"/>
  <c r="N14" i="34"/>
  <c r="M14" i="34"/>
  <c r="L14" i="34"/>
  <c r="K14" i="34"/>
  <c r="J14" i="34"/>
  <c r="I14" i="34"/>
  <c r="H14" i="34"/>
  <c r="G14" i="34"/>
  <c r="F14" i="34"/>
  <c r="E14" i="34"/>
  <c r="D14" i="34"/>
  <c r="P13" i="34"/>
  <c r="Q13" i="34" s="1"/>
  <c r="P12" i="34"/>
  <c r="Q12" i="34" s="1"/>
  <c r="P11" i="34"/>
  <c r="Q11" i="34" s="1"/>
  <c r="P10" i="34"/>
  <c r="Q10" i="34" s="1"/>
  <c r="P9" i="34"/>
  <c r="Q9" i="34" s="1"/>
  <c r="P25" i="34" l="1"/>
  <c r="Q24" i="34"/>
  <c r="P73" i="34"/>
  <c r="Q72" i="34"/>
  <c r="Q73" i="34" s="1"/>
  <c r="D82" i="34"/>
  <c r="P30" i="34"/>
  <c r="P40" i="34"/>
  <c r="P35" i="34"/>
  <c r="P47" i="34"/>
  <c r="Q78" i="34"/>
  <c r="G82" i="34"/>
  <c r="K82" i="34"/>
  <c r="O82" i="34"/>
  <c r="Q40" i="34"/>
  <c r="Q47" i="34"/>
  <c r="H82" i="34"/>
  <c r="L82" i="34"/>
  <c r="E82" i="34"/>
  <c r="I82" i="34"/>
  <c r="M82" i="34"/>
  <c r="P69" i="34"/>
  <c r="P78" i="34"/>
  <c r="F82" i="34"/>
  <c r="J82" i="34"/>
  <c r="N82" i="34"/>
  <c r="Q51" i="34"/>
  <c r="Q14" i="34"/>
  <c r="Q21" i="34"/>
  <c r="P21" i="34"/>
  <c r="P14" i="34"/>
  <c r="P51" i="34"/>
  <c r="P82" i="34" l="1"/>
  <c r="Q25" i="34"/>
  <c r="Q30" i="34"/>
  <c r="Q69" i="34"/>
  <c r="Q35" i="34"/>
  <c r="Q82" i="34" l="1"/>
  <c r="P46" i="27" l="1"/>
  <c r="Q46" i="27" s="1"/>
  <c r="R63" i="27"/>
  <c r="R56" i="27"/>
  <c r="R44" i="27"/>
  <c r="R24" i="27"/>
  <c r="R12" i="27"/>
  <c r="R86" i="27"/>
  <c r="R79" i="27"/>
  <c r="R72" i="27"/>
  <c r="R51" i="5"/>
  <c r="R46" i="5"/>
  <c r="R44" i="5"/>
  <c r="R47" i="5"/>
  <c r="R40" i="5"/>
  <c r="R39" i="5"/>
  <c r="R30" i="5"/>
  <c r="R29" i="5"/>
  <c r="R24" i="5"/>
  <c r="R26" i="5" s="1"/>
  <c r="R20" i="5"/>
  <c r="R18" i="5"/>
  <c r="R19" i="5"/>
  <c r="R17" i="5"/>
  <c r="R13" i="5"/>
  <c r="R12" i="5"/>
  <c r="R11" i="5"/>
  <c r="R10" i="5"/>
  <c r="R9" i="5"/>
  <c r="R69" i="27" l="1"/>
  <c r="R93" i="27"/>
  <c r="P26" i="27"/>
  <c r="Q26" i="27" s="1"/>
  <c r="J30" i="3" l="1"/>
  <c r="J31" i="3"/>
  <c r="J32" i="3"/>
  <c r="J33" i="3"/>
  <c r="J34" i="3"/>
  <c r="R47" i="1" l="1"/>
  <c r="L47" i="1" l="1"/>
  <c r="O13" i="33" l="1"/>
  <c r="Y49" i="4" l="1"/>
  <c r="U49" i="4"/>
  <c r="Q49" i="4"/>
  <c r="M49" i="4"/>
  <c r="E49" i="4"/>
  <c r="Y24" i="4"/>
  <c r="K49" i="4"/>
  <c r="I47" i="1" l="1"/>
  <c r="F47" i="1" l="1"/>
  <c r="D31" i="1" l="1"/>
  <c r="D32" i="1"/>
  <c r="D33" i="1"/>
  <c r="D34" i="1"/>
  <c r="D37" i="1"/>
  <c r="D38" i="1"/>
  <c r="D39" i="1"/>
  <c r="D40" i="1"/>
  <c r="D41" i="1"/>
  <c r="D42" i="1"/>
  <c r="D44" i="1"/>
  <c r="D45" i="1"/>
  <c r="D46" i="1"/>
  <c r="E31" i="1"/>
  <c r="E32" i="1"/>
  <c r="E33" i="1"/>
  <c r="E34" i="1"/>
  <c r="E37" i="1"/>
  <c r="E38" i="1"/>
  <c r="E39" i="1"/>
  <c r="E40" i="1"/>
  <c r="E41" i="1"/>
  <c r="E42" i="1"/>
  <c r="E44" i="1"/>
  <c r="E45" i="1"/>
  <c r="E46" i="1"/>
  <c r="Y11" i="3" l="1"/>
  <c r="X11" i="3"/>
  <c r="D15" i="1" l="1"/>
  <c r="E15" i="1"/>
  <c r="G15" i="1"/>
  <c r="H15" i="1"/>
  <c r="J15" i="1"/>
  <c r="K15" i="1"/>
  <c r="M15" i="1"/>
  <c r="N15" i="1"/>
  <c r="P15" i="1"/>
  <c r="Q15" i="1"/>
  <c r="S15" i="1"/>
  <c r="T15" i="1"/>
  <c r="G38" i="1"/>
  <c r="H38" i="1"/>
  <c r="J38" i="1"/>
  <c r="K38" i="1"/>
  <c r="M38" i="1"/>
  <c r="N38" i="1"/>
  <c r="P38" i="1"/>
  <c r="Q38" i="1"/>
  <c r="S38" i="1"/>
  <c r="T38" i="1"/>
  <c r="I21" i="5" l="1"/>
  <c r="M23" i="1" l="1"/>
  <c r="M22" i="1"/>
  <c r="M21" i="1"/>
  <c r="M19" i="1"/>
  <c r="M18" i="1"/>
  <c r="M17" i="1"/>
  <c r="M16" i="1"/>
  <c r="M14" i="1"/>
  <c r="M11" i="1"/>
  <c r="M10" i="1"/>
  <c r="M9" i="1"/>
  <c r="M8" i="1"/>
  <c r="H21" i="5" l="1"/>
  <c r="O23" i="33" l="1"/>
  <c r="N19" i="33"/>
  <c r="M19" i="33"/>
  <c r="L19" i="33"/>
  <c r="K19" i="33"/>
  <c r="J19" i="33"/>
  <c r="I19" i="33"/>
  <c r="H19" i="33"/>
  <c r="G19" i="33"/>
  <c r="F19" i="33"/>
  <c r="E19" i="33"/>
  <c r="D19" i="33"/>
  <c r="C19" i="33"/>
  <c r="O18" i="33"/>
  <c r="O17" i="33"/>
  <c r="O16" i="33"/>
  <c r="O15" i="33"/>
  <c r="O14" i="33"/>
  <c r="O12" i="33"/>
  <c r="O11" i="33"/>
  <c r="O10" i="33"/>
  <c r="O19" i="33" l="1"/>
  <c r="F12" i="1" l="1"/>
  <c r="H10" i="1" l="1"/>
  <c r="G10" i="1"/>
  <c r="H9" i="1"/>
  <c r="G9" i="1"/>
  <c r="H8" i="1"/>
  <c r="G8" i="1"/>
  <c r="H7" i="1"/>
  <c r="G7" i="1"/>
  <c r="H23" i="1"/>
  <c r="G23" i="1"/>
  <c r="H22" i="1"/>
  <c r="G22" i="1"/>
  <c r="H21" i="1"/>
  <c r="G21" i="1"/>
  <c r="H19" i="1"/>
  <c r="G19" i="1"/>
  <c r="H18" i="1"/>
  <c r="G18" i="1"/>
  <c r="H17" i="1"/>
  <c r="G17" i="1"/>
  <c r="H16" i="1"/>
  <c r="G16" i="1"/>
  <c r="H14" i="1"/>
  <c r="G14" i="1"/>
  <c r="D18" i="1" l="1"/>
  <c r="D9" i="1"/>
  <c r="J16" i="1" l="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2" i="1"/>
  <c r="S23" i="1"/>
  <c r="P14" i="1"/>
  <c r="P16" i="1"/>
  <c r="P17" i="1"/>
  <c r="P18" i="1"/>
  <c r="P19" i="1"/>
  <c r="P22" i="1"/>
  <c r="P23" i="1"/>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P50" i="27" l="1"/>
  <c r="Q50" i="27" s="1"/>
  <c r="P44" i="27"/>
  <c r="Q44" i="27" s="1"/>
  <c r="P69" i="5"/>
  <c r="Q69" i="5" s="1"/>
  <c r="P68" i="5"/>
  <c r="Q68" i="5" s="1"/>
  <c r="P67" i="5"/>
  <c r="Q67" i="5" s="1"/>
  <c r="P78" i="5" l="1"/>
  <c r="P77" i="5"/>
  <c r="P51" i="5"/>
  <c r="Q51" i="5" s="1"/>
  <c r="P30" i="5"/>
  <c r="Q30" i="5" s="1"/>
  <c r="P29" i="5"/>
  <c r="Q29" i="5" s="1"/>
  <c r="P17" i="5"/>
  <c r="Q17" i="5" s="1"/>
  <c r="P13" i="5"/>
  <c r="Q13" i="5" s="1"/>
  <c r="P12" i="5"/>
  <c r="Q12" i="5" s="1"/>
  <c r="P11" i="5"/>
  <c r="Q11" i="5" s="1"/>
  <c r="P10" i="5"/>
  <c r="Q10" i="5" s="1"/>
  <c r="P9" i="5"/>
  <c r="Q9" i="5" s="1"/>
  <c r="Q77" i="5" l="1"/>
  <c r="T77" i="5" s="1"/>
  <c r="Q78" i="5"/>
  <c r="P52" i="5"/>
  <c r="P31" i="5"/>
  <c r="P79" i="5"/>
  <c r="P14" i="5"/>
  <c r="P62" i="5"/>
  <c r="Q62" i="5" s="1"/>
  <c r="P40" i="5"/>
  <c r="Q40" i="5" s="1"/>
  <c r="P47" i="5"/>
  <c r="Q47" i="5" s="1"/>
  <c r="P46" i="5"/>
  <c r="Q46" i="5" s="1"/>
  <c r="P44" i="5"/>
  <c r="Q44" i="5" s="1"/>
  <c r="P20" i="5"/>
  <c r="Q20" i="5" s="1"/>
  <c r="P19" i="5"/>
  <c r="Q19" i="5" s="1"/>
  <c r="P18" i="5"/>
  <c r="Q18" i="5" s="1"/>
  <c r="Q79" i="5" l="1"/>
  <c r="T78" i="5"/>
  <c r="Q48" i="5"/>
  <c r="P48" i="5"/>
  <c r="P21"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19" i="1"/>
  <c r="T18" i="1"/>
  <c r="T17" i="1"/>
  <c r="T16" i="1"/>
  <c r="T14" i="1"/>
  <c r="T11" i="1"/>
  <c r="T10" i="1"/>
  <c r="T9" i="1"/>
  <c r="T8" i="1"/>
  <c r="T11" i="3" l="1"/>
  <c r="U11" i="3"/>
  <c r="Q18" i="1"/>
  <c r="Q19" i="1"/>
  <c r="Q23" i="1"/>
  <c r="Q22" i="1"/>
  <c r="Q17" i="1"/>
  <c r="Q16" i="1"/>
  <c r="Q14" i="1"/>
  <c r="Q11" i="1"/>
  <c r="Q10" i="1"/>
  <c r="Q9" i="1"/>
  <c r="Q8" i="1"/>
  <c r="P108" i="27" l="1"/>
  <c r="Q108" i="27" s="1"/>
  <c r="G109" i="27" l="1"/>
  <c r="P107" i="27"/>
  <c r="Q107" i="27" s="1"/>
  <c r="P106" i="27"/>
  <c r="Q106" i="27" s="1"/>
  <c r="O109" i="27"/>
  <c r="N109" i="27"/>
  <c r="M109" i="27"/>
  <c r="L109" i="27"/>
  <c r="K109" i="27"/>
  <c r="J109" i="27"/>
  <c r="I109" i="27"/>
  <c r="H109" i="27"/>
  <c r="F109" i="27"/>
  <c r="E109" i="27"/>
  <c r="P105" i="27"/>
  <c r="Q105" i="27" s="1"/>
  <c r="P91" i="27"/>
  <c r="Q91" i="27" s="1"/>
  <c r="P90" i="27"/>
  <c r="Q90" i="27" s="1"/>
  <c r="P89" i="27"/>
  <c r="Q89" i="27" s="1"/>
  <c r="P88" i="27"/>
  <c r="Q88" i="27" s="1"/>
  <c r="P87" i="27"/>
  <c r="Q87" i="27" s="1"/>
  <c r="P84" i="27"/>
  <c r="Q84" i="27" s="1"/>
  <c r="P83" i="27"/>
  <c r="Q83" i="27" s="1"/>
  <c r="P82" i="27"/>
  <c r="Q82" i="27" s="1"/>
  <c r="P81" i="27"/>
  <c r="Q81" i="27" s="1"/>
  <c r="P80" i="27"/>
  <c r="Q80" i="27" s="1"/>
  <c r="P77" i="27"/>
  <c r="Q77" i="27" s="1"/>
  <c r="P76" i="27"/>
  <c r="Q76" i="27" s="1"/>
  <c r="P75" i="27"/>
  <c r="Q75" i="27" s="1"/>
  <c r="P74" i="27"/>
  <c r="Q74" i="27" s="1"/>
  <c r="P73" i="27"/>
  <c r="Q73" i="27" s="1"/>
  <c r="P67" i="27"/>
  <c r="Q67" i="27" s="1"/>
  <c r="P66" i="27"/>
  <c r="Q66" i="27" s="1"/>
  <c r="P63" i="27"/>
  <c r="Q63" i="27" s="1"/>
  <c r="P60" i="27"/>
  <c r="Q60" i="27" s="1"/>
  <c r="P59" i="27"/>
  <c r="Q59" i="27" s="1"/>
  <c r="P58" i="27"/>
  <c r="Q58" i="27" s="1"/>
  <c r="P57" i="27"/>
  <c r="Q57" i="27" s="1"/>
  <c r="P56" i="27"/>
  <c r="Q56" i="27" s="1"/>
  <c r="P55" i="27"/>
  <c r="Q55" i="27" s="1"/>
  <c r="P54" i="27"/>
  <c r="Q54" i="27" s="1"/>
  <c r="P53" i="27"/>
  <c r="Q53" i="27" s="1"/>
  <c r="P52" i="27"/>
  <c r="Q52" i="27" s="1"/>
  <c r="P51" i="27"/>
  <c r="Q51" i="27" s="1"/>
  <c r="P45" i="27"/>
  <c r="Q45" i="27" s="1"/>
  <c r="P41" i="27"/>
  <c r="Q41" i="27" s="1"/>
  <c r="P40" i="27"/>
  <c r="Q40" i="27" s="1"/>
  <c r="P37" i="27"/>
  <c r="Q37" i="27" s="1"/>
  <c r="P36" i="27"/>
  <c r="Q36" i="27" s="1"/>
  <c r="P33" i="27"/>
  <c r="Q33" i="27" s="1"/>
  <c r="P32" i="27"/>
  <c r="Q32" i="27" s="1"/>
  <c r="P29" i="27"/>
  <c r="Q29" i="27" s="1"/>
  <c r="P25" i="27"/>
  <c r="Q25" i="27" s="1"/>
  <c r="P24" i="27"/>
  <c r="Q24" i="27" s="1"/>
  <c r="P23" i="27"/>
  <c r="Q23" i="27" s="1"/>
  <c r="P20" i="27"/>
  <c r="Q20" i="27" s="1"/>
  <c r="P19" i="27"/>
  <c r="Q19" i="27" s="1"/>
  <c r="P18" i="27"/>
  <c r="Q18" i="27" s="1"/>
  <c r="P17" i="27"/>
  <c r="Q17" i="27" s="1"/>
  <c r="P16" i="27"/>
  <c r="Q16" i="27" s="1"/>
  <c r="O9" i="27"/>
  <c r="N9" i="27"/>
  <c r="M9" i="27"/>
  <c r="L9" i="27"/>
  <c r="K9" i="27"/>
  <c r="J9" i="27"/>
  <c r="I9" i="27"/>
  <c r="H9" i="27"/>
  <c r="G9" i="27"/>
  <c r="F9" i="27"/>
  <c r="E9" i="27"/>
  <c r="D9" i="27"/>
  <c r="P8" i="27"/>
  <c r="Q8" i="27" s="1"/>
  <c r="P7" i="27"/>
  <c r="Q7" i="27" s="1"/>
  <c r="Q109" i="27" l="1"/>
  <c r="Q9" i="27"/>
  <c r="Q69" i="27"/>
  <c r="Q93" i="27" s="1"/>
  <c r="J93" i="27"/>
  <c r="J102" i="27"/>
  <c r="N93" i="27"/>
  <c r="N102" i="27"/>
  <c r="H93" i="27"/>
  <c r="H102" i="27"/>
  <c r="I93" i="27"/>
  <c r="I102" i="27"/>
  <c r="M93" i="27"/>
  <c r="M102" i="27"/>
  <c r="L93" i="27"/>
  <c r="L102" i="27"/>
  <c r="D102" i="27"/>
  <c r="D93" i="27"/>
  <c r="F93" i="27"/>
  <c r="F102" i="27"/>
  <c r="P97" i="27"/>
  <c r="Q97" i="27" s="1"/>
  <c r="P109" i="27"/>
  <c r="P98" i="27"/>
  <c r="Q98" i="27" s="1"/>
  <c r="P96" i="27"/>
  <c r="Q96" i="27" s="1"/>
  <c r="P99" i="27"/>
  <c r="Q99" i="27" s="1"/>
  <c r="P100" i="27"/>
  <c r="Q100" i="27" s="1"/>
  <c r="P69" i="27"/>
  <c r="R109" i="27"/>
  <c r="R102" i="27"/>
  <c r="G102" i="27"/>
  <c r="K102" i="27"/>
  <c r="O102" i="27"/>
  <c r="K93" i="27"/>
  <c r="O93" i="27"/>
  <c r="P9" i="27"/>
  <c r="P101" i="27" l="1"/>
  <c r="Q101" i="27" s="1"/>
  <c r="Q102" i="27" s="1"/>
  <c r="P93" i="27"/>
  <c r="P102" i="27" l="1"/>
  <c r="N23" i="1" l="1"/>
  <c r="K23" i="1"/>
  <c r="E23" i="1"/>
  <c r="N22" i="1"/>
  <c r="K22" i="1"/>
  <c r="E22" i="1"/>
  <c r="N21"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O70" i="5" l="1"/>
  <c r="N70" i="5"/>
  <c r="M70" i="5"/>
  <c r="L70" i="5"/>
  <c r="K70" i="5"/>
  <c r="J70" i="5"/>
  <c r="I70" i="5"/>
  <c r="H70" i="5"/>
  <c r="G70" i="5"/>
  <c r="F70" i="5"/>
  <c r="E70" i="5"/>
  <c r="D70" i="5"/>
  <c r="P63" i="5"/>
  <c r="T68" i="5"/>
  <c r="Q63" i="5" l="1"/>
  <c r="T63" i="5" s="1"/>
  <c r="R70" i="5"/>
  <c r="P60" i="5"/>
  <c r="T67" i="5"/>
  <c r="Q60" i="5" l="1"/>
  <c r="T60" i="5" s="1"/>
  <c r="P73" i="5"/>
  <c r="P64" i="5"/>
  <c r="P61" i="5"/>
  <c r="Q61" i="5" s="1"/>
  <c r="P55" i="5"/>
  <c r="P66" i="5"/>
  <c r="Q66" i="5" s="1"/>
  <c r="P59" i="5"/>
  <c r="P56" i="5"/>
  <c r="Q56" i="5" s="1"/>
  <c r="P58" i="5"/>
  <c r="P57" i="5"/>
  <c r="Q57" i="5" s="1"/>
  <c r="P65" i="5"/>
  <c r="T46" i="5"/>
  <c r="T44" i="5"/>
  <c r="T47" i="5"/>
  <c r="P39" i="5"/>
  <c r="Q39" i="5" s="1"/>
  <c r="T40" i="5"/>
  <c r="P35" i="5"/>
  <c r="P34" i="5"/>
  <c r="T30" i="5"/>
  <c r="T29" i="5"/>
  <c r="P24" i="5"/>
  <c r="Q24" i="5" s="1"/>
  <c r="T20" i="5"/>
  <c r="T17" i="5"/>
  <c r="T19" i="5"/>
  <c r="T18" i="5"/>
  <c r="T13" i="5"/>
  <c r="T11" i="5"/>
  <c r="T9" i="5"/>
  <c r="Q73" i="5" l="1"/>
  <c r="T73" i="5" s="1"/>
  <c r="Q65" i="5"/>
  <c r="T65" i="5" s="1"/>
  <c r="Q59" i="5"/>
  <c r="T59" i="5" s="1"/>
  <c r="Q64" i="5"/>
  <c r="T64" i="5" s="1"/>
  <c r="Q58" i="5"/>
  <c r="T58" i="5" s="1"/>
  <c r="Q55" i="5"/>
  <c r="T55" i="5" s="1"/>
  <c r="Q34" i="5"/>
  <c r="T34" i="5" s="1"/>
  <c r="Q35" i="5"/>
  <c r="T35" i="5" s="1"/>
  <c r="P26" i="5"/>
  <c r="P41" i="5"/>
  <c r="T39" i="5"/>
  <c r="P70" i="5"/>
  <c r="T12" i="5"/>
  <c r="Q14" i="5"/>
  <c r="T10" i="5"/>
  <c r="T56" i="5"/>
  <c r="T61" i="5"/>
  <c r="T57" i="5"/>
  <c r="T66" i="5"/>
  <c r="T69" i="5"/>
  <c r="T62" i="5"/>
  <c r="Q70" i="5" l="1"/>
  <c r="T70" i="5" s="1"/>
  <c r="T24" i="5"/>
  <c r="Q26" i="5"/>
  <c r="I24" i="3"/>
  <c r="G24" i="3"/>
  <c r="G26" i="3" s="1"/>
  <c r="V10" i="3"/>
  <c r="V9" i="3"/>
  <c r="V8" i="3"/>
  <c r="V7" i="3"/>
  <c r="V6" i="3"/>
  <c r="V5" i="3"/>
  <c r="R10" i="3"/>
  <c r="R9" i="3"/>
  <c r="R8" i="3"/>
  <c r="R7" i="3"/>
  <c r="R6" i="3"/>
  <c r="R5" i="3"/>
  <c r="N10" i="3"/>
  <c r="N9" i="3"/>
  <c r="N8" i="3"/>
  <c r="N7" i="3"/>
  <c r="N6" i="3"/>
  <c r="N5" i="3"/>
  <c r="Q43" i="4" l="1"/>
  <c r="P43" i="4"/>
  <c r="Q36" i="4"/>
  <c r="P36" i="4"/>
  <c r="Q46" i="4" l="1"/>
  <c r="P46" i="4"/>
  <c r="H36" i="4"/>
  <c r="I36" i="4"/>
  <c r="E36" i="5" l="1"/>
  <c r="F36" i="5"/>
  <c r="G36" i="5"/>
  <c r="H36" i="5"/>
  <c r="I36" i="5"/>
  <c r="J36" i="5"/>
  <c r="K36" i="5"/>
  <c r="L36" i="5"/>
  <c r="M36" i="5"/>
  <c r="N36" i="5"/>
  <c r="O36" i="5"/>
  <c r="R36" i="5"/>
  <c r="D36" i="5"/>
  <c r="L79" i="5"/>
  <c r="M79" i="5"/>
  <c r="N79" i="5"/>
  <c r="O79" i="5"/>
  <c r="L74" i="5"/>
  <c r="M74" i="5"/>
  <c r="N74" i="5"/>
  <c r="O74" i="5"/>
  <c r="L52" i="5"/>
  <c r="M52" i="5"/>
  <c r="N52" i="5"/>
  <c r="O52" i="5"/>
  <c r="L48" i="5"/>
  <c r="N48" i="5"/>
  <c r="O48" i="5"/>
  <c r="L41" i="5"/>
  <c r="M41" i="5"/>
  <c r="N41" i="5"/>
  <c r="O41" i="5"/>
  <c r="L31" i="5"/>
  <c r="M31" i="5"/>
  <c r="N31" i="5"/>
  <c r="O31" i="5"/>
  <c r="L21" i="5"/>
  <c r="M21" i="5"/>
  <c r="N21" i="5"/>
  <c r="O21" i="5"/>
  <c r="L14" i="5"/>
  <c r="M14" i="5"/>
  <c r="N14" i="5"/>
  <c r="O14" i="5"/>
  <c r="L81" i="5" l="1"/>
  <c r="N81" i="5"/>
  <c r="O81" i="5"/>
  <c r="Y49" i="3"/>
  <c r="U49" i="3"/>
  <c r="M49" i="3"/>
  <c r="E49" i="3"/>
  <c r="R24" i="1" l="1"/>
  <c r="K21" i="5" l="1"/>
  <c r="G21" i="5"/>
  <c r="E21" i="5"/>
  <c r="D21" i="5"/>
  <c r="F21" i="5"/>
  <c r="J21"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R79" i="5" l="1"/>
  <c r="T79" i="5" s="1"/>
  <c r="K79" i="5"/>
  <c r="J79" i="5"/>
  <c r="I79" i="5"/>
  <c r="H79" i="5"/>
  <c r="G79" i="5"/>
  <c r="F79" i="5"/>
  <c r="E79" i="5"/>
  <c r="D79" i="5"/>
  <c r="R74" i="5"/>
  <c r="K74" i="5"/>
  <c r="J74" i="5"/>
  <c r="I74" i="5"/>
  <c r="H74" i="5"/>
  <c r="G74" i="5"/>
  <c r="F74" i="5"/>
  <c r="E74" i="5"/>
  <c r="D74" i="5"/>
  <c r="R52" i="5"/>
  <c r="K52" i="5"/>
  <c r="J52" i="5"/>
  <c r="I52" i="5"/>
  <c r="H52" i="5"/>
  <c r="G52" i="5"/>
  <c r="F52" i="5"/>
  <c r="E52" i="5"/>
  <c r="D52" i="5"/>
  <c r="R48" i="5"/>
  <c r="K48" i="5"/>
  <c r="J48" i="5"/>
  <c r="I48" i="5"/>
  <c r="H48" i="5"/>
  <c r="G48" i="5"/>
  <c r="F48" i="5"/>
  <c r="E48" i="5"/>
  <c r="D48" i="5"/>
  <c r="R41" i="5"/>
  <c r="K41" i="5"/>
  <c r="J41" i="5"/>
  <c r="I41" i="5"/>
  <c r="R31" i="5"/>
  <c r="K31" i="5"/>
  <c r="J31" i="5"/>
  <c r="I31" i="5"/>
  <c r="H31" i="5"/>
  <c r="G31" i="5"/>
  <c r="F31" i="5"/>
  <c r="E31" i="5"/>
  <c r="D31" i="5"/>
  <c r="R21" i="5"/>
  <c r="R14" i="5"/>
  <c r="K14" i="5"/>
  <c r="J14" i="5"/>
  <c r="I14" i="5"/>
  <c r="H14" i="5"/>
  <c r="G14" i="5"/>
  <c r="F14" i="5"/>
  <c r="E14" i="5"/>
  <c r="D14" i="5"/>
  <c r="I81" i="5" l="1"/>
  <c r="J81" i="5"/>
  <c r="K81" i="5"/>
  <c r="R81" i="5"/>
  <c r="H41" i="5"/>
  <c r="H81" i="5" s="1"/>
  <c r="G41" i="5"/>
  <c r="G81" i="5" s="1"/>
  <c r="F41" i="5"/>
  <c r="F81" i="5" s="1"/>
  <c r="E41" i="5"/>
  <c r="E81" i="5" s="1"/>
  <c r="D41" i="5"/>
  <c r="D81" i="5" s="1"/>
  <c r="W49" i="3" l="1"/>
  <c r="W51" i="3" s="1"/>
  <c r="S49" i="3"/>
  <c r="S51" i="3" s="1"/>
  <c r="O51" i="3"/>
  <c r="K49" i="3"/>
  <c r="K51" i="3" s="1"/>
  <c r="I49" i="3"/>
  <c r="G49" i="3"/>
  <c r="G51" i="3" s="1"/>
  <c r="C49" i="3"/>
  <c r="C51" i="3" s="1"/>
  <c r="Y43" i="3"/>
  <c r="X43" i="3"/>
  <c r="U43" i="3"/>
  <c r="T43" i="3"/>
  <c r="Q43" i="3"/>
  <c r="P43" i="3"/>
  <c r="E43" i="3"/>
  <c r="D43" i="3"/>
  <c r="Z42" i="3"/>
  <c r="V42" i="3"/>
  <c r="R42" i="3"/>
  <c r="N42" i="3"/>
  <c r="F42" i="3"/>
  <c r="Z41" i="3"/>
  <c r="V41" i="3"/>
  <c r="R41" i="3"/>
  <c r="N41" i="3"/>
  <c r="F41" i="3"/>
  <c r="Z40" i="3"/>
  <c r="V40" i="3"/>
  <c r="R40" i="3"/>
  <c r="N40" i="3"/>
  <c r="F40" i="3"/>
  <c r="Z39" i="3"/>
  <c r="V39" i="3"/>
  <c r="R39" i="3"/>
  <c r="N39" i="3"/>
  <c r="F39" i="3"/>
  <c r="Y36" i="3"/>
  <c r="X36" i="3"/>
  <c r="U36" i="3"/>
  <c r="T36" i="3"/>
  <c r="Q36" i="3"/>
  <c r="P36" i="3"/>
  <c r="M36" i="3"/>
  <c r="L36" i="3"/>
  <c r="I36" i="3"/>
  <c r="I46" i="3" s="1"/>
  <c r="H36" i="3"/>
  <c r="H46" i="3" s="1"/>
  <c r="E36" i="3"/>
  <c r="E46" i="3" s="1"/>
  <c r="D36" i="3"/>
  <c r="D46" i="3" s="1"/>
  <c r="Z35" i="3"/>
  <c r="V35" i="3"/>
  <c r="N35" i="3"/>
  <c r="J35" i="3"/>
  <c r="F35" i="3"/>
  <c r="Z34" i="3"/>
  <c r="V34" i="3"/>
  <c r="R34" i="3"/>
  <c r="N34" i="3"/>
  <c r="F34" i="3"/>
  <c r="Z33" i="3"/>
  <c r="V33" i="3"/>
  <c r="R33" i="3"/>
  <c r="N33" i="3"/>
  <c r="F33" i="3"/>
  <c r="Z32" i="3"/>
  <c r="V32" i="3"/>
  <c r="R32" i="3"/>
  <c r="N32" i="3"/>
  <c r="F32" i="3"/>
  <c r="Z31" i="3"/>
  <c r="V31" i="3"/>
  <c r="R31" i="3"/>
  <c r="N31" i="3"/>
  <c r="F31" i="3"/>
  <c r="Z30" i="3"/>
  <c r="V30" i="3"/>
  <c r="R30" i="3"/>
  <c r="N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Y46" i="3" l="1"/>
  <c r="Q46" i="3"/>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Q74" i="5"/>
  <c r="Q31" i="5"/>
  <c r="T31" i="5" s="1"/>
  <c r="N46" i="3"/>
  <c r="R46" i="3"/>
  <c r="Z46" i="3"/>
  <c r="P36" i="5"/>
  <c r="F46" i="3"/>
  <c r="F21" i="3"/>
  <c r="T26" i="5"/>
  <c r="T48" i="5"/>
  <c r="Q41" i="5"/>
  <c r="P74"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P81" i="5" l="1"/>
  <c r="T74" i="5"/>
  <c r="M46" i="4"/>
  <c r="T41" i="5"/>
  <c r="J11" i="4"/>
  <c r="J21" i="4" s="1"/>
  <c r="U21" i="4"/>
  <c r="E46" i="4"/>
  <c r="F11" i="4"/>
  <c r="V11" i="4"/>
  <c r="Y21" i="4"/>
  <c r="D46" i="4"/>
  <c r="R36" i="4"/>
  <c r="Z11" i="4"/>
  <c r="Q52" i="5"/>
  <c r="T51" i="5"/>
  <c r="E12" i="1"/>
  <c r="E25" i="1" s="1"/>
  <c r="L46" i="4"/>
  <c r="F43" i="4"/>
  <c r="F36" i="4"/>
  <c r="Q36" i="5"/>
  <c r="T36" i="5" s="1"/>
  <c r="G35" i="1"/>
  <c r="G48" i="1" s="1"/>
  <c r="N36" i="4"/>
  <c r="V43" i="4"/>
  <c r="V18" i="4"/>
  <c r="Z18" i="4"/>
  <c r="V36" i="4"/>
  <c r="N43" i="4"/>
  <c r="N11" i="4"/>
  <c r="N21" i="4" s="1"/>
  <c r="J36" i="4"/>
  <c r="J46" i="4" s="1"/>
  <c r="Z36" i="4"/>
  <c r="F18" i="4"/>
  <c r="R43" i="4"/>
  <c r="Z43" i="4"/>
  <c r="R11" i="4"/>
  <c r="R21" i="4" s="1"/>
  <c r="T14" i="5"/>
  <c r="Q21" i="5"/>
  <c r="X21" i="4"/>
  <c r="T21" i="4"/>
  <c r="Q81" i="5" l="1"/>
  <c r="Z21" i="4"/>
  <c r="F21" i="4"/>
  <c r="V21" i="4"/>
  <c r="T21" i="5"/>
  <c r="Z46" i="4"/>
  <c r="V46" i="4"/>
  <c r="R46" i="4"/>
  <c r="T52" i="5"/>
  <c r="F46" i="4"/>
  <c r="N46" i="4"/>
  <c r="D48" i="1"/>
  <c r="H35" i="1"/>
  <c r="H48" i="1" s="1"/>
  <c r="E48" i="1"/>
  <c r="T81" i="5" l="1"/>
  <c r="J24" i="1"/>
  <c r="J25" i="1" s="1"/>
  <c r="M48" i="5"/>
  <c r="M81" i="5" s="1"/>
  <c r="E93" i="27"/>
  <c r="E102" i="27"/>
</calcChain>
</file>

<file path=xl/sharedStrings.xml><?xml version="1.0" encoding="utf-8"?>
<sst xmlns="http://schemas.openxmlformats.org/spreadsheetml/2006/main" count="1250" uniqueCount="328">
  <si>
    <t>Southern California Edison</t>
  </si>
  <si>
    <t>January</t>
  </si>
  <si>
    <t>February</t>
  </si>
  <si>
    <t>March</t>
  </si>
  <si>
    <t>April</t>
  </si>
  <si>
    <t>May</t>
  </si>
  <si>
    <t>June</t>
  </si>
  <si>
    <t>Programs</t>
  </si>
  <si>
    <t>Service
Accounts</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</si>
  <si>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</si>
  <si>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</si>
  <si>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</si>
  <si>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</si>
  <si>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</si>
  <si>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</si>
  <si>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</si>
  <si>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</si>
  <si>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</si>
  <si>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</si>
  <si>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</si>
  <si>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</si>
  <si>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</si>
  <si>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</si>
  <si>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</si>
  <si>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</si>
  <si>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</si>
  <si>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</si>
  <si>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</si>
  <si>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</si>
  <si>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</si>
  <si>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</si>
  <si>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</si>
  <si>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</si>
  <si>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</si>
  <si>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</si>
  <si>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</si>
  <si>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</si>
  <si>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</si>
  <si>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</si>
  <si>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</si>
  <si>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</si>
  <si>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</si>
  <si>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</si>
  <si>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</si>
  <si>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</si>
  <si>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</si>
  <si>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</si>
  <si>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</si>
  <si>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</si>
  <si>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</si>
  <si>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</si>
  <si>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</si>
  <si>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</si>
  <si>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</si>
  <si>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</si>
  <si>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</si>
  <si>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</si>
  <si>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</si>
  <si>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</si>
  <si>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</si>
  <si>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</si>
  <si>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</si>
  <si>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</si>
  <si>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</si>
  <si>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</si>
  <si>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</si>
  <si>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</si>
  <si>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</si>
  <si>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</si>
  <si>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</si>
  <si>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</si>
  <si>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</si>
  <si>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</si>
  <si>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</si>
  <si>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</si>
  <si>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</si>
  <si>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</si>
  <si>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</si>
  <si>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</si>
  <si>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</si>
  <si>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</si>
  <si>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</si>
  <si>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</si>
  <si>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</si>
  <si>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</si>
  <si>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</si>
  <si>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</si>
  <si>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</si>
  <si>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</si>
  <si>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</si>
  <si>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</si>
  <si>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</si>
  <si>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</si>
  <si>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</si>
  <si>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</si>
  <si>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</si>
  <si>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</si>
  <si>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</si>
  <si>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</si>
  <si>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</si>
  <si>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</si>
  <si>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</si>
  <si>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</si>
  <si>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</si>
  <si>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</si>
  <si>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</si>
  <si>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</si>
  <si>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</si>
  <si>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</si>
  <si>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</si>
  <si>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</si>
  <si>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</si>
  <si>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</si>
  <si>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</si>
  <si>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</si>
  <si>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The utilities shall document the amount of and reason for each shift in their monthly demand response reports.</t>
  </si>
  <si>
    <t>Program Category</t>
  </si>
  <si>
    <t>Fund Shift</t>
  </si>
  <si>
    <t>Programs Impacted</t>
  </si>
  <si>
    <t>Date</t>
  </si>
  <si>
    <t>Rationale for Fundshift</t>
  </si>
  <si>
    <t>Emerging Markets &amp; Technologies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</si>
  <si>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</si>
  <si>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</si>
  <si>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</si>
  <si>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</si>
  <si>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</si>
  <si>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</si>
  <si>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</si>
  <si>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</si>
  <si>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</si>
  <si>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</si>
  <si>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</si>
  <si>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</si>
  <si>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</si>
  <si>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</si>
  <si>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</si>
  <si>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</si>
  <si>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2009 - 2011</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</si>
  <si>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</si>
  <si>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</si>
  <si>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</si>
  <si>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</si>
  <si>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</si>
  <si>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</si>
  <si>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</si>
  <si>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</si>
  <si>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</si>
  <si>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</si>
  <si>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</si>
  <si>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</si>
  <si>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</si>
  <si>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</si>
  <si>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</si>
  <si>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</si>
  <si>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</si>
  <si>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</si>
  <si>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</si>
  <si>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</si>
  <si>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</si>
  <si>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t>Auto DR / Technology Incentives (AutoDR-TI)</t>
  </si>
  <si>
    <t>SCE Demand Response Programs and Activities</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</si>
  <si>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</si>
  <si>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</si>
  <si>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</si>
  <si>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</si>
  <si>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</si>
  <si>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</si>
  <si>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</si>
  <si>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</si>
  <si>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</si>
  <si>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</si>
  <si>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t>Total from Program, Rates &amp; Activities that do not require itemized accounting</t>
  </si>
  <si>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</si>
  <si>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</si>
  <si>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</si>
  <si>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</si>
  <si>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</si>
  <si>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Measurement and Evaluation</t>
  </si>
  <si>
    <t>DR Research Studies (CPUC)</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</si>
  <si>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</si>
  <si>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</si>
  <si>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</si>
  <si>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</si>
  <si>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</si>
  <si>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</si>
  <si>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</si>
  <si>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</si>
  <si>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</si>
  <si>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t>RCx Initiative</t>
  </si>
  <si>
    <t>Upstream Auto-DR w/HVAC</t>
  </si>
  <si>
    <t>Summer Discount Plan (SDP) - Residential</t>
  </si>
  <si>
    <t>Summer Discount Plan (SDP) - Residential O-Switch</t>
  </si>
  <si>
    <t>(1) Per A.12-04-001, carryover program costs reported here are recorded in SCE's Demand Response Program Balancing Account (DRPBA), unless otherwise noted.</t>
  </si>
  <si>
    <r>
      <t xml:space="preserve">II. UTILITY MARKETING BY ACTIVITY </t>
    </r>
    <r>
      <rPr>
        <b/>
        <vertAlign val="superscript"/>
        <sz val="12"/>
        <rFont val="Calibri"/>
        <family val="2"/>
      </rPr>
      <t>(1)</t>
    </r>
  </si>
  <si>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</si>
  <si>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</si>
  <si>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</si>
  <si>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</si>
  <si>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</si>
  <si>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</si>
  <si>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</si>
  <si>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</si>
  <si>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 xml:space="preserve">(2) Except for AMP Contacts/DR Contracts, Incentive data is preliminary and subject to change based on billing records.  </t>
  </si>
  <si>
    <t>Area Called</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</si>
  <si>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</si>
  <si>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</si>
  <si>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</si>
  <si>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</si>
  <si>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</si>
  <si>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</si>
  <si>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IDSM Food Processing Pilot</t>
  </si>
  <si>
    <t>Programs Support Costs</t>
  </si>
  <si>
    <t>Carry-Over Expenditures and Funding</t>
  </si>
  <si>
    <t>Table I-2b</t>
  </si>
  <si>
    <t>All bundled service customers</t>
  </si>
  <si>
    <t>All commercial customers with central air conditioning</t>
  </si>
  <si>
    <t>All residential customers with central air conditioning</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</si>
  <si>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</si>
  <si>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</si>
  <si>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</si>
  <si>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</si>
  <si>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</si>
  <si>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</si>
  <si>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All non-res. bundled service customers</t>
  </si>
  <si>
    <t xml:space="preserve">          Aggregator Managed Portfolio:  Based on event reduction results using baseline established for each contract.</t>
  </si>
  <si>
    <t>(6) AMP events are listed individually to be consistent with CAISO event reporting.</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</si>
  <si>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</si>
  <si>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</si>
  <si>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</si>
  <si>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</si>
  <si>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</si>
  <si>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</si>
  <si>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</si>
  <si>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</si>
  <si>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</si>
  <si>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</si>
  <si>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</si>
  <si>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r>
      <t>Eligible Accounts
as of
Jan 1, 2015</t>
    </r>
    <r>
      <rPr>
        <b/>
        <vertAlign val="superscript"/>
        <sz val="10"/>
        <rFont val="Calibri"/>
        <family val="2"/>
        <scheme val="minor"/>
      </rPr>
      <t xml:space="preserve"> (5)</t>
    </r>
  </si>
  <si>
    <t xml:space="preserve">AC Cycling : Summer Discount Plan (SDP) </t>
  </si>
  <si>
    <t xml:space="preserve">Save Power Day (SPD/PTR) </t>
  </si>
  <si>
    <t>TOTAL AUTHORIZED UTILITY MARKETING BUDGET FOR 2015-2017</t>
  </si>
  <si>
    <t xml:space="preserve">Statewide Marketing - Flex Alert </t>
  </si>
  <si>
    <t>2015-2016</t>
  </si>
  <si>
    <t>Program-to-Date Total Expenditures 2015-2016</t>
  </si>
  <si>
    <t>Summer Advantage Incentive (CPP)</t>
  </si>
  <si>
    <t>2015-2016 Customer Communication, Marketing and Outreach</t>
  </si>
  <si>
    <t>2015-2016 Authorized Budget (if Applicable)</t>
  </si>
  <si>
    <t>2015-2016 Total Expenditures</t>
  </si>
  <si>
    <t>2015 Event Summary</t>
  </si>
  <si>
    <t>2.  PTR Service Accounts reflects the total number of customers eligible for PTR notifications as of Jan 1, 2015.</t>
  </si>
  <si>
    <t xml:space="preserve">Emerging Markets &amp; Technologies </t>
  </si>
  <si>
    <t xml:space="preserve">Auto DR / Technology Incentives (AutoDR-TI) </t>
  </si>
  <si>
    <t xml:space="preserve">AMP Contracts/DR Contracts (AMP) </t>
  </si>
  <si>
    <r>
      <t>Save Power Day (SPD/PTR)</t>
    </r>
    <r>
      <rPr>
        <vertAlign val="superscript"/>
        <sz val="10"/>
        <rFont val="Calibri"/>
        <family val="2"/>
        <scheme val="minor"/>
      </rPr>
      <t xml:space="preserve"> </t>
    </r>
  </si>
  <si>
    <t>(2) Negative expenses in January are a result of reversed accrual entries.</t>
  </si>
  <si>
    <t xml:space="preserve">Peak Time Rebate / Save Power Day (PTR) </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</si>
  <si>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</si>
  <si>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</si>
  <si>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r>
      <t xml:space="preserve">Event Beginning - End </t>
    </r>
    <r>
      <rPr>
        <b/>
        <vertAlign val="superscript"/>
        <sz val="10"/>
        <rFont val="Calibri"/>
        <family val="2"/>
        <scheme val="minor"/>
      </rPr>
      <t>(5)</t>
    </r>
  </si>
  <si>
    <r>
      <t xml:space="preserve">Program Tolled Hours (Annual) </t>
    </r>
    <r>
      <rPr>
        <b/>
        <vertAlign val="superscript"/>
        <sz val="10"/>
        <rFont val="Calibri"/>
        <family val="2"/>
        <scheme val="minor"/>
      </rPr>
      <t>(4)</t>
    </r>
  </si>
  <si>
    <t>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t>
  </si>
  <si>
    <t>Average Ex Ante Load Impact kW/Customer = Average kW / Customer, under 1-in-2 weather conditions, of an event that would occur from 1-6pm on the system peak day of the month, as reported in the load impact reports filed April 1, 2014.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4-9pm under the same conditions.  Data from Ex Ante load impact reports filed in 2009 is used for OBMC reporting.</t>
  </si>
  <si>
    <r>
      <t>Estimated Eligible Accounts
as of
Jan 1, 2015</t>
    </r>
    <r>
      <rPr>
        <b/>
        <vertAlign val="superscript"/>
        <sz val="10"/>
        <rFont val="Calibri"/>
        <family val="2"/>
        <scheme val="minor"/>
      </rPr>
      <t xml:space="preserve"> (1)(2)</t>
    </r>
  </si>
  <si>
    <r>
      <t xml:space="preserve">Ex Ante Estimated MW </t>
    </r>
    <r>
      <rPr>
        <b/>
        <vertAlign val="superscript"/>
        <sz val="10"/>
        <rFont val="Calibri"/>
        <family val="2"/>
        <scheme val="minor"/>
      </rPr>
      <t>(1)(3)</t>
    </r>
  </si>
  <si>
    <r>
      <t xml:space="preserve">Ex Post Estimated MW </t>
    </r>
    <r>
      <rPr>
        <b/>
        <vertAlign val="superscript"/>
        <sz val="10"/>
        <rFont val="Calibri"/>
        <family val="2"/>
        <scheme val="minor"/>
      </rPr>
      <t>(2)(3)</t>
    </r>
  </si>
  <si>
    <r>
      <t xml:space="preserve">Monthly Program Enrollment and Estimated Load Impacts </t>
    </r>
    <r>
      <rPr>
        <b/>
        <vertAlign val="superscript"/>
        <sz val="12"/>
        <rFont val="Calibri"/>
        <family val="2"/>
        <scheme val="minor"/>
      </rPr>
      <t>(4)</t>
    </r>
  </si>
  <si>
    <t>Activity reflects projects initiated in 2015-2016</t>
  </si>
  <si>
    <t>Fundshift Adjustments</t>
  </si>
  <si>
    <r>
      <t xml:space="preserve">2-Year Funding
2015-2016 </t>
    </r>
    <r>
      <rPr>
        <b/>
        <vertAlign val="superscript"/>
        <sz val="10"/>
        <rFont val="Calibri"/>
        <family val="2"/>
        <scheme val="minor"/>
      </rPr>
      <t>(3)</t>
    </r>
  </si>
  <si>
    <t>DR Institutional and Government Partnership</t>
  </si>
  <si>
    <t xml:space="preserve">(1) Utility Marketing includes all activities to market individual utility programs or rates, demand response concepts, and customer tools,  that were approved or directed by Decision 12-04-045 and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</si>
  <si>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Program Eligibility and Average Load Impacts based on April 1, 2015 compliance filing</t>
  </si>
  <si>
    <t xml:space="preserve">Average Ex Ante Load Impact kW / Customer </t>
  </si>
  <si>
    <t xml:space="preserve">Average Ex Post Load Impact kW / Customer </t>
  </si>
  <si>
    <t>1.  Ex Ante Estimated MW = The monthly ex ante average load impact per customer, reported in the annual April 1, 2015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</si>
  <si>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2015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</si>
  <si>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r>
      <t xml:space="preserve">2015-2016 Funding Cycle Customer Communication, Marketing, and Outreach </t>
    </r>
    <r>
      <rPr>
        <b/>
        <vertAlign val="superscript"/>
        <sz val="12"/>
        <rFont val="Calibri"/>
        <family val="2"/>
      </rPr>
      <t>(2)</t>
    </r>
  </si>
  <si>
    <t>Demand Response Auction Mechanism (DRAM)</t>
  </si>
  <si>
    <t>(2) Statewide marketing-Flex Alert program recorded costs incurred in 2015 was included in DR monthly CPUC report starting April 2015 until the new CPUC report template particularly for Statewide ME&amp;O balancing account is ready.</t>
  </si>
  <si>
    <t>(3) Negative expenses in  Statewide Marketing-Flex Alert program are due to reversed accrual entries.</t>
  </si>
  <si>
    <t>(4) Negative expenses in April are due to correcting marketing professional service costs for 2012-2014 cycle.</t>
  </si>
  <si>
    <r>
      <t xml:space="preserve">I. STATEWIDE MARKETING </t>
    </r>
    <r>
      <rPr>
        <b/>
        <vertAlign val="superscript"/>
        <sz val="12"/>
        <rFont val="Calibri"/>
        <family val="2"/>
      </rPr>
      <t>(2)(3)</t>
    </r>
  </si>
  <si>
    <r>
      <t xml:space="preserve">Circuit Savers Program </t>
    </r>
    <r>
      <rPr>
        <vertAlign val="superscript"/>
        <sz val="10"/>
        <rFont val="Calibri"/>
        <family val="2"/>
      </rPr>
      <t>(4)</t>
    </r>
  </si>
  <si>
    <t>(3) Statewide marketing-Flex Alert program recorded costs incurred in 2015 was included in DR monthly CPUC report starting April 2015 until the new CPUC report template particularly for Statewide ME&amp;O balancing account is ready.</t>
  </si>
  <si>
    <r>
      <t xml:space="preserve">Statewide Marketing - Flex Alert </t>
    </r>
    <r>
      <rPr>
        <vertAlign val="superscript"/>
        <sz val="10"/>
        <rFont val="Calibri"/>
        <family val="2"/>
        <scheme val="minor"/>
      </rPr>
      <t>(3)</t>
    </r>
  </si>
  <si>
    <t>(4) Statewide marketing-Flex Alert program recorded costs incurred in 2015 was included in DR monthly CPUC report starting April 2015 until the new CPUC report template particularly for Statewide ME&amp;O balancing account is ready.</t>
  </si>
  <si>
    <t>(6) Negative expenses in April are due to correcting marketing professional service costs for 2012-2014 cycle.</t>
  </si>
  <si>
    <r>
      <t xml:space="preserve">Circuit Savers Program </t>
    </r>
    <r>
      <rPr>
        <vertAlign val="superscript"/>
        <sz val="10"/>
        <rFont val="Calibri"/>
        <family val="2"/>
        <scheme val="minor"/>
      </rPr>
      <t>(6)</t>
    </r>
  </si>
  <si>
    <t>Category 3</t>
  </si>
  <si>
    <t>From Aggregator Managed Portfolio (AMP) Contracts to Demand Response Auction Mechanism (DRAM)</t>
  </si>
  <si>
    <t xml:space="preserve">On April 20, 2015, SCE, PG&amp;E, and SDG&amp;E (collectively known as the “IOUs”) filed an Advice Letter (SCE AL 3208-E) to implement the DRAM pilot pursuant to Ordering Paragraph 5 of D.14-12-024.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</si>
  <si>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(7) Monthly recorded costs for Statewide Marketing-Flex Alert program in April 2015 were changed from -$194k to $45k due to $240k reversed accrual entries cleared in May.</t>
  </si>
  <si>
    <r>
      <t xml:space="preserve">DR Marketing, Education &amp; Outreach </t>
    </r>
    <r>
      <rPr>
        <vertAlign val="superscript"/>
        <sz val="10"/>
        <rFont val="Calibri"/>
        <family val="2"/>
        <scheme val="minor"/>
      </rPr>
      <t>(4)(5)</t>
    </r>
  </si>
  <si>
    <t>(3) Funding for DR programs and activities are approved in D.14-05-025; Funding for IDSM programs and activities are approved in D.14-10-046; Funding for Flex Alert is approved in D.14-12-026; Funding for DM ME&amp;O are approved in D.13-12-038; Funding for Dynamic Pricing Programs, RTP and CPP, are pending approval of SCE's GRC Application.</t>
  </si>
  <si>
    <t>(5) Negative expenses in  Statewide Marketing-Flex Alert program are due to reversed accrual entries. Expenditures corrected from Flex Alert to DR ME&amp;O.</t>
  </si>
  <si>
    <r>
      <t xml:space="preserve">Residential </t>
    </r>
    <r>
      <rPr>
        <vertAlign val="superscript"/>
        <sz val="10"/>
        <rFont val="Calibri"/>
        <family val="2"/>
      </rPr>
      <t>(5)</t>
    </r>
  </si>
  <si>
    <t>(5) AC Cycling currently shares the same internal order for both residential and commercial costs.  All costs are currently reflected in the residential sector.</t>
  </si>
  <si>
    <t>Category 9</t>
  </si>
  <si>
    <t>From Upstream Auto-DR w/HVAC to RCx Initiative</t>
  </si>
  <si>
    <t>From Third Party Programs to Statewide IDSM</t>
  </si>
  <si>
    <t>D-14-10-046 authorized $143,750 to IDSM RCx pilot in 2015, based on 50% of the 2013-2014 authorized budget. Increased customer interest from BCD in 2015 resulted in additional outreach, coordination, and contractor training and materials.  Additional costs resulted from customer energy audits and technical reviews.  Fund shift is needed to meet these additional customer commitments.</t>
  </si>
  <si>
    <t xml:space="preserve">In D.14-10-004 and D.14-10-046, the CPUC approved bridge funding for the continued efforts to support the IDSM policy compliance of the Energy Efficiency Statewide Task Force and associated DR IDSM programs for 2015. As increased efforts were initiated in 2015 pursuant to D.14-10-046  for both DR and EE IDSM activities, also pursuant to D.14-01-004, additional funds are needed to meet the compliance requirements with the aforementioned decisions. </t>
  </si>
  <si>
    <t>2015
Total
Expenditures</t>
  </si>
  <si>
    <t>Year-to Date 2016 Expenditures</t>
  </si>
  <si>
    <r>
      <t xml:space="preserve">2016 Expenditures </t>
    </r>
    <r>
      <rPr>
        <b/>
        <vertAlign val="superscript"/>
        <sz val="12"/>
        <rFont val="Calibri"/>
        <family val="2"/>
        <scheme val="minor"/>
      </rPr>
      <t>(1) (4)</t>
    </r>
  </si>
  <si>
    <t>Total 2015 Expenditures</t>
  </si>
  <si>
    <t xml:space="preserve">On January 28, 2016, Resolution E-4754 was approved.  The resolution authorized an additional $6M within the current authorized funds for DRAM.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</si>
  <si>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CBP - Capacity Bidding Program - Day Of (1-4)</t>
  </si>
  <si>
    <t>Heat Rates</t>
  </si>
  <si>
    <t>0.99 MW</t>
  </si>
  <si>
    <t>5:00 PM - 7:00 PM</t>
  </si>
  <si>
    <t>5:00 PM - 6:00 PM</t>
  </si>
  <si>
    <t>SLAP_SCEC, SLAP_SCEN, SLAP_SCEW, SLAP_SCHD, SLAP_SCLD</t>
  </si>
  <si>
    <t>Pending</t>
  </si>
  <si>
    <r>
      <t>Eligible Accounts
as of
Jan 1, 2016</t>
    </r>
    <r>
      <rPr>
        <b/>
        <vertAlign val="superscript"/>
        <sz val="10"/>
        <rFont val="Calibri"/>
        <family val="2"/>
        <scheme val="minor"/>
      </rPr>
      <t xml:space="preserve"> (5)</t>
    </r>
  </si>
  <si>
    <t>5.  PTR Service Accounts reflects the total number of customers eligible for PTR notifications as of Jan 1, 2016.</t>
  </si>
  <si>
    <r>
      <t xml:space="preserve">2016 Expenditures </t>
    </r>
    <r>
      <rPr>
        <b/>
        <vertAlign val="superscript"/>
        <sz val="12"/>
        <rFont val="Calibri"/>
        <family val="2"/>
        <scheme val="minor"/>
      </rPr>
      <t>(1) (2)</t>
    </r>
  </si>
  <si>
    <t>6:00 PM - 7:00 PM</t>
  </si>
  <si>
    <t>SDP-R - Summer Discount Plan Residential</t>
  </si>
  <si>
    <t>Energy Prices</t>
  </si>
  <si>
    <t>SLAP_SCEN, SLAP_SCNW</t>
  </si>
  <si>
    <t>System Territory</t>
  </si>
  <si>
    <t>SLAP_SCEW</t>
  </si>
  <si>
    <t>SLAP_SCEC, SLAP_SCEW, SLAP_SCHD, SLAP_SCLD</t>
  </si>
  <si>
    <t>SLAP_SCEC, SLAP_SCEW, SLAP_SCNW</t>
  </si>
  <si>
    <t>Technical Assistance &amp; Technology Incentives (TA&amp;TI) commitments outstanding as of 2/29/2016</t>
  </si>
  <si>
    <t>Permanent Load Shift (PLS) Commitments outstanding as of 2/29/2016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</si>
</sst>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_-* #,##0.00\ &quot;DM&quot;_-;\-* #,##0.00\ &quot;DM&quot;_-;_-* &quot;-&quot;??\ &quot;DM&quot;_-;_-@_-"/>
    <numFmt numFmtId="179" formatCode="yymmmmdd"/>
    <numFmt numFmtId="180" formatCode="#,##0.00&quot; $&quot;;\-#,##0.00&quot; $&quot;"/>
    <numFmt numFmtId="181" formatCode=";;;"/>
    <numFmt numFmtId="182" formatCode="dd/mm/yy"/>
    <numFmt numFmtId="183" formatCode="[$-409]mmmm\ d\,\ yyyy;@"/>
    <numFmt numFmtId="184" formatCode="[$-10409]#,##0;\(#,##0\)"/>
    <numFmt numFmtId="185" formatCode="[$-F400]h:mm:ss\ AM/PM"/>
    <numFmt numFmtId="186" formatCode="0.0\ &quot;MW&quot;"/>
  </numFmts>
  <fonts count="132" x14ac:knownFonts="1">
    <font>
      <sz val="8"/>
      <color theme="1"/>
      <name val="Tahoma"/>
      <family val="2"/>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636">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8" fillId="0" borderId="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 borderId="1"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176"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7" fillId="39" borderId="0" applyNumberFormat="0" applyBorder="0" applyAlignment="0" applyProtection="0"/>
    <xf numFmtId="0" fontId="37" fillId="32" borderId="0" applyNumberFormat="0" applyBorder="0" applyAlignment="0" applyProtection="0"/>
    <xf numFmtId="0" fontId="37" fillId="3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 fillId="0" borderId="0"/>
    <xf numFmtId="0" fontId="28" fillId="0" borderId="0"/>
    <xf numFmtId="0" fontId="28" fillId="0" borderId="0"/>
    <xf numFmtId="0" fontId="38" fillId="0" borderId="0"/>
    <xf numFmtId="0" fontId="28" fillId="0" borderId="0"/>
    <xf numFmtId="0" fontId="28"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41" fillId="39" borderId="48" applyNumberFormat="0" applyProtection="0">
      <alignment vertical="center"/>
    </xf>
    <xf numFmtId="4" fontId="42" fillId="39" borderId="48" applyNumberFormat="0" applyProtection="0">
      <alignment vertical="center"/>
    </xf>
    <xf numFmtId="4" fontId="41" fillId="39" borderId="48" applyNumberFormat="0" applyProtection="0">
      <alignment horizontal="left" vertical="center" indent="1"/>
    </xf>
    <xf numFmtId="0" fontId="41" fillId="39" borderId="48" applyNumberFormat="0" applyProtection="0">
      <alignment horizontal="left" vertical="top" indent="1"/>
    </xf>
    <xf numFmtId="4" fontId="41" fillId="8" borderId="0" applyNumberFormat="0" applyProtection="0">
      <alignment horizontal="left" vertical="center" indent="1"/>
    </xf>
    <xf numFmtId="4" fontId="18" fillId="13" borderId="48" applyNumberFormat="0" applyProtection="0">
      <alignment horizontal="right" vertical="center"/>
    </xf>
    <xf numFmtId="4" fontId="18" fillId="13" borderId="48" applyNumberFormat="0" applyProtection="0">
      <alignment horizontal="right" vertical="center"/>
    </xf>
    <xf numFmtId="4" fontId="18" fillId="9"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45" borderId="48" applyNumberFormat="0" applyProtection="0">
      <alignment horizontal="right" vertical="center"/>
    </xf>
    <xf numFmtId="4" fontId="41" fillId="46" borderId="49"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18" fillId="8" borderId="48" applyNumberFormat="0" applyProtection="0">
      <alignment horizontal="right" vertical="center"/>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4" fillId="14" borderId="50" applyBorder="0"/>
    <xf numFmtId="4" fontId="18" fillId="10" borderId="48" applyNumberFormat="0" applyProtection="0">
      <alignment vertical="center"/>
    </xf>
    <xf numFmtId="4" fontId="18" fillId="10" borderId="48" applyNumberFormat="0" applyProtection="0">
      <alignment vertical="center"/>
    </xf>
    <xf numFmtId="4" fontId="45" fillId="10" borderId="48" applyNumberFormat="0" applyProtection="0">
      <alignment vertical="center"/>
    </xf>
    <xf numFmtId="4" fontId="18" fillId="10" borderId="48" applyNumberFormat="0" applyProtection="0">
      <alignment horizontal="left" vertical="center" indent="1"/>
    </xf>
    <xf numFmtId="4" fontId="18" fillId="10" borderId="48" applyNumberFormat="0" applyProtection="0">
      <alignment horizontal="left" vertical="center" indent="1"/>
    </xf>
    <xf numFmtId="0" fontId="18" fillId="10" borderId="48" applyNumberFormat="0" applyProtection="0">
      <alignment horizontal="left" vertical="top" indent="1"/>
    </xf>
    <xf numFmtId="0" fontId="18" fillId="10" borderId="48" applyNumberFormat="0" applyProtection="0">
      <alignment horizontal="left" vertical="top" indent="1"/>
    </xf>
    <xf numFmtId="4" fontId="18" fillId="47" borderId="48" applyNumberFormat="0" applyProtection="0">
      <alignment horizontal="right" vertical="center"/>
    </xf>
    <xf numFmtId="4" fontId="18" fillId="47" borderId="48" applyNumberFormat="0" applyProtection="0">
      <alignment horizontal="right" vertical="center"/>
    </xf>
    <xf numFmtId="4" fontId="45" fillId="47" borderId="48" applyNumberFormat="0" applyProtection="0">
      <alignment horizontal="right" vertical="center"/>
    </xf>
    <xf numFmtId="4" fontId="18" fillId="8" borderId="48" applyNumberFormat="0" applyProtection="0">
      <alignment horizontal="left" vertical="center" indent="1"/>
    </xf>
    <xf numFmtId="4" fontId="18" fillId="8" borderId="48" applyNumberFormat="0" applyProtection="0">
      <alignment horizontal="left" vertical="center" indent="1"/>
    </xf>
    <xf numFmtId="0" fontId="18" fillId="8" borderId="48" applyNumberFormat="0" applyProtection="0">
      <alignment horizontal="left" vertical="top" indent="1"/>
    </xf>
    <xf numFmtId="0" fontId="18" fillId="8" borderId="48"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0" fontId="47" fillId="49" borderId="28"/>
    <xf numFmtId="4" fontId="48" fillId="47" borderId="48" applyNumberFormat="0" applyProtection="0">
      <alignment horizontal="righ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51" fillId="0" borderId="0"/>
    <xf numFmtId="0" fontId="4" fillId="0" borderId="0"/>
    <xf numFmtId="0" fontId="52" fillId="0" borderId="0"/>
    <xf numFmtId="44" fontId="58" fillId="0" borderId="0" applyFont="0" applyFill="0" applyBorder="0" applyAlignment="0" applyProtection="0"/>
    <xf numFmtId="0" fontId="59" fillId="0" borderId="0" applyNumberFormat="0" applyFill="0" applyBorder="0" applyAlignment="0" applyProtection="0"/>
    <xf numFmtId="0" fontId="3" fillId="0" borderId="0"/>
    <xf numFmtId="0" fontId="47" fillId="81" borderId="0"/>
    <xf numFmtId="0" fontId="22" fillId="82" borderId="0" applyNumberFormat="0" applyBorder="0" applyAlignment="0" applyProtection="0"/>
    <xf numFmtId="0" fontId="22" fillId="28" borderId="0" applyNumberFormat="0" applyBorder="0" applyAlignment="0" applyProtection="0"/>
    <xf numFmtId="0" fontId="23" fillId="83" borderId="0" applyNumberFormat="0" applyBorder="0" applyAlignment="0" applyProtection="0"/>
    <xf numFmtId="0" fontId="22" fillId="84" borderId="0" applyNumberFormat="0" applyBorder="0" applyAlignment="0" applyProtection="0"/>
    <xf numFmtId="0" fontId="22" fillId="27" borderId="0" applyNumberFormat="0" applyBorder="0" applyAlignment="0" applyProtection="0"/>
    <xf numFmtId="0" fontId="23" fillId="23" borderId="0" applyNumberFormat="0" applyBorder="0" applyAlignment="0" applyProtection="0"/>
    <xf numFmtId="0" fontId="23" fillId="85" borderId="0" applyNumberFormat="0" applyBorder="0" applyAlignment="0" applyProtection="0"/>
    <xf numFmtId="0" fontId="22" fillId="86" borderId="0" applyNumberFormat="0" applyBorder="0" applyAlignment="0" applyProtection="0"/>
    <xf numFmtId="0" fontId="22" fillId="87" borderId="0" applyNumberFormat="0" applyBorder="0" applyAlignment="0" applyProtection="0"/>
    <xf numFmtId="0" fontId="23" fillId="88" borderId="0" applyNumberFormat="0" applyBorder="0" applyAlignment="0" applyProtection="0"/>
    <xf numFmtId="0" fontId="23" fillId="89" borderId="0" applyNumberFormat="0" applyBorder="0" applyAlignment="0" applyProtection="0"/>
    <xf numFmtId="0" fontId="22" fillId="84" borderId="0" applyNumberFormat="0" applyBorder="0" applyAlignment="0" applyProtection="0"/>
    <xf numFmtId="0" fontId="22" fillId="24" borderId="0" applyNumberFormat="0" applyBorder="0" applyAlignment="0" applyProtection="0"/>
    <xf numFmtId="0" fontId="23" fillId="27" borderId="0" applyNumberFormat="0" applyBorder="0" applyAlignment="0" applyProtection="0"/>
    <xf numFmtId="0" fontId="23" fillId="83" borderId="0" applyNumberFormat="0" applyBorder="0" applyAlignment="0" applyProtection="0"/>
    <xf numFmtId="0" fontId="22" fillId="26" borderId="0" applyNumberFormat="0" applyBorder="0" applyAlignment="0" applyProtection="0"/>
    <xf numFmtId="0" fontId="23" fillId="83" borderId="0" applyNumberFormat="0" applyBorder="0" applyAlignment="0" applyProtection="0"/>
    <xf numFmtId="0" fontId="23" fillId="90" borderId="0" applyNumberFormat="0" applyBorder="0" applyAlignment="0" applyProtection="0"/>
    <xf numFmtId="0" fontId="22" fillId="32" borderId="0" applyNumberFormat="0" applyBorder="0" applyAlignment="0" applyProtection="0"/>
    <xf numFmtId="0" fontId="23" fillId="91" borderId="0" applyNumberFormat="0" applyBorder="0" applyAlignment="0" applyProtection="0"/>
    <xf numFmtId="0" fontId="79" fillId="31" borderId="0" applyNumberFormat="0" applyBorder="0" applyAlignment="0" applyProtection="0"/>
    <xf numFmtId="0" fontId="80" fillId="92" borderId="60" applyNumberFormat="0" applyAlignment="0" applyProtection="0"/>
    <xf numFmtId="0" fontId="27" fillId="89" borderId="41" applyNumberFormat="0" applyAlignment="0" applyProtection="0"/>
    <xf numFmtId="0" fontId="29" fillId="93" borderId="0" applyNumberFormat="0" applyBorder="0" applyAlignment="0" applyProtection="0"/>
    <xf numFmtId="0" fontId="29" fillId="94" borderId="0" applyNumberFormat="0" applyBorder="0" applyAlignment="0" applyProtection="0"/>
    <xf numFmtId="0" fontId="22" fillId="87" borderId="0" applyNumberFormat="0" applyBorder="0" applyAlignment="0" applyProtection="0"/>
    <xf numFmtId="0" fontId="33" fillId="0" borderId="61" applyNumberFormat="0" applyFill="0" applyAlignment="0" applyProtection="0"/>
    <xf numFmtId="0" fontId="34" fillId="0" borderId="62" applyNumberFormat="0" applyFill="0" applyAlignment="0" applyProtection="0"/>
    <xf numFmtId="0" fontId="35" fillId="32" borderId="60" applyNumberFormat="0" applyAlignment="0" applyProtection="0"/>
    <xf numFmtId="0" fontId="31" fillId="0" borderId="63" applyNumberFormat="0" applyFill="0" applyAlignment="0" applyProtection="0"/>
    <xf numFmtId="0" fontId="31" fillId="32" borderId="0" applyNumberFormat="0" applyBorder="0" applyAlignment="0" applyProtection="0"/>
    <xf numFmtId="0" fontId="47" fillId="31" borderId="60" applyNumberFormat="0" applyFont="0" applyAlignment="0" applyProtection="0"/>
    <xf numFmtId="0" fontId="40" fillId="92" borderId="47" applyNumberFormat="0" applyAlignment="0" applyProtection="0"/>
    <xf numFmtId="4" fontId="47" fillId="39" borderId="60" applyNumberFormat="0" applyProtection="0">
      <alignment vertical="center"/>
    </xf>
    <xf numFmtId="4" fontId="82" fillId="95" borderId="60" applyNumberFormat="0" applyProtection="0">
      <alignment vertical="center"/>
    </xf>
    <xf numFmtId="4" fontId="47" fillId="95" borderId="60" applyNumberFormat="0" applyProtection="0">
      <alignment horizontal="left" vertical="center" indent="1"/>
    </xf>
    <xf numFmtId="0" fontId="76" fillId="39" borderId="48" applyNumberFormat="0" applyProtection="0">
      <alignment horizontal="left" vertical="top" indent="1"/>
    </xf>
    <xf numFmtId="4" fontId="47" fillId="96" borderId="60" applyNumberFormat="0" applyProtection="0">
      <alignment horizontal="left" vertical="center" indent="1"/>
    </xf>
    <xf numFmtId="4" fontId="47" fillId="13" borderId="60" applyNumberFormat="0" applyProtection="0">
      <alignment horizontal="right" vertical="center"/>
    </xf>
    <xf numFmtId="4" fontId="47" fillId="97" borderId="60" applyNumberFormat="0" applyProtection="0">
      <alignment horizontal="right" vertical="center"/>
    </xf>
    <xf numFmtId="4" fontId="47" fillId="40" borderId="64" applyNumberFormat="0" applyProtection="0">
      <alignment horizontal="right" vertical="center"/>
    </xf>
    <xf numFmtId="4" fontId="47" fillId="41" borderId="60" applyNumberFormat="0" applyProtection="0">
      <alignment horizontal="right" vertical="center"/>
    </xf>
    <xf numFmtId="4" fontId="47" fillId="42" borderId="60" applyNumberFormat="0" applyProtection="0">
      <alignment horizontal="right" vertical="center"/>
    </xf>
    <xf numFmtId="4" fontId="47" fillId="43" borderId="60" applyNumberFormat="0" applyProtection="0">
      <alignment horizontal="right" vertical="center"/>
    </xf>
    <xf numFmtId="4" fontId="47" fillId="15" borderId="60" applyNumberFormat="0" applyProtection="0">
      <alignment horizontal="right" vertical="center"/>
    </xf>
    <xf numFmtId="4" fontId="47" fillId="44" borderId="60" applyNumberFormat="0" applyProtection="0">
      <alignment horizontal="right" vertical="center"/>
    </xf>
    <xf numFmtId="4" fontId="47" fillId="45" borderId="60" applyNumberFormat="0" applyProtection="0">
      <alignment horizontal="right" vertical="center"/>
    </xf>
    <xf numFmtId="4" fontId="47" fillId="46" borderId="64" applyNumberFormat="0" applyProtection="0">
      <alignment horizontal="left" vertical="center" indent="1"/>
    </xf>
    <xf numFmtId="4" fontId="4" fillId="14" borderId="64" applyNumberFormat="0" applyProtection="0">
      <alignment horizontal="left" vertical="center" indent="1"/>
    </xf>
    <xf numFmtId="4" fontId="4" fillId="14" borderId="64" applyNumberFormat="0" applyProtection="0">
      <alignment horizontal="left" vertical="center" indent="1"/>
    </xf>
    <xf numFmtId="4" fontId="47" fillId="8" borderId="60" applyNumberFormat="0" applyProtection="0">
      <alignment horizontal="right" vertical="center"/>
    </xf>
    <xf numFmtId="4" fontId="47" fillId="47" borderId="64" applyNumberFormat="0" applyProtection="0">
      <alignment horizontal="left" vertical="center" indent="1"/>
    </xf>
    <xf numFmtId="4" fontId="47" fillId="8" borderId="64" applyNumberFormat="0" applyProtection="0">
      <alignment horizontal="left" vertical="center" indent="1"/>
    </xf>
    <xf numFmtId="0" fontId="47" fillId="16" borderId="60" applyNumberFormat="0" applyProtection="0">
      <alignment horizontal="left" vertical="center" indent="1"/>
    </xf>
    <xf numFmtId="0" fontId="47" fillId="14" borderId="48" applyNumberFormat="0" applyProtection="0">
      <alignment horizontal="left" vertical="top" indent="1"/>
    </xf>
    <xf numFmtId="0" fontId="47" fillId="98" borderId="60" applyNumberFormat="0" applyProtection="0">
      <alignment horizontal="left" vertical="center" indent="1"/>
    </xf>
    <xf numFmtId="0" fontId="47" fillId="8" borderId="48" applyNumberFormat="0" applyProtection="0">
      <alignment horizontal="left" vertical="top" indent="1"/>
    </xf>
    <xf numFmtId="0" fontId="47" fillId="12" borderId="60" applyNumberFormat="0" applyProtection="0">
      <alignment horizontal="left" vertical="center" indent="1"/>
    </xf>
    <xf numFmtId="0" fontId="47" fillId="12" borderId="48" applyNumberFormat="0" applyProtection="0">
      <alignment horizontal="left" vertical="top" indent="1"/>
    </xf>
    <xf numFmtId="0" fontId="47" fillId="47" borderId="60" applyNumberFormat="0" applyProtection="0">
      <alignment horizontal="left" vertical="center" indent="1"/>
    </xf>
    <xf numFmtId="0" fontId="47" fillId="47" borderId="48" applyNumberFormat="0" applyProtection="0">
      <alignment horizontal="left" vertical="top" indent="1"/>
    </xf>
    <xf numFmtId="0" fontId="47" fillId="11" borderId="65" applyNumberFormat="0">
      <protection locked="0"/>
    </xf>
    <xf numFmtId="4" fontId="75" fillId="10" borderId="48" applyNumberFormat="0" applyProtection="0">
      <alignment vertical="center"/>
    </xf>
    <xf numFmtId="4" fontId="82" fillId="99" borderId="28" applyNumberFormat="0" applyProtection="0">
      <alignment vertical="center"/>
    </xf>
    <xf numFmtId="4" fontId="75" fillId="16" borderId="48" applyNumberFormat="0" applyProtection="0">
      <alignment horizontal="left" vertical="center" indent="1"/>
    </xf>
    <xf numFmtId="0" fontId="75" fillId="10" borderId="48" applyNumberFormat="0" applyProtection="0">
      <alignment horizontal="left" vertical="top" indent="1"/>
    </xf>
    <xf numFmtId="4" fontId="47" fillId="0" borderId="60" applyNumberFormat="0" applyProtection="0">
      <alignment horizontal="right" vertical="center"/>
    </xf>
    <xf numFmtId="4" fontId="82" fillId="100" borderId="60" applyNumberFormat="0" applyProtection="0">
      <alignment horizontal="right" vertical="center"/>
    </xf>
    <xf numFmtId="4" fontId="47" fillId="96" borderId="60" applyNumberFormat="0" applyProtection="0">
      <alignment horizontal="left" vertical="center" indent="1"/>
    </xf>
    <xf numFmtId="0" fontId="75" fillId="8" borderId="48" applyNumberFormat="0" applyProtection="0">
      <alignment horizontal="left" vertical="top" indent="1"/>
    </xf>
    <xf numFmtId="4" fontId="77" fillId="48" borderId="64" applyNumberFormat="0" applyProtection="0">
      <alignment horizontal="left" vertical="center" indent="1"/>
    </xf>
    <xf numFmtId="4" fontId="78" fillId="11" borderId="60" applyNumberFormat="0" applyProtection="0">
      <alignment horizontal="right" vertical="center"/>
    </xf>
    <xf numFmtId="0" fontId="81" fillId="0" borderId="0" applyNumberFormat="0" applyFill="0" applyBorder="0" applyAlignment="0" applyProtection="0"/>
    <xf numFmtId="0" fontId="3" fillId="62" borderId="0" applyNumberFormat="0" applyBorder="0" applyAlignment="0" applyProtection="0"/>
    <xf numFmtId="0" fontId="23" fillId="85" borderId="0" applyNumberFormat="0" applyBorder="0" applyAlignment="0" applyProtection="0"/>
    <xf numFmtId="0" fontId="3" fillId="71" borderId="0" applyNumberFormat="0" applyBorder="0" applyAlignment="0" applyProtection="0"/>
    <xf numFmtId="0" fontId="3" fillId="67" borderId="0" applyNumberFormat="0" applyBorder="0" applyAlignment="0" applyProtection="0"/>
    <xf numFmtId="0" fontId="23" fillId="85" borderId="0" applyNumberFormat="0" applyBorder="0" applyAlignment="0" applyProtection="0"/>
    <xf numFmtId="0" fontId="3" fillId="67" borderId="0" applyNumberFormat="0" applyBorder="0" applyAlignment="0" applyProtection="0"/>
    <xf numFmtId="0" fontId="23" fillId="89" borderId="0" applyNumberFormat="0" applyBorder="0" applyAlignment="0" applyProtection="0"/>
    <xf numFmtId="0" fontId="23" fillId="85" borderId="0" applyNumberFormat="0" applyBorder="0" applyAlignment="0" applyProtection="0"/>
    <xf numFmtId="0" fontId="3" fillId="67" borderId="0" applyNumberFormat="0" applyBorder="0" applyAlignment="0" applyProtection="0"/>
    <xf numFmtId="0" fontId="23" fillId="89" borderId="0" applyNumberFormat="0" applyBorder="0" applyAlignment="0" applyProtection="0"/>
    <xf numFmtId="0" fontId="3" fillId="63" borderId="0" applyNumberFormat="0" applyBorder="0" applyAlignment="0" applyProtection="0"/>
    <xf numFmtId="0" fontId="23" fillId="89" borderId="0" applyNumberFormat="0" applyBorder="0" applyAlignment="0" applyProtection="0"/>
    <xf numFmtId="0" fontId="3" fillId="6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3" fillId="59"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4" fillId="0" borderId="0"/>
    <xf numFmtId="0" fontId="97" fillId="80" borderId="0" applyNumberFormat="0" applyBorder="0" applyAlignment="0" applyProtection="0"/>
    <xf numFmtId="0" fontId="39" fillId="79" borderId="0" applyNumberFormat="0" applyBorder="0" applyAlignment="0" applyProtection="0"/>
    <xf numFmtId="0" fontId="39" fillId="78" borderId="0" applyNumberFormat="0" applyBorder="0" applyAlignment="0" applyProtection="0"/>
    <xf numFmtId="0" fontId="97" fillId="77" borderId="0" applyNumberFormat="0" applyBorder="0" applyAlignment="0" applyProtection="0"/>
    <xf numFmtId="0" fontId="39" fillId="74" borderId="0" applyNumberFormat="0" applyBorder="0" applyAlignment="0" applyProtection="0"/>
    <xf numFmtId="0" fontId="97" fillId="73" borderId="0" applyNumberFormat="0" applyBorder="0" applyAlignment="0" applyProtection="0"/>
    <xf numFmtId="0" fontId="97" fillId="72"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97" fillId="69" borderId="0" applyNumberFormat="0" applyBorder="0" applyAlignment="0" applyProtection="0"/>
    <xf numFmtId="0" fontId="97" fillId="68" borderId="0" applyNumberFormat="0" applyBorder="0" applyAlignment="0" applyProtection="0"/>
    <xf numFmtId="0" fontId="39" fillId="67" borderId="0" applyNumberFormat="0" applyBorder="0" applyAlignment="0" applyProtection="0"/>
    <xf numFmtId="0" fontId="39" fillId="66" borderId="0" applyNumberFormat="0" applyBorder="0" applyAlignment="0" applyProtection="0"/>
    <xf numFmtId="0" fontId="97" fillId="65" borderId="0" applyNumberFormat="0" applyBorder="0" applyAlignment="0" applyProtection="0"/>
    <xf numFmtId="0" fontId="97" fillId="64" borderId="0" applyNumberFormat="0" applyBorder="0" applyAlignment="0" applyProtection="0"/>
    <xf numFmtId="0" fontId="39" fillId="63" borderId="0" applyNumberFormat="0" applyBorder="0" applyAlignment="0" applyProtection="0"/>
    <xf numFmtId="0" fontId="39" fillId="62" borderId="0" applyNumberFormat="0" applyBorder="0" applyAlignment="0" applyProtection="0"/>
    <xf numFmtId="0" fontId="97" fillId="61" borderId="0" applyNumberFormat="0" applyBorder="0" applyAlignment="0" applyProtection="0"/>
    <xf numFmtId="0" fontId="97" fillId="60" borderId="0" applyNumberFormat="0" applyBorder="0" applyAlignment="0" applyProtection="0"/>
    <xf numFmtId="0" fontId="39" fillId="59"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39" fillId="58" borderId="0" applyNumberFormat="0" applyBorder="0" applyAlignment="0" applyProtection="0"/>
    <xf numFmtId="0" fontId="97" fillId="57" borderId="0" applyNumberFormat="0" applyBorder="0" applyAlignment="0" applyProtection="0"/>
    <xf numFmtId="0" fontId="96" fillId="0" borderId="59" applyNumberFormat="0" applyFill="0" applyAlignment="0" applyProtection="0"/>
    <xf numFmtId="0" fontId="23" fillId="83" borderId="0" applyNumberFormat="0" applyBorder="0" applyAlignment="0" applyProtection="0"/>
    <xf numFmtId="0" fontId="23" fillId="83" borderId="0" applyNumberFormat="0" applyBorder="0" applyAlignment="0" applyProtection="0"/>
    <xf numFmtId="0" fontId="95" fillId="0" borderId="0" applyNumberFormat="0" applyFill="0" applyBorder="0" applyAlignment="0" applyProtection="0"/>
    <xf numFmtId="0" fontId="39" fillId="56" borderId="58" applyNumberFormat="0" applyFont="0" applyAlignment="0" applyProtection="0"/>
    <xf numFmtId="0" fontId="23" fillId="89" borderId="0" applyNumberFormat="0" applyBorder="0" applyAlignment="0" applyProtection="0"/>
    <xf numFmtId="0" fontId="94" fillId="0" borderId="0" applyNumberFormat="0" applyFill="0" applyBorder="0" applyAlignment="0" applyProtection="0"/>
    <xf numFmtId="0" fontId="23" fillId="89" borderId="0" applyNumberFormat="0" applyBorder="0" applyAlignment="0" applyProtection="0"/>
    <xf numFmtId="0" fontId="93" fillId="55" borderId="57" applyNumberFormat="0" applyAlignment="0" applyProtection="0"/>
    <xf numFmtId="0" fontId="23" fillId="85" borderId="0" applyNumberFormat="0" applyBorder="0" applyAlignment="0" applyProtection="0"/>
    <xf numFmtId="0" fontId="92" fillId="0" borderId="56" applyNumberFormat="0" applyFill="0" applyAlignment="0" applyProtection="0"/>
    <xf numFmtId="0" fontId="91" fillId="2" borderId="1" applyNumberFormat="0" applyAlignment="0" applyProtection="0"/>
    <xf numFmtId="0" fontId="23" fillId="85" borderId="0" applyNumberFormat="0" applyBorder="0" applyAlignment="0" applyProtection="0"/>
    <xf numFmtId="0" fontId="90" fillId="2" borderId="55" applyNumberFormat="0" applyAlignment="0" applyProtection="0"/>
    <xf numFmtId="0" fontId="89" fillId="54" borderId="1" applyNumberFormat="0" applyAlignment="0" applyProtection="0"/>
    <xf numFmtId="0" fontId="88" fillId="53" borderId="0" applyNumberFormat="0" applyBorder="0" applyAlignment="0" applyProtection="0"/>
    <xf numFmtId="0" fontId="39" fillId="75"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58" borderId="0" applyNumberFormat="0" applyBorder="0" applyAlignment="0" applyProtection="0"/>
    <xf numFmtId="0" fontId="87" fillId="52" borderId="0" applyNumberFormat="0" applyBorder="0" applyAlignment="0" applyProtection="0"/>
    <xf numFmtId="0" fontId="86" fillId="51" borderId="0" applyNumberFormat="0" applyBorder="0" applyAlignment="0" applyProtection="0"/>
    <xf numFmtId="0" fontId="85" fillId="0" borderId="0" applyNumberFormat="0" applyFill="0" applyBorder="0" applyAlignment="0" applyProtection="0"/>
    <xf numFmtId="0" fontId="97" fillId="76"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58" borderId="0" applyNumberFormat="0" applyBorder="0" applyAlignment="0" applyProtection="0"/>
    <xf numFmtId="0" fontId="85" fillId="0" borderId="54" applyNumberFormat="0" applyFill="0" applyAlignment="0" applyProtection="0"/>
    <xf numFmtId="0" fontId="84" fillId="0" borderId="53" applyNumberFormat="0" applyFill="0" applyAlignment="0" applyProtection="0"/>
    <xf numFmtId="0" fontId="83" fillId="0" borderId="52" applyNumberFormat="0" applyFill="0" applyAlignment="0" applyProtection="0"/>
    <xf numFmtId="44" fontId="39" fillId="0" borderId="0" applyFont="0" applyFill="0" applyBorder="0" applyAlignment="0" applyProtection="0"/>
    <xf numFmtId="0" fontId="39" fillId="0" borderId="0"/>
    <xf numFmtId="0" fontId="3" fillId="79" borderId="0" applyNumberFormat="0" applyBorder="0" applyAlignment="0" applyProtection="0"/>
    <xf numFmtId="0" fontId="3" fillId="79" borderId="0" applyNumberFormat="0" applyBorder="0" applyAlignment="0" applyProtection="0"/>
    <xf numFmtId="0" fontId="74" fillId="60" borderId="0" applyNumberFormat="0" applyBorder="0" applyAlignment="0" applyProtection="0"/>
    <xf numFmtId="0" fontId="74" fillId="64" borderId="0" applyNumberFormat="0" applyBorder="0" applyAlignment="0" applyProtection="0"/>
    <xf numFmtId="0" fontId="74" fillId="68" borderId="0" applyNumberFormat="0" applyBorder="0" applyAlignment="0" applyProtection="0"/>
    <xf numFmtId="0" fontId="74" fillId="72" borderId="0" applyNumberFormat="0" applyBorder="0" applyAlignment="0" applyProtection="0"/>
    <xf numFmtId="0" fontId="74" fillId="76" borderId="0" applyNumberFormat="0" applyBorder="0" applyAlignment="0" applyProtection="0"/>
    <xf numFmtId="0" fontId="74" fillId="80"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22" fillId="23" borderId="0" applyNumberFormat="0" applyBorder="0" applyAlignment="0" applyProtection="0"/>
    <xf numFmtId="0" fontId="23" fillId="32"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64" fillId="52" borderId="0" applyNumberFormat="0" applyBorder="0" applyAlignment="0" applyProtection="0"/>
    <xf numFmtId="0" fontId="68" fillId="2" borderId="1" applyNumberFormat="0" applyAlignment="0" applyProtection="0"/>
    <xf numFmtId="0" fontId="70" fillId="55" borderId="57" applyNumberFormat="0" applyAlignment="0" applyProtection="0"/>
    <xf numFmtId="0" fontId="29" fillId="35" borderId="0" applyNumberFormat="0" applyBorder="0" applyAlignment="0" applyProtection="0"/>
    <xf numFmtId="0" fontId="29" fillId="36" borderId="0" applyNumberFormat="0" applyBorder="0" applyAlignment="0" applyProtection="0"/>
    <xf numFmtId="0" fontId="72" fillId="0" borderId="0" applyNumberFormat="0" applyFill="0" applyBorder="0" applyAlignment="0" applyProtection="0"/>
    <xf numFmtId="0" fontId="63" fillId="51" borderId="0" applyNumberFormat="0" applyBorder="0" applyAlignment="0" applyProtection="0"/>
    <xf numFmtId="0" fontId="60" fillId="0" borderId="52" applyNumberFormat="0" applyFill="0" applyAlignment="0" applyProtection="0"/>
    <xf numFmtId="0" fontId="61" fillId="0" borderId="53" applyNumberFormat="0" applyFill="0" applyAlignment="0" applyProtection="0"/>
    <xf numFmtId="0" fontId="62" fillId="0" borderId="54" applyNumberFormat="0" applyFill="0" applyAlignment="0" applyProtection="0"/>
    <xf numFmtId="0" fontId="62" fillId="0" borderId="0" applyNumberFormat="0" applyFill="0" applyBorder="0" applyAlignment="0" applyProtection="0"/>
    <xf numFmtId="0" fontId="66" fillId="54" borderId="1" applyNumberFormat="0" applyAlignment="0" applyProtection="0"/>
    <xf numFmtId="0" fontId="69" fillId="0" borderId="56" applyNumberFormat="0" applyFill="0" applyAlignment="0" applyProtection="0"/>
    <xf numFmtId="0" fontId="65" fillId="53" borderId="0" applyNumberFormat="0" applyBorder="0" applyAlignment="0" applyProtection="0"/>
    <xf numFmtId="0" fontId="3" fillId="0" borderId="0"/>
    <xf numFmtId="0" fontId="3" fillId="0" borderId="0"/>
    <xf numFmtId="0" fontId="3" fillId="56" borderId="58" applyNumberFormat="0" applyFont="0" applyAlignment="0" applyProtection="0"/>
    <xf numFmtId="0" fontId="3" fillId="56" borderId="58" applyNumberFormat="0" applyFont="0" applyAlignment="0" applyProtection="0"/>
    <xf numFmtId="0" fontId="3" fillId="56" borderId="58" applyNumberFormat="0" applyFont="0" applyAlignment="0" applyProtection="0"/>
    <xf numFmtId="0" fontId="67" fillId="2" borderId="55" applyNumberFormat="0" applyAlignment="0" applyProtection="0"/>
    <xf numFmtId="4" fontId="41" fillId="39" borderId="48" applyNumberFormat="0" applyProtection="0">
      <alignment vertical="center"/>
    </xf>
    <xf numFmtId="4" fontId="42" fillId="39" borderId="48" applyNumberFormat="0" applyProtection="0">
      <alignment vertical="center"/>
    </xf>
    <xf numFmtId="4" fontId="41" fillId="39" borderId="48" applyNumberFormat="0" applyProtection="0">
      <alignment horizontal="left" vertical="center" indent="1"/>
    </xf>
    <xf numFmtId="0" fontId="41" fillId="39" borderId="48" applyNumberFormat="0" applyProtection="0">
      <alignment horizontal="left" vertical="top" indent="1"/>
    </xf>
    <xf numFmtId="4" fontId="41" fillId="8" borderId="0" applyNumberFormat="0" applyProtection="0">
      <alignment horizontal="left" vertical="center" indent="1"/>
    </xf>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41" fillId="46" borderId="49" applyNumberFormat="0" applyProtection="0">
      <alignment horizontal="left" vertical="center" indent="1"/>
    </xf>
    <xf numFmtId="4" fontId="43" fillId="14" borderId="0" applyNumberFormat="0" applyProtection="0">
      <alignment horizontal="left" vertical="center" indent="1"/>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8" borderId="0" applyNumberFormat="0" applyProtection="0">
      <alignment horizontal="left" vertical="center" indent="1"/>
    </xf>
    <xf numFmtId="4" fontId="45" fillId="10" borderId="48" applyNumberFormat="0" applyProtection="0">
      <alignmen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45" fillId="47" borderId="48" applyNumberFormat="0" applyProtection="0">
      <alignment horizontal="right" vertical="center"/>
    </xf>
    <xf numFmtId="4" fontId="18" fillId="8" borderId="48" applyNumberFormat="0" applyProtection="0">
      <alignment horizontal="left" vertical="center" indent="1"/>
    </xf>
    <xf numFmtId="4" fontId="46" fillId="48" borderId="0" applyNumberFormat="0" applyProtection="0">
      <alignment horizontal="left" vertical="center" indent="1"/>
    </xf>
    <xf numFmtId="4" fontId="48" fillId="47" borderId="48" applyNumberFormat="0" applyProtection="0">
      <alignment horizontal="right" vertical="center"/>
    </xf>
    <xf numFmtId="0" fontId="59" fillId="0" borderId="0" applyNumberFormat="0" applyFill="0" applyBorder="0" applyAlignment="0" applyProtection="0"/>
    <xf numFmtId="0" fontId="73" fillId="0" borderId="59" applyNumberFormat="0" applyFill="0" applyAlignment="0" applyProtection="0"/>
    <xf numFmtId="0" fontId="71"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4" fillId="0" borderId="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4" fontId="47" fillId="96" borderId="60" applyNumberFormat="0" applyProtection="0">
      <alignment horizontal="left" vertical="center" indent="1"/>
    </xf>
    <xf numFmtId="4" fontId="47" fillId="96" borderId="60" applyNumberFormat="0" applyProtection="0">
      <alignment horizontal="left" vertical="center" indent="1"/>
    </xf>
    <xf numFmtId="0" fontId="47" fillId="16" borderId="60" applyNumberFormat="0" applyProtection="0">
      <alignment horizontal="left" vertical="center" indent="1"/>
    </xf>
    <xf numFmtId="4" fontId="47" fillId="0" borderId="60" applyNumberFormat="0" applyProtection="0">
      <alignment horizontal="right" vertical="center"/>
    </xf>
    <xf numFmtId="0" fontId="47" fillId="98" borderId="60" applyNumberFormat="0" applyProtection="0">
      <alignment horizontal="left" vertical="center" indent="1"/>
    </xf>
    <xf numFmtId="0" fontId="47" fillId="12" borderId="60" applyNumberFormat="0" applyProtection="0">
      <alignment horizontal="left" vertical="center" indent="1"/>
    </xf>
    <xf numFmtId="0" fontId="47" fillId="47" borderId="60" applyNumberFormat="0" applyProtection="0">
      <alignment horizontal="left" vertical="center" indent="1"/>
    </xf>
    <xf numFmtId="4" fontId="75" fillId="16" borderId="48" applyNumberFormat="0" applyProtection="0">
      <alignment horizontal="left" vertical="center" indent="1"/>
    </xf>
    <xf numFmtId="4" fontId="47" fillId="39" borderId="60" applyNumberFormat="0" applyProtection="0">
      <alignment vertical="center"/>
    </xf>
    <xf numFmtId="4" fontId="47" fillId="95" borderId="60" applyNumberFormat="0" applyProtection="0">
      <alignment horizontal="left" vertical="center" indent="1"/>
    </xf>
    <xf numFmtId="4" fontId="47" fillId="13" borderId="60" applyNumberFormat="0" applyProtection="0">
      <alignment horizontal="right" vertical="center"/>
    </xf>
    <xf numFmtId="4" fontId="47" fillId="97" borderId="60" applyNumberFormat="0" applyProtection="0">
      <alignment horizontal="right" vertical="center"/>
    </xf>
    <xf numFmtId="4" fontId="47" fillId="40" borderId="64" applyNumberFormat="0" applyProtection="0">
      <alignment horizontal="right" vertical="center"/>
    </xf>
    <xf numFmtId="4" fontId="47" fillId="41" borderId="60" applyNumberFormat="0" applyProtection="0">
      <alignment horizontal="right" vertical="center"/>
    </xf>
    <xf numFmtId="4" fontId="47" fillId="42" borderId="60" applyNumberFormat="0" applyProtection="0">
      <alignment horizontal="right" vertical="center"/>
    </xf>
    <xf numFmtId="4" fontId="47" fillId="43" borderId="60" applyNumberFormat="0" applyProtection="0">
      <alignment horizontal="right" vertical="center"/>
    </xf>
    <xf numFmtId="4" fontId="47" fillId="15" borderId="60" applyNumberFormat="0" applyProtection="0">
      <alignment horizontal="right" vertical="center"/>
    </xf>
    <xf numFmtId="4" fontId="47" fillId="44" borderId="60" applyNumberFormat="0" applyProtection="0">
      <alignment horizontal="right" vertical="center"/>
    </xf>
    <xf numFmtId="4" fontId="47" fillId="45" borderId="60" applyNumberFormat="0" applyProtection="0">
      <alignment horizontal="right" vertical="center"/>
    </xf>
    <xf numFmtId="4" fontId="47" fillId="46" borderId="64" applyNumberFormat="0" applyProtection="0">
      <alignment horizontal="left" vertical="center" indent="1"/>
    </xf>
    <xf numFmtId="4" fontId="47" fillId="8" borderId="60" applyNumberFormat="0" applyProtection="0">
      <alignment horizontal="right" vertical="center"/>
    </xf>
    <xf numFmtId="0" fontId="47" fillId="49" borderId="28"/>
    <xf numFmtId="0" fontId="3" fillId="0" borderId="0"/>
    <xf numFmtId="0" fontId="39" fillId="0" borderId="0"/>
    <xf numFmtId="0" fontId="39" fillId="0" borderId="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3" fillId="30" borderId="0" applyNumberFormat="0" applyBorder="0" applyAlignment="0" applyProtection="0"/>
    <xf numFmtId="0" fontId="26" fillId="34" borderId="40" applyNumberFormat="0" applyAlignment="0" applyProtection="0"/>
    <xf numFmtId="0" fontId="27" fillId="24" borderId="41" applyNumberFormat="0" applyAlignment="0" applyProtection="0"/>
    <xf numFmtId="0" fontId="23" fillId="29" borderId="0" applyNumberFormat="0" applyBorder="0" applyAlignment="0" applyProtection="0"/>
    <xf numFmtId="0" fontId="23" fillId="24" borderId="0" applyNumberFormat="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23" fillId="25" borderId="0" applyNumberFormat="0" applyBorder="0" applyAlignment="0" applyProtection="0"/>
    <xf numFmtId="0" fontId="33" fillId="0" borderId="43" applyNumberFormat="0" applyFill="0" applyAlignment="0" applyProtection="0"/>
    <xf numFmtId="0" fontId="23" fillId="21" borderId="0" applyNumberFormat="0" applyBorder="0" applyAlignment="0" applyProtection="0"/>
    <xf numFmtId="0" fontId="34" fillId="0" borderId="44" applyNumberFormat="0" applyFill="0" applyAlignment="0" applyProtection="0"/>
    <xf numFmtId="0" fontId="35" fillId="32" borderId="40" applyNumberFormat="0" applyAlignment="0" applyProtection="0"/>
    <xf numFmtId="0" fontId="36" fillId="0" borderId="45" applyNumberFormat="0" applyFill="0" applyAlignment="0" applyProtection="0"/>
    <xf numFmtId="0" fontId="37" fillId="32" borderId="0" applyNumberFormat="0" applyBorder="0" applyAlignment="0" applyProtection="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0" fontId="49" fillId="0" borderId="0" applyNumberFormat="0" applyFill="0" applyBorder="0" applyAlignment="0" applyProtection="0"/>
    <xf numFmtId="0" fontId="50" fillId="0" borderId="0" applyNumberFormat="0" applyFill="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47" fillId="81" borderId="0"/>
    <xf numFmtId="0" fontId="23" fillId="21" borderId="0" applyNumberFormat="0" applyBorder="0" applyAlignment="0" applyProtection="0"/>
    <xf numFmtId="0" fontId="23" fillId="25" borderId="0" applyNumberFormat="0" applyBorder="0" applyAlignment="0" applyProtection="0"/>
    <xf numFmtId="0" fontId="23" fillId="85" borderId="0" applyNumberFormat="0" applyBorder="0" applyAlignment="0" applyProtection="0"/>
    <xf numFmtId="0" fontId="23" fillId="89" borderId="0" applyNumberFormat="0" applyBorder="0" applyAlignment="0" applyProtection="0"/>
    <xf numFmtId="0" fontId="23" fillId="83"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83" borderId="0" applyNumberFormat="0" applyBorder="0" applyAlignment="0" applyProtection="0"/>
    <xf numFmtId="0" fontId="23" fillId="89" borderId="0" applyNumberFormat="0" applyBorder="0" applyAlignment="0" applyProtection="0"/>
    <xf numFmtId="0" fontId="23" fillId="8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47" fillId="81" borderId="0"/>
    <xf numFmtId="0" fontId="4" fillId="0" borderId="0"/>
    <xf numFmtId="0" fontId="4" fillId="31" borderId="46" applyNumberFormat="0" applyFon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44" fontId="4" fillId="0" borderId="0" applyFont="0" applyFill="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6" borderId="0" applyNumberFormat="0" applyBorder="0" applyAlignment="0" applyProtection="0"/>
    <xf numFmtId="0" fontId="39" fillId="70" borderId="0" applyNumberFormat="0" applyBorder="0" applyAlignment="0" applyProtection="0"/>
    <xf numFmtId="0" fontId="39" fillId="74" borderId="0" applyNumberFormat="0" applyBorder="0" applyAlignment="0" applyProtection="0"/>
    <xf numFmtId="0" fontId="39" fillId="78" borderId="0" applyNumberFormat="0" applyBorder="0" applyAlignment="0" applyProtection="0"/>
    <xf numFmtId="0" fontId="39" fillId="59" borderId="0" applyNumberFormat="0" applyBorder="0" applyAlignment="0" applyProtection="0"/>
    <xf numFmtId="0" fontId="39" fillId="63" borderId="0" applyNumberFormat="0" applyBorder="0" applyAlignment="0" applyProtection="0"/>
    <xf numFmtId="0" fontId="39" fillId="67" borderId="0" applyNumberFormat="0" applyBorder="0" applyAlignment="0" applyProtection="0"/>
    <xf numFmtId="0" fontId="39" fillId="71" borderId="0" applyNumberFormat="0" applyBorder="0" applyAlignment="0" applyProtection="0"/>
    <xf numFmtId="0" fontId="39" fillId="75" borderId="0" applyNumberFormat="0" applyBorder="0" applyAlignment="0" applyProtection="0"/>
    <xf numFmtId="0" fontId="39" fillId="79" borderId="0" applyNumberFormat="0" applyBorder="0" applyAlignment="0" applyProtection="0"/>
    <xf numFmtId="0" fontId="97" fillId="60" borderId="0" applyNumberFormat="0" applyBorder="0" applyAlignment="0" applyProtection="0"/>
    <xf numFmtId="0" fontId="97" fillId="64" borderId="0" applyNumberFormat="0" applyBorder="0" applyAlignment="0" applyProtection="0"/>
    <xf numFmtId="0" fontId="97" fillId="68" borderId="0" applyNumberFormat="0" applyBorder="0" applyAlignment="0" applyProtection="0"/>
    <xf numFmtId="0" fontId="97" fillId="72" borderId="0" applyNumberFormat="0" applyBorder="0" applyAlignment="0" applyProtection="0"/>
    <xf numFmtId="0" fontId="97" fillId="76" borderId="0" applyNumberFormat="0" applyBorder="0" applyAlignment="0" applyProtection="0"/>
    <xf numFmtId="0" fontId="97" fillId="80"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87" fillId="52" borderId="0" applyNumberFormat="0" applyBorder="0" applyAlignment="0" applyProtection="0"/>
    <xf numFmtId="0" fontId="91" fillId="2" borderId="1" applyNumberFormat="0" applyAlignment="0" applyProtection="0"/>
    <xf numFmtId="0" fontId="93" fillId="55" borderId="57" applyNumberFormat="0" applyAlignment="0" applyProtection="0"/>
    <xf numFmtId="0" fontId="95" fillId="0" borderId="0" applyNumberFormat="0" applyFill="0" applyBorder="0" applyAlignment="0" applyProtection="0"/>
    <xf numFmtId="0" fontId="86" fillId="51" borderId="0" applyNumberFormat="0" applyBorder="0" applyAlignment="0" applyProtection="0"/>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9" fillId="54" borderId="1" applyNumberFormat="0" applyAlignment="0" applyProtection="0"/>
    <xf numFmtId="0" fontId="92" fillId="0" borderId="56" applyNumberFormat="0" applyFill="0" applyAlignment="0" applyProtection="0"/>
    <xf numFmtId="0" fontId="88" fillId="53" borderId="0" applyNumberFormat="0" applyBorder="0" applyAlignment="0" applyProtection="0"/>
    <xf numFmtId="0" fontId="4" fillId="0" borderId="0"/>
    <xf numFmtId="0" fontId="39" fillId="56" borderId="58" applyNumberFormat="0" applyFont="0" applyAlignment="0" applyProtection="0"/>
    <xf numFmtId="0" fontId="90" fillId="2" borderId="55" applyNumberFormat="0" applyAlignment="0" applyProtection="0"/>
    <xf numFmtId="0" fontId="96" fillId="0" borderId="59" applyNumberFormat="0" applyFill="0" applyAlignment="0" applyProtection="0"/>
    <xf numFmtId="0" fontId="94" fillId="0" borderId="0" applyNumberFormat="0" applyFill="0" applyBorder="0" applyAlignment="0" applyProtection="0"/>
    <xf numFmtId="0" fontId="3" fillId="0" borderId="0"/>
    <xf numFmtId="0" fontId="4" fillId="0" borderId="0"/>
    <xf numFmtId="0" fontId="104" fillId="0" borderId="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9" fontId="39" fillId="0" borderId="0" applyFont="0" applyFill="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97" fillId="65" borderId="0" applyNumberFormat="0" applyBorder="0" applyAlignment="0" applyProtection="0"/>
    <xf numFmtId="0" fontId="23" fillId="30" borderId="0" applyNumberFormat="0" applyBorder="0" applyAlignment="0" applyProtection="0"/>
    <xf numFmtId="0" fontId="97" fillId="77" borderId="0" applyNumberFormat="0" applyBorder="0" applyAlignment="0" applyProtection="0"/>
    <xf numFmtId="0" fontId="23" fillId="25" borderId="0" applyNumberFormat="0" applyBorder="0" applyAlignment="0" applyProtection="0"/>
    <xf numFmtId="0" fontId="97" fillId="6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97" fillId="73"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51" fillId="0" borderId="0"/>
    <xf numFmtId="43" fontId="4" fillId="0" borderId="0" applyFont="0" applyFill="0" applyBorder="0" applyAlignment="0" applyProtection="0"/>
    <xf numFmtId="0" fontId="51" fillId="0" borderId="0"/>
    <xf numFmtId="44" fontId="39" fillId="0" borderId="0" applyFont="0" applyFill="0" applyBorder="0" applyAlignment="0" applyProtection="0"/>
    <xf numFmtId="0" fontId="4" fillId="0" borderId="0"/>
    <xf numFmtId="0" fontId="4" fillId="0" borderId="0"/>
    <xf numFmtId="0" fontId="23" fillId="29" borderId="0" applyNumberFormat="0" applyBorder="0" applyAlignment="0" applyProtection="0"/>
    <xf numFmtId="43" fontId="51" fillId="0" borderId="0" applyFont="0" applyFill="0" applyBorder="0" applyAlignment="0" applyProtection="0"/>
    <xf numFmtId="0" fontId="106" fillId="0" borderId="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51" fillId="0" borderId="0"/>
    <xf numFmtId="0" fontId="51" fillId="0" borderId="0"/>
    <xf numFmtId="0" fontId="23" fillId="3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51" fillId="0" borderId="0"/>
    <xf numFmtId="0" fontId="51" fillId="0" borderId="0"/>
    <xf numFmtId="0" fontId="23" fillId="29"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51" fillId="0" borderId="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51" fillId="0" borderId="0"/>
    <xf numFmtId="0" fontId="97" fillId="73"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51" fillId="0" borderId="0"/>
    <xf numFmtId="0" fontId="51" fillId="0" borderId="0"/>
    <xf numFmtId="183" fontId="28" fillId="0" borderId="0"/>
    <xf numFmtId="183" fontId="4" fillId="0" borderId="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28" fillId="0" borderId="0"/>
    <xf numFmtId="183" fontId="49" fillId="0" borderId="0" applyNumberFormat="0" applyFill="0" applyBorder="0" applyAlignment="0" applyProtection="0"/>
    <xf numFmtId="183" fontId="39" fillId="0" borderId="0"/>
    <xf numFmtId="183" fontId="39" fillId="0" borderId="0"/>
    <xf numFmtId="183" fontId="28" fillId="0" borderId="0"/>
    <xf numFmtId="183" fontId="18" fillId="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74" fillId="60" borderId="0" applyNumberFormat="0" applyBorder="0" applyAlignment="0" applyProtection="0"/>
    <xf numFmtId="183" fontId="74" fillId="60"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74" fillId="64" borderId="0" applyNumberFormat="0" applyBorder="0" applyAlignment="0" applyProtection="0"/>
    <xf numFmtId="183" fontId="74" fillId="64"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74" fillId="68" borderId="0" applyNumberFormat="0" applyBorder="0" applyAlignment="0" applyProtection="0"/>
    <xf numFmtId="183" fontId="74" fillId="68"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74" fillId="72" borderId="0" applyNumberFormat="0" applyBorder="0" applyAlignment="0" applyProtection="0"/>
    <xf numFmtId="183" fontId="74" fillId="72"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74" fillId="76" borderId="0" applyNumberFormat="0" applyBorder="0" applyAlignment="0" applyProtection="0"/>
    <xf numFmtId="183" fontId="74" fillId="76"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74" fillId="80" borderId="0" applyNumberFormat="0" applyBorder="0" applyAlignment="0" applyProtection="0"/>
    <xf numFmtId="183" fontId="74" fillId="80"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64" fillId="52" borderId="0" applyNumberFormat="0" applyBorder="0" applyAlignment="0" applyProtection="0"/>
    <xf numFmtId="183" fontId="64" fillId="52"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68" fillId="2" borderId="1" applyNumberFormat="0" applyAlignment="0" applyProtection="0"/>
    <xf numFmtId="183" fontId="26" fillId="34" borderId="40" applyNumberFormat="0" applyAlignment="0" applyProtection="0"/>
    <xf numFmtId="183" fontId="68" fillId="2" borderId="1" applyNumberFormat="0" applyAlignment="0" applyProtection="0"/>
    <xf numFmtId="183" fontId="68" fillId="2" borderId="1" applyNumberFormat="0" applyAlignment="0" applyProtection="0"/>
    <xf numFmtId="183" fontId="68" fillId="2" borderId="1" applyNumberFormat="0" applyAlignment="0" applyProtection="0"/>
    <xf numFmtId="183" fontId="26" fillId="34" borderId="40" applyNumberFormat="0" applyAlignment="0" applyProtection="0"/>
    <xf numFmtId="183" fontId="26" fillId="34" borderId="40" applyNumberFormat="0" applyAlignment="0" applyProtection="0"/>
    <xf numFmtId="183" fontId="27" fillId="24" borderId="41" applyNumberFormat="0" applyAlignment="0" applyProtection="0"/>
    <xf numFmtId="183" fontId="70" fillId="55" borderId="57" applyNumberFormat="0" applyAlignment="0" applyProtection="0"/>
    <xf numFmtId="183" fontId="27" fillId="24" borderId="41" applyNumberFormat="0" applyAlignment="0" applyProtection="0"/>
    <xf numFmtId="183" fontId="70" fillId="55" borderId="57" applyNumberFormat="0" applyAlignment="0" applyProtection="0"/>
    <xf numFmtId="183" fontId="70" fillId="55" borderId="57" applyNumberFormat="0" applyAlignment="0" applyProtection="0"/>
    <xf numFmtId="183" fontId="70" fillId="55" borderId="57" applyNumberFormat="0" applyAlignment="0" applyProtection="0"/>
    <xf numFmtId="183" fontId="27" fillId="24" borderId="41" applyNumberFormat="0" applyAlignment="0" applyProtection="0"/>
    <xf numFmtId="183" fontId="27" fillId="24"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63" fillId="51" borderId="0" applyNumberFormat="0" applyBorder="0" applyAlignment="0" applyProtection="0"/>
    <xf numFmtId="183" fontId="63" fillId="51" borderId="0" applyNumberFormat="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60" fillId="0" borderId="52" applyNumberFormat="0" applyFill="0" applyAlignment="0" applyProtection="0"/>
    <xf numFmtId="183" fontId="32" fillId="0" borderId="42" applyNumberFormat="0" applyFill="0" applyAlignment="0" applyProtection="0"/>
    <xf numFmtId="183" fontId="60" fillId="0" borderId="52" applyNumberFormat="0" applyFill="0" applyAlignment="0" applyProtection="0"/>
    <xf numFmtId="183" fontId="60" fillId="0" borderId="52" applyNumberFormat="0" applyFill="0" applyAlignment="0" applyProtection="0"/>
    <xf numFmtId="183" fontId="60" fillId="0" borderId="52" applyNumberFormat="0" applyFill="0" applyAlignment="0" applyProtection="0"/>
    <xf numFmtId="183" fontId="32" fillId="0" borderId="42" applyNumberFormat="0" applyFill="0" applyAlignment="0" applyProtection="0"/>
    <xf numFmtId="183" fontId="32" fillId="0" borderId="42" applyNumberFormat="0" applyFill="0" applyAlignment="0" applyProtection="0"/>
    <xf numFmtId="183" fontId="33" fillId="0" borderId="43"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61" fillId="0" borderId="53" applyNumberFormat="0" applyFill="0" applyAlignment="0" applyProtection="0"/>
    <xf numFmtId="183" fontId="61" fillId="0" borderId="53"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62" fillId="0" borderId="54" applyNumberFormat="0" applyFill="0" applyAlignment="0" applyProtection="0"/>
    <xf numFmtId="183" fontId="62" fillId="0" borderId="54"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62" fillId="0" borderId="0" applyNumberFormat="0" applyFill="0" applyBorder="0" applyAlignment="0" applyProtection="0"/>
    <xf numFmtId="183" fontId="62" fillId="0" borderId="0" applyNumberFormat="0" applyFill="0" applyBorder="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34" fillId="0" borderId="0" applyNumberFormat="0" applyFill="0" applyBorder="0" applyAlignment="0" applyProtection="0"/>
    <xf numFmtId="183" fontId="109" fillId="0" borderId="0" applyNumberFormat="0" applyFill="0" applyBorder="0" applyAlignment="0" applyProtection="0">
      <alignment vertical="top"/>
      <protection locked="0"/>
    </xf>
    <xf numFmtId="183" fontId="35" fillId="32" borderId="40" applyNumberFormat="0" applyAlignment="0" applyProtection="0"/>
    <xf numFmtId="183" fontId="66" fillId="54" borderId="1" applyNumberFormat="0" applyAlignment="0" applyProtection="0"/>
    <xf numFmtId="183" fontId="35" fillId="32" borderId="40" applyNumberFormat="0" applyAlignment="0" applyProtection="0"/>
    <xf numFmtId="183" fontId="66" fillId="54" borderId="1" applyNumberFormat="0" applyAlignment="0" applyProtection="0"/>
    <xf numFmtId="183" fontId="66" fillId="54" borderId="1" applyNumberFormat="0" applyAlignment="0" applyProtection="0"/>
    <xf numFmtId="183" fontId="66" fillId="54" borderId="1" applyNumberFormat="0" applyAlignment="0" applyProtection="0"/>
    <xf numFmtId="183" fontId="35" fillId="32" borderId="40" applyNumberFormat="0" applyAlignment="0" applyProtection="0"/>
    <xf numFmtId="183" fontId="35" fillId="32" borderId="40" applyNumberFormat="0" applyAlignment="0" applyProtection="0"/>
    <xf numFmtId="183" fontId="36" fillId="0" borderId="45" applyNumberFormat="0" applyFill="0" applyAlignment="0" applyProtection="0"/>
    <xf numFmtId="183" fontId="69" fillId="0" borderId="56" applyNumberFormat="0" applyFill="0" applyAlignment="0" applyProtection="0"/>
    <xf numFmtId="183" fontId="36" fillId="0" borderId="45" applyNumberFormat="0" applyFill="0" applyAlignment="0" applyProtection="0"/>
    <xf numFmtId="183" fontId="69" fillId="0" borderId="56" applyNumberFormat="0" applyFill="0" applyAlignment="0" applyProtection="0"/>
    <xf numFmtId="183" fontId="69" fillId="0" borderId="56" applyNumberFormat="0" applyFill="0" applyAlignment="0" applyProtection="0"/>
    <xf numFmtId="183" fontId="69" fillId="0" borderId="56" applyNumberFormat="0" applyFill="0" applyAlignment="0" applyProtection="0"/>
    <xf numFmtId="183" fontId="36" fillId="0" borderId="45" applyNumberFormat="0" applyFill="0" applyAlignment="0" applyProtection="0"/>
    <xf numFmtId="183" fontId="36" fillId="0" borderId="45" applyNumberFormat="0" applyFill="0" applyAlignment="0" applyProtection="0"/>
    <xf numFmtId="183" fontId="37" fillId="32" borderId="0" applyNumberFormat="0" applyBorder="0" applyAlignment="0" applyProtection="0"/>
    <xf numFmtId="183" fontId="65" fillId="53" borderId="0" applyNumberFormat="0" applyBorder="0" applyAlignment="0" applyProtection="0"/>
    <xf numFmtId="183" fontId="37" fillId="32" borderId="0" applyNumberFormat="0" applyBorder="0" applyAlignment="0" applyProtection="0"/>
    <xf numFmtId="183" fontId="65" fillId="53" borderId="0" applyNumberFormat="0" applyBorder="0" applyAlignment="0" applyProtection="0"/>
    <xf numFmtId="183" fontId="65" fillId="53" borderId="0" applyNumberFormat="0" applyBorder="0" applyAlignment="0" applyProtection="0"/>
    <xf numFmtId="183" fontId="65" fillId="53" borderId="0" applyNumberFormat="0" applyBorder="0" applyAlignment="0" applyProtection="0"/>
    <xf numFmtId="183" fontId="37" fillId="32" borderId="0" applyNumberFormat="0" applyBorder="0" applyAlignment="0" applyProtection="0"/>
    <xf numFmtId="183" fontId="37" fillId="32" borderId="0" applyNumberFormat="0" applyBorder="0" applyAlignment="0" applyProtection="0"/>
    <xf numFmtId="183" fontId="28" fillId="0" borderId="0"/>
    <xf numFmtId="183" fontId="28"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28"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 fillId="0" borderId="0"/>
    <xf numFmtId="183" fontId="3" fillId="0" borderId="0"/>
    <xf numFmtId="183" fontId="28" fillId="0" borderId="0"/>
    <xf numFmtId="183" fontId="4" fillId="0" borderId="0"/>
    <xf numFmtId="183" fontId="28" fillId="0" borderId="0"/>
    <xf numFmtId="183" fontId="4" fillId="0" borderId="0"/>
    <xf numFmtId="183" fontId="4" fillId="0" borderId="0"/>
    <xf numFmtId="183" fontId="39" fillId="0" borderId="0"/>
    <xf numFmtId="183" fontId="39" fillId="0" borderId="0"/>
    <xf numFmtId="183" fontId="39" fillId="0" borderId="0"/>
    <xf numFmtId="183" fontId="4" fillId="0" borderId="0"/>
    <xf numFmtId="183" fontId="4" fillId="0" borderId="0"/>
    <xf numFmtId="183" fontId="3" fillId="0" borderId="0"/>
    <xf numFmtId="183" fontId="3" fillId="0" borderId="0"/>
    <xf numFmtId="183" fontId="4" fillId="0" borderId="0"/>
    <xf numFmtId="183" fontId="4" fillId="0" borderId="0"/>
    <xf numFmtId="183" fontId="3" fillId="0" borderId="0"/>
    <xf numFmtId="183" fontId="4" fillId="0" borderId="0"/>
    <xf numFmtId="183" fontId="3" fillId="0" borderId="0"/>
    <xf numFmtId="183" fontId="4" fillId="0" borderId="0"/>
    <xf numFmtId="183" fontId="28" fillId="0" borderId="0"/>
    <xf numFmtId="183" fontId="3" fillId="0" borderId="0"/>
    <xf numFmtId="183" fontId="3" fillId="0" borderId="0"/>
    <xf numFmtId="183" fontId="4" fillId="0" borderId="0"/>
    <xf numFmtId="183" fontId="28" fillId="0" borderId="0"/>
    <xf numFmtId="183" fontId="3" fillId="0" borderId="0"/>
    <xf numFmtId="183" fontId="28" fillId="0" borderId="0"/>
    <xf numFmtId="183" fontId="4" fillId="0" borderId="0"/>
    <xf numFmtId="183" fontId="28" fillId="0" borderId="0"/>
    <xf numFmtId="183" fontId="28" fillId="0" borderId="0"/>
    <xf numFmtId="183" fontId="4" fillId="0" borderId="0"/>
    <xf numFmtId="183" fontId="4" fillId="0" borderId="0"/>
    <xf numFmtId="183" fontId="4" fillId="0" borderId="0"/>
    <xf numFmtId="183" fontId="18" fillId="0" borderId="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40" fillId="34" borderId="47" applyNumberFormat="0" applyAlignment="0" applyProtection="0"/>
    <xf numFmtId="183" fontId="67" fillId="2" borderId="55" applyNumberFormat="0" applyAlignment="0" applyProtection="0"/>
    <xf numFmtId="183" fontId="40" fillId="34" borderId="47" applyNumberFormat="0" applyAlignment="0" applyProtection="0"/>
    <xf numFmtId="183" fontId="67" fillId="2" borderId="55" applyNumberFormat="0" applyAlignment="0" applyProtection="0"/>
    <xf numFmtId="183" fontId="67" fillId="2" borderId="55" applyNumberFormat="0" applyAlignment="0" applyProtection="0"/>
    <xf numFmtId="183" fontId="67" fillId="2" borderId="55" applyNumberFormat="0" applyAlignment="0" applyProtection="0"/>
    <xf numFmtId="183" fontId="40" fillId="34" borderId="47" applyNumberFormat="0" applyAlignment="0" applyProtection="0"/>
    <xf numFmtId="183" fontId="40" fillId="34" borderId="47"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183" fontId="41" fillId="39" borderId="48" applyNumberFormat="0" applyProtection="0">
      <alignment horizontal="left" vertical="top"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183" fontId="49" fillId="0" borderId="0" applyNumberFormat="0" applyFill="0" applyBorder="0" applyAlignment="0" applyProtection="0"/>
    <xf numFmtId="183" fontId="49" fillId="0" borderId="0" applyNumberFormat="0" applyFill="0" applyBorder="0" applyAlignment="0" applyProtection="0"/>
    <xf numFmtId="183" fontId="59" fillId="0" borderId="0" applyNumberFormat="0" applyFill="0" applyBorder="0" applyAlignment="0" applyProtection="0"/>
    <xf numFmtId="183" fontId="49" fillId="0" borderId="0" applyNumberFormat="0" applyFill="0" applyBorder="0" applyAlignment="0" applyProtection="0"/>
    <xf numFmtId="183" fontId="59" fillId="0" borderId="0" applyNumberFormat="0" applyFill="0" applyBorder="0" applyAlignment="0" applyProtection="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73" fillId="0" borderId="59" applyNumberFormat="0" applyFill="0" applyAlignment="0" applyProtection="0"/>
    <xf numFmtId="183" fontId="29" fillId="0" borderId="51" applyNumberFormat="0" applyFill="0" applyAlignment="0" applyProtection="0"/>
    <xf numFmtId="183" fontId="73" fillId="0" borderId="59" applyNumberFormat="0" applyFill="0" applyAlignment="0" applyProtection="0"/>
    <xf numFmtId="183" fontId="73" fillId="0" borderId="59" applyNumberFormat="0" applyFill="0" applyAlignment="0" applyProtection="0"/>
    <xf numFmtId="183" fontId="73" fillId="0" borderId="59" applyNumberFormat="0" applyFill="0" applyAlignment="0" applyProtection="0"/>
    <xf numFmtId="183" fontId="29" fillId="0" borderId="51" applyNumberFormat="0" applyFill="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183" fontId="71" fillId="0" borderId="0" applyNumberFormat="0" applyFill="0" applyBorder="0" applyAlignment="0" applyProtection="0"/>
    <xf numFmtId="183" fontId="71" fillId="0" borderId="0" applyNumberFormat="0" applyFill="0" applyBorder="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183" fontId="50"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183" fontId="4" fillId="0" borderId="0"/>
    <xf numFmtId="183" fontId="111" fillId="0" borderId="0" applyNumberFormat="0" applyFill="0" applyBorder="0" applyAlignment="0" applyProtection="0"/>
    <xf numFmtId="183" fontId="4" fillId="0" borderId="0"/>
    <xf numFmtId="179" fontId="112" fillId="101" borderId="68">
      <alignment horizontal="center" vertical="center"/>
    </xf>
    <xf numFmtId="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8" fontId="47" fillId="102" borderId="0" applyNumberFormat="0" applyBorder="0" applyAlignment="0" applyProtection="0"/>
    <xf numFmtId="38" fontId="47" fillId="102" borderId="0" applyNumberFormat="0" applyBorder="0" applyAlignment="0" applyProtection="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4">
      <alignment horizontal="left" vertical="center"/>
    </xf>
    <xf numFmtId="180" fontId="4" fillId="0" borderId="0">
      <protection locked="0"/>
    </xf>
    <xf numFmtId="180" fontId="4" fillId="0" borderId="0">
      <protection locked="0"/>
    </xf>
    <xf numFmtId="181" fontId="4" fillId="0" borderId="0" applyFont="0" applyFill="0" applyBorder="0" applyAlignment="0" applyProtection="0">
      <alignment horizontal="center"/>
    </xf>
    <xf numFmtId="181" fontId="4" fillId="0" borderId="0" applyFont="0" applyFill="0" applyBorder="0" applyAlignment="0" applyProtection="0">
      <alignment horizontal="center"/>
    </xf>
    <xf numFmtId="183" fontId="115" fillId="0" borderId="69" applyNumberFormat="0" applyFill="0" applyAlignment="0" applyProtection="0"/>
    <xf numFmtId="10" fontId="47" fillId="99" borderId="28" applyNumberFormat="0" applyBorder="0" applyAlignment="0" applyProtection="0"/>
    <xf numFmtId="10" fontId="47" fillId="99" borderId="28" applyNumberFormat="0" applyBorder="0" applyAlignment="0" applyProtection="0"/>
    <xf numFmtId="37" fontId="116" fillId="0" borderId="0"/>
    <xf numFmtId="182" fontId="117"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0" fontId="4" fillId="0" borderId="0" applyFont="0" applyFill="0" applyBorder="0" applyAlignment="0" applyProtection="0"/>
    <xf numFmtId="183" fontId="118" fillId="0" borderId="0" applyNumberFormat="0" applyFont="0" applyFill="0" applyBorder="0" applyAlignment="0" applyProtection="0"/>
    <xf numFmtId="37" fontId="47" fillId="95" borderId="0" applyNumberFormat="0" applyBorder="0" applyAlignment="0" applyProtection="0"/>
    <xf numFmtId="37" fontId="47" fillId="95" borderId="0" applyNumberFormat="0" applyBorder="0" applyAlignment="0" applyProtection="0"/>
    <xf numFmtId="37" fontId="47" fillId="0" borderId="0"/>
    <xf numFmtId="3" fontId="119" fillId="0" borderId="69" applyProtection="0"/>
    <xf numFmtId="183" fontId="4" fillId="0" borderId="0"/>
    <xf numFmtId="183" fontId="22" fillId="103" borderId="0" applyNumberFormat="0" applyBorder="0" applyAlignment="0" applyProtection="0"/>
    <xf numFmtId="183" fontId="22" fillId="13" borderId="0" applyNumberFormat="0" applyBorder="0" applyAlignment="0" applyProtection="0"/>
    <xf numFmtId="183" fontId="22" fillId="104" borderId="0" applyNumberFormat="0" applyBorder="0" applyAlignment="0" applyProtection="0"/>
    <xf numFmtId="183" fontId="22" fillId="105" borderId="0" applyNumberFormat="0" applyBorder="0" applyAlignment="0" applyProtection="0"/>
    <xf numFmtId="183" fontId="22" fillId="106" borderId="0" applyNumberFormat="0" applyBorder="0" applyAlignment="0" applyProtection="0"/>
    <xf numFmtId="183" fontId="22" fillId="17" borderId="0" applyNumberFormat="0" applyBorder="0" applyAlignment="0" applyProtection="0"/>
    <xf numFmtId="183" fontId="22" fillId="12" borderId="0" applyNumberFormat="0" applyBorder="0" applyAlignment="0" applyProtection="0"/>
    <xf numFmtId="183" fontId="22" fillId="9" borderId="0" applyNumberFormat="0" applyBorder="0" applyAlignment="0" applyProtection="0"/>
    <xf numFmtId="183" fontId="22" fillId="45" borderId="0" applyNumberFormat="0" applyBorder="0" applyAlignment="0" applyProtection="0"/>
    <xf numFmtId="183" fontId="22" fillId="105" borderId="0" applyNumberFormat="0" applyBorder="0" applyAlignment="0" applyProtection="0"/>
    <xf numFmtId="183" fontId="22" fillId="12" borderId="0" applyNumberFormat="0" applyBorder="0" applyAlignment="0" applyProtection="0"/>
    <xf numFmtId="183" fontId="22" fillId="41" borderId="0" applyNumberFormat="0" applyBorder="0" applyAlignment="0" applyProtection="0"/>
    <xf numFmtId="183" fontId="23" fillId="107" borderId="0" applyNumberFormat="0" applyBorder="0" applyAlignment="0" applyProtection="0"/>
    <xf numFmtId="183" fontId="23" fillId="9" borderId="0" applyNumberFormat="0" applyBorder="0" applyAlignment="0" applyProtection="0"/>
    <xf numFmtId="183" fontId="23" fillId="45" borderId="0" applyNumberFormat="0" applyBorder="0" applyAlignment="0" applyProtection="0"/>
    <xf numFmtId="183" fontId="23" fillId="108" borderId="0" applyNumberFormat="0" applyBorder="0" applyAlignment="0" applyProtection="0"/>
    <xf numFmtId="183" fontId="23" fillId="96" borderId="0" applyNumberFormat="0" applyBorder="0" applyAlignment="0" applyProtection="0"/>
    <xf numFmtId="183" fontId="23" fillId="42" borderId="0" applyNumberFormat="0" applyBorder="0" applyAlignment="0" applyProtection="0"/>
    <xf numFmtId="183" fontId="23" fillId="109" borderId="0" applyNumberFormat="0" applyBorder="0" applyAlignment="0" applyProtection="0"/>
    <xf numFmtId="183" fontId="23" fillId="40" borderId="0" applyNumberFormat="0" applyBorder="0" applyAlignment="0" applyProtection="0"/>
    <xf numFmtId="183" fontId="23" fillId="15" borderId="0" applyNumberFormat="0" applyBorder="0" applyAlignment="0" applyProtection="0"/>
    <xf numFmtId="183" fontId="23" fillId="108" borderId="0" applyNumberFormat="0" applyBorder="0" applyAlignment="0" applyProtection="0"/>
    <xf numFmtId="183" fontId="23" fillId="96" borderId="0" applyNumberFormat="0" applyBorder="0" applyAlignment="0" applyProtection="0"/>
    <xf numFmtId="183" fontId="23" fillId="43" borderId="0" applyNumberFormat="0" applyBorder="0" applyAlignment="0" applyProtection="0"/>
    <xf numFmtId="183" fontId="120" fillId="13" borderId="0" applyNumberFormat="0" applyBorder="0" applyAlignment="0" applyProtection="0"/>
    <xf numFmtId="183" fontId="121" fillId="16" borderId="40" applyNumberFormat="0" applyAlignment="0" applyProtection="0"/>
    <xf numFmtId="183" fontId="27" fillId="110" borderId="41" applyNumberFormat="0" applyAlignment="0" applyProtection="0"/>
    <xf numFmtId="183" fontId="122" fillId="0" borderId="0" applyNumberFormat="0" applyFill="0" applyBorder="0" applyAlignment="0" applyProtection="0"/>
    <xf numFmtId="183" fontId="31" fillId="104" borderId="0" applyNumberFormat="0" applyBorder="0" applyAlignment="0" applyProtection="0"/>
    <xf numFmtId="183" fontId="123" fillId="0" borderId="70" applyNumberFormat="0" applyFill="0" applyAlignment="0" applyProtection="0"/>
    <xf numFmtId="183" fontId="124" fillId="0" borderId="43" applyNumberFormat="0" applyFill="0" applyAlignment="0" applyProtection="0"/>
    <xf numFmtId="183" fontId="125" fillId="0" borderId="71" applyNumberFormat="0" applyFill="0" applyAlignment="0" applyProtection="0"/>
    <xf numFmtId="183" fontId="125" fillId="0" borderId="0" applyNumberFormat="0" applyFill="0" applyBorder="0" applyAlignment="0" applyProtection="0"/>
    <xf numFmtId="183" fontId="4" fillId="0" borderId="0"/>
    <xf numFmtId="183" fontId="126" fillId="17" borderId="40" applyNumberFormat="0" applyAlignment="0" applyProtection="0"/>
    <xf numFmtId="183" fontId="127" fillId="0" borderId="72" applyNumberFormat="0" applyFill="0" applyAlignment="0" applyProtection="0"/>
    <xf numFmtId="183" fontId="37" fillId="39" borderId="0" applyNumberFormat="0" applyBorder="0" applyAlignment="0" applyProtection="0"/>
    <xf numFmtId="183" fontId="4" fillId="10" borderId="46" applyNumberFormat="0" applyFont="0" applyAlignment="0" applyProtection="0"/>
    <xf numFmtId="183" fontId="40" fillId="16" borderId="47" applyNumberFormat="0" applyAlignment="0" applyProtection="0"/>
    <xf numFmtId="183" fontId="4" fillId="0" borderId="0"/>
    <xf numFmtId="183" fontId="128" fillId="0" borderId="0" applyNumberFormat="0" applyFill="0" applyBorder="0" applyAlignment="0" applyProtection="0"/>
    <xf numFmtId="183" fontId="29" fillId="0" borderId="73" applyNumberFormat="0" applyFill="0" applyAlignment="0" applyProtection="0"/>
    <xf numFmtId="183" fontId="50" fillId="0" borderId="0" applyNumberFormat="0" applyFill="0" applyBorder="0" applyAlignment="0" applyProtection="0"/>
    <xf numFmtId="183" fontId="126" fillId="17" borderId="40" applyNumberFormat="0" applyAlignment="0" applyProtection="0"/>
    <xf numFmtId="9" fontId="4" fillId="0" borderId="0" applyFont="0" applyFill="0" applyBorder="0" applyAlignment="0" applyProtection="0"/>
    <xf numFmtId="183" fontId="4" fillId="0" borderId="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9" fontId="4" fillId="0" borderId="0" applyFont="0" applyFill="0" applyBorder="0" applyAlignment="0" applyProtection="0"/>
    <xf numFmtId="183" fontId="126" fillId="17" borderId="40" applyNumberFormat="0" applyAlignment="0" applyProtection="0"/>
    <xf numFmtId="183" fontId="4" fillId="0" borderId="0"/>
    <xf numFmtId="183" fontId="4" fillId="0" borderId="0"/>
    <xf numFmtId="183" fontId="4" fillId="0" borderId="0"/>
    <xf numFmtId="183" fontId="4" fillId="0" borderId="0"/>
    <xf numFmtId="183" fontId="126" fillId="17" borderId="40" applyNumberFormat="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108" fillId="0" borderId="0"/>
    <xf numFmtId="183" fontId="39" fillId="0" borderId="0"/>
    <xf numFmtId="183" fontId="18" fillId="0" borderId="0"/>
    <xf numFmtId="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4">
      <alignment horizontal="left" vertical="center"/>
    </xf>
    <xf numFmtId="180" fontId="4" fillId="0" borderId="0">
      <protection locked="0"/>
    </xf>
    <xf numFmtId="180" fontId="4" fillId="0" borderId="0">
      <protection locked="0"/>
    </xf>
    <xf numFmtId="183" fontId="115" fillId="0" borderId="69" applyNumberFormat="0" applyFill="0" applyAlignment="0" applyProtection="0"/>
    <xf numFmtId="183" fontId="39" fillId="0" borderId="0"/>
    <xf numFmtId="183" fontId="39" fillId="0" borderId="0"/>
    <xf numFmtId="183" fontId="39" fillId="0" borderId="0"/>
    <xf numFmtId="183" fontId="39" fillId="0" borderId="0"/>
    <xf numFmtId="183" fontId="39" fillId="0" borderId="0"/>
    <xf numFmtId="183" fontId="18" fillId="0" borderId="0"/>
    <xf numFmtId="183" fontId="18" fillId="0" borderId="0"/>
    <xf numFmtId="183" fontId="18" fillId="0" borderId="0"/>
    <xf numFmtId="183" fontId="18" fillId="0" borderId="0"/>
    <xf numFmtId="183" fontId="53"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18" fillId="0" borderId="0"/>
    <xf numFmtId="183" fontId="18" fillId="0" borderId="0"/>
    <xf numFmtId="10" fontId="4" fillId="0" borderId="0" applyFont="0" applyFill="0" applyBorder="0" applyAlignment="0" applyProtection="0"/>
    <xf numFmtId="183" fontId="118" fillId="0" borderId="0" applyNumberFormat="0" applyFont="0" applyFill="0" applyBorder="0" applyAlignment="0" applyProtection="0"/>
    <xf numFmtId="183" fontId="39" fillId="0" borderId="0"/>
    <xf numFmtId="183" fontId="39" fillId="0" borderId="0"/>
    <xf numFmtId="183" fontId="39" fillId="0" borderId="0"/>
    <xf numFmtId="183"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183" fontId="4" fillId="0" borderId="0"/>
    <xf numFmtId="183" fontId="4" fillId="0" borderId="0"/>
    <xf numFmtId="183" fontId="4" fillId="0" borderId="0"/>
    <xf numFmtId="183" fontId="39" fillId="0" borderId="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30" applyNumberFormat="0" applyAlignment="0" applyProtection="0">
      <alignment horizontal="left" vertical="center"/>
    </xf>
    <xf numFmtId="183" fontId="114" fillId="0" borderId="30" applyNumberFormat="0" applyAlignment="0" applyProtection="0">
      <alignment horizontal="left" vertical="center"/>
    </xf>
    <xf numFmtId="183" fontId="114" fillId="0" borderId="4">
      <alignment horizontal="left" vertical="center"/>
    </xf>
    <xf numFmtId="183" fontId="114" fillId="0" borderId="4">
      <alignment horizontal="left" vertical="center"/>
    </xf>
    <xf numFmtId="183" fontId="114" fillId="0" borderId="4">
      <alignment horizontal="left" vertical="center"/>
    </xf>
    <xf numFmtId="183" fontId="115" fillId="0" borderId="69" applyNumberFormat="0" applyFill="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183" fontId="44" fillId="14" borderId="50" applyBorder="0"/>
    <xf numFmtId="183" fontId="44" fillId="14" borderId="50" applyBorder="0"/>
    <xf numFmtId="183" fontId="18" fillId="10" borderId="48" applyNumberFormat="0" applyProtection="0">
      <alignment horizontal="left" vertical="top" indent="1"/>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18" fillId="8" borderId="48" applyNumberFormat="0" applyProtection="0">
      <alignment horizontal="left" vertical="top" indent="1"/>
    </xf>
    <xf numFmtId="183" fontId="47" fillId="49" borderId="28"/>
    <xf numFmtId="183" fontId="47" fillId="49" borderId="28"/>
    <xf numFmtId="183" fontId="118" fillId="0" borderId="0" applyNumberFormat="0" applyFont="0" applyFill="0" applyBorder="0" applyAlignment="0" applyProtection="0"/>
    <xf numFmtId="37" fontId="47" fillId="0" borderId="0"/>
    <xf numFmtId="9" fontId="4" fillId="0" borderId="0" applyFont="0" applyFill="0" applyBorder="0" applyAlignment="0" applyProtection="0"/>
    <xf numFmtId="183" fontId="4" fillId="0" borderId="0"/>
    <xf numFmtId="183" fontId="4" fillId="0" borderId="0"/>
    <xf numFmtId="183" fontId="18" fillId="0" borderId="0"/>
    <xf numFmtId="183" fontId="4" fillId="0" borderId="0"/>
    <xf numFmtId="183" fontId="4" fillId="0" borderId="0"/>
    <xf numFmtId="183" fontId="39" fillId="0" borderId="0"/>
    <xf numFmtId="183" fontId="39" fillId="0" borderId="0"/>
    <xf numFmtId="183" fontId="39" fillId="0" borderId="0"/>
    <xf numFmtId="9" fontId="39" fillId="0" borderId="0" applyFont="0" applyFill="0" applyBorder="0" applyAlignment="0" applyProtection="0"/>
    <xf numFmtId="43" fontId="39" fillId="0" borderId="0" applyFont="0" applyFill="0" applyBorder="0" applyAlignment="0" applyProtection="0"/>
    <xf numFmtId="183" fontId="18" fillId="0" borderId="0"/>
    <xf numFmtId="183" fontId="59" fillId="0" borderId="0" applyNumberFormat="0" applyFill="0" applyBorder="0" applyAlignment="0" applyProtection="0"/>
    <xf numFmtId="183" fontId="39" fillId="0" borderId="0"/>
    <xf numFmtId="183" fontId="3" fillId="58" borderId="0" applyNumberFormat="0" applyBorder="0" applyAlignment="0" applyProtection="0"/>
    <xf numFmtId="183" fontId="18" fillId="8"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68" fillId="2" borderId="1" applyNumberFormat="0" applyAlignment="0" applyProtection="0"/>
    <xf numFmtId="183" fontId="26" fillId="34" borderId="40" applyNumberFormat="0" applyAlignment="0" applyProtection="0"/>
    <xf numFmtId="183" fontId="70" fillId="55" borderId="57" applyNumberFormat="0" applyAlignment="0" applyProtection="0"/>
    <xf numFmtId="183" fontId="27" fillId="24" borderId="41" applyNumberFormat="0" applyAlignment="0" applyProtection="0"/>
    <xf numFmtId="43" fontId="39" fillId="0" borderId="0" applyFont="0" applyFill="0" applyBorder="0" applyAlignment="0" applyProtection="0"/>
    <xf numFmtId="43"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60" fillId="0" borderId="52" applyNumberFormat="0" applyFill="0" applyAlignment="0" applyProtection="0"/>
    <xf numFmtId="183" fontId="32" fillId="0" borderId="42"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66" fillId="54" borderId="1" applyNumberFormat="0" applyAlignment="0" applyProtection="0"/>
    <xf numFmtId="183" fontId="35" fillId="32" borderId="40" applyNumberFormat="0" applyAlignment="0" applyProtection="0"/>
    <xf numFmtId="183" fontId="69" fillId="0" borderId="56" applyNumberFormat="0" applyFill="0" applyAlignment="0" applyProtection="0"/>
    <xf numFmtId="183" fontId="36" fillId="0" borderId="45" applyNumberFormat="0" applyFill="0" applyAlignment="0" applyProtection="0"/>
    <xf numFmtId="183" fontId="65" fillId="53" borderId="0" applyNumberFormat="0" applyBorder="0" applyAlignment="0" applyProtection="0"/>
    <xf numFmtId="183" fontId="37" fillId="32" borderId="0" applyNumberFormat="0" applyBorder="0" applyAlignment="0" applyProtection="0"/>
    <xf numFmtId="183" fontId="3" fillId="0" borderId="0"/>
    <xf numFmtId="183" fontId="4" fillId="0" borderId="0"/>
    <xf numFmtId="183" fontId="53" fillId="0" borderId="0"/>
    <xf numFmtId="183" fontId="53" fillId="0" borderId="0"/>
    <xf numFmtId="183" fontId="53" fillId="0" borderId="0"/>
    <xf numFmtId="183" fontId="53" fillId="0" borderId="0"/>
    <xf numFmtId="183" fontId="4" fillId="0" borderId="0"/>
    <xf numFmtId="183" fontId="3" fillId="56" borderId="58" applyNumberFormat="0" applyFont="0" applyAlignment="0" applyProtection="0"/>
    <xf numFmtId="183" fontId="4" fillId="31" borderId="46" applyNumberFormat="0" applyFont="0" applyAlignment="0" applyProtection="0"/>
    <xf numFmtId="183" fontId="67" fillId="2" borderId="55" applyNumberFormat="0" applyAlignment="0" applyProtection="0"/>
    <xf numFmtId="183" fontId="40" fillId="34" borderId="47" applyNumberFormat="0" applyAlignment="0" applyProtection="0"/>
    <xf numFmtId="9" fontId="39" fillId="0" borderId="0" applyFont="0" applyFill="0" applyBorder="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4" fontId="47" fillId="0" borderId="60" applyNumberFormat="0" applyProtection="0">
      <alignment horizontal="right" vertical="center"/>
    </xf>
    <xf numFmtId="4" fontId="47" fillId="96" borderId="60" applyNumberFormat="0" applyProtection="0">
      <alignment horizontal="left" vertical="center" indent="1"/>
    </xf>
    <xf numFmtId="183" fontId="18" fillId="8" borderId="48" applyNumberFormat="0" applyProtection="0">
      <alignment horizontal="left" vertical="top" indent="1"/>
    </xf>
    <xf numFmtId="183" fontId="39" fillId="0" borderId="0"/>
    <xf numFmtId="183" fontId="49" fillId="0" borderId="0" applyNumberFormat="0" applyFill="0" applyBorder="0" applyAlignment="0" applyProtection="0"/>
    <xf numFmtId="183" fontId="49" fillId="0" borderId="0" applyNumberFormat="0" applyFill="0" applyBorder="0" applyAlignment="0" applyProtection="0"/>
    <xf numFmtId="183" fontId="73" fillId="0" borderId="59" applyNumberFormat="0" applyFill="0" applyAlignment="0" applyProtection="0"/>
    <xf numFmtId="183" fontId="29" fillId="0" borderId="51" applyNumberFormat="0" applyFill="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107" fillId="0" borderId="0"/>
    <xf numFmtId="183" fontId="39" fillId="0" borderId="0"/>
    <xf numFmtId="44" fontId="39" fillId="0" borderId="0" applyFont="0" applyFill="0" applyBorder="0" applyAlignment="0" applyProtection="0"/>
    <xf numFmtId="183" fontId="107" fillId="0" borderId="0"/>
    <xf numFmtId="183" fontId="107" fillId="0" borderId="0"/>
    <xf numFmtId="183" fontId="39" fillId="0" borderId="0"/>
    <xf numFmtId="183" fontId="18" fillId="0" borderId="0"/>
    <xf numFmtId="183" fontId="39" fillId="0" borderId="0"/>
    <xf numFmtId="183" fontId="18"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183" fontId="39" fillId="0" borderId="0"/>
    <xf numFmtId="9" fontId="4" fillId="0" borderId="0" applyFont="0" applyFill="0" applyBorder="0" applyAlignment="0" applyProtection="0"/>
    <xf numFmtId="183" fontId="39" fillId="0" borderId="0"/>
    <xf numFmtId="183" fontId="39" fillId="0" borderId="0"/>
    <xf numFmtId="183" fontId="39" fillId="0" borderId="0"/>
    <xf numFmtId="9" fontId="39" fillId="0" borderId="0" applyFont="0" applyFill="0" applyBorder="0" applyAlignment="0" applyProtection="0"/>
    <xf numFmtId="43" fontId="39" fillId="0" borderId="0" applyFont="0" applyFill="0" applyBorder="0" applyAlignment="0" applyProtection="0"/>
    <xf numFmtId="183" fontId="59" fillId="0" borderId="0" applyNumberForma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39" fillId="0" borderId="0"/>
    <xf numFmtId="44" fontId="39" fillId="0" borderId="0" applyFont="0" applyFill="0" applyBorder="0" applyAlignment="0" applyProtection="0"/>
    <xf numFmtId="183" fontId="39" fillId="0" borderId="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3" fillId="21"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5"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30"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3"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4" fillId="31" borderId="46" applyNumberFormat="0" applyFont="0" applyAlignment="0" applyProtection="0"/>
    <xf numFmtId="183" fontId="40" fillId="34" borderId="47" applyNumberFormat="0" applyAlignment="0" applyProtection="0"/>
    <xf numFmtId="183" fontId="41" fillId="39" borderId="48" applyNumberFormat="0" applyProtection="0">
      <alignment horizontal="left" vertical="top" indent="1"/>
    </xf>
    <xf numFmtId="183" fontId="23" fillId="25" borderId="0" applyNumberFormat="0" applyBorder="0" applyAlignment="0" applyProtection="0"/>
    <xf numFmtId="183" fontId="23" fillId="21" borderId="0" applyNumberFormat="0" applyBorder="0" applyAlignment="0" applyProtection="0"/>
    <xf numFmtId="183" fontId="35" fillId="32" borderId="40" applyNumberFormat="0" applyAlignment="0" applyProtection="0"/>
    <xf numFmtId="183" fontId="4" fillId="0" borderId="0"/>
    <xf numFmtId="183" fontId="23" fillId="30" borderId="0" applyNumberFormat="0" applyBorder="0" applyAlignment="0" applyProtection="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23" fillId="25" borderId="0" applyNumberFormat="0" applyBorder="0" applyAlignment="0" applyProtection="0"/>
    <xf numFmtId="183" fontId="18" fillId="8" borderId="48" applyNumberFormat="0" applyProtection="0">
      <alignment horizontal="left" vertical="top" indent="1"/>
    </xf>
    <xf numFmtId="183" fontId="4" fillId="0" borderId="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4" fillId="0" borderId="0"/>
    <xf numFmtId="183" fontId="59" fillId="0" borderId="0" applyNumberFormat="0" applyFill="0" applyBorder="0" applyAlignment="0" applyProtection="0"/>
    <xf numFmtId="183" fontId="83" fillId="0" borderId="52" applyNumberFormat="0" applyFill="0" applyAlignment="0" applyProtection="0"/>
    <xf numFmtId="183" fontId="84" fillId="0" borderId="53" applyNumberFormat="0" applyFill="0" applyAlignment="0" applyProtection="0"/>
    <xf numFmtId="183" fontId="85" fillId="0" borderId="54" applyNumberFormat="0" applyFill="0" applyAlignment="0" applyProtection="0"/>
    <xf numFmtId="183" fontId="85" fillId="0" borderId="0" applyNumberFormat="0" applyFill="0" applyBorder="0" applyAlignment="0" applyProtection="0"/>
    <xf numFmtId="183" fontId="86" fillId="51" borderId="0" applyNumberFormat="0" applyBorder="0" applyAlignment="0" applyProtection="0"/>
    <xf numFmtId="183" fontId="87" fillId="52" borderId="0" applyNumberFormat="0" applyBorder="0" applyAlignment="0" applyProtection="0"/>
    <xf numFmtId="183" fontId="88" fillId="53" borderId="0" applyNumberFormat="0" applyBorder="0" applyAlignment="0" applyProtection="0"/>
    <xf numFmtId="183" fontId="89" fillId="54" borderId="1" applyNumberFormat="0" applyAlignment="0" applyProtection="0"/>
    <xf numFmtId="183" fontId="90" fillId="2" borderId="55" applyNumberFormat="0" applyAlignment="0" applyProtection="0"/>
    <xf numFmtId="183" fontId="91" fillId="2" borderId="1" applyNumberFormat="0" applyAlignment="0" applyProtection="0"/>
    <xf numFmtId="183" fontId="92" fillId="0" borderId="56" applyNumberFormat="0" applyFill="0" applyAlignment="0" applyProtection="0"/>
    <xf numFmtId="183" fontId="93" fillId="55" borderId="57" applyNumberFormat="0" applyAlignment="0" applyProtection="0"/>
    <xf numFmtId="183" fontId="94" fillId="0" borderId="0" applyNumberFormat="0" applyFill="0" applyBorder="0" applyAlignment="0" applyProtection="0"/>
    <xf numFmtId="183" fontId="39" fillId="56" borderId="58" applyNumberFormat="0" applyFont="0" applyAlignment="0" applyProtection="0"/>
    <xf numFmtId="183" fontId="95" fillId="0" borderId="0" applyNumberFormat="0" applyFill="0" applyBorder="0" applyAlignment="0" applyProtection="0"/>
    <xf numFmtId="183" fontId="96" fillId="0" borderId="59" applyNumberFormat="0" applyFill="0" applyAlignment="0" applyProtection="0"/>
    <xf numFmtId="183" fontId="97" fillId="57" borderId="0" applyNumberFormat="0" applyBorder="0" applyAlignment="0" applyProtection="0"/>
    <xf numFmtId="183" fontId="39" fillId="58" borderId="0" applyNumberFormat="0" applyBorder="0" applyAlignment="0" applyProtection="0"/>
    <xf numFmtId="183" fontId="39" fillId="59" borderId="0" applyNumberFormat="0" applyBorder="0" applyAlignment="0" applyProtection="0"/>
    <xf numFmtId="183" fontId="97" fillId="60" borderId="0" applyNumberFormat="0" applyBorder="0" applyAlignment="0" applyProtection="0"/>
    <xf numFmtId="183" fontId="97" fillId="61" borderId="0" applyNumberFormat="0" applyBorder="0" applyAlignment="0" applyProtection="0"/>
    <xf numFmtId="183" fontId="39" fillId="62" borderId="0" applyNumberFormat="0" applyBorder="0" applyAlignment="0" applyProtection="0"/>
    <xf numFmtId="183" fontId="39" fillId="63" borderId="0" applyNumberFormat="0" applyBorder="0" applyAlignment="0" applyProtection="0"/>
    <xf numFmtId="183" fontId="97" fillId="64" borderId="0" applyNumberFormat="0" applyBorder="0" applyAlignment="0" applyProtection="0"/>
    <xf numFmtId="183" fontId="97" fillId="65" borderId="0" applyNumberFormat="0" applyBorder="0" applyAlignment="0" applyProtection="0"/>
    <xf numFmtId="183" fontId="39" fillId="66" borderId="0" applyNumberFormat="0" applyBorder="0" applyAlignment="0" applyProtection="0"/>
    <xf numFmtId="183" fontId="39" fillId="67" borderId="0" applyNumberFormat="0" applyBorder="0" applyAlignment="0" applyProtection="0"/>
    <xf numFmtId="183" fontId="97" fillId="68" borderId="0" applyNumberFormat="0" applyBorder="0" applyAlignment="0" applyProtection="0"/>
    <xf numFmtId="183" fontId="97" fillId="69" borderId="0" applyNumberFormat="0" applyBorder="0" applyAlignment="0" applyProtection="0"/>
    <xf numFmtId="183" fontId="39" fillId="70" borderId="0" applyNumberFormat="0" applyBorder="0" applyAlignment="0" applyProtection="0"/>
    <xf numFmtId="183" fontId="39" fillId="71" borderId="0" applyNumberFormat="0" applyBorder="0" applyAlignment="0" applyProtection="0"/>
    <xf numFmtId="183" fontId="97" fillId="72" borderId="0" applyNumberFormat="0" applyBorder="0" applyAlignment="0" applyProtection="0"/>
    <xf numFmtId="183" fontId="97" fillId="73" borderId="0" applyNumberFormat="0" applyBorder="0" applyAlignment="0" applyProtection="0"/>
    <xf numFmtId="183" fontId="39" fillId="74" borderId="0" applyNumberFormat="0" applyBorder="0" applyAlignment="0" applyProtection="0"/>
    <xf numFmtId="183" fontId="39" fillId="75" borderId="0" applyNumberFormat="0" applyBorder="0" applyAlignment="0" applyProtection="0"/>
    <xf numFmtId="183" fontId="97" fillId="76" borderId="0" applyNumberFormat="0" applyBorder="0" applyAlignment="0" applyProtection="0"/>
    <xf numFmtId="183" fontId="97" fillId="77" borderId="0" applyNumberFormat="0" applyBorder="0" applyAlignment="0" applyProtection="0"/>
    <xf numFmtId="183" fontId="39" fillId="78" borderId="0" applyNumberFormat="0" applyBorder="0" applyAlignment="0" applyProtection="0"/>
    <xf numFmtId="183" fontId="39" fillId="79" borderId="0" applyNumberFormat="0" applyBorder="0" applyAlignment="0" applyProtection="0"/>
    <xf numFmtId="183" fontId="97" fillId="80" borderId="0" applyNumberFormat="0" applyBorder="0" applyAlignment="0" applyProtection="0"/>
    <xf numFmtId="183" fontId="97" fillId="57" borderId="0" applyNumberFormat="0" applyBorder="0" applyAlignment="0" applyProtection="0"/>
    <xf numFmtId="183" fontId="97" fillId="61" borderId="0" applyNumberFormat="0" applyBorder="0" applyAlignment="0" applyProtection="0"/>
    <xf numFmtId="183" fontId="97" fillId="65" borderId="0" applyNumberFormat="0" applyBorder="0" applyAlignment="0" applyProtection="0"/>
    <xf numFmtId="183" fontId="97" fillId="69" borderId="0" applyNumberFormat="0" applyBorder="0" applyAlignment="0" applyProtection="0"/>
    <xf numFmtId="183" fontId="97" fillId="73" borderId="0" applyNumberFormat="0" applyBorder="0" applyAlignment="0" applyProtection="0"/>
    <xf numFmtId="183" fontId="97" fillId="77" borderId="0" applyNumberFormat="0" applyBorder="0" applyAlignment="0" applyProtection="0"/>
    <xf numFmtId="183" fontId="4" fillId="0" borderId="0"/>
    <xf numFmtId="183" fontId="4" fillId="0" borderId="0"/>
    <xf numFmtId="183" fontId="39" fillId="0" borderId="0"/>
    <xf numFmtId="183" fontId="23" fillId="24" borderId="0" applyNumberFormat="0" applyBorder="0" applyAlignment="0" applyProtection="0"/>
    <xf numFmtId="183" fontId="23" fillId="29" borderId="0" applyNumberFormat="0" applyBorder="0" applyAlignment="0" applyProtection="0"/>
    <xf numFmtId="183" fontId="23" fillId="30" borderId="0" applyNumberFormat="0" applyBorder="0" applyAlignment="0" applyProtection="0"/>
    <xf numFmtId="183" fontId="23" fillId="33" borderId="0" applyNumberFormat="0" applyBorder="0" applyAlignment="0" applyProtection="0"/>
    <xf numFmtId="183" fontId="23" fillId="24" borderId="0" applyNumberFormat="0" applyBorder="0" applyAlignment="0" applyProtection="0"/>
    <xf numFmtId="183" fontId="23" fillId="29" borderId="0" applyNumberFormat="0" applyBorder="0" applyAlignment="0" applyProtection="0"/>
    <xf numFmtId="183" fontId="35" fillId="32" borderId="40" applyNumberFormat="0" applyAlignment="0" applyProtection="0"/>
    <xf numFmtId="183" fontId="23" fillId="24" borderId="0" applyNumberFormat="0" applyBorder="0" applyAlignment="0" applyProtection="0"/>
    <xf numFmtId="183" fontId="23" fillId="33" borderId="0" applyNumberFormat="0" applyBorder="0" applyAlignment="0" applyProtection="0"/>
    <xf numFmtId="183" fontId="23" fillId="30" borderId="0" applyNumberFormat="0" applyBorder="0" applyAlignment="0" applyProtection="0"/>
    <xf numFmtId="183" fontId="23" fillId="29"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3" fillId="21" borderId="0" applyNumberFormat="0" applyBorder="0" applyAlignment="0" applyProtection="0"/>
    <xf numFmtId="183" fontId="35" fillId="32" borderId="40" applyNumberFormat="0" applyAlignment="0" applyProtection="0"/>
    <xf numFmtId="183" fontId="4" fillId="0" borderId="0"/>
    <xf numFmtId="183" fontId="23" fillId="33" borderId="0" applyNumberFormat="0" applyBorder="0" applyAlignment="0" applyProtection="0"/>
    <xf numFmtId="183" fontId="35" fillId="32" borderId="40" applyNumberFormat="0" applyAlignment="0" applyProtection="0"/>
    <xf numFmtId="183" fontId="23" fillId="29" borderId="0" applyNumberFormat="0" applyBorder="0" applyAlignment="0" applyProtection="0"/>
    <xf numFmtId="183" fontId="4" fillId="0" borderId="0"/>
    <xf numFmtId="183" fontId="23" fillId="30" borderId="0" applyNumberFormat="0" applyBorder="0" applyAlignment="0" applyProtection="0"/>
    <xf numFmtId="183" fontId="23" fillId="25" borderId="0" applyNumberFormat="0" applyBorder="0" applyAlignment="0" applyProtection="0"/>
    <xf numFmtId="183" fontId="23" fillId="33"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4" fillId="0" borderId="0"/>
    <xf numFmtId="183" fontId="4" fillId="0" borderId="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0" borderId="0"/>
    <xf numFmtId="183" fontId="4" fillId="0" borderId="0"/>
    <xf numFmtId="9" fontId="4" fillId="0" borderId="0" applyFont="0" applyFill="0" applyBorder="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0" borderId="0"/>
    <xf numFmtId="183" fontId="4" fillId="0" borderId="0"/>
    <xf numFmtId="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0" fontId="4" fillId="0" borderId="0">
      <protection locked="0"/>
    </xf>
    <xf numFmtId="180" fontId="4" fillId="0" borderId="0">
      <protection locked="0"/>
    </xf>
    <xf numFmtId="181" fontId="4" fillId="0" borderId="0" applyFont="0" applyFill="0" applyBorder="0" applyAlignment="0" applyProtection="0">
      <alignment horizontal="center"/>
    </xf>
    <xf numFmtId="181" fontId="4" fillId="0" borderId="0" applyFont="0" applyFill="0" applyBorder="0" applyAlignment="0" applyProtection="0">
      <alignment horizontal="center"/>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0" fontId="4" fillId="0" borderId="0" applyFont="0" applyFill="0" applyBorder="0" applyAlignment="0" applyProtection="0"/>
    <xf numFmtId="183" fontId="4" fillId="0" borderId="0"/>
    <xf numFmtId="183" fontId="4" fillId="0" borderId="0"/>
    <xf numFmtId="183" fontId="4" fillId="10" borderId="46" applyNumberFormat="0" applyFont="0" applyAlignment="0" applyProtection="0"/>
    <xf numFmtId="183" fontId="4" fillId="0" borderId="0"/>
    <xf numFmtId="9" fontId="4" fillId="0" borderId="0" applyFont="0" applyFill="0" applyBorder="0" applyAlignment="0" applyProtection="0"/>
    <xf numFmtId="183" fontId="4" fillId="0" borderId="0"/>
    <xf numFmtId="9" fontId="4" fillId="0" borderId="0" applyFont="0" applyFill="0" applyBorder="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0" fontId="4" fillId="0" borderId="0">
      <protection locked="0"/>
    </xf>
    <xf numFmtId="180" fontId="4" fillId="0" borderId="0">
      <protection locked="0"/>
    </xf>
    <xf numFmtId="183" fontId="4" fillId="0" borderId="0"/>
    <xf numFmtId="10" fontId="4" fillId="0" borderId="0" applyFont="0" applyFill="0" applyBorder="0" applyAlignment="0" applyProtection="0"/>
    <xf numFmtId="183" fontId="4" fillId="0" borderId="0"/>
    <xf numFmtId="183" fontId="4" fillId="0" borderId="0"/>
    <xf numFmtId="183" fontId="4" fillId="0" borderId="0"/>
    <xf numFmtId="183"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0" borderId="0"/>
    <xf numFmtId="183" fontId="4" fillId="0" borderId="0"/>
    <xf numFmtId="183" fontId="4" fillId="0" borderId="0"/>
    <xf numFmtId="44" fontId="4" fillId="0" borderId="0" applyFont="0" applyFill="0" applyBorder="0" applyAlignment="0" applyProtection="0"/>
    <xf numFmtId="183" fontId="4" fillId="0" borderId="0"/>
    <xf numFmtId="183" fontId="4" fillId="0" borderId="0"/>
    <xf numFmtId="183" fontId="4" fillId="31" borderId="46" applyNumberFormat="0" applyFont="0" applyAlignment="0" applyProtection="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4" fillId="0" borderId="0"/>
    <xf numFmtId="9" fontId="4" fillId="0" borderId="0" applyFont="0" applyFill="0" applyBorder="0" applyAlignment="0" applyProtection="0"/>
    <xf numFmtId="183" fontId="4" fillId="0" borderId="0"/>
    <xf numFmtId="183" fontId="4" fillId="31" borderId="46" applyNumberFormat="0" applyFont="0" applyAlignment="0" applyProtection="0"/>
    <xf numFmtId="183" fontId="4" fillId="0" borderId="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3" fillId="21" borderId="0" applyNumberFormat="0" applyBorder="0" applyAlignment="0" applyProtection="0"/>
    <xf numFmtId="183" fontId="23" fillId="25" borderId="0" applyNumberFormat="0" applyBorder="0" applyAlignment="0" applyProtection="0"/>
    <xf numFmtId="183" fontId="23" fillId="24" borderId="0" applyNumberFormat="0" applyBorder="0" applyAlignment="0" applyProtection="0"/>
    <xf numFmtId="183" fontId="23" fillId="29" borderId="0" applyNumberFormat="0" applyBorder="0" applyAlignment="0" applyProtection="0"/>
    <xf numFmtId="183" fontId="23" fillId="30"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53" fillId="0" borderId="0"/>
    <xf numFmtId="183" fontId="4" fillId="0" borderId="0"/>
    <xf numFmtId="183" fontId="53" fillId="0" borderId="0"/>
    <xf numFmtId="183" fontId="53" fillId="0" borderId="0"/>
    <xf numFmtId="183" fontId="53" fillId="0" borderId="0"/>
    <xf numFmtId="183" fontId="4" fillId="31" borderId="46" applyNumberFormat="0" applyFont="0" applyAlignment="0" applyProtection="0"/>
    <xf numFmtId="183" fontId="40" fillId="34" borderId="47" applyNumberFormat="0" applyAlignment="0" applyProtection="0"/>
    <xf numFmtId="9" fontId="4" fillId="0" borderId="0" applyFont="0" applyFill="0" applyBorder="0" applyAlignment="0" applyProtection="0"/>
    <xf numFmtId="183" fontId="4" fillId="0" borderId="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4" fillId="0" borderId="0"/>
    <xf numFmtId="9" fontId="4" fillId="0" borderId="0" applyFont="0" applyFill="0" applyBorder="0" applyAlignment="0" applyProtection="0"/>
    <xf numFmtId="183" fontId="107" fillId="0" borderId="0"/>
    <xf numFmtId="43" fontId="107" fillId="0" borderId="0" applyFont="0" applyFill="0" applyBorder="0" applyAlignment="0" applyProtection="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53" fillId="0" borderId="0"/>
    <xf numFmtId="183" fontId="4" fillId="0" borderId="0"/>
    <xf numFmtId="183" fontId="53" fillId="0" borderId="0"/>
    <xf numFmtId="183" fontId="53" fillId="0" borderId="0"/>
    <xf numFmtId="183" fontId="53" fillId="0" borderId="0"/>
    <xf numFmtId="183" fontId="4" fillId="31" borderId="46" applyNumberFormat="0" applyFont="0" applyAlignment="0" applyProtection="0"/>
    <xf numFmtId="183" fontId="40" fillId="34" borderId="47" applyNumberFormat="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107" fillId="0" borderId="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4" fillId="0" borderId="0"/>
    <xf numFmtId="183" fontId="4" fillId="0" borderId="0"/>
    <xf numFmtId="183" fontId="4" fillId="0" borderId="0"/>
    <xf numFmtId="183" fontId="4" fillId="0" borderId="0"/>
    <xf numFmtId="183" fontId="4" fillId="0" borderId="0"/>
    <xf numFmtId="0" fontId="39" fillId="0" borderId="0"/>
    <xf numFmtId="0" fontId="22" fillId="103"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22" fillId="103"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0" fontId="22" fillId="13"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22" fillId="13"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0" fontId="22" fillId="104"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22" fillId="104"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0" fontId="22" fillId="105"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22" fillId="105"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0" fontId="22" fillId="106"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22" fillId="106"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0" fontId="22" fillId="17"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22" fillId="17"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0" fontId="22" fillId="12"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22" fillId="12"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0" fontId="22" fillId="9"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22" fillId="9"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0" fontId="22" fillId="45"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22" fillId="45"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0" fontId="22" fillId="105"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22" fillId="105"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0" fontId="22" fillId="12"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22" fillId="12"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0" fontId="22" fillId="41"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22" fillId="41"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0" fontId="23" fillId="107"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184" fontId="74" fillId="60" borderId="0" applyNumberFormat="0" applyBorder="0" applyAlignment="0" applyProtection="0"/>
    <xf numFmtId="184" fontId="23" fillId="107"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74" fillId="60"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0" fontId="23" fillId="9"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21" fillId="9" borderId="0" applyNumberFormat="0" applyBorder="0" applyAlignment="0" applyProtection="0"/>
    <xf numFmtId="184" fontId="74" fillId="64" borderId="0" applyNumberFormat="0" applyBorder="0" applyAlignment="0" applyProtection="0"/>
    <xf numFmtId="184" fontId="23" fillId="9"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74" fillId="64"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21" fillId="9" borderId="0" applyNumberFormat="0" applyBorder="0" applyAlignment="0" applyProtection="0"/>
    <xf numFmtId="0" fontId="23" fillId="45"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21" fillId="15" borderId="0" applyNumberFormat="0" applyBorder="0" applyAlignment="0" applyProtection="0"/>
    <xf numFmtId="184" fontId="74" fillId="68" borderId="0" applyNumberFormat="0" applyBorder="0" applyAlignment="0" applyProtection="0"/>
    <xf numFmtId="184" fontId="23" fillId="45"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74" fillId="68"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21" fillId="15" borderId="0" applyNumberFormat="0" applyBorder="0" applyAlignment="0" applyProtection="0"/>
    <xf numFmtId="0" fontId="23" fillId="108"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21" fillId="16" borderId="0" applyNumberFormat="0" applyBorder="0" applyAlignment="0" applyProtection="0"/>
    <xf numFmtId="184" fontId="74" fillId="72" borderId="0" applyNumberFormat="0" applyBorder="0" applyAlignment="0" applyProtection="0"/>
    <xf numFmtId="184" fontId="23" fillId="108"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74" fillId="72"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21" fillId="16" borderId="0" applyNumberFormat="0" applyBorder="0" applyAlignment="0" applyProtection="0"/>
    <xf numFmtId="0" fontId="23" fillId="9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184" fontId="74" fillId="76" borderId="0" applyNumberFormat="0" applyBorder="0" applyAlignment="0" applyProtection="0"/>
    <xf numFmtId="184" fontId="23" fillId="9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74" fillId="7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0" fontId="23" fillId="42"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21" fillId="17" borderId="0" applyNumberFormat="0" applyBorder="0" applyAlignment="0" applyProtection="0"/>
    <xf numFmtId="184" fontId="74" fillId="80" borderId="0" applyNumberFormat="0" applyBorder="0" applyAlignment="0" applyProtection="0"/>
    <xf numFmtId="184" fontId="23" fillId="42"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74" fillId="80"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21" fillId="17"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3" fillId="20" borderId="0" applyNumberFormat="0" applyBorder="0" applyAlignment="0" applyProtection="0"/>
    <xf numFmtId="184" fontId="23" fillId="20" borderId="0" applyNumberFormat="0" applyBorder="0" applyAlignment="0" applyProtection="0"/>
    <xf numFmtId="184" fontId="23" fillId="20"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0" fontId="23" fillId="109"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109"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2" fillId="22" borderId="0" applyNumberFormat="0" applyBorder="0" applyAlignment="0" applyProtection="0"/>
    <xf numFmtId="184" fontId="22" fillId="22" borderId="0" applyNumberFormat="0" applyBorder="0" applyAlignment="0" applyProtection="0"/>
    <xf numFmtId="184" fontId="22" fillId="22"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0" fontId="23" fillId="40"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40"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2" fillId="26" borderId="0" applyNumberFormat="0" applyBorder="0" applyAlignment="0" applyProtection="0"/>
    <xf numFmtId="184" fontId="22" fillId="26" borderId="0" applyNumberFormat="0" applyBorder="0" applyAlignment="0" applyProtection="0"/>
    <xf numFmtId="184" fontId="22" fillId="26"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0" fontId="23" fillId="1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1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8" borderId="0" applyNumberFormat="0" applyBorder="0" applyAlignment="0" applyProtection="0"/>
    <xf numFmtId="184" fontId="22" fillId="28" borderId="0" applyNumberFormat="0" applyBorder="0" applyAlignment="0" applyProtection="0"/>
    <xf numFmtId="184" fontId="22"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0" fontId="23" fillId="108"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108"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0" fontId="23" fillId="96"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96"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2" fillId="31" borderId="0" applyNumberFormat="0" applyBorder="0" applyAlignment="0" applyProtection="0"/>
    <xf numFmtId="184" fontId="22" fillId="31" borderId="0" applyNumberFormat="0" applyBorder="0" applyAlignment="0" applyProtection="0"/>
    <xf numFmtId="184" fontId="22" fillId="31"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3" fillId="32" borderId="0" applyNumberFormat="0" applyBorder="0" applyAlignment="0" applyProtection="0"/>
    <xf numFmtId="184" fontId="23" fillId="32" borderId="0" applyNumberFormat="0" applyBorder="0" applyAlignment="0" applyProtection="0"/>
    <xf numFmtId="184" fontId="23" fillId="32"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0" fontId="23" fillId="4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4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0" fontId="120" fillId="13"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64" fillId="52" borderId="0" applyNumberFormat="0" applyBorder="0" applyAlignment="0" applyProtection="0"/>
    <xf numFmtId="184" fontId="120" fillId="13"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64" fillId="52"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0" fontId="121" fillId="16" borderId="40" applyNumberFormat="0" applyAlignment="0" applyProtection="0"/>
    <xf numFmtId="184" fontId="68" fillId="2" borderId="1" applyNumberFormat="0" applyAlignment="0" applyProtection="0"/>
    <xf numFmtId="184" fontId="26" fillId="34" borderId="40" applyNumberFormat="0" applyAlignment="0" applyProtection="0"/>
    <xf numFmtId="184" fontId="26" fillId="34" borderId="40" applyNumberFormat="0" applyAlignment="0" applyProtection="0"/>
    <xf numFmtId="184" fontId="68" fillId="2" borderId="1" applyNumberFormat="0" applyAlignment="0" applyProtection="0"/>
    <xf numFmtId="184" fontId="121" fillId="16" borderId="40" applyNumberFormat="0" applyAlignment="0" applyProtection="0"/>
    <xf numFmtId="184" fontId="68" fillId="2" borderId="1" applyNumberFormat="0" applyAlignment="0" applyProtection="0"/>
    <xf numFmtId="184" fontId="26" fillId="34" borderId="40" applyNumberFormat="0" applyAlignment="0" applyProtection="0"/>
    <xf numFmtId="184" fontId="68" fillId="2" borderId="1" applyNumberFormat="0" applyAlignment="0" applyProtection="0"/>
    <xf numFmtId="184" fontId="68" fillId="2" borderId="1" applyNumberFormat="0" applyAlignment="0" applyProtection="0"/>
    <xf numFmtId="184" fontId="26" fillId="34" borderId="40" applyNumberFormat="0" applyAlignment="0" applyProtection="0"/>
    <xf numFmtId="184" fontId="26" fillId="34" borderId="40" applyNumberFormat="0" applyAlignment="0" applyProtection="0"/>
    <xf numFmtId="0" fontId="27" fillId="110" borderId="41" applyNumberFormat="0" applyAlignment="0" applyProtection="0"/>
    <xf numFmtId="184" fontId="70" fillId="55" borderId="57" applyNumberFormat="0" applyAlignment="0" applyProtection="0"/>
    <xf numFmtId="184" fontId="27" fillId="24" borderId="41" applyNumberFormat="0" applyAlignment="0" applyProtection="0"/>
    <xf numFmtId="184" fontId="27" fillId="24" borderId="41" applyNumberFormat="0" applyAlignment="0" applyProtection="0"/>
    <xf numFmtId="184" fontId="70" fillId="55" borderId="57" applyNumberFormat="0" applyAlignment="0" applyProtection="0"/>
    <xf numFmtId="184" fontId="27" fillId="110" borderId="41" applyNumberFormat="0" applyAlignment="0" applyProtection="0"/>
    <xf numFmtId="184" fontId="70" fillId="55" borderId="57" applyNumberFormat="0" applyAlignment="0" applyProtection="0"/>
    <xf numFmtId="184" fontId="27" fillId="24" borderId="41" applyNumberFormat="0" applyAlignment="0" applyProtection="0"/>
    <xf numFmtId="184" fontId="70" fillId="55" borderId="57" applyNumberFormat="0" applyAlignment="0" applyProtection="0"/>
    <xf numFmtId="184" fontId="70" fillId="55" borderId="57" applyNumberFormat="0" applyAlignment="0" applyProtection="0"/>
    <xf numFmtId="184" fontId="27" fillId="24" borderId="41" applyNumberFormat="0" applyAlignment="0" applyProtection="0"/>
    <xf numFmtId="184" fontId="27" fillId="24" borderId="41" applyNumberFormat="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29" fillId="35" borderId="0" applyNumberFormat="0" applyBorder="0" applyAlignment="0" applyProtection="0"/>
    <xf numFmtId="184" fontId="29" fillId="35" borderId="0" applyNumberFormat="0" applyBorder="0" applyAlignment="0" applyProtection="0"/>
    <xf numFmtId="184" fontId="29" fillId="35" borderId="0" applyNumberFormat="0" applyBorder="0" applyAlignment="0" applyProtection="0"/>
    <xf numFmtId="184" fontId="29" fillId="36" borderId="0" applyNumberFormat="0" applyBorder="0" applyAlignment="0" applyProtection="0"/>
    <xf numFmtId="184" fontId="29" fillId="36" borderId="0" applyNumberFormat="0" applyBorder="0" applyAlignment="0" applyProtection="0"/>
    <xf numFmtId="184" fontId="29" fillId="36" borderId="0" applyNumberFormat="0" applyBorder="0" applyAlignment="0" applyProtection="0"/>
    <xf numFmtId="184" fontId="29" fillId="37" borderId="0" applyNumberFormat="0" applyBorder="0" applyAlignment="0" applyProtection="0"/>
    <xf numFmtId="184" fontId="29" fillId="37" borderId="0" applyNumberFormat="0" applyBorder="0" applyAlignment="0" applyProtection="0"/>
    <xf numFmtId="184" fontId="29" fillId="37" borderId="0" applyNumberFormat="0" applyBorder="0" applyAlignment="0" applyProtection="0"/>
    <xf numFmtId="0" fontId="12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30" fillId="0" borderId="0" applyNumberFormat="0" applyFill="0" applyBorder="0" applyAlignment="0" applyProtection="0"/>
    <xf numFmtId="184" fontId="72" fillId="0" borderId="0" applyNumberFormat="0" applyFill="0" applyBorder="0" applyAlignment="0" applyProtection="0"/>
    <xf numFmtId="184" fontId="12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7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30" fillId="0" borderId="0" applyNumberFormat="0" applyFill="0" applyBorder="0" applyAlignment="0" applyProtection="0"/>
    <xf numFmtId="0" fontId="31" fillId="104"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31" fillId="38" borderId="0" applyNumberFormat="0" applyBorder="0" applyAlignment="0" applyProtection="0"/>
    <xf numFmtId="184" fontId="63" fillId="51" borderId="0" applyNumberFormat="0" applyBorder="0" applyAlignment="0" applyProtection="0"/>
    <xf numFmtId="184" fontId="31" fillId="104"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63" fillId="51"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31" fillId="38" borderId="0" applyNumberFormat="0" applyBorder="0" applyAlignment="0" applyProtection="0"/>
    <xf numFmtId="0"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0"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0"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0" fontId="123" fillId="0" borderId="70"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32" fillId="0" borderId="42" applyNumberFormat="0" applyFill="0" applyAlignment="0" applyProtection="0"/>
    <xf numFmtId="184" fontId="60" fillId="0" borderId="52" applyNumberFormat="0" applyFill="0" applyAlignment="0" applyProtection="0"/>
    <xf numFmtId="184" fontId="123" fillId="0" borderId="70"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60" fillId="0" borderId="52"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32" fillId="0" borderId="42" applyNumberFormat="0" applyFill="0" applyAlignment="0" applyProtection="0"/>
    <xf numFmtId="0" fontId="124" fillId="0" borderId="4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33" fillId="0" borderId="43" applyNumberFormat="0" applyFill="0" applyAlignment="0" applyProtection="0"/>
    <xf numFmtId="184" fontId="61" fillId="0" borderId="53" applyNumberFormat="0" applyFill="0" applyAlignment="0" applyProtection="0"/>
    <xf numFmtId="184" fontId="124" fillId="0" borderId="4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61" fillId="0" borderId="5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33" fillId="0" borderId="43" applyNumberFormat="0" applyFill="0" applyAlignment="0" applyProtection="0"/>
    <xf numFmtId="0" fontId="125" fillId="0" borderId="71"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34" fillId="0" borderId="44" applyNumberFormat="0" applyFill="0" applyAlignment="0" applyProtection="0"/>
    <xf numFmtId="184" fontId="62" fillId="0" borderId="54" applyNumberFormat="0" applyFill="0" applyAlignment="0" applyProtection="0"/>
    <xf numFmtId="184" fontId="125" fillId="0" borderId="71"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62" fillId="0" borderId="54"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34" fillId="0" borderId="44" applyNumberFormat="0" applyFill="0" applyAlignment="0" applyProtection="0"/>
    <xf numFmtId="0" fontId="125"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34" fillId="0" borderId="0" applyNumberFormat="0" applyFill="0" applyBorder="0" applyAlignment="0" applyProtection="0"/>
    <xf numFmtId="184" fontId="62" fillId="0" borderId="0" applyNumberFormat="0" applyFill="0" applyBorder="0" applyAlignment="0" applyProtection="0"/>
    <xf numFmtId="184" fontId="125"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62"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34" fillId="0" borderId="0" applyNumberFormat="0" applyFill="0" applyBorder="0" applyAlignment="0" applyProtection="0"/>
    <xf numFmtId="0" fontId="115" fillId="0" borderId="69" applyNumberFormat="0" applyFill="0" applyAlignment="0" applyProtection="0"/>
    <xf numFmtId="184" fontId="115" fillId="0" borderId="69" applyNumberFormat="0" applyFill="0" applyAlignment="0" applyProtection="0"/>
    <xf numFmtId="184" fontId="115" fillId="0" borderId="69" applyNumberFormat="0" applyFill="0" applyAlignment="0" applyProtection="0"/>
    <xf numFmtId="184" fontId="115" fillId="0" borderId="69" applyNumberFormat="0" applyFill="0" applyAlignment="0" applyProtection="0"/>
    <xf numFmtId="184" fontId="109" fillId="0" borderId="0" applyNumberFormat="0" applyFill="0" applyBorder="0" applyAlignment="0" applyProtection="0">
      <alignment vertical="top"/>
      <protection locked="0"/>
    </xf>
    <xf numFmtId="184" fontId="111" fillId="0" borderId="0" applyNumberFormat="0" applyFill="0" applyBorder="0" applyAlignment="0" applyProtection="0"/>
    <xf numFmtId="0"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35" fillId="32" borderId="40" applyNumberFormat="0" applyAlignment="0" applyProtection="0"/>
    <xf numFmtId="184" fontId="66" fillId="54" borderId="1" applyNumberFormat="0" applyAlignment="0" applyProtection="0"/>
    <xf numFmtId="184"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126" fillId="17" borderId="40" applyNumberFormat="0" applyAlignment="0" applyProtection="0"/>
    <xf numFmtId="184" fontId="66" fillId="54" borderId="1" applyNumberFormat="0" applyAlignment="0" applyProtection="0"/>
    <xf numFmtId="0" fontId="126" fillId="17" borderId="40" applyNumberFormat="0" applyAlignment="0" applyProtection="0"/>
    <xf numFmtId="184" fontId="126" fillId="17" borderId="40" applyNumberFormat="0" applyAlignment="0" applyProtection="0"/>
    <xf numFmtId="184" fontId="35" fillId="32"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7" fillId="0" borderId="72"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36" fillId="0" borderId="45" applyNumberFormat="0" applyFill="0" applyAlignment="0" applyProtection="0"/>
    <xf numFmtId="184" fontId="69" fillId="0" borderId="56" applyNumberFormat="0" applyFill="0" applyAlignment="0" applyProtection="0"/>
    <xf numFmtId="184" fontId="127" fillId="0" borderId="72"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69" fillId="0" borderId="56"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36" fillId="0" borderId="45" applyNumberFormat="0" applyFill="0" applyAlignment="0" applyProtection="0"/>
    <xf numFmtId="0" fontId="37" fillId="39"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37" fillId="32" borderId="0" applyNumberFormat="0" applyBorder="0" applyAlignment="0" applyProtection="0"/>
    <xf numFmtId="184" fontId="65" fillId="53" borderId="0" applyNumberFormat="0" applyBorder="0" applyAlignment="0" applyProtection="0"/>
    <xf numFmtId="184" fontId="37" fillId="39"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65" fillId="53"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37" fillId="32" borderId="0" applyNumberFormat="0" applyBorder="0" applyAlignment="0" applyProtection="0"/>
    <xf numFmtId="0" fontId="4" fillId="0" borderId="0"/>
    <xf numFmtId="184" fontId="28" fillId="0" borderId="0"/>
    <xf numFmtId="184" fontId="4" fillId="0" borderId="0"/>
    <xf numFmtId="184" fontId="4" fillId="0" borderId="0"/>
    <xf numFmtId="184" fontId="39" fillId="0" borderId="0"/>
    <xf numFmtId="184" fontId="28" fillId="0" borderId="0"/>
    <xf numFmtId="0" fontId="4"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4" fillId="0" borderId="0"/>
    <xf numFmtId="0" fontId="4" fillId="0" borderId="0"/>
    <xf numFmtId="184" fontId="4" fillId="0" borderId="0"/>
    <xf numFmtId="184" fontId="39" fillId="0" borderId="0"/>
    <xf numFmtId="184" fontId="28" fillId="0" borderId="0"/>
    <xf numFmtId="0" fontId="4"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4" fillId="0" borderId="0"/>
    <xf numFmtId="184" fontId="39" fillId="0" borderId="0"/>
    <xf numFmtId="0" fontId="4" fillId="0" borderId="0"/>
    <xf numFmtId="184" fontId="3" fillId="0" borderId="0"/>
    <xf numFmtId="184" fontId="28" fillId="0" borderId="0"/>
    <xf numFmtId="184" fontId="4" fillId="0" borderId="0"/>
    <xf numFmtId="184" fontId="39" fillId="0" borderId="0"/>
    <xf numFmtId="184" fontId="3" fillId="0" borderId="0"/>
    <xf numFmtId="0" fontId="4" fillId="0" borderId="0"/>
    <xf numFmtId="184" fontId="28" fillId="0" borderId="0"/>
    <xf numFmtId="184" fontId="4" fillId="0" borderId="0"/>
    <xf numFmtId="184" fontId="4" fillId="0" borderId="0"/>
    <xf numFmtId="184" fontId="39" fillId="0" borderId="0"/>
    <xf numFmtId="184" fontId="39" fillId="0" borderId="0"/>
    <xf numFmtId="184" fontId="39" fillId="0" borderId="0"/>
    <xf numFmtId="184" fontId="4" fillId="0" borderId="0"/>
    <xf numFmtId="184" fontId="18" fillId="0" borderId="0"/>
    <xf numFmtId="184" fontId="4" fillId="0" borderId="0"/>
    <xf numFmtId="0" fontId="4" fillId="0" borderId="0"/>
    <xf numFmtId="184" fontId="4" fillId="0" borderId="0"/>
    <xf numFmtId="184" fontId="4" fillId="0" borderId="0"/>
    <xf numFmtId="184" fontId="18" fillId="0" borderId="0"/>
    <xf numFmtId="184" fontId="4" fillId="0" borderId="0"/>
    <xf numFmtId="0" fontId="4" fillId="0" borderId="0"/>
    <xf numFmtId="184" fontId="4" fillId="0" borderId="0"/>
    <xf numFmtId="184" fontId="18" fillId="0" borderId="0"/>
    <xf numFmtId="184" fontId="39" fillId="0" borderId="0"/>
    <xf numFmtId="0" fontId="4" fillId="0" borderId="0"/>
    <xf numFmtId="184" fontId="4" fillId="0" borderId="0"/>
    <xf numFmtId="0" fontId="4" fillId="0" borderId="0"/>
    <xf numFmtId="184" fontId="4" fillId="0" borderId="0"/>
    <xf numFmtId="0" fontId="4" fillId="0" borderId="0"/>
    <xf numFmtId="184" fontId="39" fillId="0" borderId="0"/>
    <xf numFmtId="184" fontId="39" fillId="0" borderId="0"/>
    <xf numFmtId="184" fontId="3" fillId="0" borderId="0"/>
    <xf numFmtId="184" fontId="3" fillId="0" borderId="0"/>
    <xf numFmtId="184" fontId="4" fillId="0" borderId="0"/>
    <xf numFmtId="184" fontId="4" fillId="0" borderId="0"/>
    <xf numFmtId="184" fontId="53" fillId="0" borderId="0"/>
    <xf numFmtId="184" fontId="4" fillId="0" borderId="0"/>
    <xf numFmtId="184" fontId="4" fillId="0" borderId="0"/>
    <xf numFmtId="184" fontId="18" fillId="0" borderId="0"/>
    <xf numFmtId="184" fontId="53" fillId="0" borderId="0"/>
    <xf numFmtId="184" fontId="3" fillId="0" borderId="0"/>
    <xf numFmtId="184" fontId="28" fillId="0" borderId="0"/>
    <xf numFmtId="184" fontId="4" fillId="0" borderId="0"/>
    <xf numFmtId="184" fontId="18" fillId="0" borderId="0"/>
    <xf numFmtId="184" fontId="4" fillId="0" borderId="0"/>
    <xf numFmtId="184" fontId="3"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3" fillId="0" borderId="0"/>
    <xf numFmtId="184" fontId="4" fillId="0" borderId="0"/>
    <xf numFmtId="184" fontId="4" fillId="0" borderId="0"/>
    <xf numFmtId="184" fontId="4" fillId="0" borderId="0"/>
    <xf numFmtId="184" fontId="39" fillId="0" borderId="0"/>
    <xf numFmtId="184" fontId="18" fillId="0" borderId="0"/>
    <xf numFmtId="184" fontId="53"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184" fontId="4" fillId="0" borderId="0"/>
    <xf numFmtId="184" fontId="4" fillId="0" borderId="0"/>
    <xf numFmtId="184" fontId="4" fillId="0" borderId="0"/>
    <xf numFmtId="0" fontId="4" fillId="0" borderId="0"/>
    <xf numFmtId="184" fontId="3" fillId="0" borderId="0"/>
    <xf numFmtId="184" fontId="3" fillId="0" borderId="0"/>
    <xf numFmtId="184" fontId="4" fillId="0" borderId="0"/>
    <xf numFmtId="184" fontId="28" fillId="0" borderId="0"/>
    <xf numFmtId="184" fontId="3" fillId="0" borderId="0"/>
    <xf numFmtId="184" fontId="4" fillId="0" borderId="0"/>
    <xf numFmtId="184" fontId="39" fillId="0" borderId="0"/>
    <xf numFmtId="184" fontId="4" fillId="0" borderId="0"/>
    <xf numFmtId="184" fontId="53" fillId="0" borderId="0"/>
    <xf numFmtId="184" fontId="28" fillId="0" borderId="0"/>
    <xf numFmtId="184" fontId="4" fillId="0" borderId="0"/>
    <xf numFmtId="184" fontId="4" fillId="0" borderId="0"/>
    <xf numFmtId="184" fontId="108" fillId="0" borderId="0"/>
    <xf numFmtId="184" fontId="39" fillId="0" borderId="0"/>
    <xf numFmtId="184" fontId="39" fillId="0" borderId="0"/>
    <xf numFmtId="184" fontId="39" fillId="0" borderId="0"/>
    <xf numFmtId="184" fontId="4" fillId="0" borderId="0"/>
    <xf numFmtId="184" fontId="39" fillId="0" borderId="0"/>
    <xf numFmtId="184" fontId="39" fillId="0" borderId="0"/>
    <xf numFmtId="184" fontId="4" fillId="0" borderId="0"/>
    <xf numFmtId="184" fontId="4" fillId="0" borderId="0"/>
    <xf numFmtId="0" fontId="4" fillId="0" borderId="0"/>
    <xf numFmtId="184" fontId="4" fillId="0" borderId="0"/>
    <xf numFmtId="184" fontId="4" fillId="0" borderId="0"/>
    <xf numFmtId="184" fontId="39" fillId="0" borderId="0"/>
    <xf numFmtId="184" fontId="53" fillId="0" borderId="0"/>
    <xf numFmtId="184" fontId="28" fillId="0" borderId="0"/>
    <xf numFmtId="184" fontId="4" fillId="0" borderId="0"/>
    <xf numFmtId="184" fontId="39" fillId="0" borderId="0"/>
    <xf numFmtId="184" fontId="39" fillId="0" borderId="0"/>
    <xf numFmtId="184" fontId="39" fillId="0" borderId="0"/>
    <xf numFmtId="184" fontId="18" fillId="0" borderId="0"/>
    <xf numFmtId="184" fontId="39" fillId="0" borderId="0"/>
    <xf numFmtId="184" fontId="39" fillId="0" borderId="0"/>
    <xf numFmtId="184" fontId="39" fillId="0" borderId="0"/>
    <xf numFmtId="184" fontId="39" fillId="0" borderId="0"/>
    <xf numFmtId="184" fontId="39" fillId="0" borderId="0"/>
    <xf numFmtId="0" fontId="4" fillId="0" borderId="0"/>
    <xf numFmtId="184" fontId="4" fillId="0" borderId="0"/>
    <xf numFmtId="184" fontId="39" fillId="0" borderId="0"/>
    <xf numFmtId="184" fontId="4" fillId="0" borderId="0"/>
    <xf numFmtId="184" fontId="28" fillId="0" borderId="0"/>
    <xf numFmtId="184" fontId="39" fillId="0" borderId="0"/>
    <xf numFmtId="184" fontId="107" fillId="0" borderId="0"/>
    <xf numFmtId="184" fontId="107" fillId="0" borderId="0"/>
    <xf numFmtId="184" fontId="107" fillId="0" borderId="0"/>
    <xf numFmtId="0" fontId="39" fillId="0" borderId="0"/>
    <xf numFmtId="184" fontId="4" fillId="0" borderId="0"/>
    <xf numFmtId="0" fontId="4" fillId="0" borderId="0"/>
    <xf numFmtId="0" fontId="4" fillId="0" borderId="0"/>
    <xf numFmtId="0" fontId="4" fillId="0" borderId="0"/>
    <xf numFmtId="184" fontId="4" fillId="0" borderId="0"/>
    <xf numFmtId="184" fontId="39" fillId="0" borderId="0"/>
    <xf numFmtId="184" fontId="4" fillId="0" borderId="0"/>
    <xf numFmtId="184" fontId="28" fillId="0" borderId="0"/>
    <xf numFmtId="0" fontId="4" fillId="0" borderId="0"/>
    <xf numFmtId="184" fontId="4" fillId="0" borderId="0"/>
    <xf numFmtId="184" fontId="4" fillId="0" borderId="0"/>
    <xf numFmtId="184" fontId="4" fillId="0" borderId="0"/>
    <xf numFmtId="184" fontId="18" fillId="0" borderId="0"/>
    <xf numFmtId="184" fontId="39" fillId="0" borderId="0"/>
    <xf numFmtId="184" fontId="4" fillId="0" borderId="0"/>
    <xf numFmtId="0" fontId="4" fillId="0" borderId="0"/>
    <xf numFmtId="184" fontId="4" fillId="0" borderId="0"/>
    <xf numFmtId="184" fontId="18" fillId="0" borderId="0"/>
    <xf numFmtId="184" fontId="18" fillId="0" borderId="0"/>
    <xf numFmtId="0" fontId="4" fillId="10"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10"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0" fontId="40" fillId="16" borderId="47" applyNumberFormat="0" applyAlignment="0" applyProtection="0"/>
    <xf numFmtId="184" fontId="67" fillId="2" borderId="55" applyNumberFormat="0" applyAlignment="0" applyProtection="0"/>
    <xf numFmtId="184" fontId="40" fillId="34" borderId="47" applyNumberFormat="0" applyAlignment="0" applyProtection="0"/>
    <xf numFmtId="184" fontId="40" fillId="34" borderId="47" applyNumberFormat="0" applyAlignment="0" applyProtection="0"/>
    <xf numFmtId="184" fontId="67" fillId="2" borderId="55" applyNumberFormat="0" applyAlignment="0" applyProtection="0"/>
    <xf numFmtId="184" fontId="40" fillId="16" borderId="47" applyNumberFormat="0" applyAlignment="0" applyProtection="0"/>
    <xf numFmtId="184" fontId="67" fillId="2" borderId="55" applyNumberFormat="0" applyAlignment="0" applyProtection="0"/>
    <xf numFmtId="184" fontId="40" fillId="34" borderId="47" applyNumberFormat="0" applyAlignment="0" applyProtection="0"/>
    <xf numFmtId="184" fontId="67" fillId="2" borderId="55" applyNumberFormat="0" applyAlignment="0" applyProtection="0"/>
    <xf numFmtId="184" fontId="67" fillId="2" borderId="55" applyNumberFormat="0" applyAlignment="0" applyProtection="0"/>
    <xf numFmtId="184" fontId="40" fillId="34" borderId="47" applyNumberFormat="0" applyAlignment="0" applyProtection="0"/>
    <xf numFmtId="184" fontId="40" fillId="34" borderId="47"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184" fontId="41" fillId="39" borderId="48" applyNumberFormat="0" applyProtection="0">
      <alignment horizontal="left" vertical="top" indent="1"/>
    </xf>
    <xf numFmtId="184" fontId="41" fillId="39" borderId="48" applyNumberFormat="0" applyProtection="0">
      <alignment horizontal="left" vertical="top" indent="1"/>
    </xf>
    <xf numFmtId="184" fontId="41"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4" fillId="14" borderId="50" applyBorder="0"/>
    <xf numFmtId="184" fontId="44" fillId="14" borderId="50" applyBorder="0"/>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47" fillId="49" borderId="28"/>
    <xf numFmtId="184" fontId="47" fillId="49" borderId="28"/>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0" fontId="118" fillId="0" borderId="0" applyNumberFormat="0" applyFont="0" applyFill="0" applyBorder="0" applyAlignment="0" applyProtection="0"/>
    <xf numFmtId="184" fontId="118" fillId="0" borderId="0" applyNumberFormat="0" applyFont="0" applyFill="0" applyBorder="0" applyAlignment="0" applyProtection="0"/>
    <xf numFmtId="184" fontId="118" fillId="0" borderId="0" applyNumberFormat="0" applyFont="0" applyFill="0" applyBorder="0" applyAlignment="0" applyProtection="0"/>
    <xf numFmtId="184" fontId="118" fillId="0" borderId="0" applyNumberFormat="0" applyFont="0" applyFill="0" applyBorder="0" applyAlignment="0" applyProtection="0"/>
    <xf numFmtId="0" fontId="128" fillId="0" borderId="0" applyNumberFormat="0" applyFill="0" applyBorder="0" applyAlignment="0" applyProtection="0"/>
    <xf numFmtId="184" fontId="59" fillId="0" borderId="0" applyNumberFormat="0" applyFill="0" applyBorder="0" applyAlignment="0" applyProtection="0"/>
    <xf numFmtId="184" fontId="49" fillId="0" borderId="0" applyNumberFormat="0" applyFill="0" applyBorder="0" applyAlignment="0" applyProtection="0"/>
    <xf numFmtId="184" fontId="59" fillId="0" borderId="0" applyNumberFormat="0" applyFill="0" applyBorder="0" applyAlignment="0" applyProtection="0"/>
    <xf numFmtId="184" fontId="128"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59" fillId="0" borderId="0" applyNumberFormat="0" applyFill="0" applyBorder="0" applyAlignment="0" applyProtection="0"/>
    <xf numFmtId="0" fontId="29" fillId="0" borderId="73"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29" fillId="0" borderId="51" applyNumberFormat="0" applyFill="0" applyAlignment="0" applyProtection="0"/>
    <xf numFmtId="184" fontId="73" fillId="0" borderId="59" applyNumberFormat="0" applyFill="0" applyAlignment="0" applyProtection="0"/>
    <xf numFmtId="184" fontId="29" fillId="0" borderId="73"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73" fillId="0" borderId="59"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29" fillId="0" borderId="51" applyNumberFormat="0" applyFill="0" applyAlignment="0" applyProtection="0"/>
    <xf numFmtId="0" fontId="39" fillId="0" borderId="0"/>
    <xf numFmtId="0"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0" fontId="107" fillId="0" borderId="0"/>
    <xf numFmtId="0" fontId="39" fillId="0" borderId="0"/>
    <xf numFmtId="9" fontId="39" fillId="0" borderId="0" applyFont="0" applyFill="0" applyBorder="0" applyAlignment="0" applyProtection="0"/>
    <xf numFmtId="0" fontId="107" fillId="0" borderId="0"/>
    <xf numFmtId="0" fontId="107" fillId="0" borderId="0"/>
    <xf numFmtId="183" fontId="28" fillId="0" borderId="0"/>
    <xf numFmtId="183" fontId="28" fillId="0" borderId="0"/>
    <xf numFmtId="183" fontId="28" fillId="0" borderId="0"/>
    <xf numFmtId="183" fontId="28" fillId="0" borderId="0"/>
    <xf numFmtId="183" fontId="28" fillId="0" borderId="0"/>
    <xf numFmtId="0" fontId="4" fillId="0" borderId="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35" fillId="32" borderId="40" applyNumberFormat="0" applyAlignment="0" applyProtection="0"/>
    <xf numFmtId="0" fontId="39" fillId="0" borderId="0"/>
    <xf numFmtId="0" fontId="89" fillId="54" borderId="1" applyNumberFormat="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51" fillId="0" borderId="0"/>
    <xf numFmtId="43" fontId="4" fillId="0" borderId="0" applyFon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5" fillId="2" borderId="1" applyNumberFormat="0" applyAlignment="0" applyProtection="0"/>
    <xf numFmtId="0" fontId="27" fillId="24" borderId="41" applyNumberFormat="0" applyAlignment="0" applyProtection="0"/>
    <xf numFmtId="43" fontId="28" fillId="0" borderId="0" applyFont="0" applyFill="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32" fillId="0" borderId="42" applyNumberFormat="0" applyFill="0" applyAlignment="0" applyProtection="0"/>
    <xf numFmtId="0" fontId="33" fillId="0" borderId="43" applyNumberFormat="0" applyFill="0" applyAlignment="0" applyProtection="0"/>
    <xf numFmtId="0" fontId="34" fillId="0" borderId="44" applyNumberFormat="0" applyFill="0" applyAlignment="0" applyProtection="0"/>
    <xf numFmtId="0" fontId="34" fillId="0" borderId="0" applyNumberFormat="0" applyFill="0" applyBorder="0" applyAlignment="0" applyProtection="0"/>
    <xf numFmtId="0" fontId="35" fillId="32" borderId="40" applyNumberFormat="0" applyAlignment="0" applyProtection="0"/>
    <xf numFmtId="0" fontId="36" fillId="0" borderId="45" applyNumberFormat="0" applyFill="0" applyAlignment="0" applyProtection="0"/>
    <xf numFmtId="0" fontId="37" fillId="39" borderId="0" applyNumberFormat="0" applyBorder="0" applyAlignment="0" applyProtection="0"/>
    <xf numFmtId="0" fontId="28"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8" borderId="48" applyNumberFormat="0" applyProtection="0">
      <alignment horizontal="righ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18" fillId="8" borderId="48" applyNumberFormat="0" applyProtection="0">
      <alignment horizontal="left" vertical="center" indent="1"/>
    </xf>
    <xf numFmtId="0" fontId="49" fillId="0" borderId="0" applyNumberFormat="0" applyFill="0" applyBorder="0" applyAlignment="0" applyProtection="0"/>
    <xf numFmtId="0" fontId="29" fillId="0" borderId="51" applyNumberFormat="0" applyFill="0" applyAlignment="0" applyProtection="0"/>
    <xf numFmtId="0" fontId="50" fillId="0" borderId="0" applyNumberFormat="0" applyFill="0" applyBorder="0" applyAlignment="0" applyProtection="0"/>
    <xf numFmtId="0" fontId="51" fillId="0" borderId="0"/>
    <xf numFmtId="0" fontId="4" fillId="0" borderId="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4" fillId="0" borderId="0"/>
    <xf numFmtId="0" fontId="2" fillId="0" borderId="0"/>
    <xf numFmtId="0" fontId="89" fillId="54" borderId="1" applyNumberFormat="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4" fontId="82" fillId="95" borderId="60" applyNumberFormat="0" applyProtection="0">
      <alignment vertical="center"/>
    </xf>
    <xf numFmtId="4" fontId="4" fillId="14" borderId="64" applyNumberFormat="0" applyProtection="0">
      <alignment horizontal="left" vertical="center" indent="1"/>
    </xf>
    <xf numFmtId="4" fontId="4" fillId="14" borderId="64" applyNumberFormat="0" applyProtection="0">
      <alignment horizontal="left" vertical="center" indent="1"/>
    </xf>
    <xf numFmtId="4" fontId="47" fillId="47" borderId="64" applyNumberFormat="0" applyProtection="0">
      <alignment horizontal="left" vertical="center" indent="1"/>
    </xf>
    <xf numFmtId="4" fontId="47" fillId="8" borderId="64" applyNumberFormat="0" applyProtection="0">
      <alignment horizontal="left" vertical="center" indent="1"/>
    </xf>
    <xf numFmtId="4" fontId="75" fillId="10" borderId="48" applyNumberFormat="0" applyProtection="0">
      <alignment vertical="center"/>
    </xf>
    <xf numFmtId="4" fontId="82" fillId="99" borderId="28" applyNumberFormat="0" applyProtection="0">
      <alignment vertical="center"/>
    </xf>
    <xf numFmtId="4" fontId="82" fillId="100" borderId="60" applyNumberFormat="0" applyProtection="0">
      <alignment horizontal="right" vertical="center"/>
    </xf>
    <xf numFmtId="4" fontId="77" fillId="48" borderId="64" applyNumberFormat="0" applyProtection="0">
      <alignment horizontal="left" vertical="center" indent="1"/>
    </xf>
    <xf numFmtId="4" fontId="78" fillId="11" borderId="60" applyNumberFormat="0" applyProtection="0">
      <alignment horizontal="right" vertical="center"/>
    </xf>
    <xf numFmtId="4" fontId="18" fillId="111" borderId="48" applyNumberFormat="0" applyProtection="0">
      <alignment horizontal="left" vertical="center" indent="1"/>
    </xf>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6" fillId="51" borderId="0" applyNumberFormat="0" applyBorder="0" applyAlignment="0" applyProtection="0"/>
    <xf numFmtId="0" fontId="87" fillId="52" borderId="0" applyNumberFormat="0" applyBorder="0" applyAlignment="0" applyProtection="0"/>
    <xf numFmtId="0" fontId="88" fillId="53" borderId="0" applyNumberFormat="0" applyBorder="0" applyAlignment="0" applyProtection="0"/>
    <xf numFmtId="0" fontId="89" fillId="54" borderId="1" applyNumberFormat="0" applyAlignment="0" applyProtection="0"/>
    <xf numFmtId="0" fontId="90" fillId="2" borderId="55" applyNumberFormat="0" applyAlignment="0" applyProtection="0"/>
    <xf numFmtId="0" fontId="91" fillId="2" borderId="1" applyNumberFormat="0" applyAlignment="0" applyProtection="0"/>
    <xf numFmtId="0" fontId="92" fillId="0" borderId="56" applyNumberFormat="0" applyFill="0" applyAlignment="0" applyProtection="0"/>
    <xf numFmtId="0" fontId="93" fillId="55" borderId="57"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9" applyNumberFormat="0" applyFill="0" applyAlignment="0" applyProtection="0"/>
    <xf numFmtId="0" fontId="97" fillId="57"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97" fillId="60" borderId="0" applyNumberFormat="0" applyBorder="0" applyAlignment="0" applyProtection="0"/>
    <xf numFmtId="0" fontId="97"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97" fillId="64" borderId="0" applyNumberFormat="0" applyBorder="0" applyAlignment="0" applyProtection="0"/>
    <xf numFmtId="0" fontId="97" fillId="65" borderId="0" applyNumberFormat="0" applyBorder="0" applyAlignment="0" applyProtection="0"/>
    <xf numFmtId="0" fontId="39" fillId="66" borderId="0" applyNumberFormat="0" applyBorder="0" applyAlignment="0" applyProtection="0"/>
    <xf numFmtId="0" fontId="39" fillId="67" borderId="0" applyNumberFormat="0" applyBorder="0" applyAlignment="0" applyProtection="0"/>
    <xf numFmtId="0" fontId="97" fillId="68" borderId="0" applyNumberFormat="0" applyBorder="0" applyAlignment="0" applyProtection="0"/>
    <xf numFmtId="0" fontId="97" fillId="6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97" fillId="72" borderId="0" applyNumberFormat="0" applyBorder="0" applyAlignment="0" applyProtection="0"/>
    <xf numFmtId="0" fontId="97" fillId="73" borderId="0" applyNumberFormat="0" applyBorder="0" applyAlignment="0" applyProtection="0"/>
    <xf numFmtId="0" fontId="39" fillId="74" borderId="0" applyNumberFormat="0" applyBorder="0" applyAlignment="0" applyProtection="0"/>
    <xf numFmtId="0" fontId="39" fillId="75" borderId="0" applyNumberFormat="0" applyBorder="0" applyAlignment="0" applyProtection="0"/>
    <xf numFmtId="0" fontId="97" fillId="76" borderId="0" applyNumberFormat="0" applyBorder="0" applyAlignment="0" applyProtection="0"/>
    <xf numFmtId="0" fontId="97"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97" fillId="80" borderId="0" applyNumberFormat="0" applyBorder="0" applyAlignment="0" applyProtection="0"/>
    <xf numFmtId="0" fontId="1" fillId="0" borderId="0"/>
    <xf numFmtId="0" fontId="1" fillId="0" borderId="0"/>
    <xf numFmtId="0" fontId="1" fillId="0" borderId="0"/>
    <xf numFmtId="0" fontId="1" fillId="0" borderId="0"/>
    <xf numFmtId="185" fontId="129" fillId="0" borderId="0"/>
    <xf numFmtId="185" fontId="4" fillId="0" borderId="0"/>
    <xf numFmtId="185" fontId="4" fillId="0" borderId="0"/>
    <xf numFmtId="185" fontId="4" fillId="0" borderId="0"/>
    <xf numFmtId="0" fontId="28" fillId="0" borderId="0"/>
  </cellStyleXfs>
  <cellXfs count="632">
    <xf numFmtId="0" fontId="0" fillId="0" borderId="0" xfId="0"/>
    <xf numFmtId="0" fontId="5" fillId="0" borderId="0" xfId="4" applyFont="1"/>
    <xf numFmtId="0" fontId="6" fillId="0" borderId="0" xfId="4" applyFont="1"/>
    <xf numFmtId="0" fontId="7" fillId="0" borderId="0" xfId="4" applyFont="1"/>
    <xf numFmtId="3" fontId="7" fillId="0" borderId="0" xfId="4" applyNumberFormat="1" applyFont="1" applyBorder="1" applyAlignment="1"/>
    <xf numFmtId="0" fontId="6" fillId="0" borderId="2" xfId="4" applyFont="1" applyBorder="1"/>
    <xf numFmtId="0" fontId="8" fillId="0" borderId="6" xfId="4" applyFont="1" applyBorder="1" applyAlignment="1">
      <alignment horizontal="left"/>
    </xf>
    <xf numFmtId="3" fontId="7" fillId="0" borderId="5" xfId="4" applyNumberFormat="1" applyFont="1" applyBorder="1" applyAlignment="1">
      <alignment horizontal="center" wrapText="1"/>
    </xf>
    <xf numFmtId="0" fontId="6" fillId="0" borderId="0" xfId="4" applyFont="1" applyAlignment="1">
      <alignment horizontal="right"/>
    </xf>
    <xf numFmtId="0" fontId="7" fillId="4" borderId="7" xfId="4" applyFont="1" applyFill="1" applyBorder="1" applyAlignment="1">
      <alignment horizontal="left" vertical="center"/>
    </xf>
    <xf numFmtId="3" fontId="7" fillId="0" borderId="8" xfId="4" applyNumberFormat="1"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3" fontId="7" fillId="0" borderId="9" xfId="4" applyNumberFormat="1" applyFont="1" applyBorder="1" applyAlignment="1">
      <alignment horizontal="center" vertical="center" wrapText="1"/>
    </xf>
    <xf numFmtId="0" fontId="7" fillId="0" borderId="10" xfId="4" applyFont="1" applyBorder="1" applyAlignment="1">
      <alignment horizontal="center" vertical="center"/>
    </xf>
    <xf numFmtId="0" fontId="6" fillId="0" borderId="0" xfId="4" applyFont="1" applyAlignment="1">
      <alignment vertical="center"/>
    </xf>
    <xf numFmtId="0" fontId="6" fillId="0" borderId="11" xfId="4" applyFont="1" applyBorder="1"/>
    <xf numFmtId="3" fontId="6" fillId="0" borderId="12" xfId="4" applyNumberFormat="1" applyFont="1" applyBorder="1"/>
    <xf numFmtId="1" fontId="6" fillId="0" borderId="12" xfId="4" applyNumberFormat="1" applyFont="1" applyBorder="1"/>
    <xf numFmtId="0" fontId="7" fillId="4" borderId="13" xfId="4" applyFont="1" applyFill="1" applyBorder="1" applyAlignment="1">
      <alignment vertical="center"/>
    </xf>
    <xf numFmtId="3" fontId="6" fillId="4" borderId="14" xfId="4" applyNumberFormat="1" applyFont="1" applyFill="1" applyBorder="1" applyAlignment="1">
      <alignment horizontal="right" vertical="center"/>
    </xf>
    <xf numFmtId="164" fontId="6" fillId="4" borderId="15" xfId="4" applyNumberFormat="1" applyFont="1" applyFill="1" applyBorder="1" applyAlignment="1">
      <alignment horizontal="right" vertical="center"/>
    </xf>
    <xf numFmtId="164" fontId="6" fillId="4" borderId="16" xfId="4" applyNumberFormat="1" applyFont="1" applyFill="1" applyBorder="1" applyAlignment="1">
      <alignment horizontal="right" vertical="center"/>
    </xf>
    <xf numFmtId="0" fontId="7" fillId="4" borderId="17" xfId="4" applyFont="1" applyFill="1" applyBorder="1" applyAlignment="1">
      <alignment horizontal="left" vertical="center"/>
    </xf>
    <xf numFmtId="164" fontId="7" fillId="0" borderId="18" xfId="4" applyNumberFormat="1" applyFont="1" applyBorder="1" applyAlignment="1">
      <alignment horizontal="right" vertical="center" wrapText="1"/>
    </xf>
    <xf numFmtId="164" fontId="7" fillId="0" borderId="19" xfId="4" applyNumberFormat="1" applyFont="1" applyBorder="1" applyAlignment="1">
      <alignment horizontal="right" vertical="center"/>
    </xf>
    <xf numFmtId="167" fontId="6" fillId="0" borderId="0" xfId="4" applyNumberFormat="1" applyFont="1" applyBorder="1" applyAlignment="1">
      <alignment vertical="center"/>
    </xf>
    <xf numFmtId="167" fontId="6" fillId="0" borderId="0" xfId="4" applyNumberFormat="1" applyFont="1" applyBorder="1"/>
    <xf numFmtId="3" fontId="6" fillId="5" borderId="12" xfId="4" applyNumberFormat="1" applyFont="1" applyFill="1" applyBorder="1"/>
    <xf numFmtId="3" fontId="6" fillId="0" borderId="20" xfId="4" applyNumberFormat="1" applyFont="1" applyBorder="1"/>
    <xf numFmtId="3" fontId="6" fillId="4" borderId="15" xfId="4" applyNumberFormat="1" applyFont="1" applyFill="1" applyBorder="1" applyAlignment="1">
      <alignment horizontal="right" vertical="center"/>
    </xf>
    <xf numFmtId="3" fontId="6" fillId="0" borderId="9" xfId="4" applyNumberFormat="1" applyFont="1" applyFill="1" applyBorder="1" applyAlignment="1">
      <alignment vertical="center"/>
    </xf>
    <xf numFmtId="167" fontId="6" fillId="0" borderId="0" xfId="4" applyNumberFormat="1" applyFont="1" applyFill="1" applyBorder="1" applyAlignment="1">
      <alignment vertical="center"/>
    </xf>
    <xf numFmtId="0" fontId="7" fillId="6" borderId="22" xfId="4" applyFont="1" applyFill="1" applyBorder="1"/>
    <xf numFmtId="3" fontId="7" fillId="6" borderId="23" xfId="4" applyNumberFormat="1" applyFont="1" applyFill="1" applyBorder="1" applyAlignment="1">
      <alignment horizontal="right"/>
    </xf>
    <xf numFmtId="164" fontId="7" fillId="6" borderId="23" xfId="4" applyNumberFormat="1" applyFont="1" applyFill="1" applyBorder="1" applyAlignment="1">
      <alignment horizontal="right"/>
    </xf>
    <xf numFmtId="164" fontId="7" fillId="6" borderId="16" xfId="4" applyNumberFormat="1" applyFont="1" applyFill="1" applyBorder="1" applyAlignment="1">
      <alignment horizontal="right"/>
    </xf>
    <xf numFmtId="3" fontId="7" fillId="6" borderId="24" xfId="4" applyNumberFormat="1" applyFont="1" applyFill="1" applyBorder="1" applyAlignment="1">
      <alignment horizontal="right"/>
    </xf>
    <xf numFmtId="164" fontId="7" fillId="6" borderId="25" xfId="4" applyNumberFormat="1" applyFont="1" applyFill="1" applyBorder="1" applyAlignment="1">
      <alignment horizontal="right"/>
    </xf>
    <xf numFmtId="3" fontId="6" fillId="0" borderId="12" xfId="4" applyNumberFormat="1" applyFont="1" applyFill="1" applyBorder="1"/>
    <xf numFmtId="3" fontId="6" fillId="0" borderId="0" xfId="4" applyNumberFormat="1" applyFont="1" applyAlignment="1">
      <alignment horizontal="right"/>
    </xf>
    <xf numFmtId="39" fontId="6" fillId="0" borderId="0" xfId="4" applyNumberFormat="1" applyFont="1" applyAlignment="1">
      <alignment horizontal="right"/>
    </xf>
    <xf numFmtId="168" fontId="6" fillId="0" borderId="0" xfId="4" applyNumberFormat="1" applyFont="1" applyAlignment="1">
      <alignment horizontal="right"/>
    </xf>
    <xf numFmtId="169" fontId="6" fillId="0" borderId="0" xfId="4" applyNumberFormat="1" applyFont="1" applyAlignment="1">
      <alignment horizontal="right"/>
    </xf>
    <xf numFmtId="164" fontId="6" fillId="0" borderId="0" xfId="4" applyNumberFormat="1" applyFont="1" applyAlignment="1">
      <alignment horizontal="right"/>
    </xf>
    <xf numFmtId="164" fontId="6" fillId="0" borderId="18" xfId="4" applyNumberFormat="1" applyFont="1" applyBorder="1" applyAlignment="1">
      <alignment horizontal="right"/>
    </xf>
    <xf numFmtId="3" fontId="6" fillId="0" borderId="0" xfId="4" applyNumberFormat="1" applyFont="1" applyFill="1" applyBorder="1" applyAlignment="1">
      <alignment horizontal="right"/>
    </xf>
    <xf numFmtId="0" fontId="7" fillId="0" borderId="0" xfId="4" applyFont="1" applyBorder="1" applyAlignment="1"/>
    <xf numFmtId="0" fontId="6" fillId="0" borderId="0" xfId="4" applyFont="1" applyBorder="1" applyAlignment="1">
      <alignment horizontal="right"/>
    </xf>
    <xf numFmtId="3" fontId="7" fillId="0" borderId="9" xfId="4" applyNumberFormat="1" applyFont="1" applyBorder="1" applyAlignment="1">
      <alignment horizontal="right" vertical="center" wrapText="1"/>
    </xf>
    <xf numFmtId="164" fontId="7" fillId="0" borderId="8" xfId="4" applyNumberFormat="1" applyFont="1" applyBorder="1" applyAlignment="1">
      <alignment horizontal="right" vertical="center" wrapText="1"/>
    </xf>
    <xf numFmtId="164" fontId="7" fillId="0" borderId="1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xf numFmtId="164" fontId="7" fillId="0" borderId="0" xfId="4" applyNumberFormat="1" applyFont="1" applyBorder="1" applyAlignment="1">
      <alignment horizontal="right" vertical="center" wrapText="1"/>
    </xf>
    <xf numFmtId="164" fontId="7" fillId="0" borderId="8" xfId="4" applyNumberFormat="1" applyFont="1" applyFill="1" applyBorder="1" applyAlignment="1">
      <alignment horizontal="right" vertical="center" wrapText="1"/>
    </xf>
    <xf numFmtId="164" fontId="7" fillId="0" borderId="10" xfId="4" applyNumberFormat="1" applyFont="1" applyFill="1" applyBorder="1" applyAlignment="1">
      <alignment horizontal="right" vertical="center"/>
    </xf>
    <xf numFmtId="0" fontId="7" fillId="4" borderId="13" xfId="4" applyFont="1" applyFill="1" applyBorder="1" applyAlignment="1"/>
    <xf numFmtId="164" fontId="7" fillId="6" borderId="15" xfId="4" applyNumberFormat="1" applyFont="1" applyFill="1" applyBorder="1" applyAlignment="1">
      <alignment horizontal="right"/>
    </xf>
    <xf numFmtId="164" fontId="7" fillId="6" borderId="27" xfId="4" applyNumberFormat="1" applyFont="1" applyFill="1" applyBorder="1" applyAlignment="1">
      <alignment horizontal="right"/>
    </xf>
    <xf numFmtId="3" fontId="6" fillId="0" borderId="0" xfId="4" applyNumberFormat="1" applyFont="1" applyFill="1" applyBorder="1"/>
    <xf numFmtId="0" fontId="7" fillId="0" borderId="0" xfId="4" applyFont="1" applyFill="1" applyBorder="1"/>
    <xf numFmtId="3" fontId="6" fillId="0" borderId="0" xfId="4" applyNumberFormat="1" applyFont="1" applyBorder="1"/>
    <xf numFmtId="167" fontId="6" fillId="0" borderId="0" xfId="4" applyNumberFormat="1" applyFont="1" applyFill="1" applyBorder="1"/>
    <xf numFmtId="0" fontId="6" fillId="0" borderId="0" xfId="4" applyFont="1" applyAlignment="1">
      <alignment vertical="top"/>
    </xf>
    <xf numFmtId="0" fontId="6" fillId="0" borderId="0" xfId="4" applyNumberFormat="1" applyFont="1"/>
    <xf numFmtId="0" fontId="6" fillId="0" borderId="0" xfId="4" applyFont="1" applyAlignment="1">
      <alignment horizontal="right" indent="1"/>
    </xf>
    <xf numFmtId="0" fontId="7" fillId="0" borderId="6" xfId="4" applyFont="1" applyBorder="1"/>
    <xf numFmtId="0" fontId="7" fillId="0" borderId="3" xfId="4" applyFont="1" applyBorder="1" applyAlignment="1">
      <alignment horizontal="center"/>
    </xf>
    <xf numFmtId="0" fontId="7" fillId="0" borderId="4" xfId="4" applyFont="1" applyBorder="1" applyAlignment="1">
      <alignment horizontal="center"/>
    </xf>
    <xf numFmtId="0" fontId="7" fillId="0" borderId="5" xfId="4" applyFont="1" applyBorder="1" applyAlignment="1">
      <alignment horizontal="center"/>
    </xf>
    <xf numFmtId="0" fontId="7" fillId="0" borderId="26" xfId="4" applyFont="1" applyBorder="1" applyAlignment="1">
      <alignment horizontal="center"/>
    </xf>
    <xf numFmtId="165" fontId="6" fillId="4" borderId="3" xfId="4" applyNumberFormat="1" applyFont="1" applyFill="1" applyBorder="1" applyAlignment="1">
      <alignment horizontal="right"/>
    </xf>
    <xf numFmtId="165" fontId="6" fillId="4" borderId="4" xfId="4" applyNumberFormat="1" applyFont="1" applyFill="1" applyBorder="1" applyAlignment="1">
      <alignment horizontal="right"/>
    </xf>
    <xf numFmtId="0" fontId="6" fillId="4" borderId="5" xfId="4" applyFont="1" applyFill="1" applyBorder="1"/>
    <xf numFmtId="0" fontId="6" fillId="0" borderId="0" xfId="4" applyFont="1" applyFill="1"/>
    <xf numFmtId="0" fontId="6" fillId="4" borderId="3" xfId="4" applyFont="1" applyFill="1" applyBorder="1" applyAlignment="1">
      <alignment horizontal="right"/>
    </xf>
    <xf numFmtId="0" fontId="6" fillId="4" borderId="4" xfId="4" applyFont="1" applyFill="1" applyBorder="1" applyAlignment="1">
      <alignment horizontal="right"/>
    </xf>
    <xf numFmtId="0" fontId="6" fillId="0" borderId="0" xfId="4" applyNumberFormat="1" applyFont="1" applyAlignment="1">
      <alignment horizontal="left" wrapText="1"/>
    </xf>
    <xf numFmtId="0" fontId="6" fillId="0" borderId="0" xfId="4" applyNumberFormat="1" applyFont="1" applyAlignment="1">
      <alignment horizontal="right" wrapText="1" indent="1"/>
    </xf>
    <xf numFmtId="0" fontId="6" fillId="5" borderId="28" xfId="4" applyFont="1" applyFill="1" applyBorder="1"/>
    <xf numFmtId="0" fontId="6" fillId="4" borderId="28" xfId="4" applyFont="1" applyFill="1" applyBorder="1"/>
    <xf numFmtId="165" fontId="6" fillId="4" borderId="5" xfId="4" applyNumberFormat="1" applyFont="1" applyFill="1" applyBorder="1" applyAlignment="1">
      <alignment horizontal="right"/>
    </xf>
    <xf numFmtId="170" fontId="6" fillId="0" borderId="12" xfId="4" applyNumberFormat="1" applyFont="1" applyFill="1" applyBorder="1" applyAlignment="1">
      <alignment horizontal="left"/>
    </xf>
    <xf numFmtId="0" fontId="6" fillId="4" borderId="5" xfId="4" applyFont="1" applyFill="1" applyBorder="1" applyAlignment="1">
      <alignment horizontal="right"/>
    </xf>
    <xf numFmtId="0" fontId="6" fillId="0" borderId="0" xfId="4" applyFont="1" applyFill="1" applyBorder="1"/>
    <xf numFmtId="0" fontId="6" fillId="5" borderId="0" xfId="4" applyFont="1" applyFill="1"/>
    <xf numFmtId="0" fontId="6" fillId="5" borderId="0" xfId="4" applyFont="1" applyFill="1" applyAlignment="1">
      <alignment horizontal="left"/>
    </xf>
    <xf numFmtId="0" fontId="8" fillId="5" borderId="0" xfId="4" applyFont="1" applyFill="1" applyAlignment="1">
      <alignment horizontal="left"/>
    </xf>
    <xf numFmtId="0" fontId="6" fillId="5" borderId="0" xfId="4" applyFont="1" applyFill="1" applyAlignment="1">
      <alignment vertical="center"/>
    </xf>
    <xf numFmtId="0" fontId="8" fillId="5" borderId="2" xfId="4" applyFont="1" applyFill="1" applyBorder="1" applyAlignment="1">
      <alignment horizontal="left" vertical="center"/>
    </xf>
    <xf numFmtId="0" fontId="6" fillId="0" borderId="0" xfId="4" applyFont="1" applyFill="1" applyAlignment="1">
      <alignment vertical="center"/>
    </xf>
    <xf numFmtId="0" fontId="7" fillId="5" borderId="6" xfId="4" applyFont="1" applyFill="1" applyBorder="1" applyAlignment="1">
      <alignment horizontal="center"/>
    </xf>
    <xf numFmtId="0" fontId="7" fillId="0" borderId="3" xfId="4" applyFont="1" applyFill="1" applyBorder="1" applyAlignment="1">
      <alignment horizontal="center" wrapText="1"/>
    </xf>
    <xf numFmtId="0" fontId="7" fillId="0" borderId="4" xfId="4" applyFont="1" applyFill="1" applyBorder="1" applyAlignment="1">
      <alignment horizontal="center" wrapText="1"/>
    </xf>
    <xf numFmtId="0" fontId="7" fillId="0" borderId="5" xfId="4" applyFont="1" applyFill="1" applyBorder="1" applyAlignment="1">
      <alignment horizontal="center" wrapText="1"/>
    </xf>
    <xf numFmtId="0" fontId="6" fillId="5" borderId="7" xfId="4" applyFont="1" applyFill="1" applyBorder="1"/>
    <xf numFmtId="166" fontId="6" fillId="5" borderId="9" xfId="4" quotePrefix="1" applyNumberFormat="1" applyFont="1" applyFill="1" applyBorder="1" applyAlignment="1">
      <alignment horizontal="center"/>
    </xf>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0" fontId="6" fillId="5" borderId="9" xfId="4" applyFont="1" applyFill="1" applyBorder="1"/>
    <xf numFmtId="165" fontId="7" fillId="5" borderId="10" xfId="4" applyNumberFormat="1" applyFont="1" applyFill="1" applyBorder="1"/>
    <xf numFmtId="165" fontId="6" fillId="5" borderId="9" xfId="4" applyNumberFormat="1" applyFont="1" applyFill="1" applyBorder="1"/>
    <xf numFmtId="0" fontId="6" fillId="5" borderId="11" xfId="4" applyFont="1" applyFill="1" applyBorder="1"/>
    <xf numFmtId="166" fontId="6" fillId="5" borderId="12" xfId="4" quotePrefix="1" applyNumberFormat="1" applyFont="1" applyFill="1" applyBorder="1" applyAlignment="1">
      <alignment horizontal="center"/>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0" fontId="6" fillId="5" borderId="12" xfId="4" applyFont="1" applyFill="1" applyBorder="1"/>
    <xf numFmtId="165" fontId="7" fillId="5" borderId="2" xfId="4" applyNumberFormat="1" applyFont="1" applyFill="1" applyBorder="1"/>
    <xf numFmtId="165" fontId="6" fillId="5" borderId="12" xfId="4" applyNumberFormat="1" applyFont="1" applyFill="1" applyBorder="1"/>
    <xf numFmtId="0" fontId="6" fillId="5" borderId="21" xfId="4" applyFont="1" applyFill="1" applyBorder="1"/>
    <xf numFmtId="166" fontId="6" fillId="5" borderId="20" xfId="4" quotePrefix="1" applyNumberFormat="1" applyFont="1" applyFill="1" applyBorder="1" applyAlignment="1">
      <alignment horizontal="center"/>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0" fontId="6" fillId="5" borderId="20" xfId="4" applyFont="1" applyFill="1" applyBorder="1"/>
    <xf numFmtId="165" fontId="7" fillId="5" borderId="6" xfId="4" applyNumberFormat="1" applyFont="1" applyFill="1" applyBorder="1"/>
    <xf numFmtId="165" fontId="6" fillId="5" borderId="20" xfId="4" applyNumberFormat="1" applyFont="1" applyFill="1" applyBorder="1"/>
    <xf numFmtId="0" fontId="7" fillId="5" borderId="0" xfId="4" applyFont="1" applyFill="1"/>
    <xf numFmtId="0" fontId="7" fillId="4" borderId="3" xfId="4" applyFont="1" applyFill="1" applyBorder="1"/>
    <xf numFmtId="166" fontId="7" fillId="4" borderId="3" xfId="4" quotePrefix="1" applyNumberFormat="1" applyFont="1" applyFill="1" applyBorder="1" applyAlignment="1">
      <alignment horizontal="center"/>
    </xf>
    <xf numFmtId="166" fontId="7" fillId="4" borderId="4" xfId="4" applyNumberFormat="1" applyFont="1" applyFill="1" applyBorder="1"/>
    <xf numFmtId="166" fontId="7" fillId="4" borderId="5" xfId="4" applyNumberFormat="1" applyFont="1" applyFill="1" applyBorder="1"/>
    <xf numFmtId="165" fontId="7" fillId="4" borderId="5" xfId="4" applyNumberFormat="1" applyFont="1" applyFill="1" applyBorder="1"/>
    <xf numFmtId="165" fontId="7" fillId="4" borderId="3" xfId="4" applyNumberFormat="1" applyFont="1" applyFill="1" applyBorder="1"/>
    <xf numFmtId="165" fontId="7" fillId="4" borderId="4" xfId="4" applyNumberFormat="1" applyFont="1" applyFill="1" applyBorder="1"/>
    <xf numFmtId="0" fontId="7" fillId="0" borderId="0" xfId="4" applyFont="1" applyFill="1"/>
    <xf numFmtId="0" fontId="7" fillId="6" borderId="3" xfId="4" applyFont="1" applyFill="1" applyBorder="1"/>
    <xf numFmtId="38" fontId="6" fillId="6" borderId="4" xfId="4" applyNumberFormat="1" applyFont="1" applyFill="1" applyBorder="1"/>
    <xf numFmtId="167" fontId="7" fillId="6" borderId="5" xfId="4" applyNumberFormat="1" applyFont="1" applyFill="1" applyBorder="1" applyAlignment="1"/>
    <xf numFmtId="165" fontId="6" fillId="6" borderId="4" xfId="4" applyNumberFormat="1" applyFont="1" applyFill="1" applyBorder="1"/>
    <xf numFmtId="165" fontId="7" fillId="6" borderId="5" xfId="4" applyNumberFormat="1" applyFont="1" applyFill="1" applyBorder="1"/>
    <xf numFmtId="165" fontId="7" fillId="6" borderId="3" xfId="4" applyNumberFormat="1" applyFont="1" applyFill="1" applyBorder="1"/>
    <xf numFmtId="165" fontId="6" fillId="6" borderId="4" xfId="4" applyNumberFormat="1" applyFont="1" applyFill="1" applyBorder="1" applyAlignment="1"/>
    <xf numFmtId="0" fontId="7" fillId="5" borderId="4" xfId="4" applyFont="1" applyFill="1" applyBorder="1" applyAlignment="1">
      <alignment horizontal="center"/>
    </xf>
    <xf numFmtId="0" fontId="7" fillId="5" borderId="4" xfId="4" applyFont="1" applyFill="1" applyBorder="1" applyAlignment="1">
      <alignment horizontal="center" wrapText="1"/>
    </xf>
    <xf numFmtId="165" fontId="7" fillId="5" borderId="4" xfId="4" applyNumberFormat="1" applyFont="1" applyFill="1" applyBorder="1" applyAlignment="1">
      <alignment horizontal="center" wrapText="1"/>
    </xf>
    <xf numFmtId="165" fontId="7" fillId="5" borderId="4" xfId="4" applyNumberFormat="1" applyFont="1" applyFill="1" applyBorder="1" applyAlignment="1">
      <alignment horizontal="center"/>
    </xf>
    <xf numFmtId="165" fontId="7" fillId="5" borderId="4" xfId="4" applyNumberFormat="1" applyFont="1" applyFill="1" applyBorder="1"/>
    <xf numFmtId="165" fontId="6" fillId="5" borderId="8" xfId="1" applyNumberFormat="1" applyFont="1" applyFill="1" applyBorder="1" applyAlignment="1">
      <alignment horizontal="right"/>
    </xf>
    <xf numFmtId="165" fontId="6" fillId="5" borderId="0" xfId="1" applyNumberFormat="1" applyFont="1" applyFill="1" applyBorder="1" applyAlignment="1">
      <alignment horizontal="right"/>
    </xf>
    <xf numFmtId="166" fontId="6" fillId="5" borderId="20" xfId="4" applyNumberFormat="1" applyFont="1" applyFill="1" applyBorder="1"/>
    <xf numFmtId="165" fontId="6" fillId="5" borderId="26" xfId="1" applyNumberFormat="1" applyFont="1" applyFill="1" applyBorder="1" applyAlignment="1">
      <alignment horizontal="right"/>
    </xf>
    <xf numFmtId="165" fontId="7" fillId="4" borderId="4" xfId="4" applyNumberFormat="1" applyFont="1" applyFill="1" applyBorder="1" applyAlignment="1"/>
    <xf numFmtId="0" fontId="6" fillId="5" borderId="0" xfId="4" applyFont="1" applyFill="1" applyBorder="1"/>
    <xf numFmtId="0" fontId="7" fillId="5" borderId="4" xfId="4" applyFont="1" applyFill="1" applyBorder="1"/>
    <xf numFmtId="38" fontId="6" fillId="5" borderId="4" xfId="4" applyNumberFormat="1" applyFont="1" applyFill="1" applyBorder="1"/>
    <xf numFmtId="167" fontId="7" fillId="5" borderId="4" xfId="4" applyNumberFormat="1" applyFont="1" applyFill="1" applyBorder="1" applyAlignment="1"/>
    <xf numFmtId="165" fontId="6" fillId="5" borderId="4" xfId="4" applyNumberFormat="1" applyFont="1" applyFill="1" applyBorder="1"/>
    <xf numFmtId="165" fontId="6" fillId="5" borderId="4" xfId="4" applyNumberFormat="1" applyFont="1" applyFill="1" applyBorder="1" applyAlignment="1"/>
    <xf numFmtId="0" fontId="7" fillId="3" borderId="3" xfId="4" applyFont="1" applyFill="1" applyBorder="1"/>
    <xf numFmtId="166" fontId="7" fillId="3" borderId="4" xfId="4" applyNumberFormat="1" applyFont="1" applyFill="1" applyBorder="1"/>
    <xf numFmtId="166" fontId="7" fillId="3" borderId="5" xfId="4" applyNumberFormat="1" applyFont="1" applyFill="1" applyBorder="1"/>
    <xf numFmtId="165" fontId="7" fillId="3" borderId="3" xfId="4" applyNumberFormat="1" applyFont="1" applyFill="1" applyBorder="1"/>
    <xf numFmtId="165" fontId="7" fillId="3" borderId="4" xfId="4" applyNumberFormat="1" applyFont="1" applyFill="1" applyBorder="1"/>
    <xf numFmtId="165" fontId="7" fillId="3" borderId="4" xfId="4" applyNumberFormat="1" applyFont="1" applyFill="1" applyBorder="1" applyAlignment="1"/>
    <xf numFmtId="165" fontId="7" fillId="3" borderId="5" xfId="4" applyNumberFormat="1" applyFont="1" applyFill="1" applyBorder="1"/>
    <xf numFmtId="0" fontId="7" fillId="0" borderId="26" xfId="4" applyFont="1" applyFill="1" applyBorder="1" applyAlignment="1">
      <alignment horizontal="center"/>
    </xf>
    <xf numFmtId="0" fontId="6" fillId="5" borderId="26" xfId="4" applyFont="1" applyFill="1" applyBorder="1"/>
    <xf numFmtId="171" fontId="6" fillId="5" borderId="26" xfId="1" applyNumberFormat="1" applyFont="1" applyFill="1" applyBorder="1" applyAlignment="1">
      <alignment horizontal="right"/>
    </xf>
    <xf numFmtId="172" fontId="7" fillId="5" borderId="26" xfId="1" applyNumberFormat="1" applyFont="1" applyFill="1" applyBorder="1" applyAlignment="1">
      <alignment horizontal="right"/>
    </xf>
    <xf numFmtId="165" fontId="6" fillId="5" borderId="26" xfId="4" applyNumberFormat="1" applyFont="1" applyFill="1" applyBorder="1"/>
    <xf numFmtId="0" fontId="6" fillId="0" borderId="28" xfId="4" applyFont="1" applyFill="1" applyBorder="1" applyAlignment="1">
      <alignment wrapText="1" shrinkToFit="1"/>
    </xf>
    <xf numFmtId="166" fontId="6" fillId="5" borderId="3" xfId="4" applyNumberFormat="1" applyFont="1" applyFill="1" applyBorder="1"/>
    <xf numFmtId="166" fontId="6" fillId="5" borderId="4" xfId="4" quotePrefix="1" applyNumberFormat="1" applyFont="1" applyFill="1" applyBorder="1" applyAlignment="1">
      <alignment horizontal="center"/>
    </xf>
    <xf numFmtId="166" fontId="6" fillId="5" borderId="4" xfId="4" applyNumberFormat="1" applyFont="1" applyFill="1" applyBorder="1"/>
    <xf numFmtId="166" fontId="7" fillId="5" borderId="5" xfId="1" applyNumberFormat="1" applyFont="1" applyFill="1" applyBorder="1" applyAlignment="1">
      <alignment horizontal="right"/>
    </xf>
    <xf numFmtId="165" fontId="6" fillId="5" borderId="4" xfId="1" applyNumberFormat="1" applyFont="1" applyFill="1" applyBorder="1" applyAlignment="1">
      <alignment horizontal="right"/>
    </xf>
    <xf numFmtId="165" fontId="6" fillId="5" borderId="5" xfId="4" applyNumberFormat="1" applyFont="1" applyFill="1" applyBorder="1"/>
    <xf numFmtId="0" fontId="7" fillId="3" borderId="28" xfId="4" applyFont="1" applyFill="1" applyBorder="1"/>
    <xf numFmtId="166" fontId="7" fillId="3" borderId="3" xfId="4" applyNumberFormat="1" applyFont="1" applyFill="1" applyBorder="1"/>
    <xf numFmtId="165" fontId="7" fillId="3" borderId="4" xfId="1" applyNumberFormat="1" applyFont="1" applyFill="1" applyBorder="1" applyAlignment="1">
      <alignment horizontal="right"/>
    </xf>
    <xf numFmtId="166" fontId="7" fillId="3" borderId="3" xfId="4" applyNumberFormat="1" applyFont="1" applyFill="1" applyBorder="1" applyAlignment="1">
      <alignment horizontal="right"/>
    </xf>
    <xf numFmtId="166" fontId="7" fillId="3" borderId="4" xfId="4" applyNumberFormat="1" applyFont="1" applyFill="1" applyBorder="1" applyAlignment="1">
      <alignment horizontal="right"/>
    </xf>
    <xf numFmtId="166" fontId="7" fillId="3" borderId="5" xfId="4" applyNumberFormat="1" applyFont="1" applyFill="1" applyBorder="1" applyAlignment="1">
      <alignment horizontal="right"/>
    </xf>
    <xf numFmtId="166" fontId="7" fillId="3" borderId="5" xfId="4" applyNumberFormat="1" applyFont="1" applyFill="1" applyBorder="1" applyAlignment="1">
      <alignment horizontal="center"/>
    </xf>
    <xf numFmtId="165" fontId="7" fillId="3" borderId="3" xfId="4" applyNumberFormat="1" applyFont="1" applyFill="1" applyBorder="1" applyAlignment="1">
      <alignment horizontal="right"/>
    </xf>
    <xf numFmtId="0" fontId="6" fillId="5" borderId="2" xfId="4" applyFont="1" applyFill="1" applyBorder="1" applyAlignment="1">
      <alignment vertical="center"/>
    </xf>
    <xf numFmtId="166" fontId="6" fillId="5" borderId="6" xfId="4" applyNumberFormat="1" applyFont="1" applyFill="1" applyBorder="1"/>
    <xf numFmtId="0" fontId="6" fillId="5" borderId="0" xfId="4" applyFont="1" applyFill="1" applyAlignment="1">
      <alignment horizontal="center"/>
    </xf>
    <xf numFmtId="0" fontId="6" fillId="5" borderId="26" xfId="4" applyFont="1" applyFill="1" applyBorder="1" applyAlignment="1">
      <alignment horizontal="center"/>
    </xf>
    <xf numFmtId="171" fontId="6" fillId="5" borderId="26" xfId="1" applyNumberFormat="1" applyFont="1" applyFill="1" applyBorder="1" applyAlignment="1">
      <alignment horizontal="center"/>
    </xf>
    <xf numFmtId="172" fontId="7" fillId="5" borderId="26" xfId="1" applyNumberFormat="1" applyFont="1" applyFill="1" applyBorder="1" applyAlignment="1">
      <alignment horizontal="center"/>
    </xf>
    <xf numFmtId="165" fontId="6" fillId="5" borderId="26" xfId="1" applyNumberFormat="1" applyFont="1" applyFill="1" applyBorder="1" applyAlignment="1">
      <alignment horizontal="center"/>
    </xf>
    <xf numFmtId="165" fontId="6" fillId="5" borderId="26" xfId="4" applyNumberFormat="1" applyFont="1" applyFill="1" applyBorder="1" applyAlignment="1">
      <alignment horizontal="center"/>
    </xf>
    <xf numFmtId="0" fontId="6" fillId="0" borderId="0" xfId="4" applyFont="1" applyFill="1" applyAlignment="1">
      <alignment horizontal="center"/>
    </xf>
    <xf numFmtId="0" fontId="11" fillId="5" borderId="0" xfId="4" applyFont="1" applyFill="1"/>
    <xf numFmtId="0" fontId="7" fillId="5" borderId="0" xfId="4" applyFont="1" applyFill="1" applyBorder="1"/>
    <xf numFmtId="166" fontId="7" fillId="5" borderId="0" xfId="4" applyNumberFormat="1" applyFont="1" applyFill="1" applyBorder="1" applyAlignment="1">
      <alignment horizontal="right"/>
    </xf>
    <xf numFmtId="166" fontId="7" fillId="5" borderId="0" xfId="4" applyNumberFormat="1" applyFont="1" applyFill="1" applyBorder="1" applyAlignment="1">
      <alignment horizontal="center"/>
    </xf>
    <xf numFmtId="0" fontId="12" fillId="5" borderId="0" xfId="4" applyFont="1" applyFill="1" applyBorder="1"/>
    <xf numFmtId="38" fontId="11" fillId="5" borderId="0" xfId="4" applyNumberFormat="1" applyFont="1" applyFill="1" applyBorder="1" applyAlignment="1"/>
    <xf numFmtId="167" fontId="11" fillId="5" borderId="0" xfId="4" applyNumberFormat="1" applyFont="1" applyFill="1" applyBorder="1" applyAlignment="1"/>
    <xf numFmtId="167" fontId="6" fillId="5" borderId="0" xfId="4" applyNumberFormat="1" applyFont="1" applyFill="1" applyBorder="1" applyAlignment="1"/>
    <xf numFmtId="0" fontId="6" fillId="5" borderId="0" xfId="4" applyFont="1" applyFill="1" applyAlignment="1">
      <alignment horizontal="left" indent="1"/>
    </xf>
    <xf numFmtId="6" fontId="6" fillId="0" borderId="0" xfId="4" applyNumberFormat="1" applyFont="1" applyBorder="1"/>
    <xf numFmtId="0" fontId="7" fillId="0" borderId="0" xfId="4" applyFont="1" applyFill="1" applyBorder="1" applyAlignment="1">
      <alignment vertical="top"/>
    </xf>
    <xf numFmtId="0" fontId="13" fillId="0" borderId="0" xfId="4" applyFont="1" applyFill="1" applyBorder="1" applyAlignment="1">
      <alignment vertical="top"/>
    </xf>
    <xf numFmtId="0" fontId="6" fillId="0" borderId="0" xfId="4" applyFont="1" applyFill="1" applyBorder="1" applyAlignment="1">
      <alignment vertical="top"/>
    </xf>
    <xf numFmtId="0" fontId="7" fillId="0" borderId="20" xfId="4" applyFont="1" applyFill="1" applyBorder="1" applyAlignment="1">
      <alignment horizontal="center"/>
    </xf>
    <xf numFmtId="0" fontId="7" fillId="0" borderId="26" xfId="4" applyFont="1" applyFill="1" applyBorder="1" applyAlignment="1">
      <alignment horizontal="center" wrapText="1"/>
    </xf>
    <xf numFmtId="0" fontId="15" fillId="0" borderId="26" xfId="4" applyFont="1" applyFill="1" applyBorder="1" applyAlignment="1">
      <alignment wrapText="1"/>
    </xf>
    <xf numFmtId="6" fontId="6" fillId="0" borderId="26" xfId="4" applyNumberFormat="1" applyFont="1" applyFill="1" applyBorder="1"/>
    <xf numFmtId="0" fontId="6" fillId="0" borderId="26" xfId="4" applyFont="1" applyFill="1" applyBorder="1" applyAlignment="1">
      <alignment horizontal="right"/>
    </xf>
    <xf numFmtId="0" fontId="6" fillId="0" borderId="0" xfId="4" applyFont="1" applyFill="1" applyBorder="1" applyAlignment="1">
      <alignment horizontal="left" indent="1"/>
    </xf>
    <xf numFmtId="6" fontId="6" fillId="0" borderId="0" xfId="4" applyNumberFormat="1" applyFont="1" applyFill="1" applyBorder="1"/>
    <xf numFmtId="6" fontId="7" fillId="4" borderId="0" xfId="4" applyNumberFormat="1" applyFont="1" applyFill="1" applyBorder="1"/>
    <xf numFmtId="6" fontId="6" fillId="0" borderId="0" xfId="4" applyNumberFormat="1" applyFont="1" applyFill="1" applyBorder="1" applyAlignment="1">
      <alignment horizontal="right"/>
    </xf>
    <xf numFmtId="6" fontId="7" fillId="3" borderId="4" xfId="4" applyNumberFormat="1" applyFont="1" applyFill="1" applyBorder="1"/>
    <xf numFmtId="9" fontId="7" fillId="3" borderId="4" xfId="3" applyFont="1" applyFill="1" applyBorder="1" applyAlignment="1">
      <alignment horizontal="right"/>
    </xf>
    <xf numFmtId="0" fontId="6" fillId="0" borderId="0" xfId="4" applyFont="1" applyFill="1" applyBorder="1" applyAlignment="1">
      <alignment horizontal="right"/>
    </xf>
    <xf numFmtId="0" fontId="6" fillId="0" borderId="26" xfId="4" applyFont="1" applyBorder="1"/>
    <xf numFmtId="6" fontId="6" fillId="0" borderId="26" xfId="4" applyNumberFormat="1" applyFont="1" applyBorder="1"/>
    <xf numFmtId="0" fontId="6" fillId="0" borderId="26" xfId="4" applyFont="1" applyBorder="1" applyAlignment="1">
      <alignment horizontal="right"/>
    </xf>
    <xf numFmtId="6" fontId="7" fillId="3" borderId="4" xfId="4" applyNumberFormat="1" applyFont="1" applyFill="1" applyBorder="1" applyAlignment="1">
      <alignment horizontal="right"/>
    </xf>
    <xf numFmtId="6" fontId="6" fillId="0" borderId="26" xfId="4" applyNumberFormat="1" applyFont="1" applyFill="1" applyBorder="1" applyAlignment="1">
      <alignment horizontal="right"/>
    </xf>
    <xf numFmtId="8" fontId="6" fillId="0" borderId="0" xfId="4" applyNumberFormat="1" applyFont="1" applyFill="1" applyBorder="1"/>
    <xf numFmtId="9" fontId="6" fillId="0" borderId="0" xfId="4" applyNumberFormat="1" applyFont="1" applyFill="1" applyBorder="1" applyAlignment="1">
      <alignment horizontal="right"/>
    </xf>
    <xf numFmtId="9" fontId="7" fillId="3" borderId="5" xfId="4" applyNumberFormat="1" applyFont="1" applyFill="1" applyBorder="1" applyAlignment="1">
      <alignment horizontal="right"/>
    </xf>
    <xf numFmtId="9" fontId="6" fillId="0" borderId="26" xfId="4" applyNumberFormat="1" applyFont="1" applyFill="1" applyBorder="1" applyAlignment="1">
      <alignment horizontal="right"/>
    </xf>
    <xf numFmtId="9" fontId="7" fillId="3" borderId="5" xfId="3" applyNumberFormat="1" applyFont="1" applyFill="1" applyBorder="1" applyAlignment="1">
      <alignment horizontal="right"/>
    </xf>
    <xf numFmtId="0" fontId="7" fillId="3" borderId="29" xfId="4" applyFont="1" applyFill="1" applyBorder="1" applyAlignment="1">
      <alignment wrapText="1"/>
    </xf>
    <xf numFmtId="6" fontId="7" fillId="3" borderId="30" xfId="4" applyNumberFormat="1" applyFont="1" applyFill="1" applyBorder="1" applyAlignment="1">
      <alignment horizontal="right"/>
    </xf>
    <xf numFmtId="9" fontId="7" fillId="3" borderId="31" xfId="4" applyNumberFormat="1" applyFont="1" applyFill="1" applyBorder="1" applyAlignment="1">
      <alignment horizontal="right"/>
    </xf>
    <xf numFmtId="0" fontId="7" fillId="0" borderId="0" xfId="4" applyFont="1" applyFill="1" applyBorder="1" applyAlignment="1">
      <alignment wrapText="1"/>
    </xf>
    <xf numFmtId="0" fontId="7" fillId="0" borderId="0" xfId="4" applyFont="1" applyBorder="1"/>
    <xf numFmtId="173" fontId="6" fillId="0" borderId="0" xfId="4" applyNumberFormat="1" applyFont="1" applyBorder="1"/>
    <xf numFmtId="173" fontId="6" fillId="0" borderId="0" xfId="4" applyNumberFormat="1" applyFont="1" applyFill="1" applyBorder="1"/>
    <xf numFmtId="0" fontId="17" fillId="0" borderId="0" xfId="4" applyFont="1" applyFill="1" applyBorder="1"/>
    <xf numFmtId="0" fontId="19" fillId="5" borderId="0" xfId="5" applyFont="1" applyFill="1"/>
    <xf numFmtId="0" fontId="20" fillId="5" borderId="0" xfId="5" applyFont="1" applyFill="1"/>
    <xf numFmtId="0" fontId="19" fillId="5" borderId="0" xfId="5" applyFont="1" applyFill="1" applyAlignment="1">
      <alignment horizontal="center" vertical="top"/>
    </xf>
    <xf numFmtId="0" fontId="20" fillId="5" borderId="0" xfId="5" applyFont="1" applyFill="1" applyBorder="1"/>
    <xf numFmtId="0" fontId="19" fillId="5" borderId="0" xfId="5" applyFont="1" applyFill="1" applyBorder="1"/>
    <xf numFmtId="0" fontId="7" fillId="7" borderId="0" xfId="4" applyFont="1" applyFill="1" applyBorder="1"/>
    <xf numFmtId="0" fontId="6" fillId="0" borderId="4" xfId="4" applyFont="1" applyBorder="1"/>
    <xf numFmtId="0" fontId="6" fillId="0" borderId="0" xfId="4" applyFont="1"/>
    <xf numFmtId="3" fontId="6" fillId="0" borderId="0" xfId="4" applyNumberFormat="1" applyFont="1"/>
    <xf numFmtId="6" fontId="6" fillId="0" borderId="0" xfId="4" applyNumberFormat="1" applyFont="1" applyFill="1" applyBorder="1"/>
    <xf numFmtId="9" fontId="7" fillId="3" borderId="5" xfId="4" applyNumberFormat="1" applyFont="1" applyFill="1" applyBorder="1" applyAlignment="1">
      <alignment horizontal="right"/>
    </xf>
    <xf numFmtId="0" fontId="6" fillId="5" borderId="0" xfId="425" applyFont="1" applyFill="1"/>
    <xf numFmtId="0" fontId="6" fillId="5" borderId="0" xfId="425" applyFont="1" applyFill="1" applyAlignment="1">
      <alignment horizontal="left"/>
    </xf>
    <xf numFmtId="0" fontId="8" fillId="5" borderId="0" xfId="425" applyFont="1" applyFill="1" applyAlignment="1">
      <alignment horizontal="left"/>
    </xf>
    <xf numFmtId="0" fontId="6" fillId="5" borderId="0" xfId="425" applyFont="1" applyFill="1" applyAlignment="1">
      <alignment vertical="center"/>
    </xf>
    <xf numFmtId="0" fontId="8" fillId="5" borderId="2" xfId="425" applyFont="1" applyFill="1" applyBorder="1" applyAlignment="1">
      <alignment horizontal="left" vertical="center"/>
    </xf>
    <xf numFmtId="0" fontId="6" fillId="0" borderId="0" xfId="425" applyFont="1" applyFill="1" applyAlignment="1">
      <alignment vertical="center"/>
    </xf>
    <xf numFmtId="0" fontId="7" fillId="5" borderId="6" xfId="425" applyFont="1" applyFill="1" applyBorder="1" applyAlignment="1">
      <alignment horizontal="center"/>
    </xf>
    <xf numFmtId="0" fontId="7" fillId="0" borderId="3" xfId="425" applyFont="1" applyFill="1" applyBorder="1" applyAlignment="1">
      <alignment horizontal="center" wrapText="1"/>
    </xf>
    <xf numFmtId="0" fontId="7" fillId="0" borderId="4" xfId="425" applyFont="1" applyFill="1" applyBorder="1" applyAlignment="1">
      <alignment horizontal="center" wrapText="1"/>
    </xf>
    <xf numFmtId="0" fontId="7" fillId="0" borderId="5" xfId="425" applyFont="1" applyFill="1" applyBorder="1" applyAlignment="1">
      <alignment horizontal="center" wrapText="1"/>
    </xf>
    <xf numFmtId="0" fontId="6" fillId="0" borderId="0" xfId="425" applyFont="1" applyFill="1"/>
    <xf numFmtId="0" fontId="6" fillId="5" borderId="7" xfId="425" applyFont="1" applyFill="1" applyBorder="1"/>
    <xf numFmtId="166" fontId="6" fillId="5" borderId="9" xfId="425" quotePrefix="1" applyNumberFormat="1" applyFont="1" applyFill="1" applyBorder="1" applyAlignment="1">
      <alignment horizontal="center"/>
    </xf>
    <xf numFmtId="0" fontId="6" fillId="5" borderId="9" xfId="425" applyFont="1" applyFill="1" applyBorder="1"/>
    <xf numFmtId="165" fontId="7" fillId="5" borderId="10" xfId="425" applyNumberFormat="1" applyFont="1" applyFill="1" applyBorder="1"/>
    <xf numFmtId="165" fontId="6" fillId="5" borderId="9" xfId="425" applyNumberFormat="1" applyFont="1" applyFill="1" applyBorder="1"/>
    <xf numFmtId="0" fontId="6" fillId="5" borderId="11" xfId="425" applyFont="1" applyFill="1" applyBorder="1"/>
    <xf numFmtId="166" fontId="6" fillId="5" borderId="12" xfId="425" quotePrefix="1" applyNumberFormat="1" applyFont="1" applyFill="1" applyBorder="1" applyAlignment="1">
      <alignment horizontal="center"/>
    </xf>
    <xf numFmtId="0" fontId="6" fillId="5" borderId="12" xfId="425" applyFont="1" applyFill="1" applyBorder="1"/>
    <xf numFmtId="165" fontId="7" fillId="5" borderId="2" xfId="425" applyNumberFormat="1" applyFont="1" applyFill="1" applyBorder="1"/>
    <xf numFmtId="165" fontId="6" fillId="5" borderId="12" xfId="425" applyNumberFormat="1" applyFont="1" applyFill="1" applyBorder="1"/>
    <xf numFmtId="0" fontId="6" fillId="5" borderId="21" xfId="425" applyFont="1" applyFill="1" applyBorder="1"/>
    <xf numFmtId="166" fontId="6" fillId="5" borderId="20" xfId="425" quotePrefix="1" applyNumberFormat="1" applyFont="1" applyFill="1" applyBorder="1" applyAlignment="1">
      <alignment horizontal="center"/>
    </xf>
    <xf numFmtId="0" fontId="6" fillId="5" borderId="20" xfId="425" applyFont="1" applyFill="1" applyBorder="1"/>
    <xf numFmtId="165" fontId="7" fillId="5" borderId="6" xfId="425" applyNumberFormat="1" applyFont="1" applyFill="1" applyBorder="1"/>
    <xf numFmtId="165" fontId="6" fillId="5" borderId="20" xfId="425" applyNumberFormat="1" applyFont="1" applyFill="1" applyBorder="1"/>
    <xf numFmtId="0" fontId="7" fillId="5" borderId="0" xfId="425" applyFont="1" applyFill="1"/>
    <xf numFmtId="0" fontId="7" fillId="4" borderId="3" xfId="425" applyFont="1" applyFill="1" applyBorder="1"/>
    <xf numFmtId="166" fontId="7" fillId="4" borderId="3" xfId="425" quotePrefix="1" applyNumberFormat="1" applyFont="1" applyFill="1" applyBorder="1" applyAlignment="1">
      <alignment horizontal="center"/>
    </xf>
    <xf numFmtId="166" fontId="7" fillId="4" borderId="4" xfId="425" applyNumberFormat="1" applyFont="1" applyFill="1" applyBorder="1"/>
    <xf numFmtId="166" fontId="7" fillId="4" borderId="5" xfId="425" applyNumberFormat="1" applyFont="1" applyFill="1" applyBorder="1"/>
    <xf numFmtId="165" fontId="7" fillId="4" borderId="5" xfId="425" applyNumberFormat="1" applyFont="1" applyFill="1" applyBorder="1"/>
    <xf numFmtId="165" fontId="7" fillId="4" borderId="3" xfId="425" applyNumberFormat="1" applyFont="1" applyFill="1" applyBorder="1"/>
    <xf numFmtId="165" fontId="7" fillId="4" borderId="4" xfId="425" applyNumberFormat="1" applyFont="1" applyFill="1" applyBorder="1"/>
    <xf numFmtId="0" fontId="7" fillId="0" borderId="0" xfId="425" applyFont="1" applyFill="1"/>
    <xf numFmtId="0" fontId="7" fillId="6" borderId="3" xfId="425" applyFont="1" applyFill="1" applyBorder="1"/>
    <xf numFmtId="38" fontId="6" fillId="6" borderId="4" xfId="425" applyNumberFormat="1" applyFont="1" applyFill="1" applyBorder="1"/>
    <xf numFmtId="167" fontId="7" fillId="6" borderId="5" xfId="425" applyNumberFormat="1" applyFont="1" applyFill="1" applyBorder="1" applyAlignment="1"/>
    <xf numFmtId="165" fontId="6" fillId="6" borderId="4" xfId="425" applyNumberFormat="1" applyFont="1" applyFill="1" applyBorder="1"/>
    <xf numFmtId="165" fontId="7" fillId="6" borderId="5" xfId="425" applyNumberFormat="1" applyFont="1" applyFill="1" applyBorder="1"/>
    <xf numFmtId="165" fontId="7" fillId="6" borderId="3" xfId="425" applyNumberFormat="1" applyFont="1" applyFill="1" applyBorder="1"/>
    <xf numFmtId="165" fontId="6" fillId="6" borderId="4" xfId="425" applyNumberFormat="1" applyFont="1" applyFill="1" applyBorder="1" applyAlignment="1"/>
    <xf numFmtId="0" fontId="7" fillId="5" borderId="4" xfId="425" applyFont="1" applyFill="1" applyBorder="1" applyAlignment="1">
      <alignment horizontal="center"/>
    </xf>
    <xf numFmtId="0" fontId="7" fillId="5" borderId="4" xfId="425" applyFont="1" applyFill="1" applyBorder="1" applyAlignment="1">
      <alignment horizontal="center" wrapText="1"/>
    </xf>
    <xf numFmtId="165" fontId="7" fillId="5" borderId="4" xfId="425" applyNumberFormat="1" applyFont="1" applyFill="1" applyBorder="1" applyAlignment="1">
      <alignment horizontal="center" wrapText="1"/>
    </xf>
    <xf numFmtId="165" fontId="7" fillId="5" borderId="4" xfId="425" applyNumberFormat="1" applyFont="1" applyFill="1" applyBorder="1" applyAlignment="1">
      <alignment horizontal="center"/>
    </xf>
    <xf numFmtId="165" fontId="7" fillId="5" borderId="4" xfId="425" applyNumberFormat="1" applyFont="1" applyFill="1" applyBorder="1"/>
    <xf numFmtId="166" fontId="6" fillId="5" borderId="20" xfId="425" applyNumberFormat="1" applyFont="1" applyFill="1" applyBorder="1"/>
    <xf numFmtId="165" fontId="7" fillId="4" borderId="4" xfId="425" applyNumberFormat="1" applyFont="1" applyFill="1" applyBorder="1" applyAlignment="1"/>
    <xf numFmtId="0" fontId="6" fillId="5" borderId="0" xfId="425" applyFont="1" applyFill="1" applyBorder="1"/>
    <xf numFmtId="0" fontId="7" fillId="5" borderId="4" xfId="425" applyFont="1" applyFill="1" applyBorder="1"/>
    <xf numFmtId="38" fontId="6" fillId="5" borderId="4" xfId="425" applyNumberFormat="1" applyFont="1" applyFill="1" applyBorder="1"/>
    <xf numFmtId="167" fontId="7" fillId="5" borderId="4" xfId="425" applyNumberFormat="1" applyFont="1" applyFill="1" applyBorder="1" applyAlignment="1"/>
    <xf numFmtId="165" fontId="6" fillId="5" borderId="4" xfId="425" applyNumberFormat="1" applyFont="1" applyFill="1" applyBorder="1"/>
    <xf numFmtId="165" fontId="6" fillId="5" borderId="4" xfId="425" applyNumberFormat="1" applyFont="1" applyFill="1" applyBorder="1" applyAlignment="1"/>
    <xf numFmtId="0" fontId="7" fillId="3" borderId="3" xfId="425" applyFont="1" applyFill="1" applyBorder="1"/>
    <xf numFmtId="166" fontId="7" fillId="3" borderId="4" xfId="425" applyNumberFormat="1" applyFont="1" applyFill="1" applyBorder="1"/>
    <xf numFmtId="166" fontId="7" fillId="3" borderId="5" xfId="425" applyNumberFormat="1" applyFont="1" applyFill="1" applyBorder="1"/>
    <xf numFmtId="165" fontId="7" fillId="3" borderId="4" xfId="425" applyNumberFormat="1" applyFont="1" applyFill="1" applyBorder="1"/>
    <xf numFmtId="165" fontId="7" fillId="3" borderId="4" xfId="425" applyNumberFormat="1" applyFont="1" applyFill="1" applyBorder="1" applyAlignment="1"/>
    <xf numFmtId="165" fontId="7" fillId="3" borderId="5" xfId="425" applyNumberFormat="1" applyFont="1" applyFill="1" applyBorder="1"/>
    <xf numFmtId="165" fontId="7" fillId="3" borderId="3" xfId="425" applyNumberFormat="1" applyFont="1" applyFill="1" applyBorder="1"/>
    <xf numFmtId="0" fontId="7" fillId="0" borderId="26" xfId="425" applyFont="1" applyFill="1" applyBorder="1" applyAlignment="1">
      <alignment horizontal="center"/>
    </xf>
    <xf numFmtId="0" fontId="6" fillId="5" borderId="26" xfId="425" applyFont="1" applyFill="1" applyBorder="1"/>
    <xf numFmtId="165" fontId="6" fillId="5" borderId="26" xfId="425" applyNumberFormat="1" applyFont="1" applyFill="1" applyBorder="1"/>
    <xf numFmtId="0" fontId="6" fillId="0" borderId="28" xfId="425" applyFont="1" applyFill="1" applyBorder="1" applyAlignment="1">
      <alignment wrapText="1" shrinkToFit="1"/>
    </xf>
    <xf numFmtId="166" fontId="6" fillId="5" borderId="3" xfId="425" applyNumberFormat="1" applyFont="1" applyFill="1" applyBorder="1"/>
    <xf numFmtId="166" fontId="6" fillId="5" borderId="4" xfId="425" quotePrefix="1" applyNumberFormat="1" applyFont="1" applyFill="1" applyBorder="1" applyAlignment="1">
      <alignment horizontal="center"/>
    </xf>
    <xf numFmtId="166" fontId="6" fillId="5" borderId="4" xfId="425" applyNumberFormat="1" applyFont="1" applyFill="1" applyBorder="1"/>
    <xf numFmtId="165" fontId="6" fillId="5" borderId="5" xfId="425" applyNumberFormat="1" applyFont="1" applyFill="1" applyBorder="1"/>
    <xf numFmtId="0" fontId="7" fillId="3" borderId="28" xfId="425" applyFont="1" applyFill="1" applyBorder="1"/>
    <xf numFmtId="166" fontId="7" fillId="3" borderId="3" xfId="425" applyNumberFormat="1" applyFont="1" applyFill="1" applyBorder="1"/>
    <xf numFmtId="166" fontId="7" fillId="3" borderId="3" xfId="425" applyNumberFormat="1" applyFont="1" applyFill="1" applyBorder="1" applyAlignment="1">
      <alignment horizontal="right"/>
    </xf>
    <xf numFmtId="166" fontId="7" fillId="3" borderId="4" xfId="425" applyNumberFormat="1" applyFont="1" applyFill="1" applyBorder="1" applyAlignment="1">
      <alignment horizontal="right"/>
    </xf>
    <xf numFmtId="166" fontId="7" fillId="3" borderId="5" xfId="425" applyNumberFormat="1" applyFont="1" applyFill="1" applyBorder="1" applyAlignment="1">
      <alignment horizontal="right"/>
    </xf>
    <xf numFmtId="166" fontId="7" fillId="3" borderId="5" xfId="425" applyNumberFormat="1" applyFont="1" applyFill="1" applyBorder="1" applyAlignment="1">
      <alignment horizontal="center"/>
    </xf>
    <xf numFmtId="165" fontId="7" fillId="3" borderId="3" xfId="425" applyNumberFormat="1" applyFont="1" applyFill="1" applyBorder="1" applyAlignment="1">
      <alignment horizontal="right"/>
    </xf>
    <xf numFmtId="0" fontId="6" fillId="5" borderId="2" xfId="425" applyFont="1" applyFill="1" applyBorder="1" applyAlignment="1">
      <alignment vertical="center"/>
    </xf>
    <xf numFmtId="166" fontId="6" fillId="5" borderId="6" xfId="425" applyNumberFormat="1" applyFont="1" applyFill="1" applyBorder="1"/>
    <xf numFmtId="0" fontId="6" fillId="5" borderId="0" xfId="425" applyFont="1" applyFill="1" applyAlignment="1">
      <alignment horizontal="center"/>
    </xf>
    <xf numFmtId="0" fontId="6" fillId="5" borderId="26" xfId="425" applyFont="1" applyFill="1" applyBorder="1" applyAlignment="1">
      <alignment horizontal="center"/>
    </xf>
    <xf numFmtId="165" fontId="6" fillId="5" borderId="26" xfId="425" applyNumberFormat="1" applyFont="1" applyFill="1" applyBorder="1" applyAlignment="1">
      <alignment horizontal="center"/>
    </xf>
    <xf numFmtId="0" fontId="6" fillId="0" borderId="0" xfId="425" applyFont="1" applyFill="1" applyAlignment="1">
      <alignment horizontal="center"/>
    </xf>
    <xf numFmtId="0" fontId="11" fillId="5" borderId="0" xfId="425" applyFont="1" applyFill="1"/>
    <xf numFmtId="0" fontId="7" fillId="5" borderId="0" xfId="425" applyFont="1" applyFill="1" applyBorder="1"/>
    <xf numFmtId="166" fontId="7" fillId="5" borderId="0" xfId="425" applyNumberFormat="1" applyFont="1" applyFill="1" applyBorder="1" applyAlignment="1">
      <alignment horizontal="right"/>
    </xf>
    <xf numFmtId="166" fontId="7" fillId="5" borderId="0" xfId="425" applyNumberFormat="1" applyFont="1" applyFill="1" applyBorder="1" applyAlignment="1">
      <alignment horizontal="center"/>
    </xf>
    <xf numFmtId="0" fontId="12" fillId="5" borderId="0" xfId="425" applyFont="1" applyFill="1" applyBorder="1"/>
    <xf numFmtId="38" fontId="11" fillId="5" borderId="0" xfId="425" applyNumberFormat="1" applyFont="1" applyFill="1" applyBorder="1" applyAlignment="1"/>
    <xf numFmtId="167" fontId="11" fillId="5" borderId="0" xfId="425" applyNumberFormat="1" applyFont="1" applyFill="1" applyBorder="1" applyAlignment="1"/>
    <xf numFmtId="167" fontId="6" fillId="5" borderId="0" xfId="425" applyNumberFormat="1" applyFont="1" applyFill="1" applyBorder="1" applyAlignment="1"/>
    <xf numFmtId="0" fontId="6" fillId="5" borderId="0" xfId="425" applyFont="1" applyFill="1" applyAlignment="1">
      <alignment horizontal="left" indent="1"/>
    </xf>
    <xf numFmtId="3" fontId="6" fillId="4" borderId="14" xfId="425" applyNumberFormat="1" applyFont="1" applyFill="1" applyBorder="1" applyAlignment="1">
      <alignment horizontal="right" vertical="center"/>
    </xf>
    <xf numFmtId="6" fontId="53" fillId="5" borderId="0" xfId="4" applyNumberFormat="1" applyFont="1" applyFill="1" applyBorder="1"/>
    <xf numFmtId="0" fontId="54" fillId="5" borderId="2" xfId="4" applyFont="1" applyFill="1" applyBorder="1" applyAlignment="1"/>
    <xf numFmtId="0" fontId="54" fillId="5" borderId="6" xfId="4" applyFont="1" applyFill="1" applyBorder="1" applyAlignment="1"/>
    <xf numFmtId="0" fontId="54" fillId="5" borderId="20" xfId="4" applyFont="1" applyFill="1" applyBorder="1" applyAlignment="1">
      <alignment horizontal="center"/>
    </xf>
    <xf numFmtId="0" fontId="54" fillId="5" borderId="26" xfId="4" applyFont="1" applyFill="1" applyBorder="1" applyAlignment="1">
      <alignment horizontal="center"/>
    </xf>
    <xf numFmtId="0" fontId="54" fillId="5" borderId="6" xfId="4" applyFont="1" applyFill="1" applyBorder="1" applyAlignment="1">
      <alignment horizontal="center"/>
    </xf>
    <xf numFmtId="0" fontId="55" fillId="5" borderId="4" xfId="4" applyFont="1" applyFill="1" applyBorder="1" applyAlignment="1">
      <alignment wrapText="1"/>
    </xf>
    <xf numFmtId="0" fontId="55" fillId="5" borderId="0" xfId="4" applyFont="1" applyFill="1" applyBorder="1"/>
    <xf numFmtId="0" fontId="54" fillId="5" borderId="0" xfId="4" applyFont="1" applyFill="1" applyBorder="1"/>
    <xf numFmtId="0" fontId="54" fillId="5" borderId="26" xfId="4" applyFont="1" applyFill="1" applyBorder="1" applyAlignment="1">
      <alignment wrapText="1"/>
    </xf>
    <xf numFmtId="6" fontId="54" fillId="5" borderId="0" xfId="4" applyNumberFormat="1" applyFont="1" applyFill="1" applyBorder="1"/>
    <xf numFmtId="0" fontId="55" fillId="5" borderId="26" xfId="4" applyFont="1" applyFill="1" applyBorder="1"/>
    <xf numFmtId="0" fontId="54" fillId="5" borderId="8" xfId="4" applyFont="1" applyFill="1" applyBorder="1"/>
    <xf numFmtId="0" fontId="56" fillId="5" borderId="0" xfId="4" applyFont="1" applyFill="1" applyBorder="1"/>
    <xf numFmtId="0" fontId="53" fillId="5" borderId="0" xfId="4" applyFont="1" applyFill="1" applyBorder="1" applyAlignment="1">
      <alignment vertical="top" wrapText="1"/>
    </xf>
    <xf numFmtId="0" fontId="53" fillId="5" borderId="0" xfId="4" applyFont="1" applyFill="1" applyBorder="1" applyAlignment="1">
      <alignment horizontal="left"/>
    </xf>
    <xf numFmtId="0" fontId="57" fillId="5" borderId="0" xfId="4" applyFont="1" applyFill="1" applyBorder="1"/>
    <xf numFmtId="6" fontId="53" fillId="5" borderId="0" xfId="4" applyNumberFormat="1" applyFont="1" applyFill="1" applyBorder="1" applyAlignment="1">
      <alignment horizontal="right"/>
    </xf>
    <xf numFmtId="174" fontId="53" fillId="5" borderId="0" xfId="4" applyNumberFormat="1" applyFont="1" applyFill="1" applyBorder="1"/>
    <xf numFmtId="0" fontId="55" fillId="50" borderId="3" xfId="4" applyFont="1" applyFill="1" applyBorder="1"/>
    <xf numFmtId="0" fontId="55" fillId="50" borderId="4" xfId="4" applyFont="1" applyFill="1" applyBorder="1"/>
    <xf numFmtId="177" fontId="53" fillId="5" borderId="4" xfId="4" applyNumberFormat="1" applyFont="1" applyFill="1" applyBorder="1"/>
    <xf numFmtId="177" fontId="54" fillId="5" borderId="4" xfId="4" applyNumberFormat="1" applyFont="1" applyFill="1" applyBorder="1" applyAlignment="1">
      <alignment horizontal="center" wrapText="1"/>
    </xf>
    <xf numFmtId="6" fontId="6" fillId="5" borderId="0" xfId="4" applyNumberFormat="1" applyFont="1" applyFill="1" applyBorder="1" applyAlignment="1">
      <alignment horizontal="right"/>
    </xf>
    <xf numFmtId="0" fontId="53" fillId="5" borderId="66" xfId="4" applyFont="1" applyFill="1" applyBorder="1" applyAlignment="1">
      <alignment horizontal="left" indent="2"/>
    </xf>
    <xf numFmtId="0" fontId="53" fillId="5" borderId="67" xfId="4" applyFont="1" applyFill="1" applyBorder="1" applyAlignment="1">
      <alignment horizontal="left" indent="2"/>
    </xf>
    <xf numFmtId="174" fontId="53" fillId="5" borderId="0" xfId="853" applyNumberFormat="1" applyFont="1" applyFill="1" applyBorder="1"/>
    <xf numFmtId="0" fontId="6" fillId="0" borderId="0" xfId="4" applyFont="1"/>
    <xf numFmtId="0" fontId="103" fillId="5" borderId="0" xfId="4" applyFont="1" applyFill="1" applyBorder="1"/>
    <xf numFmtId="166" fontId="6" fillId="5" borderId="0" xfId="425" applyNumberFormat="1" applyFont="1" applyFill="1"/>
    <xf numFmtId="0" fontId="54" fillId="5" borderId="0" xfId="4" applyFont="1" applyFill="1" applyBorder="1" applyAlignment="1">
      <alignment wrapText="1"/>
    </xf>
    <xf numFmtId="0" fontId="15" fillId="0" borderId="0" xfId="4" applyFont="1" applyFill="1" applyBorder="1" applyAlignment="1">
      <alignment wrapText="1"/>
    </xf>
    <xf numFmtId="0" fontId="54" fillId="6" borderId="4" xfId="4" applyFont="1" applyFill="1" applyBorder="1" applyAlignment="1">
      <alignment wrapText="1"/>
    </xf>
    <xf numFmtId="0" fontId="99" fillId="5" borderId="26" xfId="4" applyFont="1" applyFill="1" applyBorder="1" applyAlignment="1">
      <alignment horizontal="left" indent="2"/>
    </xf>
    <xf numFmtId="0" fontId="53" fillId="5" borderId="0" xfId="4" applyFont="1" applyFill="1" applyBorder="1" applyAlignment="1">
      <alignment horizontal="left" wrapText="1" indent="2"/>
    </xf>
    <xf numFmtId="0" fontId="54" fillId="4" borderId="4" xfId="4" applyFont="1" applyFill="1" applyBorder="1" applyAlignment="1">
      <alignment horizontal="left" wrapText="1"/>
    </xf>
    <xf numFmtId="0" fontId="53" fillId="5" borderId="8" xfId="4" applyFont="1" applyFill="1" applyBorder="1" applyAlignment="1">
      <alignment horizontal="left" wrapText="1" indent="2"/>
    </xf>
    <xf numFmtId="0" fontId="53" fillId="5" borderId="8" xfId="4" applyFont="1" applyFill="1" applyBorder="1" applyAlignment="1">
      <alignment horizontal="left" indent="2"/>
    </xf>
    <xf numFmtId="0" fontId="53" fillId="5" borderId="0" xfId="4" applyFont="1" applyFill="1" applyBorder="1"/>
    <xf numFmtId="0" fontId="53" fillId="5" borderId="0" xfId="4" applyFont="1" applyFill="1"/>
    <xf numFmtId="0" fontId="53" fillId="5" borderId="0" xfId="4" applyFont="1" applyFill="1" applyBorder="1" applyAlignment="1">
      <alignment horizontal="left" indent="2"/>
    </xf>
    <xf numFmtId="0" fontId="53" fillId="5" borderId="26" xfId="4" applyFont="1" applyFill="1" applyBorder="1" applyAlignment="1">
      <alignment horizontal="left" indent="2"/>
    </xf>
    <xf numFmtId="6" fontId="6" fillId="5" borderId="0" xfId="4" applyNumberFormat="1" applyFont="1" applyFill="1" applyBorder="1"/>
    <xf numFmtId="0" fontId="6" fillId="0" borderId="0" xfId="4" applyFont="1"/>
    <xf numFmtId="0" fontId="102" fillId="5" borderId="0" xfId="4" applyFont="1" applyFill="1" applyBorder="1" applyAlignment="1"/>
    <xf numFmtId="0" fontId="6" fillId="5" borderId="0" xfId="4" applyFont="1" applyFill="1"/>
    <xf numFmtId="3" fontId="6" fillId="0" borderId="20" xfId="4" applyNumberFormat="1" applyFont="1" applyBorder="1"/>
    <xf numFmtId="6" fontId="6" fillId="0" borderId="0" xfId="4" applyNumberFormat="1" applyFont="1" applyFill="1" applyBorder="1"/>
    <xf numFmtId="0" fontId="6" fillId="0" borderId="0" xfId="4" applyFont="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3" fontId="6" fillId="0" borderId="12" xfId="4" applyNumberFormat="1" applyFont="1" applyBorder="1"/>
    <xf numFmtId="6" fontId="6" fillId="0" borderId="0" xfId="4" applyNumberFormat="1" applyFont="1" applyFill="1" applyBorder="1"/>
    <xf numFmtId="6" fontId="6" fillId="0" borderId="26" xfId="4" applyNumberFormat="1" applyFont="1" applyFill="1" applyBorder="1"/>
    <xf numFmtId="6" fontId="7" fillId="3" borderId="4" xfId="4" applyNumberFormat="1" applyFont="1" applyFill="1" applyBorder="1"/>
    <xf numFmtId="6" fontId="6" fillId="3" borderId="30" xfId="4" applyNumberFormat="1" applyFont="1" applyFill="1" applyBorder="1"/>
    <xf numFmtId="6" fontId="7" fillId="3" borderId="4" xfId="4" applyNumberFormat="1" applyFont="1" applyFill="1" applyBorder="1"/>
    <xf numFmtId="6" fontId="6" fillId="0" borderId="0" xfId="4" applyNumberFormat="1" applyFont="1" applyFill="1" applyBorder="1"/>
    <xf numFmtId="6" fontId="6" fillId="0" borderId="0" xfId="4" applyNumberFormat="1" applyFont="1" applyFill="1" applyBorder="1" applyAlignment="1">
      <alignment horizontal="right"/>
    </xf>
    <xf numFmtId="6" fontId="7" fillId="3" borderId="30" xfId="4" applyNumberFormat="1" applyFont="1" applyFill="1" applyBorder="1"/>
    <xf numFmtId="0" fontId="6" fillId="0" borderId="0" xfId="4" applyFont="1" applyAlignment="1" applyProtection="1">
      <alignment horizontal="left" vertical="top" wrapText="1"/>
    </xf>
    <xf numFmtId="0" fontId="6" fillId="0" borderId="0" xfId="4" applyFont="1" applyAlignment="1" applyProtection="1">
      <alignment horizontal="left" vertical="top"/>
    </xf>
    <xf numFmtId="0" fontId="6" fillId="0" borderId="0" xfId="4" applyFont="1" applyAlignment="1">
      <alignment horizontal="left" vertical="top"/>
    </xf>
    <xf numFmtId="0" fontId="9" fillId="0" borderId="0" xfId="4" applyFont="1" applyAlignment="1">
      <alignment horizontal="left" vertical="top" wrapText="1"/>
    </xf>
    <xf numFmtId="0" fontId="13" fillId="5" borderId="0" xfId="4" applyFont="1" applyFill="1" applyBorder="1" applyAlignment="1">
      <alignment vertical="top"/>
    </xf>
    <xf numFmtId="173" fontId="6" fillId="5" borderId="0" xfId="4" applyNumberFormat="1" applyFont="1" applyFill="1" applyBorder="1"/>
    <xf numFmtId="0" fontId="7" fillId="5" borderId="3" xfId="4" applyFont="1" applyFill="1" applyBorder="1" applyAlignment="1">
      <alignment vertical="center"/>
    </xf>
    <xf numFmtId="6" fontId="19" fillId="5" borderId="4" xfId="4" applyNumberFormat="1" applyFont="1" applyFill="1" applyBorder="1" applyAlignment="1">
      <alignment vertical="center"/>
    </xf>
    <xf numFmtId="6" fontId="7" fillId="5" borderId="4" xfId="4" applyNumberFormat="1" applyFont="1" applyFill="1" applyBorder="1" applyAlignment="1">
      <alignment vertical="center"/>
    </xf>
    <xf numFmtId="6" fontId="7" fillId="5" borderId="4" xfId="4" applyNumberFormat="1" applyFont="1" applyFill="1" applyBorder="1" applyAlignment="1">
      <alignment horizontal="right" vertical="center"/>
    </xf>
    <xf numFmtId="0" fontId="7" fillId="5" borderId="0" xfId="4" applyFont="1" applyFill="1" applyBorder="1" applyAlignment="1">
      <alignment wrapText="1"/>
    </xf>
    <xf numFmtId="173" fontId="6" fillId="5" borderId="0" xfId="4" applyNumberFormat="1" applyFont="1" applyFill="1" applyBorder="1" applyAlignment="1">
      <alignment horizontal="left"/>
    </xf>
    <xf numFmtId="0" fontId="6" fillId="5" borderId="0" xfId="4" applyNumberFormat="1" applyFont="1" applyFill="1" applyBorder="1" applyAlignment="1">
      <alignment horizontal="left"/>
    </xf>
    <xf numFmtId="43" fontId="6" fillId="5" borderId="0" xfId="1" applyFont="1" applyFill="1" applyBorder="1"/>
    <xf numFmtId="43" fontId="6" fillId="5" borderId="0" xfId="4" applyNumberFormat="1" applyFont="1" applyFill="1" applyBorder="1"/>
    <xf numFmtId="6" fontId="7" fillId="5" borderId="5" xfId="4" applyNumberFormat="1" applyFont="1" applyFill="1" applyBorder="1" applyAlignment="1">
      <alignment vertical="center"/>
    </xf>
    <xf numFmtId="0" fontId="7" fillId="5" borderId="3" xfId="4" applyFont="1" applyFill="1" applyBorder="1" applyAlignment="1">
      <alignment horizontal="center"/>
    </xf>
    <xf numFmtId="0" fontId="7" fillId="5" borderId="5" xfId="4" applyFont="1" applyFill="1" applyBorder="1" applyAlignment="1">
      <alignment horizontal="center"/>
    </xf>
    <xf numFmtId="6" fontId="6" fillId="5" borderId="4" xfId="4" applyNumberFormat="1" applyFont="1" applyFill="1" applyBorder="1"/>
    <xf numFmtId="0" fontId="6" fillId="5" borderId="0" xfId="4" applyFont="1" applyFill="1" applyBorder="1" applyAlignment="1"/>
    <xf numFmtId="0" fontId="7" fillId="0" borderId="26" xfId="4" applyFont="1" applyFill="1" applyBorder="1" applyAlignment="1">
      <alignment horizontal="center" wrapText="1"/>
    </xf>
    <xf numFmtId="6" fontId="6" fillId="4" borderId="0" xfId="4" applyNumberFormat="1" applyFont="1" applyFill="1" applyBorder="1" applyAlignment="1">
      <alignment horizontal="right"/>
    </xf>
    <xf numFmtId="9" fontId="6" fillId="4" borderId="0" xfId="3" applyFont="1" applyFill="1" applyBorder="1" applyAlignment="1">
      <alignment horizontal="right"/>
    </xf>
    <xf numFmtId="6" fontId="6" fillId="4" borderId="0" xfId="4" applyNumberFormat="1" applyFont="1" applyFill="1" applyBorder="1" applyAlignment="1">
      <alignment horizontal="right" vertical="center"/>
    </xf>
    <xf numFmtId="9" fontId="6" fillId="4" borderId="0" xfId="4" applyNumberFormat="1" applyFont="1" applyFill="1" applyBorder="1" applyAlignment="1">
      <alignment horizontal="right"/>
    </xf>
    <xf numFmtId="9" fontId="6" fillId="4" borderId="0" xfId="3" applyNumberFormat="1" applyFont="1" applyFill="1" applyBorder="1" applyAlignment="1">
      <alignment horizontal="right"/>
    </xf>
    <xf numFmtId="9" fontId="6" fillId="4" borderId="0" xfId="4" applyNumberFormat="1" applyFont="1" applyFill="1" applyBorder="1" applyAlignment="1">
      <alignment horizontal="right" vertical="center"/>
    </xf>
    <xf numFmtId="6" fontId="6" fillId="4" borderId="0" xfId="1" applyNumberFormat="1" applyFont="1" applyFill="1" applyBorder="1" applyAlignment="1">
      <alignment horizontal="right"/>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0" fontId="6" fillId="5" borderId="3" xfId="4" applyFont="1" applyFill="1" applyBorder="1"/>
    <xf numFmtId="0" fontId="6" fillId="4" borderId="3" xfId="4" applyFont="1" applyFill="1" applyBorder="1"/>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6" fontId="6" fillId="0" borderId="26" xfId="4" applyNumberFormat="1" applyFont="1" applyFill="1" applyBorder="1"/>
    <xf numFmtId="6" fontId="6" fillId="4" borderId="0" xfId="4" applyNumberFormat="1" applyFont="1" applyFill="1" applyBorder="1"/>
    <xf numFmtId="6" fontId="6" fillId="0" borderId="0" xfId="4" applyNumberFormat="1" applyFont="1" applyFill="1" applyBorder="1"/>
    <xf numFmtId="6" fontId="7" fillId="3" borderId="4" xfId="4" applyNumberFormat="1" applyFont="1" applyFill="1" applyBorder="1"/>
    <xf numFmtId="0" fontId="6" fillId="0" borderId="26" xfId="4" applyFont="1" applyBorder="1"/>
    <xf numFmtId="0" fontId="6" fillId="0" borderId="26" xfId="4" applyFont="1" applyFill="1" applyBorder="1" applyAlignment="1">
      <alignment horizontal="left" indent="1"/>
    </xf>
    <xf numFmtId="0" fontId="6" fillId="5" borderId="35" xfId="4" applyFont="1" applyFill="1" applyBorder="1" applyAlignment="1">
      <alignment horizontal="center" vertical="top"/>
    </xf>
    <xf numFmtId="0" fontId="6" fillId="5" borderId="26" xfId="4" applyFont="1" applyFill="1" applyBorder="1" applyAlignment="1">
      <alignment vertical="top" wrapText="1"/>
    </xf>
    <xf numFmtId="14" fontId="6" fillId="5" borderId="26" xfId="4" applyNumberFormat="1" applyFont="1" applyFill="1" applyBorder="1" applyAlignment="1">
      <alignment horizontal="center" vertical="top"/>
    </xf>
    <xf numFmtId="0" fontId="6" fillId="5" borderId="36" xfId="4" applyFont="1" applyFill="1" applyBorder="1" applyAlignment="1">
      <alignment vertical="top" wrapText="1"/>
    </xf>
    <xf numFmtId="6" fontId="6" fillId="5" borderId="26" xfId="4" applyNumberFormat="1" applyFont="1" applyFill="1" applyBorder="1" applyAlignment="1">
      <alignment horizontal="center" vertical="top"/>
    </xf>
    <xf numFmtId="3" fontId="6" fillId="0" borderId="12" xfId="4" applyNumberFormat="1" applyFont="1" applyBorder="1" applyAlignment="1">
      <alignment horizontal="right"/>
    </xf>
    <xf numFmtId="6" fontId="7" fillId="4" borderId="26" xfId="4" applyNumberFormat="1" applyFont="1" applyFill="1" applyBorder="1"/>
    <xf numFmtId="165" fontId="6" fillId="5" borderId="3" xfId="4" applyNumberFormat="1" applyFont="1" applyFill="1" applyBorder="1" applyAlignment="1">
      <alignment horizontal="right"/>
    </xf>
    <xf numFmtId="165" fontId="6" fillId="5" borderId="4" xfId="4" applyNumberFormat="1" applyFont="1" applyFill="1" applyBorder="1" applyAlignment="1">
      <alignment horizontal="right"/>
    </xf>
    <xf numFmtId="0" fontId="6" fillId="5" borderId="5" xfId="4" applyFont="1" applyFill="1" applyBorder="1"/>
    <xf numFmtId="0" fontId="6" fillId="5" borderId="5" xfId="4" applyFont="1" applyFill="1" applyBorder="1" applyAlignment="1">
      <alignment wrapText="1"/>
    </xf>
    <xf numFmtId="0" fontId="6" fillId="5" borderId="3" xfId="4" applyFont="1" applyFill="1" applyBorder="1" applyAlignment="1">
      <alignment vertical="center"/>
    </xf>
    <xf numFmtId="2" fontId="6" fillId="5" borderId="3" xfId="4" applyNumberFormat="1" applyFont="1" applyFill="1" applyBorder="1" applyAlignment="1">
      <alignment horizontal="right" vertical="center"/>
    </xf>
    <xf numFmtId="2" fontId="6" fillId="5" borderId="4" xfId="4" applyNumberFormat="1" applyFont="1" applyFill="1" applyBorder="1" applyAlignment="1">
      <alignment horizontal="right" vertical="center"/>
    </xf>
    <xf numFmtId="0" fontId="6" fillId="5" borderId="5" xfId="4" applyFont="1" applyFill="1" applyBorder="1" applyAlignment="1">
      <alignment vertical="center" wrapText="1"/>
    </xf>
    <xf numFmtId="165" fontId="6" fillId="5" borderId="5" xfId="4" applyNumberFormat="1" applyFont="1" applyFill="1" applyBorder="1" applyAlignment="1">
      <alignment horizontal="right"/>
    </xf>
    <xf numFmtId="0" fontId="6" fillId="5" borderId="28" xfId="4" applyFont="1" applyFill="1" applyBorder="1" applyAlignment="1">
      <alignment wrapText="1"/>
    </xf>
    <xf numFmtId="2" fontId="6" fillId="5" borderId="5" xfId="4" applyNumberFormat="1" applyFont="1" applyFill="1" applyBorder="1" applyAlignment="1">
      <alignment horizontal="right" vertical="center"/>
    </xf>
    <xf numFmtId="0" fontId="6" fillId="5" borderId="28" xfId="4" applyFont="1" applyFill="1" applyBorder="1" applyAlignment="1">
      <alignment vertical="center" wrapText="1"/>
    </xf>
    <xf numFmtId="165" fontId="6" fillId="4" borderId="3" xfId="4" applyNumberFormat="1" applyFont="1" applyFill="1" applyBorder="1"/>
    <xf numFmtId="165" fontId="6" fillId="4" borderId="4" xfId="4" applyNumberFormat="1" applyFont="1" applyFill="1" applyBorder="1"/>
    <xf numFmtId="4" fontId="6" fillId="4" borderId="3" xfId="4" applyNumberFormat="1" applyFont="1" applyFill="1" applyBorder="1" applyAlignment="1">
      <alignment horizontal="right"/>
    </xf>
    <xf numFmtId="4" fontId="6" fillId="4" borderId="4" xfId="4" applyNumberFormat="1" applyFont="1" applyFill="1" applyBorder="1" applyAlignment="1">
      <alignment horizontal="right"/>
    </xf>
    <xf numFmtId="4" fontId="6" fillId="4" borderId="5" xfId="4" applyNumberFormat="1" applyFont="1" applyFill="1" applyBorder="1" applyAlignment="1">
      <alignment horizontal="right"/>
    </xf>
    <xf numFmtId="0" fontId="53" fillId="5" borderId="0" xfId="4" applyFont="1" applyFill="1" applyBorder="1" applyAlignment="1">
      <alignment horizontal="left" vertical="top" wrapText="1"/>
    </xf>
    <xf numFmtId="5" fontId="53" fillId="5" borderId="8" xfId="4" applyNumberFormat="1" applyFont="1" applyFill="1" applyBorder="1"/>
    <xf numFmtId="5" fontId="53" fillId="5" borderId="0" xfId="4" applyNumberFormat="1" applyFont="1" applyFill="1" applyBorder="1"/>
    <xf numFmtId="5" fontId="53" fillId="5" borderId="26" xfId="4" applyNumberFormat="1" applyFont="1" applyFill="1" applyBorder="1"/>
    <xf numFmtId="5" fontId="53" fillId="6" borderId="4" xfId="4" applyNumberFormat="1" applyFont="1" applyFill="1" applyBorder="1"/>
    <xf numFmtId="5" fontId="54" fillId="5" borderId="8" xfId="4" applyNumberFormat="1" applyFont="1" applyFill="1" applyBorder="1"/>
    <xf numFmtId="5" fontId="54" fillId="4" borderId="4" xfId="4" applyNumberFormat="1" applyFont="1" applyFill="1" applyBorder="1"/>
    <xf numFmtId="5" fontId="53" fillId="5" borderId="0" xfId="4" applyNumberFormat="1" applyFont="1" applyFill="1"/>
    <xf numFmtId="5" fontId="53" fillId="0" borderId="0" xfId="4" applyNumberFormat="1" applyFont="1" applyFill="1" applyBorder="1"/>
    <xf numFmtId="5" fontId="54" fillId="5" borderId="0" xfId="4" applyNumberFormat="1" applyFont="1" applyFill="1" applyBorder="1"/>
    <xf numFmtId="5" fontId="54" fillId="50" borderId="4" xfId="4" applyNumberFormat="1" applyFont="1" applyFill="1" applyBorder="1"/>
    <xf numFmtId="5" fontId="53" fillId="5" borderId="66" xfId="4" applyNumberFormat="1" applyFont="1" applyFill="1" applyBorder="1"/>
    <xf numFmtId="5" fontId="54" fillId="5" borderId="26" xfId="4" applyNumberFormat="1" applyFont="1" applyFill="1" applyBorder="1"/>
    <xf numFmtId="5" fontId="53" fillId="5" borderId="67" xfId="4" applyNumberFormat="1" applyFont="1" applyFill="1" applyBorder="1"/>
    <xf numFmtId="5" fontId="54" fillId="6" borderId="4" xfId="4" applyNumberFormat="1" applyFont="1" applyFill="1" applyBorder="1"/>
    <xf numFmtId="0" fontId="6" fillId="5" borderId="11" xfId="4" applyFont="1" applyFill="1" applyBorder="1" applyAlignment="1"/>
    <xf numFmtId="6" fontId="6" fillId="0" borderId="0" xfId="4" applyNumberFormat="1" applyFont="1" applyFill="1" applyBorder="1"/>
    <xf numFmtId="3" fontId="6" fillId="4" borderId="14" xfId="902" applyNumberFormat="1" applyFont="1" applyFill="1" applyBorder="1" applyAlignment="1">
      <alignment horizontal="right" vertical="center"/>
    </xf>
    <xf numFmtId="166" fontId="6" fillId="5" borderId="3" xfId="902" applyNumberFormat="1" applyFont="1" applyFill="1" applyBorder="1"/>
    <xf numFmtId="166" fontId="6" fillId="5" borderId="4" xfId="902" quotePrefix="1" applyNumberFormat="1" applyFont="1" applyFill="1" applyBorder="1" applyAlignment="1">
      <alignment horizontal="center"/>
    </xf>
    <xf numFmtId="166" fontId="6" fillId="5" borderId="4" xfId="902" applyNumberFormat="1" applyFont="1" applyFill="1" applyBorder="1"/>
    <xf numFmtId="6" fontId="6" fillId="0" borderId="0" xfId="4" applyNumberFormat="1" applyFont="1" applyFill="1" applyBorder="1" applyAlignment="1">
      <alignment vertical="top"/>
    </xf>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165" fontId="6" fillId="0" borderId="12" xfId="4" applyNumberFormat="1" applyFont="1" applyBorder="1"/>
    <xf numFmtId="5" fontId="54" fillId="4" borderId="66" xfId="4" applyNumberFormat="1" applyFont="1" applyFill="1" applyBorder="1"/>
    <xf numFmtId="5" fontId="53" fillId="4" borderId="66" xfId="4" applyNumberFormat="1" applyFont="1" applyFill="1" applyBorder="1"/>
    <xf numFmtId="5" fontId="105" fillId="4" borderId="67" xfId="4" applyNumberFormat="1" applyFont="1" applyFill="1" applyBorder="1"/>
    <xf numFmtId="5" fontId="53" fillId="4" borderId="67" xfId="4" applyNumberFormat="1" applyFont="1" applyFill="1" applyBorder="1"/>
    <xf numFmtId="5" fontId="53" fillId="4" borderId="0" xfId="4" applyNumberFormat="1" applyFont="1" applyFill="1" applyBorder="1"/>
    <xf numFmtId="5" fontId="54" fillId="4" borderId="0" xfId="4" applyNumberFormat="1" applyFont="1" applyFill="1" applyBorder="1"/>
    <xf numFmtId="5" fontId="53" fillId="4" borderId="0" xfId="4" applyNumberFormat="1" applyFont="1" applyFill="1"/>
    <xf numFmtId="5" fontId="54" fillId="4" borderId="0" xfId="4" applyNumberFormat="1" applyFont="1" applyFill="1"/>
    <xf numFmtId="5" fontId="54" fillId="4" borderId="8" xfId="4" applyNumberFormat="1" applyFont="1" applyFill="1" applyBorder="1"/>
    <xf numFmtId="5" fontId="53" fillId="4" borderId="8" xfId="4" applyNumberFormat="1" applyFont="1" applyFill="1" applyBorder="1"/>
    <xf numFmtId="5" fontId="54" fillId="4" borderId="26" xfId="4" applyNumberFormat="1" applyFont="1" applyFill="1" applyBorder="1"/>
    <xf numFmtId="5" fontId="53" fillId="4" borderId="26" xfId="4" applyNumberFormat="1" applyFont="1" applyFill="1" applyBorder="1"/>
    <xf numFmtId="6" fontId="53" fillId="5" borderId="26" xfId="4" applyNumberFormat="1" applyFont="1" applyFill="1" applyBorder="1"/>
    <xf numFmtId="6" fontId="53" fillId="5" borderId="8" xfId="4" applyNumberFormat="1" applyFont="1" applyFill="1" applyBorder="1"/>
    <xf numFmtId="3" fontId="6" fillId="5" borderId="11" xfId="4" applyNumberFormat="1" applyFont="1" applyFill="1" applyBorder="1" applyAlignment="1">
      <alignment horizontal="right" indent="1"/>
    </xf>
    <xf numFmtId="3" fontId="6" fillId="5" borderId="11" xfId="4" applyNumberFormat="1" applyFont="1" applyFill="1" applyBorder="1" applyAlignment="1">
      <alignment horizontal="right" vertical="center"/>
    </xf>
    <xf numFmtId="3" fontId="7" fillId="5" borderId="11" xfId="4" applyNumberFormat="1" applyFont="1" applyFill="1" applyBorder="1" applyAlignment="1">
      <alignment horizontal="right" vertical="center"/>
    </xf>
    <xf numFmtId="3" fontId="6" fillId="5" borderId="21" xfId="4" applyNumberFormat="1" applyFont="1" applyFill="1" applyBorder="1" applyAlignment="1">
      <alignment horizontal="right" indent="1"/>
    </xf>
    <xf numFmtId="3" fontId="6" fillId="5" borderId="28" xfId="4" applyNumberFormat="1" applyFont="1" applyFill="1" applyBorder="1" applyAlignment="1">
      <alignment horizontal="right" indent="1"/>
    </xf>
    <xf numFmtId="0" fontId="6" fillId="5" borderId="28" xfId="4" applyFont="1" applyFill="1" applyBorder="1" applyAlignment="1">
      <alignment horizontal="right" indent="1"/>
    </xf>
    <xf numFmtId="3" fontId="6" fillId="5" borderId="28" xfId="4" applyNumberFormat="1" applyFont="1" applyFill="1" applyBorder="1" applyAlignment="1">
      <alignment horizontal="right" vertical="center" indent="1"/>
    </xf>
    <xf numFmtId="3" fontId="6" fillId="4" borderId="28" xfId="4" applyNumberFormat="1" applyFont="1" applyFill="1" applyBorder="1" applyAlignment="1">
      <alignment horizontal="right" indent="1"/>
    </xf>
    <xf numFmtId="3" fontId="6" fillId="4" borderId="28" xfId="4" applyNumberFormat="1" applyFont="1" applyFill="1" applyBorder="1" applyAlignment="1">
      <alignment horizontal="right" wrapText="1" indent="1"/>
    </xf>
    <xf numFmtId="0" fontId="6" fillId="5" borderId="0" xfId="4" applyFont="1" applyFill="1" applyBorder="1" applyAlignment="1">
      <alignment horizontal="left"/>
    </xf>
    <xf numFmtId="0" fontId="6" fillId="5" borderId="28" xfId="425" applyFont="1" applyFill="1" applyBorder="1" applyAlignment="1">
      <alignment wrapText="1" shrinkToFit="1"/>
    </xf>
    <xf numFmtId="0" fontId="6" fillId="5" borderId="28" xfId="4" applyFont="1" applyFill="1" applyBorder="1" applyAlignment="1">
      <alignment wrapText="1" shrinkToFit="1"/>
    </xf>
    <xf numFmtId="0" fontId="19" fillId="5" borderId="32" xfId="5" applyFont="1" applyFill="1" applyBorder="1" applyAlignment="1">
      <alignment horizontal="center" vertical="top"/>
    </xf>
    <xf numFmtId="0" fontId="19" fillId="5" borderId="33" xfId="5" applyFont="1" applyFill="1" applyBorder="1" applyAlignment="1">
      <alignment horizontal="center" vertical="top"/>
    </xf>
    <xf numFmtId="0" fontId="19" fillId="5" borderId="34" xfId="5" applyFont="1" applyFill="1" applyBorder="1" applyAlignment="1">
      <alignment horizontal="center" vertical="top"/>
    </xf>
    <xf numFmtId="0" fontId="19" fillId="5" borderId="37" xfId="5" applyFont="1" applyFill="1" applyBorder="1"/>
    <xf numFmtId="6" fontId="19" fillId="5" borderId="38" xfId="5" applyNumberFormat="1" applyFont="1" applyFill="1" applyBorder="1" applyAlignment="1">
      <alignment horizontal="center"/>
    </xf>
    <xf numFmtId="0" fontId="20" fillId="5" borderId="38" xfId="5" applyFont="1" applyFill="1" applyBorder="1"/>
    <xf numFmtId="0" fontId="20" fillId="5" borderId="39" xfId="5" applyFont="1" applyFill="1" applyBorder="1"/>
    <xf numFmtId="0" fontId="7" fillId="5" borderId="0" xfId="4993" applyFont="1" applyFill="1"/>
    <xf numFmtId="175" fontId="6" fillId="5" borderId="0" xfId="4" applyNumberFormat="1" applyFont="1" applyFill="1"/>
    <xf numFmtId="0" fontId="7" fillId="5" borderId="28" xfId="4" applyFont="1" applyFill="1" applyBorder="1" applyAlignment="1">
      <alignment horizontal="center" vertical="center"/>
    </xf>
    <xf numFmtId="175" fontId="7" fillId="5" borderId="28" xfId="4" applyNumberFormat="1" applyFont="1" applyFill="1" applyBorder="1" applyAlignment="1">
      <alignment horizontal="center" vertical="center"/>
    </xf>
    <xf numFmtId="0" fontId="7" fillId="5" borderId="28" xfId="4" applyFont="1" applyFill="1" applyBorder="1" applyAlignment="1">
      <alignment horizontal="center" vertical="center" wrapText="1"/>
    </xf>
    <xf numFmtId="0" fontId="6" fillId="5" borderId="0" xfId="4" applyFont="1" applyFill="1" applyAlignment="1">
      <alignment wrapText="1"/>
    </xf>
    <xf numFmtId="0" fontId="6" fillId="5" borderId="0" xfId="4" applyFont="1" applyFill="1" applyAlignment="1">
      <alignment horizontal="left" wrapText="1"/>
    </xf>
    <xf numFmtId="0" fontId="6" fillId="5" borderId="0" xfId="4" applyFont="1" applyFill="1" applyAlignment="1"/>
    <xf numFmtId="6" fontId="130" fillId="5" borderId="0" xfId="4" applyNumberFormat="1" applyFont="1" applyFill="1" applyBorder="1" applyAlignment="1">
      <alignment horizontal="right"/>
    </xf>
    <xf numFmtId="37" fontId="6" fillId="0" borderId="0" xfId="4" applyNumberFormat="1" applyFont="1" applyFill="1" applyBorder="1" applyAlignment="1">
      <alignment horizontal="right"/>
    </xf>
    <xf numFmtId="37" fontId="6" fillId="4" borderId="15" xfId="4" applyNumberFormat="1" applyFont="1" applyFill="1" applyBorder="1" applyAlignment="1">
      <alignment horizontal="right" vertical="center"/>
    </xf>
    <xf numFmtId="6" fontId="6" fillId="5" borderId="0" xfId="4" quotePrefix="1" applyNumberFormat="1" applyFont="1" applyFill="1" applyBorder="1" applyAlignment="1">
      <alignment horizontal="right"/>
    </xf>
    <xf numFmtId="0" fontId="6" fillId="5" borderId="0" xfId="4" applyFont="1" applyFill="1" applyAlignment="1">
      <alignment horizontal="left" wrapText="1"/>
    </xf>
    <xf numFmtId="0" fontId="19" fillId="5" borderId="0" xfId="5" applyFont="1" applyFill="1" applyAlignment="1">
      <alignment horizontal="right" indent="3"/>
    </xf>
    <xf numFmtId="0" fontId="7" fillId="0" borderId="6" xfId="4" applyFont="1" applyFill="1" applyBorder="1" applyAlignment="1">
      <alignment horizontal="center"/>
    </xf>
    <xf numFmtId="0" fontId="6" fillId="0" borderId="0" xfId="4" applyFont="1" applyFill="1" applyBorder="1" applyAlignment="1">
      <alignment horizontal="left"/>
    </xf>
    <xf numFmtId="0" fontId="7" fillId="0" borderId="6" xfId="4" applyFont="1" applyFill="1" applyBorder="1" applyAlignment="1">
      <alignment horizontal="center"/>
    </xf>
    <xf numFmtId="0" fontId="6" fillId="0" borderId="0" xfId="4" applyFont="1" applyFill="1" applyBorder="1" applyAlignment="1"/>
    <xf numFmtId="164" fontId="7" fillId="0" borderId="4" xfId="4" applyNumberFormat="1" applyFont="1" applyBorder="1" applyAlignment="1">
      <alignment horizontal="center" wrapText="1"/>
    </xf>
    <xf numFmtId="164" fontId="7" fillId="0" borderId="5" xfId="4" applyNumberFormat="1" applyFont="1" applyBorder="1" applyAlignment="1">
      <alignment horizontal="center" wrapText="1"/>
    </xf>
    <xf numFmtId="44" fontId="6" fillId="0" borderId="28" xfId="2" applyFont="1" applyBorder="1" applyAlignment="1">
      <alignment vertical="top"/>
    </xf>
    <xf numFmtId="174" fontId="6" fillId="0" borderId="28" xfId="2" applyNumberFormat="1" applyFont="1" applyBorder="1" applyAlignment="1">
      <alignment vertical="top"/>
    </xf>
    <xf numFmtId="0" fontId="7" fillId="5" borderId="0" xfId="4" applyFont="1" applyFill="1" applyAlignment="1">
      <alignment horizontal="left"/>
    </xf>
    <xf numFmtId="165" fontId="7" fillId="5" borderId="9" xfId="4" applyNumberFormat="1" applyFont="1" applyFill="1" applyBorder="1"/>
    <xf numFmtId="165" fontId="7" fillId="5" borderId="12" xfId="4" applyNumberFormat="1" applyFont="1" applyFill="1" applyBorder="1"/>
    <xf numFmtId="165" fontId="7" fillId="5" borderId="20" xfId="4" applyNumberFormat="1" applyFont="1" applyFill="1" applyBorder="1"/>
    <xf numFmtId="165" fontId="7" fillId="6" borderId="4" xfId="4" applyNumberFormat="1" applyFont="1" applyFill="1" applyBorder="1"/>
    <xf numFmtId="165" fontId="7" fillId="6" borderId="4" xfId="4" applyNumberFormat="1" applyFont="1" applyFill="1" applyBorder="1" applyAlignment="1"/>
    <xf numFmtId="165" fontId="7" fillId="5" borderId="26" xfId="1" applyNumberFormat="1" applyFont="1" applyFill="1" applyBorder="1" applyAlignment="1">
      <alignment horizontal="right"/>
    </xf>
    <xf numFmtId="165" fontId="7" fillId="5" borderId="4" xfId="4" applyNumberFormat="1" applyFont="1" applyFill="1" applyBorder="1" applyAlignment="1"/>
    <xf numFmtId="165" fontId="7" fillId="5" borderId="26" xfId="4" applyNumberFormat="1" applyFont="1" applyFill="1" applyBorder="1"/>
    <xf numFmtId="165" fontId="7" fillId="5" borderId="5" xfId="4" applyNumberFormat="1" applyFont="1" applyFill="1" applyBorder="1"/>
    <xf numFmtId="165" fontId="7" fillId="5" borderId="26" xfId="4" applyNumberFormat="1" applyFont="1" applyFill="1" applyBorder="1" applyAlignment="1">
      <alignment horizontal="center"/>
    </xf>
    <xf numFmtId="165" fontId="7" fillId="5" borderId="26" xfId="1" applyNumberFormat="1" applyFont="1" applyFill="1" applyBorder="1" applyAlignment="1">
      <alignment horizontal="center"/>
    </xf>
    <xf numFmtId="38" fontId="12" fillId="5" borderId="0" xfId="4" applyNumberFormat="1" applyFont="1" applyFill="1" applyBorder="1" applyAlignment="1"/>
    <xf numFmtId="167" fontId="12" fillId="5" borderId="0" xfId="4" applyNumberFormat="1" applyFont="1" applyFill="1" applyBorder="1" applyAlignment="1"/>
    <xf numFmtId="167" fontId="7" fillId="5" borderId="0" xfId="4" applyNumberFormat="1" applyFont="1" applyFill="1" applyBorder="1" applyAlignment="1"/>
    <xf numFmtId="0" fontId="7" fillId="5" borderId="0" xfId="4" applyFont="1" applyFill="1" applyAlignment="1">
      <alignment horizontal="left" indent="1"/>
    </xf>
    <xf numFmtId="0" fontId="53" fillId="5" borderId="0" xfId="4" applyFont="1" applyFill="1" applyBorder="1" applyAlignment="1">
      <alignment horizontal="left" vertical="top" wrapText="1"/>
    </xf>
    <xf numFmtId="0" fontId="7" fillId="5" borderId="0" xfId="4" applyFont="1" applyFill="1" applyBorder="1" applyAlignment="1">
      <alignment horizontal="center" vertical="center"/>
    </xf>
    <xf numFmtId="175" fontId="7" fillId="5" borderId="0" xfId="4" applyNumberFormat="1" applyFont="1" applyFill="1" applyBorder="1" applyAlignment="1">
      <alignment horizontal="center" vertical="center"/>
    </xf>
    <xf numFmtId="0" fontId="7" fillId="5" borderId="0" xfId="4" applyFont="1" applyFill="1" applyBorder="1" applyAlignment="1">
      <alignment horizontal="center" vertical="center" wrapText="1"/>
    </xf>
    <xf numFmtId="0" fontId="6" fillId="5" borderId="28" xfId="4993" applyFont="1" applyFill="1" applyBorder="1" applyAlignment="1">
      <alignment horizontal="left"/>
    </xf>
    <xf numFmtId="0" fontId="15" fillId="5" borderId="3" xfId="4" applyFont="1" applyFill="1" applyBorder="1" applyAlignment="1">
      <alignment wrapText="1"/>
    </xf>
    <xf numFmtId="0" fontId="6" fillId="5" borderId="28" xfId="4" applyFont="1" applyFill="1" applyBorder="1" applyAlignment="1">
      <alignment horizontal="center" vertical="center"/>
    </xf>
    <xf numFmtId="175" fontId="6" fillId="5" borderId="28" xfId="4" applyNumberFormat="1" applyFont="1" applyFill="1" applyBorder="1" applyAlignment="1">
      <alignment horizontal="center" vertical="center"/>
    </xf>
    <xf numFmtId="0" fontId="6" fillId="5" borderId="28" xfId="4" applyFont="1" applyFill="1" applyBorder="1" applyAlignment="1">
      <alignment horizontal="center" vertical="center" wrapText="1"/>
    </xf>
    <xf numFmtId="186" fontId="6" fillId="5" borderId="28" xfId="4993" quotePrefix="1" applyNumberFormat="1" applyFont="1" applyFill="1" applyBorder="1" applyAlignment="1">
      <alignment horizontal="center"/>
    </xf>
    <xf numFmtId="16" fontId="6" fillId="5" borderId="28" xfId="4993" applyNumberFormat="1" applyFont="1" applyFill="1" applyBorder="1" applyAlignment="1">
      <alignment horizontal="center"/>
    </xf>
    <xf numFmtId="3" fontId="7" fillId="5" borderId="5" xfId="4" applyNumberFormat="1" applyFont="1" applyFill="1" applyBorder="1" applyAlignment="1">
      <alignment horizontal="center" wrapText="1"/>
    </xf>
    <xf numFmtId="0" fontId="6" fillId="5" borderId="3" xfId="4" applyFont="1" applyFill="1" applyBorder="1" applyAlignment="1">
      <alignment wrapText="1"/>
    </xf>
    <xf numFmtId="0" fontId="6" fillId="5" borderId="28" xfId="4" applyFont="1" applyFill="1" applyBorder="1" applyAlignment="1">
      <alignment horizontal="center"/>
    </xf>
    <xf numFmtId="175" fontId="6" fillId="5" borderId="28" xfId="4" applyNumberFormat="1" applyFont="1" applyFill="1" applyBorder="1" applyAlignment="1">
      <alignment horizontal="center"/>
    </xf>
    <xf numFmtId="0" fontId="6" fillId="5" borderId="28" xfId="4" applyFont="1" applyFill="1" applyBorder="1" applyAlignment="1">
      <alignment horizontal="center" wrapText="1"/>
    </xf>
    <xf numFmtId="6" fontId="6" fillId="5" borderId="4" xfId="4" applyNumberFormat="1" applyFont="1" applyFill="1" applyBorder="1" applyAlignment="1">
      <alignment horizontal="center" vertical="top"/>
    </xf>
    <xf numFmtId="14" fontId="6" fillId="5" borderId="4" xfId="4" applyNumberFormat="1" applyFont="1" applyFill="1" applyBorder="1" applyAlignment="1">
      <alignment horizontal="center" vertical="top"/>
    </xf>
    <xf numFmtId="0" fontId="6" fillId="5" borderId="3" xfId="4" applyNumberFormat="1" applyFont="1" applyFill="1" applyBorder="1" applyAlignment="1">
      <alignment horizontal="left" vertical="top" wrapText="1"/>
    </xf>
    <xf numFmtId="6" fontId="6" fillId="0" borderId="38" xfId="4" applyNumberFormat="1" applyFont="1" applyFill="1" applyBorder="1"/>
    <xf numFmtId="0" fontId="6" fillId="0" borderId="0" xfId="4" applyFont="1" applyAlignment="1">
      <alignment horizontal="left" vertical="center"/>
    </xf>
    <xf numFmtId="0" fontId="6" fillId="0" borderId="0" xfId="4" applyNumberFormat="1" applyFont="1" applyFill="1" applyBorder="1" applyAlignment="1">
      <alignment horizontal="left" vertical="top" wrapText="1"/>
    </xf>
    <xf numFmtId="0" fontId="6" fillId="5" borderId="0" xfId="4" applyFont="1" applyFill="1" applyAlignment="1">
      <alignment horizontal="left" vertical="center"/>
    </xf>
    <xf numFmtId="0" fontId="6" fillId="5" borderId="0" xfId="4" applyFont="1" applyFill="1" applyAlignment="1">
      <alignment horizontal="left" vertical="top"/>
    </xf>
    <xf numFmtId="0" fontId="7" fillId="0" borderId="0" xfId="4" applyFont="1" applyFill="1" applyAlignment="1" applyProtection="1">
      <alignment wrapText="1"/>
    </xf>
    <xf numFmtId="0" fontId="6" fillId="0" borderId="0" xfId="4" applyNumberFormat="1" applyFont="1" applyAlignment="1" applyProtection="1">
      <alignment horizontal="left" vertical="top" wrapText="1"/>
    </xf>
    <xf numFmtId="0" fontId="6" fillId="0" borderId="0" xfId="4" applyFont="1" applyAlignment="1" applyProtection="1">
      <alignment horizontal="left" wrapText="1"/>
    </xf>
    <xf numFmtId="164" fontId="7" fillId="3" borderId="3" xfId="4" applyNumberFormat="1" applyFont="1" applyFill="1" applyBorder="1" applyAlignment="1">
      <alignment horizontal="center"/>
    </xf>
    <xf numFmtId="164" fontId="7" fillId="3" borderId="4" xfId="4" applyNumberFormat="1" applyFont="1" applyFill="1" applyBorder="1" applyAlignment="1">
      <alignment horizontal="center"/>
    </xf>
    <xf numFmtId="164" fontId="7" fillId="3" borderId="5" xfId="4" applyNumberFormat="1"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6" fillId="0" borderId="0" xfId="4" applyFont="1" applyAlignment="1">
      <alignment horizontal="left" vertical="top" wrapText="1"/>
    </xf>
    <xf numFmtId="0" fontId="7" fillId="0" borderId="0" xfId="4" applyNumberFormat="1" applyFont="1" applyFill="1" applyBorder="1" applyAlignment="1">
      <alignment horizontal="left" wrapText="1"/>
    </xf>
    <xf numFmtId="0" fontId="6" fillId="0" borderId="0" xfId="4" applyFont="1" applyFill="1" applyBorder="1" applyAlignment="1">
      <alignment vertical="top" wrapText="1"/>
    </xf>
    <xf numFmtId="0" fontId="7" fillId="3" borderId="28" xfId="4" applyFont="1" applyFill="1" applyBorder="1" applyAlignment="1">
      <alignment horizontal="center"/>
    </xf>
    <xf numFmtId="0" fontId="7" fillId="0" borderId="12" xfId="4" applyFont="1" applyBorder="1" applyAlignment="1">
      <alignment horizontal="center" wrapText="1"/>
    </xf>
    <xf numFmtId="0" fontId="7" fillId="0" borderId="20" xfId="4" applyFont="1" applyBorder="1" applyAlignment="1">
      <alignment horizontal="center" wrapText="1"/>
    </xf>
    <xf numFmtId="0" fontId="6" fillId="0" borderId="0" xfId="4" applyNumberFormat="1" applyFont="1" applyAlignment="1">
      <alignment horizontal="left" vertical="top" wrapText="1"/>
    </xf>
    <xf numFmtId="0" fontId="7" fillId="0" borderId="0" xfId="4" applyFont="1" applyAlignment="1">
      <alignment horizontal="left" wrapText="1"/>
    </xf>
    <xf numFmtId="0" fontId="7" fillId="3" borderId="28" xfId="425" applyFont="1" applyFill="1" applyBorder="1" applyAlignment="1">
      <alignment horizontal="center" vertical="center"/>
    </xf>
    <xf numFmtId="0" fontId="7" fillId="3" borderId="28" xfId="4" applyFont="1" applyFill="1" applyBorder="1" applyAlignment="1">
      <alignment horizontal="center" vertical="center"/>
    </xf>
    <xf numFmtId="0" fontId="102" fillId="5" borderId="0" xfId="4" applyFont="1" applyFill="1" applyBorder="1" applyAlignment="1">
      <alignment horizontal="center"/>
    </xf>
    <xf numFmtId="0" fontId="7" fillId="4" borderId="8" xfId="4" applyFont="1" applyFill="1" applyBorder="1" applyAlignment="1">
      <alignment horizontal="center" wrapText="1"/>
    </xf>
    <xf numFmtId="0" fontId="7" fillId="4" borderId="26" xfId="4" applyFont="1" applyFill="1" applyBorder="1" applyAlignment="1">
      <alignment horizontal="center" wrapText="1"/>
    </xf>
    <xf numFmtId="0" fontId="7" fillId="4" borderId="10" xfId="4" applyFont="1" applyFill="1" applyBorder="1" applyAlignment="1">
      <alignment horizontal="center" wrapText="1"/>
    </xf>
    <xf numFmtId="0" fontId="7" fillId="4" borderId="6" xfId="4" applyFont="1" applyFill="1" applyBorder="1" applyAlignment="1">
      <alignment horizontal="center" wrapText="1"/>
    </xf>
    <xf numFmtId="0" fontId="7" fillId="0" borderId="6" xfId="4" applyFont="1" applyFill="1" applyBorder="1" applyAlignment="1">
      <alignment horizontal="center"/>
    </xf>
    <xf numFmtId="0" fontId="7" fillId="0" borderId="5" xfId="4" applyFont="1" applyFill="1" applyBorder="1" applyAlignment="1">
      <alignment horizontal="center"/>
    </xf>
    <xf numFmtId="0" fontId="5" fillId="3" borderId="28" xfId="4" applyFont="1" applyFill="1" applyBorder="1" applyAlignment="1">
      <alignment horizontal="center"/>
    </xf>
    <xf numFmtId="0" fontId="7" fillId="4" borderId="9" xfId="4" applyFont="1" applyFill="1" applyBorder="1" applyAlignment="1">
      <alignment horizontal="center" wrapText="1"/>
    </xf>
    <xf numFmtId="0" fontId="7" fillId="4" borderId="20" xfId="4" applyFont="1" applyFill="1" applyBorder="1" applyAlignment="1">
      <alignment horizontal="center" wrapText="1"/>
    </xf>
    <xf numFmtId="0" fontId="7" fillId="4" borderId="7" xfId="4" applyFont="1" applyFill="1" applyBorder="1" applyAlignment="1">
      <alignment horizontal="center" wrapText="1"/>
    </xf>
    <xf numFmtId="0" fontId="7" fillId="4" borderId="21" xfId="4" applyFont="1" applyFill="1" applyBorder="1" applyAlignment="1">
      <alignment horizontal="center" wrapText="1"/>
    </xf>
    <xf numFmtId="0" fontId="7" fillId="5" borderId="0" xfId="4" applyFont="1" applyFill="1" applyBorder="1" applyAlignment="1">
      <alignment horizontal="center"/>
    </xf>
    <xf numFmtId="0" fontId="6" fillId="5" borderId="0" xfId="4" applyFont="1" applyFill="1" applyBorder="1" applyAlignment="1">
      <alignment horizontal="center"/>
    </xf>
    <xf numFmtId="0" fontId="53" fillId="5" borderId="0" xfId="4" applyFont="1" applyFill="1" applyBorder="1" applyAlignment="1">
      <alignment horizontal="left" vertical="top" wrapText="1"/>
    </xf>
    <xf numFmtId="0" fontId="100" fillId="5" borderId="0" xfId="4" applyFont="1" applyFill="1" applyBorder="1" applyAlignment="1">
      <alignment horizontal="center" wrapText="1"/>
    </xf>
    <xf numFmtId="0" fontId="100" fillId="5" borderId="0" xfId="4" applyFont="1" applyFill="1" applyBorder="1" applyAlignment="1">
      <alignment horizontal="center"/>
    </xf>
    <xf numFmtId="0" fontId="55" fillId="50" borderId="3" xfId="4" applyFont="1" applyFill="1" applyBorder="1" applyAlignment="1">
      <alignment horizontal="center"/>
    </xf>
    <xf numFmtId="0" fontId="55" fillId="50" borderId="4" xfId="4" applyFont="1" applyFill="1" applyBorder="1" applyAlignment="1">
      <alignment horizontal="center"/>
    </xf>
    <xf numFmtId="0" fontId="55" fillId="50" borderId="5" xfId="4" applyFont="1" applyFill="1" applyBorder="1" applyAlignment="1">
      <alignment horizontal="center"/>
    </xf>
    <xf numFmtId="0" fontId="54" fillId="5" borderId="9" xfId="4" applyFont="1" applyFill="1" applyBorder="1" applyAlignment="1">
      <alignment horizontal="center" vertical="center" wrapText="1"/>
    </xf>
    <xf numFmtId="0" fontId="54" fillId="5" borderId="20" xfId="4" applyFont="1" applyFill="1" applyBorder="1" applyAlignment="1">
      <alignment horizontal="center" vertical="center" wrapText="1"/>
    </xf>
    <xf numFmtId="0" fontId="54" fillId="5" borderId="8" xfId="4" applyFont="1" applyFill="1" applyBorder="1" applyAlignment="1">
      <alignment horizontal="center" vertical="center" wrapText="1"/>
    </xf>
    <xf numFmtId="0" fontId="54" fillId="5" borderId="26" xfId="4" applyFont="1" applyFill="1" applyBorder="1" applyAlignment="1">
      <alignment horizontal="center" vertical="center" wrapText="1"/>
    </xf>
    <xf numFmtId="0" fontId="54" fillId="5" borderId="10" xfId="4" applyFont="1" applyFill="1" applyBorder="1" applyAlignment="1">
      <alignment horizontal="center" vertical="center" wrapText="1"/>
    </xf>
    <xf numFmtId="0" fontId="54" fillId="5" borderId="6" xfId="4" applyFont="1" applyFill="1" applyBorder="1" applyAlignment="1">
      <alignment horizontal="center" vertical="center" wrapText="1"/>
    </xf>
    <xf numFmtId="0" fontId="101" fillId="5" borderId="0" xfId="5" applyFont="1" applyFill="1" applyAlignment="1">
      <alignment horizontal="center"/>
    </xf>
    <xf numFmtId="0" fontId="102" fillId="5" borderId="0" xfId="4" applyFont="1" applyFill="1" applyAlignment="1">
      <alignment horizontal="center"/>
    </xf>
    <xf numFmtId="0" fontId="6" fillId="5" borderId="0" xfId="4" applyFont="1" applyFill="1" applyAlignment="1">
      <alignment horizontal="left" wrapText="1"/>
    </xf>
  </cellXfs>
  <cellStyles count="5636">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tabSelected="1" topLeftCell="B1" zoomScale="80" zoomScaleNormal="80" zoomScaleSheetLayoutView="80" zoomScalePageLayoutView="80" workbookViewId="0">
      <selection activeCell="F17" sqref="F17"/>
    </sheetView>
  </sheetViews>
  <sheetFormatPr defaultColWidth="9.33203125" defaultRowHeight="12.75" x14ac:dyDescent="0.2"/>
  <cols>
    <col min="1" max="1" width="1.6640625" style="375" customWidth="1"/>
    <col min="2" max="2" width="54.33203125" style="235" customWidth="1"/>
    <col min="3" max="3" width="13" style="236" customWidth="1"/>
    <col min="4" max="5" width="13" style="235" customWidth="1"/>
    <col min="6" max="6" width="13" style="236" customWidth="1"/>
    <col min="7" max="8" width="13" style="235" customWidth="1"/>
    <col min="9" max="9" width="13" style="236" customWidth="1"/>
    <col min="10" max="11" width="13" style="235" customWidth="1"/>
    <col min="12" max="12" width="13" style="236" customWidth="1"/>
    <col min="13" max="14" width="13" style="235" customWidth="1"/>
    <col min="15" max="15" width="13" style="236" customWidth="1"/>
    <col min="16" max="17" width="13" style="235" customWidth="1"/>
    <col min="18" max="18" width="13" style="236" customWidth="1"/>
    <col min="19" max="20" width="13" style="235" customWidth="1"/>
    <col min="21" max="21" width="18.1640625" style="236" customWidth="1"/>
    <col min="22" max="22" width="11.33203125" style="235" customWidth="1"/>
    <col min="23" max="16384" width="9.33203125" style="235"/>
  </cols>
  <sheetData>
    <row r="1" spans="2:32" ht="16.5" customHeight="1" x14ac:dyDescent="0.25">
      <c r="B1" s="1" t="s">
        <v>0</v>
      </c>
    </row>
    <row r="2" spans="2:32" x14ac:dyDescent="0.2">
      <c r="B2" s="3"/>
    </row>
    <row r="3" spans="2:32" ht="18" customHeight="1" x14ac:dyDescent="0.25">
      <c r="B3" s="1" t="s">
        <v>266</v>
      </c>
      <c r="U3" s="4"/>
    </row>
    <row r="4" spans="2:32" ht="14.25" customHeight="1" x14ac:dyDescent="0.2"/>
    <row r="5" spans="2:32" ht="15" customHeight="1" x14ac:dyDescent="0.2">
      <c r="B5" s="5"/>
      <c r="C5" s="590" t="s">
        <v>1</v>
      </c>
      <c r="D5" s="591"/>
      <c r="E5" s="592"/>
      <c r="F5" s="590" t="s">
        <v>2</v>
      </c>
      <c r="G5" s="591"/>
      <c r="H5" s="592"/>
      <c r="I5" s="590" t="s">
        <v>3</v>
      </c>
      <c r="J5" s="591"/>
      <c r="K5" s="592"/>
      <c r="L5" s="590" t="s">
        <v>4</v>
      </c>
      <c r="M5" s="591"/>
      <c r="N5" s="592"/>
      <c r="O5" s="590" t="s">
        <v>5</v>
      </c>
      <c r="P5" s="591"/>
      <c r="Q5" s="592"/>
      <c r="R5" s="590" t="s">
        <v>6</v>
      </c>
      <c r="S5" s="591"/>
      <c r="T5" s="592"/>
    </row>
    <row r="6" spans="2:32" s="8" customFormat="1" ht="45.75" customHeight="1" x14ac:dyDescent="0.25">
      <c r="B6" s="6" t="s">
        <v>7</v>
      </c>
      <c r="C6" s="540" t="s">
        <v>8</v>
      </c>
      <c r="D6" s="540" t="s">
        <v>264</v>
      </c>
      <c r="E6" s="541" t="s">
        <v>265</v>
      </c>
      <c r="F6" s="540" t="s">
        <v>8</v>
      </c>
      <c r="G6" s="540" t="s">
        <v>264</v>
      </c>
      <c r="H6" s="541" t="s">
        <v>265</v>
      </c>
      <c r="I6" s="540" t="s">
        <v>8</v>
      </c>
      <c r="J6" s="540" t="s">
        <v>264</v>
      </c>
      <c r="K6" s="541" t="s">
        <v>265</v>
      </c>
      <c r="L6" s="540" t="s">
        <v>8</v>
      </c>
      <c r="M6" s="540" t="s">
        <v>264</v>
      </c>
      <c r="N6" s="541" t="s">
        <v>265</v>
      </c>
      <c r="O6" s="540" t="s">
        <v>8</v>
      </c>
      <c r="P6" s="540" t="s">
        <v>264</v>
      </c>
      <c r="Q6" s="541" t="s">
        <v>265</v>
      </c>
      <c r="R6" s="540" t="s">
        <v>8</v>
      </c>
      <c r="S6" s="540" t="s">
        <v>264</v>
      </c>
      <c r="T6" s="541" t="s">
        <v>265</v>
      </c>
      <c r="U6" s="571" t="s">
        <v>315</v>
      </c>
    </row>
    <row r="7" spans="2:32" s="15" customFormat="1" ht="13.5" customHeight="1" x14ac:dyDescent="0.2">
      <c r="B7" s="9" t="s">
        <v>9</v>
      </c>
      <c r="C7" s="10"/>
      <c r="D7" s="11"/>
      <c r="E7" s="12"/>
      <c r="F7" s="13"/>
      <c r="G7" s="486" t="str">
        <f>IF(F7="","",(IFERROR(F7*(INDEX(ExAnteData,MATCH($B7,ExAnteProg,0),MATCH(F$5,ExAnteMo,0)))/1000,0)))</f>
        <v/>
      </c>
      <c r="H7" s="487" t="str">
        <f>IF(F7="","",(IFERROR(F7*(INDEX(ExPostData,MATCH($B7,ExPostProg,0),MATCH(F$5,ExPostMo,0)))/1000,0)))</f>
        <v/>
      </c>
      <c r="I7" s="13"/>
      <c r="J7" s="11"/>
      <c r="K7" s="11"/>
      <c r="L7" s="13"/>
      <c r="M7" s="11"/>
      <c r="N7" s="14"/>
      <c r="O7" s="13"/>
      <c r="P7" s="11"/>
      <c r="Q7" s="14"/>
      <c r="R7" s="13"/>
      <c r="S7" s="11"/>
      <c r="T7" s="14"/>
      <c r="U7" s="503"/>
    </row>
    <row r="8" spans="2:32" x14ac:dyDescent="0.2">
      <c r="B8" s="422" t="s">
        <v>184</v>
      </c>
      <c r="C8" s="423">
        <v>60</v>
      </c>
      <c r="D8" s="424">
        <f>IF(C8="","",(IFERROR(C8*(INDEX(ExAnteData,MATCH($B8,ExAnteProg,0),MATCH(C$5,ExAnteMo,0)))/1000,0)))</f>
        <v>123.49800000000002</v>
      </c>
      <c r="E8" s="425">
        <f>IF(C8="","",(IFERROR(C8*(INDEX(ExPostData,MATCH($B8,ExPostProg,0),MATCH(C$5,ExPostMo,0)))/1000,0)))</f>
        <v>117.84</v>
      </c>
      <c r="F8" s="423">
        <v>60</v>
      </c>
      <c r="G8" s="486">
        <f>IF(F8="","",(IFERROR(F8*(INDEX(ExAnteData,MATCH($B8,ExAnteProg,0),MATCH(F$5,ExAnteMo,0)))/1000,0)))</f>
        <v>113.79</v>
      </c>
      <c r="H8" s="487">
        <f>IF(F8="","",(IFERROR(F8*(INDEX(ExPostData,MATCH($B8,ExPostProg,0),MATCH(F$5,ExPostMo,0)))/1000,0)))</f>
        <v>117.84</v>
      </c>
      <c r="I8" s="423"/>
      <c r="J8" s="424" t="str">
        <f>IF(I8="","",(IFERROR(I8*(INDEX(ExAnteData,MATCH($B8,ExAnteProg,0),MATCH(I$5,ExAnteMo,0)))/1000,0)))</f>
        <v/>
      </c>
      <c r="K8" s="425" t="str">
        <f>IF(I8="","",(IFERROR(I8*(INDEX(ExPostData,MATCH($B8,ExPostProg,0),MATCH(I$5,ExPostMo,0)))/1000,0)))</f>
        <v/>
      </c>
      <c r="L8" s="423"/>
      <c r="M8" s="424" t="str">
        <f>IF(L8="","",(IFERROR(L8*(INDEX(ExAnteData,MATCH($B8,ExAnteProg,0),MATCH(L$5,ExAnteMo,0)))/1000,0)))</f>
        <v/>
      </c>
      <c r="N8" s="425" t="str">
        <f>IF(L8="","",(IFERROR(L8*(INDEX(ExPostData,MATCH($B8,ExPostProg,0),MATCH(L$5,ExPostMo,0)))/1000,0)))</f>
        <v/>
      </c>
      <c r="O8" s="423"/>
      <c r="P8" s="424" t="str">
        <f>IF(O8="","",(IFERROR(O8*(INDEX(ExAnteData,MATCH($B8,ExAnteProg,0),MATCH(O$5,ExAnteMo,0)))/1000,0)))</f>
        <v/>
      </c>
      <c r="Q8" s="425" t="str">
        <f>IF(O8="","",(IFERROR(O8*(INDEX(ExPostData,MATCH($B8,ExPostProg,0),MATCH(O$5,ExPostMo,0)))/1000,0)))</f>
        <v/>
      </c>
      <c r="R8" s="423"/>
      <c r="S8" s="424" t="str">
        <f>IF(R8="","",(IFERROR(R8*(INDEX(ExAnteData,MATCH($B8,ExAnteProg,0),MATCH(R$5,ExAnteMo,0)))/1000,0)))</f>
        <v/>
      </c>
      <c r="T8" s="425" t="str">
        <f>IF(R8="","",(IFERROR(R8*(INDEX(ExPostData,MATCH($B8,ExPostProg,0),MATCH(R$5,ExPostMo,0)))/1000,0)))</f>
        <v/>
      </c>
      <c r="U8" s="503">
        <v>11543</v>
      </c>
    </row>
    <row r="9" spans="2:32" x14ac:dyDescent="0.2">
      <c r="B9" s="422" t="s">
        <v>183</v>
      </c>
      <c r="C9" s="423">
        <v>524</v>
      </c>
      <c r="D9" s="424">
        <f>IF(C9="","",(IFERROR(C9*(INDEX(ExAnteData,MATCH($B9,ExAnteProg,0),MATCH(C$5,ExAnteMo,0)))/1000,0)))</f>
        <v>508.17519999999996</v>
      </c>
      <c r="E9" s="425">
        <f>IF(C9="","",(IFERROR(C9*(INDEX(ExPostData,MATCH($B9,ExPostProg,0),MATCH(C$5,ExPostMo,0)))/1000,0)))</f>
        <v>463.37319999999994</v>
      </c>
      <c r="F9" s="423">
        <v>526</v>
      </c>
      <c r="G9" s="486">
        <f>IF(F9="","",(IFERROR(F9*(INDEX(ExAnteData,MATCH($B9,ExAnteProg,0),MATCH(F$5,ExAnteMo,0)))/1000,0)))</f>
        <v>489.70600000000002</v>
      </c>
      <c r="H9" s="487">
        <f>IF(F9="","",(IFERROR(F9*(INDEX(ExPostData,MATCH($B9,ExPostProg,0),MATCH(F$5,ExPostMo,0)))/1000,0)))</f>
        <v>465.14179999999999</v>
      </c>
      <c r="I9" s="423"/>
      <c r="J9" s="424" t="str">
        <f>IF(I9="","",(IFERROR(I9*(INDEX(ExAnteData,MATCH($B9,ExAnteProg,0),MATCH(I$5,ExAnteMo,0)))/1000,0)))</f>
        <v/>
      </c>
      <c r="K9" s="425" t="str">
        <f>IF(I9="","",(IFERROR(I9*(INDEX(ExPostData,MATCH($B9,ExPostProg,0),MATCH(I$5,ExPostMo,0)))/1000,0)))</f>
        <v/>
      </c>
      <c r="L9" s="423"/>
      <c r="M9" s="424" t="str">
        <f>IF(L9="","",(IFERROR(L9*(INDEX(ExAnteData,MATCH($B9,ExAnteProg,0),MATCH(L$5,ExAnteMo,0)))/1000,0)))</f>
        <v/>
      </c>
      <c r="N9" s="425" t="str">
        <f>IF(L9="","",(IFERROR(L9*(INDEX(ExPostData,MATCH($B9,ExPostProg,0),MATCH(L$5,ExPostMo,0)))/1000,0)))</f>
        <v/>
      </c>
      <c r="O9" s="423"/>
      <c r="P9" s="424" t="str">
        <f>IF(O9="","",(IFERROR(O9*(INDEX(ExAnteData,MATCH($B9,ExAnteProg,0),MATCH(O$5,ExAnteMo,0)))/1000,0)))</f>
        <v/>
      </c>
      <c r="Q9" s="425" t="str">
        <f>IF(O9="","",(IFERROR(O9*(INDEX(ExPostData,MATCH($B9,ExPostProg,0),MATCH(O$5,ExPostMo,0)))/1000,0)))</f>
        <v/>
      </c>
      <c r="R9" s="423"/>
      <c r="S9" s="424" t="str">
        <f>IF(R9="","",(IFERROR(R9*(INDEX(ExAnteData,MATCH($B9,ExAnteProg,0),MATCH(R$5,ExAnteMo,0)))/1000,0)))</f>
        <v/>
      </c>
      <c r="T9" s="425" t="str">
        <f>IF(R9="","",(IFERROR(R9*(INDEX(ExPostData,MATCH($B9,ExPostProg,0),MATCH(R$5,ExPostMo,0)))/1000,0)))</f>
        <v/>
      </c>
      <c r="U9" s="503">
        <v>11543</v>
      </c>
    </row>
    <row r="10" spans="2:32" x14ac:dyDescent="0.2">
      <c r="B10" s="16" t="s">
        <v>68</v>
      </c>
      <c r="C10" s="423">
        <v>11</v>
      </c>
      <c r="D10" s="424">
        <f>IF(C10="","",(IFERROR(C10*(INDEX(ExAnteData,MATCH($B10,ExAnteProg,0),MATCH(C$5,ExAnteMo,0)))/1000,0)))</f>
        <v>17.565900000000003</v>
      </c>
      <c r="E10" s="425">
        <f>IF(C10="","",(IFERROR(C10*(INDEX(ExPostData,MATCH($B10,ExPostProg,0),MATCH(C$5,ExPostMo,0)))/1000,0)))</f>
        <v>16.687000000000001</v>
      </c>
      <c r="F10" s="423">
        <v>10</v>
      </c>
      <c r="G10" s="486">
        <f>IF(F10="","",(IFERROR(F10*(INDEX(ExAnteData,MATCH($B10,ExAnteProg,0),MATCH(F$5,ExAnteMo,0)))/1000,0)))</f>
        <v>15.994</v>
      </c>
      <c r="H10" s="487">
        <f>IF(F10="","",(IFERROR(F10*(INDEX(ExPostData,MATCH($B10,ExPostProg,0),MATCH(F$5,ExPostMo,0)))/1000,0)))</f>
        <v>15.17</v>
      </c>
      <c r="I10" s="423"/>
      <c r="J10" s="424" t="str">
        <f>IF(I10="","",(IFERROR(I10*(INDEX(ExAnteData,MATCH($B10,ExAnteProg,0),MATCH(I$5,ExAnteMo,0)))/1000,0)))</f>
        <v/>
      </c>
      <c r="K10" s="425" t="str">
        <f>IF(I10="","",(IFERROR(I10*(INDEX(ExPostData,MATCH($B10,ExPostProg,0),MATCH(I$5,ExPostMo,0)))/1000,0)))</f>
        <v/>
      </c>
      <c r="L10" s="423"/>
      <c r="M10" s="424" t="str">
        <f>IF(L10="","",(IFERROR(L10*(INDEX(ExAnteData,MATCH($B10,ExAnteProg,0),MATCH(L$5,ExAnteMo,0)))/1000,0)))</f>
        <v/>
      </c>
      <c r="N10" s="425" t="str">
        <f>IF(L10="","",(IFERROR(L10*(INDEX(ExPostData,MATCH($B10,ExPostProg,0),MATCH(L$5,ExPostMo,0)))/1000,0)))</f>
        <v/>
      </c>
      <c r="O10" s="423"/>
      <c r="P10" s="424" t="str">
        <f>IF(O10="","",(IFERROR(O10*(INDEX(ExAnteData,MATCH($B10,ExAnteProg,0),MATCH(O$5,ExAnteMo,0)))/1000,0)))</f>
        <v/>
      </c>
      <c r="Q10" s="425" t="str">
        <f>IF(O10="","",(IFERROR(O10*(INDEX(ExPostData,MATCH($B10,ExPostProg,0),MATCH(O$5,ExPostMo,0)))/1000,0)))</f>
        <v/>
      </c>
      <c r="R10" s="423"/>
      <c r="S10" s="424" t="str">
        <f>IF(R10="","",(IFERROR(R10*(INDEX(ExAnteData,MATCH($B10,ExAnteProg,0),MATCH(R$5,ExAnteMo,0)))/1000,0)))</f>
        <v/>
      </c>
      <c r="T10" s="425" t="str">
        <f>IF(R10="","",(IFERROR(R10*(INDEX(ExPostData,MATCH($B10,ExPostProg,0),MATCH(R$5,ExPostMo,0)))/1000,0)))</f>
        <v/>
      </c>
      <c r="U10" s="503" t="s">
        <v>11</v>
      </c>
    </row>
    <row r="11" spans="2:32" x14ac:dyDescent="0.2">
      <c r="B11" s="16" t="s">
        <v>176</v>
      </c>
      <c r="C11" s="423">
        <v>1196</v>
      </c>
      <c r="D11" s="424">
        <f>IF(C11="","",(IFERROR(C11*(INDEX(ExAnteData,MATCH($B11,ExAnteProg,0),MATCH(C$5,ExAnteMo,0)))/1000,0)))</f>
        <v>32.89</v>
      </c>
      <c r="E11" s="425">
        <f>IF(C11="","",(IFERROR(C11*(INDEX(ExPostData,MATCH($B11,ExPostProg,0),MATCH(C$5,ExPostMo,0)))/1000,0)))</f>
        <v>25.594399999999997</v>
      </c>
      <c r="F11" s="423">
        <v>1193</v>
      </c>
      <c r="G11" s="424">
        <f>IF(F11="","",(IFERROR(F11*(INDEX(ExAnteData,MATCH($B11,ExAnteProg,0),MATCH(F$5,ExAnteMo,0)))/1000,0)))</f>
        <v>30.063599999999997</v>
      </c>
      <c r="H11" s="425">
        <f>IF(F11="","",(IFERROR(F11*(INDEX(ExPostData,MATCH($B11,ExPostProg,0),MATCH(F$5,ExPostMo,0)))/1000,0)))</f>
        <v>25.530199999999997</v>
      </c>
      <c r="I11" s="423"/>
      <c r="J11" s="424" t="str">
        <f>IF(I11="","",(IFERROR(I11*(INDEX(ExAnteData,MATCH($B11,ExAnteProg,0),MATCH(I$5,ExAnteMo,0)))/1000,0)))</f>
        <v/>
      </c>
      <c r="K11" s="425" t="str">
        <f>IF(I11="","",(IFERROR(I11*(INDEX(ExPostData,MATCH($B11,ExPostProg,0),MATCH(I$5,ExPostMo,0)))/1000,0)))</f>
        <v/>
      </c>
      <c r="L11" s="423"/>
      <c r="M11" s="424" t="str">
        <f>IF(L11="","",(IFERROR(L11*(INDEX(ExAnteData,MATCH($B11,ExAnteProg,0),MATCH(L$5,ExAnteMo,0)))/1000,0)))</f>
        <v/>
      </c>
      <c r="N11" s="425" t="str">
        <f>IF(L11="","",(IFERROR(L11*(INDEX(ExPostData,MATCH($B11,ExPostProg,0),MATCH(L$5,ExPostMo,0)))/1000,0)))</f>
        <v/>
      </c>
      <c r="O11" s="423"/>
      <c r="P11" s="424" t="str">
        <f>IF(O11="","",(IFERROR(O11*(INDEX(ExAnteData,MATCH($B11,ExAnteProg,0),MATCH(O$5,ExAnteMo,0)))/1000,0)))</f>
        <v/>
      </c>
      <c r="Q11" s="425" t="str">
        <f>IF(O11="","",(IFERROR(O11*(INDEX(ExPostData,MATCH($B11,ExPostProg,0),MATCH(O$5,ExPostMo,0)))/1000,0)))</f>
        <v/>
      </c>
      <c r="R11" s="423"/>
      <c r="S11" s="424" t="str">
        <f>IF(R11="","",(IFERROR(R11*(INDEX(ExAnteData,MATCH($B11,ExAnteProg,0),MATCH(R$5,ExAnteMo,0)))/1000,0)))</f>
        <v/>
      </c>
      <c r="T11" s="425" t="str">
        <f>IF(R11="","",(IFERROR(R11*(INDEX(ExPostData,MATCH($B11,ExPostProg,0),MATCH(R$5,ExPostMo,0)))/1000,0)))</f>
        <v/>
      </c>
      <c r="U11" s="503">
        <v>11649</v>
      </c>
    </row>
    <row r="12" spans="2:32" s="15" customFormat="1" ht="14.25" customHeight="1" thickBot="1" x14ac:dyDescent="0.2">
      <c r="B12" s="19" t="s">
        <v>12</v>
      </c>
      <c r="C12" s="331">
        <f t="shared" ref="C12:T12" si="0">SUM(C8:C11)</f>
        <v>1791</v>
      </c>
      <c r="D12" s="21">
        <f t="shared" si="0"/>
        <v>682.12909999999999</v>
      </c>
      <c r="E12" s="22">
        <f t="shared" si="0"/>
        <v>623.49459999999988</v>
      </c>
      <c r="F12" s="331">
        <f t="shared" si="0"/>
        <v>1789</v>
      </c>
      <c r="G12" s="21">
        <f t="shared" si="0"/>
        <v>649.55359999999996</v>
      </c>
      <c r="H12" s="22">
        <f t="shared" si="0"/>
        <v>623.68200000000002</v>
      </c>
      <c r="I12" s="331">
        <f t="shared" si="0"/>
        <v>0</v>
      </c>
      <c r="J12" s="21">
        <f t="shared" si="0"/>
        <v>0</v>
      </c>
      <c r="K12" s="22">
        <f t="shared" si="0"/>
        <v>0</v>
      </c>
      <c r="L12" s="331">
        <f t="shared" si="0"/>
        <v>0</v>
      </c>
      <c r="M12" s="21">
        <f t="shared" si="0"/>
        <v>0</v>
      </c>
      <c r="N12" s="22">
        <f t="shared" si="0"/>
        <v>0</v>
      </c>
      <c r="O12" s="331">
        <f t="shared" si="0"/>
        <v>0</v>
      </c>
      <c r="P12" s="21">
        <f t="shared" si="0"/>
        <v>0</v>
      </c>
      <c r="Q12" s="22">
        <f t="shared" si="0"/>
        <v>0</v>
      </c>
      <c r="R12" s="331">
        <f t="shared" si="0"/>
        <v>0</v>
      </c>
      <c r="S12" s="21">
        <f t="shared" si="0"/>
        <v>0</v>
      </c>
      <c r="T12" s="22">
        <f t="shared" si="0"/>
        <v>0</v>
      </c>
      <c r="U12" s="504"/>
    </row>
    <row r="13" spans="2:32" s="15" customFormat="1" ht="13.5" customHeight="1" thickTop="1" x14ac:dyDescent="0.2">
      <c r="B13" s="23" t="s">
        <v>13</v>
      </c>
      <c r="C13" s="17"/>
      <c r="D13" s="24"/>
      <c r="E13" s="25"/>
      <c r="F13" s="17"/>
      <c r="G13" s="24"/>
      <c r="H13" s="25"/>
      <c r="I13" s="17"/>
      <c r="J13" s="24"/>
      <c r="K13" s="25"/>
      <c r="L13" s="17"/>
      <c r="M13" s="24"/>
      <c r="N13" s="25"/>
      <c r="O13" s="17"/>
      <c r="P13" s="24"/>
      <c r="Q13" s="25"/>
      <c r="R13" s="18"/>
      <c r="S13" s="24"/>
      <c r="T13" s="25"/>
      <c r="U13" s="505"/>
      <c r="V13" s="26"/>
      <c r="W13" s="26"/>
      <c r="X13" s="26"/>
      <c r="Y13" s="26"/>
      <c r="Z13" s="26"/>
      <c r="AA13" s="26"/>
      <c r="AB13" s="26"/>
      <c r="AC13" s="26"/>
      <c r="AD13" s="26"/>
      <c r="AE13" s="26"/>
      <c r="AF13" s="26"/>
    </row>
    <row r="14" spans="2:32" x14ac:dyDescent="0.2">
      <c r="B14" s="16" t="s">
        <v>191</v>
      </c>
      <c r="C14" s="423">
        <v>288622</v>
      </c>
      <c r="D14" s="424">
        <f t="shared" ref="D14:D19" si="1">IF(C14="","",(IFERROR(C14*(INDEX(ExAnteData,MATCH($B14,ExAnteProg,0),MATCH(C$5,ExAnteMo,0)))/1000,0)))</f>
        <v>0</v>
      </c>
      <c r="E14" s="425">
        <f t="shared" ref="E14:E19" si="2">IF(C14="","",(IFERROR(C14*(INDEX(ExPostData,MATCH($B14,ExPostProg,0),MATCH(C$5,ExPostMo,0)))/1000,0)))</f>
        <v>202.03539999999998</v>
      </c>
      <c r="F14" s="17">
        <v>287528</v>
      </c>
      <c r="G14" s="486">
        <f t="shared" ref="G14:G19" si="3">IF(F14="","",(IFERROR(F14*(INDEX(ExAnteData,MATCH($B14,ExAnteProg,0),MATCH(F$5,ExAnteMo,0)))/1000,0)))</f>
        <v>0</v>
      </c>
      <c r="H14" s="487">
        <f t="shared" ref="H14:H19" si="4">IF(F14="","",(IFERROR(F14*(INDEX(ExPostData,MATCH($B14,ExPostProg,0),MATCH(F$5,ExPostMo,0)))/1000,0)))</f>
        <v>201.26959999999997</v>
      </c>
      <c r="I14" s="423"/>
      <c r="J14" s="486" t="str">
        <f t="shared" ref="J14:J19" si="5">IF(I14="","",(IFERROR(I14*(INDEX(ExAnteData,MATCH($B14,ExAnteProg,0),MATCH(I$5,ExAnteMo,0)))/1000,0)))</f>
        <v/>
      </c>
      <c r="K14" s="425" t="str">
        <f t="shared" ref="K14:K19" si="6">IF(I14="","",(IFERROR(I14*(INDEX(ExPostData,MATCH($B14,ExPostProg,0),MATCH(I$5,ExPostMo,0)))/1000,0)))</f>
        <v/>
      </c>
      <c r="L14" s="423"/>
      <c r="M14" s="424" t="str">
        <f t="shared" ref="M14:M19" si="7">IF(L14="","",(IFERROR(L14*(INDEX(ExAnteData,MATCH($B14,ExAnteProg,0),MATCH(L$5,ExAnteMo,0)))/1000,0)))</f>
        <v/>
      </c>
      <c r="N14" s="425" t="str">
        <f t="shared" ref="N14:N19" si="8">IF(L14="","",(IFERROR(L14*(INDEX(ExPostData,MATCH($B14,ExPostProg,0),MATCH(L$5,ExPostMo,0)))/1000,0)))</f>
        <v/>
      </c>
      <c r="O14" s="423"/>
      <c r="P14" s="424" t="str">
        <f>IF(O14="","",(IFERROR(O14*(INDEX(ExAnteData,MATCH($B14,ExAnteProg,0),MATCH(O$5,ExAnteMo,0)))/1000,0)))</f>
        <v/>
      </c>
      <c r="Q14" s="425" t="str">
        <f>IF(O14="","",(IFERROR(O14*(INDEX(ExPostData,MATCH($B14,ExPostProg,0),MATCH(O$5,ExPostMo,0)))/1000,0)))</f>
        <v/>
      </c>
      <c r="R14" s="423"/>
      <c r="S14" s="424" t="str">
        <f>IF(R14="","",(IFERROR(R14*(INDEX(ExAnteData,MATCH($B14,ExAnteProg,0),MATCH(R$5,ExAnteMo,0)))/1000,0)))</f>
        <v/>
      </c>
      <c r="T14" s="425" t="str">
        <f>IF(R14="","",(IFERROR(R14*(INDEX(ExPostData,MATCH($B14,ExPostProg,0),MATCH(R$5,ExPostMo,0)))/1000,0)))</f>
        <v/>
      </c>
      <c r="U14" s="503">
        <v>2168719</v>
      </c>
      <c r="V14" s="27"/>
      <c r="W14" s="27"/>
      <c r="X14" s="27"/>
      <c r="Y14" s="27"/>
      <c r="Z14" s="27"/>
      <c r="AA14" s="27"/>
      <c r="AB14" s="27"/>
      <c r="AC14" s="27"/>
      <c r="AD14" s="27"/>
      <c r="AE14" s="27"/>
      <c r="AF14" s="27"/>
    </row>
    <row r="15" spans="2:32" x14ac:dyDescent="0.2">
      <c r="B15" s="16" t="s">
        <v>202</v>
      </c>
      <c r="C15" s="423">
        <v>11709</v>
      </c>
      <c r="D15" s="486">
        <f t="shared" si="1"/>
        <v>0</v>
      </c>
      <c r="E15" s="487">
        <f t="shared" si="2"/>
        <v>49.177800000000005</v>
      </c>
      <c r="F15" s="423">
        <v>11649</v>
      </c>
      <c r="G15" s="486">
        <f t="shared" si="3"/>
        <v>0</v>
      </c>
      <c r="H15" s="487">
        <f t="shared" si="4"/>
        <v>48.925800000000002</v>
      </c>
      <c r="I15" s="423"/>
      <c r="J15" s="486" t="str">
        <f t="shared" si="5"/>
        <v/>
      </c>
      <c r="K15" s="487" t="str">
        <f t="shared" si="6"/>
        <v/>
      </c>
      <c r="L15" s="423"/>
      <c r="M15" s="486" t="str">
        <f t="shared" si="7"/>
        <v/>
      </c>
      <c r="N15" s="487" t="str">
        <f t="shared" si="8"/>
        <v/>
      </c>
      <c r="O15" s="423"/>
      <c r="P15" s="486" t="str">
        <f>IF(O15="","",(IFERROR(O15*(INDEX(ExAnteData,MATCH($B15,ExAnteProg,0),MATCH(O$5,ExAnteMo,0)))/1000,0)))</f>
        <v/>
      </c>
      <c r="Q15" s="487" t="str">
        <f>IF(O15="","",(IFERROR(O15*(INDEX(ExPostData,MATCH($B15,ExPostProg,0),MATCH(O$5,ExPostMo,0)))/1000,0)))</f>
        <v/>
      </c>
      <c r="R15" s="423"/>
      <c r="S15" s="486" t="str">
        <f>IF(R15="","",(IFERROR(R15*(INDEX(ExAnteData,MATCH($B15,ExAnteProg,0),MATCH(R$5,ExAnteMo,0)))/1000,0)))</f>
        <v/>
      </c>
      <c r="T15" s="487" t="str">
        <f>IF(R15="","",(IFERROR(R15*(INDEX(ExPostData,MATCH($B15,ExPostProg,0),MATCH(R$5,ExPostMo,0)))/1000,0)))</f>
        <v/>
      </c>
      <c r="U15" s="503">
        <v>472952</v>
      </c>
    </row>
    <row r="16" spans="2:32" x14ac:dyDescent="0.2">
      <c r="B16" s="16" t="s">
        <v>182</v>
      </c>
      <c r="C16" s="423">
        <v>3685</v>
      </c>
      <c r="D16" s="424">
        <f t="shared" si="1"/>
        <v>21.2256</v>
      </c>
      <c r="E16" s="425">
        <f t="shared" si="2"/>
        <v>40.903500000000001</v>
      </c>
      <c r="F16" s="17">
        <v>3684</v>
      </c>
      <c r="G16" s="486">
        <f t="shared" si="3"/>
        <v>21.183</v>
      </c>
      <c r="H16" s="487">
        <f t="shared" si="4"/>
        <v>40.892400000000002</v>
      </c>
      <c r="I16" s="423"/>
      <c r="J16" s="486" t="str">
        <f t="shared" si="5"/>
        <v/>
      </c>
      <c r="K16" s="425" t="str">
        <f t="shared" si="6"/>
        <v/>
      </c>
      <c r="L16" s="423"/>
      <c r="M16" s="424" t="str">
        <f t="shared" si="7"/>
        <v/>
      </c>
      <c r="N16" s="425" t="str">
        <f t="shared" si="8"/>
        <v/>
      </c>
      <c r="O16" s="423"/>
      <c r="P16" s="424" t="str">
        <f>IF(O16="","",(IFERROR(O16*(INDEX(ExAnteData,MATCH($B16,ExAnteProg,0),MATCH(O$5,ExAnteMo,0)))/1000,0)))</f>
        <v/>
      </c>
      <c r="Q16" s="425" t="str">
        <f>IF(O16="","",(IFERROR(O16*(INDEX(ExPostData,MATCH($B16,ExPostProg,0),MATCH(O$5,ExPostMo,0)))/1000,0)))</f>
        <v/>
      </c>
      <c r="R16" s="423"/>
      <c r="S16" s="424" t="str">
        <f>IF(R16="","",(IFERROR(R16*(INDEX(ExAnteData,MATCH($B16,ExAnteProg,0),MATCH(R$5,ExAnteMo,0)))/1000,0)))</f>
        <v/>
      </c>
      <c r="T16" s="425" t="str">
        <f>IF(R16="","",(IFERROR(R16*(INDEX(ExPostData,MATCH($B16,ExPostProg,0),MATCH(R$5,ExPostMo,0)))/1000,0)))</f>
        <v/>
      </c>
      <c r="U16" s="503">
        <v>4898639</v>
      </c>
      <c r="V16" s="27"/>
      <c r="W16" s="27"/>
      <c r="X16" s="27"/>
      <c r="Y16" s="27"/>
      <c r="Z16" s="27"/>
      <c r="AA16" s="27"/>
      <c r="AB16" s="27"/>
      <c r="AC16" s="27"/>
      <c r="AD16" s="27"/>
      <c r="AE16" s="27"/>
      <c r="AF16" s="27"/>
    </row>
    <row r="17" spans="2:32" x14ac:dyDescent="0.2">
      <c r="B17" s="16" t="s">
        <v>74</v>
      </c>
      <c r="C17" s="423">
        <v>798</v>
      </c>
      <c r="D17" s="424">
        <f t="shared" si="1"/>
        <v>82.273799999999994</v>
      </c>
      <c r="E17" s="425">
        <f t="shared" si="2"/>
        <v>90.253799999999984</v>
      </c>
      <c r="F17" s="17">
        <v>797</v>
      </c>
      <c r="G17" s="486">
        <f t="shared" si="3"/>
        <v>78.345099999999988</v>
      </c>
      <c r="H17" s="487">
        <f t="shared" si="4"/>
        <v>90.140699999999995</v>
      </c>
      <c r="I17" s="423"/>
      <c r="J17" s="486" t="str">
        <f t="shared" si="5"/>
        <v/>
      </c>
      <c r="K17" s="425" t="str">
        <f t="shared" si="6"/>
        <v/>
      </c>
      <c r="L17" s="423"/>
      <c r="M17" s="424" t="str">
        <f t="shared" si="7"/>
        <v/>
      </c>
      <c r="N17" s="425" t="str">
        <f t="shared" si="8"/>
        <v/>
      </c>
      <c r="O17" s="423"/>
      <c r="P17" s="424" t="str">
        <f>IF(O17="","",(IFERROR(O17*(INDEX(ExAnteData,MATCH($B17,ExAnteProg,0),MATCH(O$5,ExAnteMo,0)))/1000,0)))</f>
        <v/>
      </c>
      <c r="Q17" s="425" t="str">
        <f>IF(O17="","",(IFERROR(O17*(INDEX(ExPostData,MATCH($B17,ExPostProg,0),MATCH(O$5,ExPostMo,0)))/1000,0)))</f>
        <v/>
      </c>
      <c r="R17" s="423"/>
      <c r="S17" s="424" t="str">
        <f>IF(R17="","",(IFERROR(R17*(INDEX(ExAnteData,MATCH($B17,ExAnteProg,0),MATCH(R$5,ExAnteMo,0)))/1000,0)))</f>
        <v/>
      </c>
      <c r="T17" s="425" t="str">
        <f>IF(R17="","",(IFERROR(R17*(INDEX(ExPostData,MATCH($B17,ExPostProg,0),MATCH(R$5,ExPostMo,0)))/1000,0)))</f>
        <v/>
      </c>
      <c r="U17" s="503">
        <v>639396</v>
      </c>
      <c r="V17" s="27"/>
      <c r="W17" s="27"/>
      <c r="X17" s="27"/>
      <c r="Y17" s="27"/>
      <c r="Z17" s="27"/>
      <c r="AA17" s="27"/>
      <c r="AB17" s="27"/>
      <c r="AC17" s="27"/>
      <c r="AD17" s="27"/>
      <c r="AE17" s="27"/>
      <c r="AF17" s="27"/>
    </row>
    <row r="18" spans="2:32" ht="12.75" customHeight="1" x14ac:dyDescent="0.2">
      <c r="B18" s="422" t="s">
        <v>186</v>
      </c>
      <c r="C18" s="445">
        <v>0</v>
      </c>
      <c r="D18" s="424">
        <f t="shared" si="1"/>
        <v>0</v>
      </c>
      <c r="E18" s="425">
        <f t="shared" si="2"/>
        <v>0</v>
      </c>
      <c r="F18" s="445">
        <v>0</v>
      </c>
      <c r="G18" s="486">
        <f t="shared" si="3"/>
        <v>0</v>
      </c>
      <c r="H18" s="487">
        <f t="shared" si="4"/>
        <v>0</v>
      </c>
      <c r="I18" s="445"/>
      <c r="J18" s="486" t="str">
        <f t="shared" si="5"/>
        <v/>
      </c>
      <c r="K18" s="425" t="str">
        <f t="shared" si="6"/>
        <v/>
      </c>
      <c r="L18" s="445"/>
      <c r="M18" s="424" t="str">
        <f t="shared" si="7"/>
        <v/>
      </c>
      <c r="N18" s="425" t="str">
        <f t="shared" si="8"/>
        <v/>
      </c>
      <c r="O18" s="423"/>
      <c r="P18" s="424" t="str">
        <f>IF(O18="","",(IFERROR(O18*(INDEX(ExAnteData,MATCH("Capacity Bidding Program (CBP) Day Ahead",ExAnteProg,0),MATCH(O$5,ExAnteMo,0)))/1000,0)))</f>
        <v/>
      </c>
      <c r="Q18" s="425" t="str">
        <f>IF(O18="","",(IFERROR(O18*(INDEX(ExPostData,MATCH("Capacity Bidding Program (CBP) Day Ahead",ExPostProg,0),MATCH(O$5,ExPostMo,0)))/1000,0)))</f>
        <v/>
      </c>
      <c r="R18" s="423"/>
      <c r="S18" s="424" t="str">
        <f>IF(R18="","",(IFERROR(R18*(INDEX(ExAnteData,MATCH("Capacity Bidding Program (CBP) Day Ahead",ExAnteProg,0),MATCH(R$5,ExAnteMo,0)))/1000,0)))</f>
        <v/>
      </c>
      <c r="T18" s="425" t="str">
        <f>IF(R18="","",(IFERROR(R18*(INDEX(ExPostData,MATCH("Capacity Bidding Program (CBP) Day Ahead",ExPostProg,0),MATCH(R$5,ExPostMo,0)))/1000,0)))</f>
        <v/>
      </c>
      <c r="U18" s="503">
        <v>639396</v>
      </c>
      <c r="V18" s="27"/>
      <c r="W18" s="27"/>
      <c r="X18" s="27"/>
      <c r="Y18" s="27"/>
      <c r="Z18" s="27"/>
      <c r="AA18" s="27"/>
      <c r="AB18" s="27"/>
      <c r="AC18" s="27"/>
      <c r="AD18" s="27"/>
      <c r="AE18" s="27"/>
      <c r="AF18" s="27"/>
    </row>
    <row r="19" spans="2:32" ht="12.75" customHeight="1" x14ac:dyDescent="0.2">
      <c r="B19" s="422" t="s">
        <v>185</v>
      </c>
      <c r="C19" s="445">
        <v>36</v>
      </c>
      <c r="D19" s="424">
        <f t="shared" si="1"/>
        <v>0.98639999999999994</v>
      </c>
      <c r="E19" s="425">
        <f t="shared" si="2"/>
        <v>1.5336000000000001</v>
      </c>
      <c r="F19" s="445">
        <v>56</v>
      </c>
      <c r="G19" s="486">
        <f t="shared" si="3"/>
        <v>1.6463999999999999</v>
      </c>
      <c r="H19" s="487">
        <f t="shared" si="4"/>
        <v>2.3855999999999997</v>
      </c>
      <c r="I19" s="445"/>
      <c r="J19" s="486" t="str">
        <f t="shared" si="5"/>
        <v/>
      </c>
      <c r="K19" s="425" t="str">
        <f t="shared" si="6"/>
        <v/>
      </c>
      <c r="L19" s="445"/>
      <c r="M19" s="424" t="str">
        <f t="shared" si="7"/>
        <v/>
      </c>
      <c r="N19" s="425" t="str">
        <f t="shared" si="8"/>
        <v/>
      </c>
      <c r="O19" s="423"/>
      <c r="P19" s="424" t="str">
        <f>IF(O19="","",(IFERROR(O19*(INDEX(ExAnteData,MATCH("Capacity Bidding Program (CBP) Day Of",ExAnteProg,0),MATCH(O$5,ExAnteMo,0)))/1000,0)))</f>
        <v/>
      </c>
      <c r="Q19" s="425" t="str">
        <f>IF(O19="","",(IFERROR(O19*(INDEX(ExPostData,MATCH("Capacity Bidding Program (CBP) Day Of",ExPostProg,0),MATCH(O$5,ExPostMo,0)))/1000,0)))</f>
        <v/>
      </c>
      <c r="R19" s="423"/>
      <c r="S19" s="424" t="str">
        <f>IF(R19="","",(IFERROR(R19*(INDEX(ExAnteData,MATCH("Capacity Bidding Program (CBP) Day Of",ExAnteProg,0),MATCH(R$5,ExAnteMo,0)))/1000,0)))</f>
        <v/>
      </c>
      <c r="T19" s="425" t="str">
        <f>IF(R19="","",(IFERROR(R19*(INDEX(ExPostData,MATCH("Capacity Bidding Program (CBP) Day Of",ExPostProg,0),MATCH(R$5,ExPostMo,0)))/1000,0)))</f>
        <v/>
      </c>
      <c r="U19" s="503">
        <v>639396</v>
      </c>
      <c r="V19" s="27"/>
      <c r="W19" s="27"/>
      <c r="X19" s="27"/>
      <c r="Y19" s="27"/>
      <c r="Z19" s="27"/>
      <c r="AA19" s="27"/>
      <c r="AB19" s="27"/>
      <c r="AC19" s="27"/>
      <c r="AD19" s="27"/>
      <c r="AE19" s="27"/>
      <c r="AF19" s="27"/>
    </row>
    <row r="20" spans="2:32" x14ac:dyDescent="0.2">
      <c r="B20" s="479" t="s">
        <v>198</v>
      </c>
      <c r="C20" s="445">
        <v>605</v>
      </c>
      <c r="D20" s="424">
        <v>36.844499999999996</v>
      </c>
      <c r="E20" s="425">
        <v>59.411000000000001</v>
      </c>
      <c r="F20" s="28">
        <v>655</v>
      </c>
      <c r="G20" s="486">
        <v>42.706000000000003</v>
      </c>
      <c r="H20" s="487">
        <v>64.321000000000012</v>
      </c>
      <c r="I20" s="28"/>
      <c r="J20" s="486"/>
      <c r="K20" s="425"/>
      <c r="L20" s="28"/>
      <c r="M20" s="424"/>
      <c r="N20" s="425"/>
      <c r="O20" s="28"/>
      <c r="P20" s="424"/>
      <c r="Q20" s="425"/>
      <c r="R20" s="28"/>
      <c r="S20" s="424"/>
      <c r="T20" s="425"/>
      <c r="U20" s="503">
        <v>639396</v>
      </c>
    </row>
    <row r="21" spans="2:32" x14ac:dyDescent="0.2">
      <c r="B21" s="16" t="s">
        <v>180</v>
      </c>
      <c r="C21" s="423">
        <v>150</v>
      </c>
      <c r="D21" s="424">
        <f>IF(C21="","",(IFERROR(C21*(INDEX(ExAnteData,MATCH($B21,ExAnteProg,0),MATCH(C$5,ExAnteMo,0)))/1000,0)))</f>
        <v>0.3</v>
      </c>
      <c r="E21" s="425">
        <f>IF(C21="","",(IFERROR(C21*(INDEX(ExPostData,MATCH($B21,ExPostProg,0),MATCH(C$5,ExPostMo,0)))/1000,0)))</f>
        <v>4.4999999999999998E-2</v>
      </c>
      <c r="F21" s="17">
        <v>151</v>
      </c>
      <c r="G21" s="486">
        <f>IF(F21="","",(IFERROR(F21*(INDEX(ExAnteData,MATCH($B21,ExAnteProg,0),MATCH(F$5,ExAnteMo,0)))/1000,0)))</f>
        <v>0.30199999999999999</v>
      </c>
      <c r="H21" s="487">
        <f>IF(F21="","",(IFERROR(F21*(INDEX(ExPostData,MATCH($B21,ExPostProg,0),MATCH(F$5,ExPostMo,0)))/1000,0)))</f>
        <v>4.53E-2</v>
      </c>
      <c r="I21" s="423"/>
      <c r="J21" s="486" t="str">
        <f>IF(I21="","",(IFERROR(I21*(INDEX(ExAnteData,MATCH($B21,ExAnteProg,0),MATCH(I$5,ExAnteMo,0)))/1000,0)))</f>
        <v/>
      </c>
      <c r="K21" s="425" t="str">
        <f>IF(I21="","",(IFERROR(I21*(INDEX(ExPostData,MATCH($B21,ExPostProg,0),MATCH(I$5,ExPostMo,0)))/1000,0)))</f>
        <v/>
      </c>
      <c r="L21" s="423"/>
      <c r="M21" s="486" t="str">
        <f>IF(L21="","",(IFERROR(L21*(INDEX(ExAnteData,MATCH($B21,ExAnteProg,0),MATCH(L$5,ExAnteMo,0)))/1000,0)))</f>
        <v/>
      </c>
      <c r="N21" s="425" t="str">
        <f>IF(L21="","",(IFERROR(L21*(INDEX(ExPostData,MATCH($B21,ExPostProg,0),MATCH(L$5,ExPostMo,0)))/1000,0)))</f>
        <v/>
      </c>
      <c r="O21" s="423"/>
      <c r="P21" s="424" t="str">
        <f>IF(O21="","",(IFERROR(O21*(INDEX(ExAnteData,MATCH($B21,ExAnteProg,0),MATCH(O$5,ExAnteMo,0)))/1000,0)))</f>
        <v/>
      </c>
      <c r="Q21" s="425" t="str">
        <f>IF(O21="","",(IFERROR(O21*(INDEX(ExPostData,MATCH($B21,ExPostProg,0),MATCH(O$5,ExPostMo,0)))/1000,0)))</f>
        <v/>
      </c>
      <c r="R21" s="423"/>
      <c r="S21" s="486" t="str">
        <f>IF(R21="","",(IFERROR(R21*(INDEX(ExAnteData,MATCH("Capacity Bidding Program (CBP) Day Of",ExAnteProg,0),MATCH(R$5,ExAnteMo,0)))/1000,0)))</f>
        <v/>
      </c>
      <c r="T21" s="425" t="str">
        <f>IF(R21="","",(IFERROR(R21*(INDEX(ExPostData,MATCH($B21,ExPostProg,0),MATCH(R$5,ExPostMo,0)))/1000,0)))</f>
        <v/>
      </c>
      <c r="U21" s="503">
        <v>611856</v>
      </c>
    </row>
    <row r="22" spans="2:32" x14ac:dyDescent="0.2">
      <c r="B22" s="16" t="s">
        <v>181</v>
      </c>
      <c r="C22" s="423">
        <v>380739</v>
      </c>
      <c r="D22" s="424">
        <f>IF(C22="","",(IFERROR(C22*(INDEX(ExAnteData,MATCH($B22,ExAnteProg,0),MATCH(C$5,ExAnteMo,0)))/1000,0)))</f>
        <v>7.6147799999999997</v>
      </c>
      <c r="E22" s="425">
        <f>IF(C22="","",(IFERROR(C22*(INDEX(ExPostData,MATCH($B22,ExPostProg,0),MATCH(C$5,ExPostMo,0)))/1000,0)))</f>
        <v>30.459119999999999</v>
      </c>
      <c r="F22" s="17">
        <v>380453</v>
      </c>
      <c r="G22" s="486">
        <f>IF(F22="","",(IFERROR(F22*(INDEX(ExAnteData,MATCH($B22,ExAnteProg,0),MATCH(F$5,ExAnteMo,0)))/1000,0)))</f>
        <v>7.6090600000000004</v>
      </c>
      <c r="H22" s="487">
        <f>IF(F22="","",(IFERROR(F22*(INDEX(ExPostData,MATCH($B22,ExPostProg,0),MATCH(F$5,ExPostMo,0)))/1000,0)))</f>
        <v>30.436240000000002</v>
      </c>
      <c r="I22" s="423"/>
      <c r="J22" s="486" t="str">
        <f>IF(I22="","",(IFERROR(I22*(INDEX(ExAnteData,MATCH($B22,ExAnteProg,0),MATCH(I$5,ExAnteMo,0)))/1000,0)))</f>
        <v/>
      </c>
      <c r="K22" s="425" t="str">
        <f>IF(I22="","",(IFERROR(I22*(INDEX(ExPostData,MATCH($B22,ExPostProg,0),MATCH(I$5,ExPostMo,0)))/1000,0)))</f>
        <v/>
      </c>
      <c r="L22" s="39"/>
      <c r="M22" s="424" t="str">
        <f>IF(L22="","",(IFERROR(L22*(INDEX(ExAnteData,MATCH($B22,ExAnteProg,0),MATCH(L$5,ExAnteMo,0)))/1000,0)))</f>
        <v/>
      </c>
      <c r="N22" s="425" t="str">
        <f>IF(L22="","",(IFERROR(L22*(INDEX(ExPostData,MATCH($B22,ExPostProg,0),MATCH(L$5,ExPostMo,0)))/1000,0)))</f>
        <v/>
      </c>
      <c r="O22" s="423"/>
      <c r="P22" s="424" t="str">
        <f>IF(O22="","",(IFERROR(O22*(INDEX(ExAnteData,MATCH($B22,ExAnteProg,0),MATCH(O$5,ExAnteMo,0)))/1000,0)))</f>
        <v/>
      </c>
      <c r="Q22" s="425" t="str">
        <f>IF(O22="","",(IFERROR(O22*(INDEX(ExPostData,MATCH($B22,ExPostProg,0),MATCH(O$5,ExPostMo,0)))/1000,0)))</f>
        <v/>
      </c>
      <c r="R22" s="423"/>
      <c r="S22" s="424" t="str">
        <f>IF(R22="","",(IFERROR(R22*(INDEX(ExAnteData,MATCH($B22,ExAnteProg,0),MATCH(R$5,ExAnteMo,0)))/1000,0)))</f>
        <v/>
      </c>
      <c r="T22" s="425" t="str">
        <f>IF(R22="","",(IFERROR(R22*(INDEX(ExPostData,MATCH($B22,ExPostProg,0),MATCH(R$5,ExPostMo,0)))/1000,0)))</f>
        <v/>
      </c>
      <c r="U22" s="503">
        <v>4325997</v>
      </c>
      <c r="V22" s="86"/>
    </row>
    <row r="23" spans="2:32" x14ac:dyDescent="0.2">
      <c r="B23" s="16" t="s">
        <v>70</v>
      </c>
      <c r="C23" s="423">
        <v>0</v>
      </c>
      <c r="D23" s="424">
        <f>IF(C23="","",(IFERROR(C23*(INDEX(ExAnteData,MATCH($B23,ExAnteProg,0),MATCH(C$5,ExAnteMo,0)))/1000,0)))</f>
        <v>0</v>
      </c>
      <c r="E23" s="425">
        <f>IF(C23="","",(IFERROR(C23*(INDEX(ExPostData,MATCH($B23,ExPostProg,0),MATCH(C$5,ExPostMo,0)))/1000,0)))</f>
        <v>0</v>
      </c>
      <c r="F23" s="29">
        <v>0</v>
      </c>
      <c r="G23" s="486">
        <f>IF(F23="","",(IFERROR(F23*(INDEX(ExAnteData,MATCH($B23,ExAnteProg,0),MATCH(F$5,ExAnteMo,0)))/1000,0)))</f>
        <v>0</v>
      </c>
      <c r="H23" s="487">
        <f>IF(F23="","",(IFERROR(F23*(INDEX(ExPostData,MATCH($B23,ExPostProg,0),MATCH(F$5,ExPostMo,0)))/1000,0)))</f>
        <v>0</v>
      </c>
      <c r="I23" s="378"/>
      <c r="J23" s="486" t="str">
        <f>IF(I23="","",(IFERROR(I23*(INDEX(ExAnteData,MATCH($B23,ExAnteProg,0),MATCH(I$5,ExAnteMo,0)))/1000,0)))</f>
        <v/>
      </c>
      <c r="K23" s="425" t="str">
        <f>IF(I23="","",(IFERROR(I23*(INDEX(ExPostData,MATCH($B23,ExPostProg,0),MATCH(I$5,ExPostMo,0)))/1000,0)))</f>
        <v/>
      </c>
      <c r="L23" s="423"/>
      <c r="M23" s="424" t="str">
        <f>IF(L23="","",(IFERROR(L23*(INDEX(ExAnteData,MATCH($B23,ExAnteProg,0),MATCH(L$5,ExAnteMo,0)))/1000,0)))</f>
        <v/>
      </c>
      <c r="N23" s="425" t="str">
        <f>IF(L23="","",(IFERROR(L23*(INDEX(ExPostData,MATCH($B23,ExPostProg,0),MATCH(L$5,ExPostMo,0)))/1000,0)))</f>
        <v/>
      </c>
      <c r="O23" s="423"/>
      <c r="P23" s="424" t="str">
        <f>IF(O23="","",(IFERROR(O23*(INDEX(ExAnteData,MATCH($B23,ExAnteProg,0),MATCH(O$5,ExAnteMo,0)))/1000,0)))</f>
        <v/>
      </c>
      <c r="Q23" s="425" t="str">
        <f>IF(O23="","",(IFERROR(O23*(INDEX(ExPostData,MATCH($B23,ExPostProg,0),MATCH(O$5,ExPostMo,0)))/1000,0)))</f>
        <v/>
      </c>
      <c r="R23" s="423"/>
      <c r="S23" s="424" t="str">
        <f>IF(R23="","",(IFERROR(R23*(INDEX(ExAnteData,MATCH($B23,ExAnteProg,0),MATCH(R$5,ExAnteMo,0)))/1000,0)))</f>
        <v/>
      </c>
      <c r="T23" s="425" t="str">
        <f>IF(R23="","",(IFERROR(R23*(INDEX(ExPostData,MATCH($B23,ExPostProg,0),MATCH(R$5,ExPostMo,0)))/1000,0)))</f>
        <v/>
      </c>
      <c r="U23" s="506">
        <v>22320</v>
      </c>
      <c r="V23" s="27"/>
      <c r="W23" s="27"/>
      <c r="X23" s="27"/>
      <c r="Y23" s="27"/>
      <c r="Z23" s="27"/>
      <c r="AA23" s="27"/>
      <c r="AB23" s="27"/>
      <c r="AC23" s="27"/>
      <c r="AD23" s="27"/>
      <c r="AE23" s="27"/>
      <c r="AF23" s="27"/>
    </row>
    <row r="24" spans="2:32" s="15" customFormat="1" ht="14.25" customHeight="1" thickBot="1" x14ac:dyDescent="0.2">
      <c r="B24" s="19" t="s">
        <v>15</v>
      </c>
      <c r="C24" s="30">
        <f t="shared" ref="C24:T24" si="9">SUM(C14:C23)</f>
        <v>686344</v>
      </c>
      <c r="D24" s="21">
        <f t="shared" si="9"/>
        <v>149.24508</v>
      </c>
      <c r="E24" s="22">
        <f t="shared" si="9"/>
        <v>473.81921999999997</v>
      </c>
      <c r="F24" s="30">
        <f t="shared" si="9"/>
        <v>684973</v>
      </c>
      <c r="G24" s="21">
        <f t="shared" si="9"/>
        <v>151.79155999999998</v>
      </c>
      <c r="H24" s="22">
        <f t="shared" si="9"/>
        <v>478.41663999999997</v>
      </c>
      <c r="I24" s="30">
        <f t="shared" si="9"/>
        <v>0</v>
      </c>
      <c r="J24" s="21">
        <f t="shared" si="9"/>
        <v>0</v>
      </c>
      <c r="K24" s="22">
        <f t="shared" si="9"/>
        <v>0</v>
      </c>
      <c r="L24" s="30">
        <f t="shared" si="9"/>
        <v>0</v>
      </c>
      <c r="M24" s="21">
        <f t="shared" si="9"/>
        <v>0</v>
      </c>
      <c r="N24" s="22">
        <f t="shared" si="9"/>
        <v>0</v>
      </c>
      <c r="O24" s="30">
        <f t="shared" si="9"/>
        <v>0</v>
      </c>
      <c r="P24" s="21">
        <f t="shared" si="9"/>
        <v>0</v>
      </c>
      <c r="Q24" s="22">
        <f t="shared" si="9"/>
        <v>0</v>
      </c>
      <c r="R24" s="331">
        <f t="shared" si="9"/>
        <v>0</v>
      </c>
      <c r="S24" s="21">
        <f t="shared" si="9"/>
        <v>0</v>
      </c>
      <c r="T24" s="22">
        <f t="shared" si="9"/>
        <v>0</v>
      </c>
      <c r="U24" s="31"/>
      <c r="V24" s="26"/>
      <c r="W24" s="26"/>
      <c r="X24" s="32"/>
      <c r="Y24" s="26"/>
      <c r="Z24" s="26"/>
      <c r="AA24" s="26"/>
      <c r="AB24" s="26"/>
      <c r="AC24" s="26"/>
      <c r="AD24" s="26"/>
      <c r="AE24" s="26"/>
      <c r="AF24" s="26"/>
    </row>
    <row r="25" spans="2:32" ht="14.25" customHeight="1" thickTop="1" thickBot="1" x14ac:dyDescent="0.25">
      <c r="B25" s="33" t="s">
        <v>16</v>
      </c>
      <c r="C25" s="34">
        <f t="shared" ref="C25:T25" si="10">SUM(C24,C12)</f>
        <v>688135</v>
      </c>
      <c r="D25" s="35">
        <f t="shared" si="10"/>
        <v>831.37418000000002</v>
      </c>
      <c r="E25" s="36">
        <f t="shared" si="10"/>
        <v>1097.3138199999999</v>
      </c>
      <c r="F25" s="34">
        <f t="shared" si="10"/>
        <v>686762</v>
      </c>
      <c r="G25" s="35">
        <f t="shared" si="10"/>
        <v>801.34515999999996</v>
      </c>
      <c r="H25" s="36">
        <f t="shared" si="10"/>
        <v>1102.0986399999999</v>
      </c>
      <c r="I25" s="34">
        <f t="shared" si="10"/>
        <v>0</v>
      </c>
      <c r="J25" s="35">
        <f t="shared" si="10"/>
        <v>0</v>
      </c>
      <c r="K25" s="36">
        <f t="shared" si="10"/>
        <v>0</v>
      </c>
      <c r="L25" s="34">
        <f t="shared" si="10"/>
        <v>0</v>
      </c>
      <c r="M25" s="35">
        <f t="shared" si="10"/>
        <v>0</v>
      </c>
      <c r="N25" s="36">
        <f t="shared" si="10"/>
        <v>0</v>
      </c>
      <c r="O25" s="34">
        <f t="shared" si="10"/>
        <v>0</v>
      </c>
      <c r="P25" s="35">
        <f t="shared" si="10"/>
        <v>0</v>
      </c>
      <c r="Q25" s="36">
        <f t="shared" si="10"/>
        <v>0</v>
      </c>
      <c r="R25" s="34">
        <f t="shared" si="10"/>
        <v>0</v>
      </c>
      <c r="S25" s="35">
        <f t="shared" si="10"/>
        <v>0</v>
      </c>
      <c r="T25" s="36">
        <f t="shared" si="10"/>
        <v>0</v>
      </c>
      <c r="U25" s="39"/>
      <c r="V25" s="27"/>
      <c r="W25" s="27"/>
      <c r="X25" s="27"/>
      <c r="Y25" s="27"/>
      <c r="Z25" s="27"/>
      <c r="AA25" s="27"/>
      <c r="AB25" s="27"/>
      <c r="AC25" s="27"/>
      <c r="AD25" s="27"/>
      <c r="AE25" s="27"/>
      <c r="AF25" s="27"/>
    </row>
    <row r="26" spans="2:32" ht="13.5" thickTop="1" x14ac:dyDescent="0.2">
      <c r="C26" s="40"/>
      <c r="D26" s="41"/>
      <c r="E26" s="42"/>
      <c r="F26" s="40"/>
      <c r="G26" s="43"/>
      <c r="H26" s="42"/>
      <c r="I26" s="40"/>
      <c r="J26" s="41"/>
      <c r="K26" s="45"/>
      <c r="L26" s="46"/>
      <c r="M26" s="41"/>
      <c r="N26" s="44"/>
      <c r="O26" s="40"/>
      <c r="P26" s="41"/>
      <c r="Q26" s="44"/>
      <c r="R26" s="40"/>
      <c r="S26" s="41"/>
      <c r="T26" s="42"/>
    </row>
    <row r="27" spans="2:32" ht="9" customHeight="1" x14ac:dyDescent="0.2">
      <c r="C27" s="40"/>
      <c r="D27" s="44"/>
      <c r="E27" s="44"/>
      <c r="F27" s="40"/>
      <c r="G27" s="44"/>
      <c r="H27" s="44"/>
      <c r="I27" s="40"/>
      <c r="J27" s="44"/>
      <c r="K27" s="44"/>
      <c r="L27" s="40"/>
      <c r="M27" s="44"/>
      <c r="N27" s="44"/>
      <c r="O27" s="40"/>
      <c r="P27" s="44"/>
      <c r="Q27" s="44"/>
      <c r="R27" s="40"/>
      <c r="S27" s="44"/>
      <c r="T27" s="44"/>
    </row>
    <row r="28" spans="2:32" ht="15" customHeight="1" x14ac:dyDescent="0.2">
      <c r="B28" s="5"/>
      <c r="C28" s="587" t="s">
        <v>17</v>
      </c>
      <c r="D28" s="588"/>
      <c r="E28" s="589"/>
      <c r="F28" s="587" t="s">
        <v>18</v>
      </c>
      <c r="G28" s="588"/>
      <c r="H28" s="589"/>
      <c r="I28" s="587" t="s">
        <v>19</v>
      </c>
      <c r="J28" s="588"/>
      <c r="K28" s="589"/>
      <c r="L28" s="587" t="s">
        <v>20</v>
      </c>
      <c r="M28" s="588"/>
      <c r="N28" s="589"/>
      <c r="O28" s="587" t="s">
        <v>21</v>
      </c>
      <c r="P28" s="588"/>
      <c r="Q28" s="589"/>
      <c r="R28" s="587" t="s">
        <v>22</v>
      </c>
      <c r="S28" s="588"/>
      <c r="T28" s="589"/>
      <c r="U28" s="4"/>
      <c r="V28" s="47"/>
    </row>
    <row r="29" spans="2:32" s="8" customFormat="1" ht="45.75" customHeight="1" x14ac:dyDescent="0.25">
      <c r="B29" s="6" t="s">
        <v>7</v>
      </c>
      <c r="C29" s="540" t="s">
        <v>8</v>
      </c>
      <c r="D29" s="540" t="s">
        <v>264</v>
      </c>
      <c r="E29" s="541" t="s">
        <v>265</v>
      </c>
      <c r="F29" s="540" t="s">
        <v>8</v>
      </c>
      <c r="G29" s="540" t="s">
        <v>264</v>
      </c>
      <c r="H29" s="541" t="s">
        <v>265</v>
      </c>
      <c r="I29" s="540" t="s">
        <v>8</v>
      </c>
      <c r="J29" s="540" t="s">
        <v>264</v>
      </c>
      <c r="K29" s="541" t="s">
        <v>265</v>
      </c>
      <c r="L29" s="540" t="s">
        <v>8</v>
      </c>
      <c r="M29" s="540" t="s">
        <v>264</v>
      </c>
      <c r="N29" s="541" t="s">
        <v>265</v>
      </c>
      <c r="O29" s="540" t="s">
        <v>8</v>
      </c>
      <c r="P29" s="540" t="s">
        <v>264</v>
      </c>
      <c r="Q29" s="541" t="s">
        <v>265</v>
      </c>
      <c r="R29" s="540" t="s">
        <v>8</v>
      </c>
      <c r="S29" s="540" t="s">
        <v>264</v>
      </c>
      <c r="T29" s="541" t="s">
        <v>265</v>
      </c>
      <c r="U29" s="7" t="s">
        <v>238</v>
      </c>
      <c r="V29" s="48"/>
    </row>
    <row r="30" spans="2:32" s="15" customFormat="1" ht="13.5" customHeight="1" x14ac:dyDescent="0.2">
      <c r="B30" s="9" t="s">
        <v>9</v>
      </c>
      <c r="C30" s="49" t="s">
        <v>34</v>
      </c>
      <c r="D30" s="50"/>
      <c r="E30" s="51"/>
      <c r="F30" s="49"/>
      <c r="G30" s="50"/>
      <c r="H30" s="51"/>
      <c r="I30" s="49"/>
      <c r="J30" s="50"/>
      <c r="K30" s="50"/>
      <c r="L30" s="49"/>
      <c r="M30" s="50"/>
      <c r="N30" s="51"/>
      <c r="O30" s="49"/>
      <c r="P30" s="50"/>
      <c r="Q30" s="51"/>
      <c r="R30" s="49"/>
      <c r="S30" s="50"/>
      <c r="T30" s="51"/>
      <c r="U30" s="503"/>
      <c r="V30" s="52"/>
    </row>
    <row r="31" spans="2:32" x14ac:dyDescent="0.2">
      <c r="B31" s="422" t="s">
        <v>184</v>
      </c>
      <c r="C31" s="423"/>
      <c r="D31" s="424" t="str">
        <f>IF(C31="","",(IFERROR(C31*(INDEX(ExAnteData,MATCH($B31,ExAnteProg,0),MATCH(C$28,ExAnteMo,0)))/1000,0)))</f>
        <v/>
      </c>
      <c r="E31" s="425" t="str">
        <f>IF(C31="","",(IFERROR(C31*(INDEX(ExPostData,MATCH($B31,ExPostProg,0),MATCH(C$28,ExPostMo,0)))/1000,0)))</f>
        <v/>
      </c>
      <c r="F31" s="423"/>
      <c r="G31" s="424" t="str">
        <f>IF(F31="","",(IFERROR(F31*(INDEX(ExAnteData,MATCH($B31,ExAnteProg,0),MATCH(F$28,ExAnteMo,0)))/1000,0)))</f>
        <v/>
      </c>
      <c r="H31" s="425" t="str">
        <f>IF(F31="","",(IFERROR(F31*(INDEX(ExPostData,MATCH($B31,ExPostProg,0),MATCH(F$28,ExPostMo,0)))/1000,0)))</f>
        <v/>
      </c>
      <c r="I31" s="423"/>
      <c r="J31" s="486" t="str">
        <f>IF(I31="","",(IFERROR(I31*(INDEX(ExAnteData,MATCH($B31,ExAnteProg,0),MATCH(I$28,ExAnteMo,0)))/1000,0)))</f>
        <v/>
      </c>
      <c r="K31" s="487" t="str">
        <f>IF(I31="","",(IFERROR(I31*(INDEX(ExPostData,MATCH($B31,ExPostProg,0),MATCH(I$28,ExPostMo,0)))/1000,0)))</f>
        <v/>
      </c>
      <c r="L31" s="423"/>
      <c r="M31" s="486" t="str">
        <f>IF(L31="","",(IFERROR(L31*(INDEX(ExAnteData,MATCH($B31,ExAnteProg,0),MATCH(L$28,ExAnteMo,0)))/1000,0)))</f>
        <v/>
      </c>
      <c r="N31" s="487" t="str">
        <f>IF(L31="","",(IFERROR(L31*(INDEX(ExPostData,MATCH($B31,ExPostProg,0),MATCH(L$28,ExPostMo,0)))/1000,0)))</f>
        <v/>
      </c>
      <c r="O31" s="423"/>
      <c r="P31" s="486" t="str">
        <f>IF(O31="","",(IFERROR(O31*(INDEX(ExAnteData,MATCH($B31,ExAnteProg,0),MATCH(O$28,ExAnteMo,0)))/1000,0)))</f>
        <v/>
      </c>
      <c r="Q31" s="487" t="str">
        <f>IF(O31="","",(IFERROR(O31*(INDEX(ExPostData,MATCH($B31,ExPostProg,0),MATCH(O$28,ExPostMo,0)))/1000,0)))</f>
        <v/>
      </c>
      <c r="R31" s="423"/>
      <c r="S31" s="486" t="str">
        <f>IF(R31="","",(IFERROR(R31*(INDEX(ExAnteData,MATCH($B31,ExAnteProg,0),MATCH(R$28,ExAnteMo,0)))/1000,0)))</f>
        <v/>
      </c>
      <c r="T31" s="487" t="str">
        <f>IF(R31="","",(IFERROR(R31*(INDEX(ExPostData,MATCH($B31,ExPostProg,0),MATCH(R$28,ExPostMo,0)))/1000,0)))</f>
        <v/>
      </c>
      <c r="U31" s="503">
        <v>11543</v>
      </c>
      <c r="V31" s="53"/>
    </row>
    <row r="32" spans="2:32" x14ac:dyDescent="0.2">
      <c r="B32" s="422" t="s">
        <v>183</v>
      </c>
      <c r="C32" s="423"/>
      <c r="D32" s="424" t="str">
        <f>IF(C32="","",(IFERROR(C32*(INDEX(ExAnteData,MATCH($B32,ExAnteProg,0),MATCH(C$28,ExAnteMo,0)))/1000,0)))</f>
        <v/>
      </c>
      <c r="E32" s="425" t="str">
        <f>IF(C32="","",(IFERROR(C32*(INDEX(ExPostData,MATCH($B32,ExPostProg,0),MATCH(C$28,ExPostMo,0)))/1000,0)))</f>
        <v/>
      </c>
      <c r="F32" s="423"/>
      <c r="G32" s="424" t="str">
        <f>IF(F32="","",(IFERROR(F32*(INDEX(ExAnteData,MATCH($B32,ExAnteProg,0),MATCH(F$28,ExAnteMo,0)))/1000,0)))</f>
        <v/>
      </c>
      <c r="H32" s="425" t="str">
        <f>IF(F32="","",(IFERROR(F32*(INDEX(ExPostData,MATCH($B32,ExPostProg,0),MATCH(F$28,ExPostMo,0)))/1000,0)))</f>
        <v/>
      </c>
      <c r="I32" s="423"/>
      <c r="J32" s="486" t="str">
        <f>IF(I32="","",(IFERROR(I32*(INDEX(ExAnteData,MATCH($B32,ExAnteProg,0),MATCH(I$28,ExAnteMo,0)))/1000,0)))</f>
        <v/>
      </c>
      <c r="K32" s="487" t="str">
        <f>IF(I32="","",(IFERROR(I32*(INDEX(ExPostData,MATCH($B32,ExPostProg,0),MATCH(I$28,ExPostMo,0)))/1000,0)))</f>
        <v/>
      </c>
      <c r="L32" s="423"/>
      <c r="M32" s="486" t="str">
        <f>IF(L32="","",(IFERROR(L32*(INDEX(ExAnteData,MATCH($B32,ExAnteProg,0),MATCH(L$28,ExAnteMo,0)))/1000,0)))</f>
        <v/>
      </c>
      <c r="N32" s="487" t="str">
        <f>IF(L32="","",(IFERROR(L32*(INDEX(ExPostData,MATCH($B32,ExPostProg,0),MATCH(L$28,ExPostMo,0)))/1000,0)))</f>
        <v/>
      </c>
      <c r="O32" s="423"/>
      <c r="P32" s="486" t="str">
        <f>IF(O32="","",(IFERROR(O32*(INDEX(ExAnteData,MATCH($B32,ExAnteProg,0),MATCH(O$28,ExAnteMo,0)))/1000,0)))</f>
        <v/>
      </c>
      <c r="Q32" s="487" t="str">
        <f>IF(O32="","",(IFERROR(O32*(INDEX(ExPostData,MATCH($B32,ExPostProg,0),MATCH(O$28,ExPostMo,0)))/1000,0)))</f>
        <v/>
      </c>
      <c r="R32" s="423"/>
      <c r="S32" s="486" t="str">
        <f>IF(R32="","",(IFERROR(R32*(INDEX(ExAnteData,MATCH($B32,ExAnteProg,0),MATCH(R$28,ExAnteMo,0)))/1000,0)))</f>
        <v/>
      </c>
      <c r="T32" s="487" t="str">
        <f>IF(R32="","",(IFERROR(R32*(INDEX(ExPostData,MATCH($B32,ExPostProg,0),MATCH(R$28,ExPostMo,0)))/1000,0)))</f>
        <v/>
      </c>
      <c r="U32" s="503">
        <v>11543</v>
      </c>
      <c r="V32" s="53"/>
    </row>
    <row r="33" spans="2:22" x14ac:dyDescent="0.2">
      <c r="B33" s="422" t="s">
        <v>68</v>
      </c>
      <c r="C33" s="423"/>
      <c r="D33" s="424" t="str">
        <f>IF(C33="","",(IFERROR(C33*(INDEX(ExAnteData,MATCH($B33,ExAnteProg,0),MATCH(C$28,ExAnteMo,0)))/1000,0)))</f>
        <v/>
      </c>
      <c r="E33" s="425" t="str">
        <f>IF(C33="","",(IFERROR(C33*(INDEX(ExPostData,MATCH($B33,ExPostProg,0),MATCH(C$28,ExPostMo,0)))/1000,0)))</f>
        <v/>
      </c>
      <c r="F33" s="423"/>
      <c r="G33" s="424" t="str">
        <f>IF(F33="","",(IFERROR(F33*(INDEX(ExAnteData,MATCH($B33,ExAnteProg,0),MATCH(F$28,ExAnteMo,0)))/1000,0)))</f>
        <v/>
      </c>
      <c r="H33" s="425" t="str">
        <f>IF(F33="","",(IFERROR(F33*(INDEX(ExPostData,MATCH($B33,ExPostProg,0),MATCH(F$28,ExPostMo,0)))/1000,0)))</f>
        <v/>
      </c>
      <c r="I33" s="423"/>
      <c r="J33" s="486" t="str">
        <f>IF(I33="","",(IFERROR(I33*(INDEX(ExAnteData,MATCH($B33,ExAnteProg,0),MATCH(I$28,ExAnteMo,0)))/1000,0)))</f>
        <v/>
      </c>
      <c r="K33" s="487" t="str">
        <f>IF(I33="","",(IFERROR(I33*(INDEX(ExPostData,MATCH($B33,ExPostProg,0),MATCH(I$28,ExPostMo,0)))/1000,0)))</f>
        <v/>
      </c>
      <c r="L33" s="423"/>
      <c r="M33" s="486" t="str">
        <f>IF(L33="","",(IFERROR(L33*(INDEX(ExAnteData,MATCH($B33,ExAnteProg,0),MATCH(L$28,ExAnteMo,0)))/1000,0)))</f>
        <v/>
      </c>
      <c r="N33" s="487" t="str">
        <f>IF(L33="","",(IFERROR(L33*(INDEX(ExPostData,MATCH($B33,ExPostProg,0),MATCH(L$28,ExPostMo,0)))/1000,0)))</f>
        <v/>
      </c>
      <c r="O33" s="423"/>
      <c r="P33" s="486" t="str">
        <f>IF(O33="","",(IFERROR(O33*(INDEX(ExAnteData,MATCH($B33,ExAnteProg,0),MATCH(O$28,ExAnteMo,0)))/1000,0)))</f>
        <v/>
      </c>
      <c r="Q33" s="487" t="str">
        <f>IF(O33="","",(IFERROR(O33*(INDEX(ExPostData,MATCH($B33,ExPostProg,0),MATCH(O$28,ExPostMo,0)))/1000,0)))</f>
        <v/>
      </c>
      <c r="R33" s="423"/>
      <c r="S33" s="486" t="str">
        <f>IF(R33="","",(IFERROR(R33*(INDEX(ExAnteData,MATCH($B33,ExAnteProg,0),MATCH(R$28,ExAnteMo,0)))/1000,0)))</f>
        <v/>
      </c>
      <c r="T33" s="487" t="str">
        <f>IF(R33="","",(IFERROR(R33*(INDEX(ExPostData,MATCH($B33,ExPostProg,0),MATCH(R$28,ExPostMo,0)))/1000,0)))</f>
        <v/>
      </c>
      <c r="U33" s="503" t="s">
        <v>11</v>
      </c>
      <c r="V33" s="53"/>
    </row>
    <row r="34" spans="2:22" x14ac:dyDescent="0.2">
      <c r="B34" s="422" t="s">
        <v>176</v>
      </c>
      <c r="C34" s="423"/>
      <c r="D34" s="424" t="str">
        <f>IF(C34="","",(IFERROR(C34*(INDEX(ExAnteData,MATCH($B34,ExAnteProg,0),MATCH(C$28,ExAnteMo,0)))/1000,0)))</f>
        <v/>
      </c>
      <c r="E34" s="425" t="str">
        <f>IF(C34="","",(IFERROR(C34*(INDEX(ExPostData,MATCH($B34,ExPostProg,0),MATCH(C$28,ExPostMo,0)))/1000,0)))</f>
        <v/>
      </c>
      <c r="F34" s="423"/>
      <c r="G34" s="424" t="str">
        <f>IF(F34="","",(IFERROR(F34*(INDEX(ExAnteData,MATCH($B34,ExAnteProg,0),MATCH(F$28,ExAnteMo,0)))/1000,0)))</f>
        <v/>
      </c>
      <c r="H34" s="425" t="str">
        <f>IF(F34="","",(IFERROR(F34*(INDEX(ExPostData,MATCH($B34,ExPostProg,0),MATCH(F$28,ExPostMo,0)))/1000,0)))</f>
        <v/>
      </c>
      <c r="I34" s="423"/>
      <c r="J34" s="486" t="str">
        <f>IF(I34="","",(IFERROR(I34*(INDEX(ExAnteData,MATCH($B34,ExAnteProg,0),MATCH(I$28,ExAnteMo,0)))/1000,0)))</f>
        <v/>
      </c>
      <c r="K34" s="487" t="str">
        <f>IF(I34="","",(IFERROR(I34*(INDEX(ExPostData,MATCH($B34,ExPostProg,0),MATCH(I$28,ExPostMo,0)))/1000,0)))</f>
        <v/>
      </c>
      <c r="L34" s="423"/>
      <c r="M34" s="486" t="str">
        <f>IF(L34="","",(IFERROR(L34*(INDEX(ExAnteData,MATCH($B34,ExAnteProg,0),MATCH(L$28,ExAnteMo,0)))/1000,0)))</f>
        <v/>
      </c>
      <c r="N34" s="487" t="str">
        <f>IF(L34="","",(IFERROR(L34*(INDEX(ExPostData,MATCH($B34,ExPostProg,0),MATCH(L$28,ExPostMo,0)))/1000,0)))</f>
        <v/>
      </c>
      <c r="O34" s="423"/>
      <c r="P34" s="486" t="str">
        <f>IF(O34="","",(IFERROR(O34*(INDEX(ExAnteData,MATCH($B34,ExAnteProg,0),MATCH(O$28,ExAnteMo,0)))/1000,0)))</f>
        <v/>
      </c>
      <c r="Q34" s="487" t="str">
        <f>IF(O34="","",(IFERROR(O34*(INDEX(ExPostData,MATCH($B34,ExPostProg,0),MATCH(O$28,ExPostMo,0)))/1000,0)))</f>
        <v/>
      </c>
      <c r="R34" s="423"/>
      <c r="S34" s="486" t="str">
        <f>IF(R34="","",(IFERROR(R34*(INDEX(ExAnteData,MATCH($B34,ExAnteProg,0),MATCH(R$28,ExAnteMo,0)))/1000,0)))</f>
        <v/>
      </c>
      <c r="T34" s="487" t="str">
        <f>IF(R34="","",(IFERROR(R34*(INDEX(ExPostData,MATCH($B34,ExPostProg,0),MATCH(R$28,ExPostMo,0)))/1000,0)))</f>
        <v/>
      </c>
      <c r="U34" s="503">
        <v>11649</v>
      </c>
      <c r="V34" s="53"/>
    </row>
    <row r="35" spans="2:22" s="15" customFormat="1" ht="14.25" customHeight="1" thickBot="1" x14ac:dyDescent="0.2">
      <c r="B35" s="19" t="s">
        <v>12</v>
      </c>
      <c r="C35" s="481">
        <f t="shared" ref="C35:T35" si="11">SUM(C31:C34)</f>
        <v>0</v>
      </c>
      <c r="D35" s="21">
        <f t="shared" si="11"/>
        <v>0</v>
      </c>
      <c r="E35" s="22">
        <f t="shared" si="11"/>
        <v>0</v>
      </c>
      <c r="F35" s="331">
        <f t="shared" si="11"/>
        <v>0</v>
      </c>
      <c r="G35" s="21">
        <f t="shared" si="11"/>
        <v>0</v>
      </c>
      <c r="H35" s="22">
        <f t="shared" si="11"/>
        <v>0</v>
      </c>
      <c r="I35" s="331">
        <f t="shared" si="11"/>
        <v>0</v>
      </c>
      <c r="J35" s="21">
        <f t="shared" si="11"/>
        <v>0</v>
      </c>
      <c r="K35" s="22">
        <f t="shared" si="11"/>
        <v>0</v>
      </c>
      <c r="L35" s="331">
        <f t="shared" si="11"/>
        <v>0</v>
      </c>
      <c r="M35" s="21">
        <f t="shared" si="11"/>
        <v>0</v>
      </c>
      <c r="N35" s="22">
        <f t="shared" si="11"/>
        <v>0</v>
      </c>
      <c r="O35" s="331">
        <f t="shared" si="11"/>
        <v>0</v>
      </c>
      <c r="P35" s="21">
        <f t="shared" si="11"/>
        <v>0</v>
      </c>
      <c r="Q35" s="22">
        <f t="shared" si="11"/>
        <v>0</v>
      </c>
      <c r="R35" s="331">
        <f t="shared" si="11"/>
        <v>0</v>
      </c>
      <c r="S35" s="21">
        <f t="shared" si="11"/>
        <v>0</v>
      </c>
      <c r="T35" s="22">
        <f t="shared" si="11"/>
        <v>0</v>
      </c>
      <c r="U35" s="504"/>
      <c r="V35" s="52"/>
    </row>
    <row r="36" spans="2:22" s="15" customFormat="1" ht="13.5" customHeight="1" thickTop="1" x14ac:dyDescent="0.2">
      <c r="B36" s="9" t="s">
        <v>13</v>
      </c>
      <c r="C36" s="423"/>
      <c r="D36" s="54"/>
      <c r="E36" s="51"/>
      <c r="F36" s="17"/>
      <c r="G36" s="54"/>
      <c r="H36" s="51"/>
      <c r="I36" s="17"/>
      <c r="J36" s="55"/>
      <c r="K36" s="51"/>
      <c r="L36" s="17"/>
      <c r="M36" s="54"/>
      <c r="N36" s="51"/>
      <c r="O36" s="423"/>
      <c r="P36" s="54"/>
      <c r="Q36" s="51"/>
      <c r="R36" s="17"/>
      <c r="S36" s="50"/>
      <c r="T36" s="56"/>
      <c r="U36" s="505"/>
      <c r="V36" s="52"/>
    </row>
    <row r="37" spans="2:22" x14ac:dyDescent="0.2">
      <c r="B37" s="422" t="s">
        <v>191</v>
      </c>
      <c r="C37" s="423"/>
      <c r="D37" s="424" t="str">
        <f>IF(C37="","",(IFERROR(C37*(INDEX(ExAnteData,MATCH($B37,ExAnteProg,0),MATCH(C$28,ExAnteMo,0)))/1000,0)))</f>
        <v/>
      </c>
      <c r="E37" s="425" t="str">
        <f>IF(C37="","",(IFERROR(C37*(INDEX(ExPostData,MATCH($B37,ExPostProg,0),MATCH(C$28,ExPostMo,0)))/1000,0)))</f>
        <v/>
      </c>
      <c r="F37" s="423"/>
      <c r="G37" s="424" t="str">
        <f>IF(F37="","",(IFERROR(F37*(INDEX(ExAnteData,MATCH($B37,ExAnteProg,0),MATCH(F$28,ExAnteMo,0)))/1000,0)))</f>
        <v/>
      </c>
      <c r="H37" s="425" t="str">
        <f>IF(F37="","",(IFERROR(F37*(INDEX(ExPostData,MATCH($B37,ExPostProg,0),MATCH(F$28,ExPostMo,0)))/1000,0)))</f>
        <v/>
      </c>
      <c r="I37" s="423"/>
      <c r="J37" s="486" t="str">
        <f>IF(I37="","",(IFERROR(I37*(INDEX(ExAnteData,MATCH($B37,ExAnteProg,0),MATCH(I$28,ExAnteMo,0)))/1000,0)))</f>
        <v/>
      </c>
      <c r="K37" s="487" t="str">
        <f>IF(I37="","",(IFERROR(I37*(INDEX(ExPostData,MATCH($B37,ExPostProg,0),MATCH(I$28,ExPostMo,0)))/1000,0)))</f>
        <v/>
      </c>
      <c r="L37" s="423"/>
      <c r="M37" s="486" t="str">
        <f>IF(L37="","",(IFERROR(L37*(INDEX(ExAnteData,MATCH($B37,ExAnteProg,0),MATCH(L$28,ExAnteMo,0)))/1000,0)))</f>
        <v/>
      </c>
      <c r="N37" s="487" t="str">
        <f>IF(L37="","",(IFERROR(L37*(INDEX(ExPostData,MATCH($B37,ExPostProg,0),MATCH(L$28,ExPostMo,0)))/1000,0)))</f>
        <v/>
      </c>
      <c r="O37" s="423"/>
      <c r="P37" s="486" t="str">
        <f>IF(O37="","",(IFERROR(O37*(INDEX(ExAnteData,MATCH($B37,ExAnteProg,0),MATCH(O$28,ExAnteMo,0)))/1000,0)))</f>
        <v/>
      </c>
      <c r="Q37" s="487" t="str">
        <f>IF(O37="","",(IFERROR(O37*(INDEX(ExPostData,MATCH($B37,ExPostProg,0),MATCH(O$28,ExPostMo,0)))/1000,0)))</f>
        <v/>
      </c>
      <c r="R37" s="423"/>
      <c r="S37" s="486" t="str">
        <f>IF(R37="","",(IFERROR(R37*(INDEX(ExAnteData,MATCH($B37,ExAnteProg,0),MATCH(R$28,ExAnteMo,0)))/1000,0)))</f>
        <v/>
      </c>
      <c r="T37" s="487" t="str">
        <f>IF(R37="","",(IFERROR(R37*(INDEX(ExPostData,MATCH($B37,ExPostProg,0),MATCH(R$28,ExPostMo,0)))/1000,0)))</f>
        <v/>
      </c>
      <c r="U37" s="503">
        <v>2168719</v>
      </c>
      <c r="V37" s="53"/>
    </row>
    <row r="38" spans="2:22" x14ac:dyDescent="0.2">
      <c r="B38" s="422" t="s">
        <v>202</v>
      </c>
      <c r="C38" s="423"/>
      <c r="D38" s="486" t="str">
        <f>IF(C38="","",(IFERROR(C38*(INDEX(ExAnteData,MATCH($B38,ExAnteProg,0),MATCH(C$28,ExAnteMo,0)))/1000,0)))</f>
        <v/>
      </c>
      <c r="E38" s="487" t="str">
        <f>IF(C38="","",(IFERROR(C38*(INDEX(ExPostData,MATCH($B38,ExPostProg,0),MATCH(C$28,ExPostMo,0)))/1000,0)))</f>
        <v/>
      </c>
      <c r="F38" s="423"/>
      <c r="G38" s="486" t="str">
        <f>IF(F38="","",(IFERROR(F38*(INDEX(ExAnteData,MATCH($B38,ExAnteProg,0),MATCH(F$28,ExAnteMo,0)))/1000,0)))</f>
        <v/>
      </c>
      <c r="H38" s="487" t="str">
        <f>IF(F38="","",(IFERROR(F38*(INDEX(ExPostData,MATCH($B38,ExPostProg,0),MATCH(F$28,ExPostMo,0)))/1000,0)))</f>
        <v/>
      </c>
      <c r="I38" s="423"/>
      <c r="J38" s="486" t="str">
        <f>IF(I38="","",(IFERROR(I38*(INDEX(ExAnteData,MATCH($B38,ExAnteProg,0),MATCH(I$28,ExAnteMo,0)))/1000,0)))</f>
        <v/>
      </c>
      <c r="K38" s="487" t="str">
        <f>IF(I38="","",(IFERROR(I38*(INDEX(ExPostData,MATCH($B38,ExPostProg,0),MATCH(I$28,ExPostMo,0)))/1000,0)))</f>
        <v/>
      </c>
      <c r="L38" s="423"/>
      <c r="M38" s="486" t="str">
        <f>IF(L38="","",(IFERROR(L38*(INDEX(ExAnteData,MATCH($B38,ExAnteProg,0),MATCH(L$28,ExAnteMo,0)))/1000,0)))</f>
        <v/>
      </c>
      <c r="N38" s="487" t="str">
        <f>IF(L38="","",(IFERROR(L38*(INDEX(ExPostData,MATCH($B38,ExPostProg,0),MATCH(L$28,ExPostMo,0)))/1000,0)))</f>
        <v/>
      </c>
      <c r="O38" s="423"/>
      <c r="P38" s="486" t="str">
        <f>IF(O38="","",(IFERROR(O38*(INDEX(ExAnteData,MATCH($B38,ExAnteProg,0),MATCH(O$28,ExAnteMo,0)))/1000,0)))</f>
        <v/>
      </c>
      <c r="Q38" s="487" t="str">
        <f>IF(O38="","",(IFERROR(O38*(INDEX(ExPostData,MATCH($B38,ExPostProg,0),MATCH(O$28,ExPostMo,0)))/1000,0)))</f>
        <v/>
      </c>
      <c r="R38" s="423"/>
      <c r="S38" s="486" t="str">
        <f>IF(R38="","",(IFERROR(R38*(INDEX(ExAnteData,MATCH($B38,ExAnteProg,0),MATCH(R$28,ExAnteMo,0)))/1000,0)))</f>
        <v/>
      </c>
      <c r="T38" s="487" t="str">
        <f>IF(R38="","",(IFERROR(R38*(INDEX(ExPostData,MATCH($B38,ExPostProg,0),MATCH(R$28,ExPostMo,0)))/1000,0)))</f>
        <v/>
      </c>
      <c r="U38" s="503">
        <v>472952</v>
      </c>
      <c r="V38" s="53"/>
    </row>
    <row r="39" spans="2:22" x14ac:dyDescent="0.2">
      <c r="B39" s="422" t="s">
        <v>182</v>
      </c>
      <c r="C39" s="423"/>
      <c r="D39" s="424" t="str">
        <f>IF(C39="","",(IFERROR(C39*(INDEX(ExAnteData,MATCH($B39,ExAnteProg,0),MATCH(C$28,ExAnteMo,0)))/1000,0)))</f>
        <v/>
      </c>
      <c r="E39" s="425" t="str">
        <f>IF(C39="","",(IFERROR(C39*(INDEX(ExPostData,MATCH($B39,ExPostProg,0),MATCH(C$28,ExPostMo,0)))/1000,0)))</f>
        <v/>
      </c>
      <c r="F39" s="423"/>
      <c r="G39" s="424" t="str">
        <f>IF(F39="","",(IFERROR(F39*(INDEX(ExAnteData,MATCH($B39,ExAnteProg,0),MATCH(F$28,ExAnteMo,0)))/1000,0)))</f>
        <v/>
      </c>
      <c r="H39" s="425" t="str">
        <f>IF(F39="","",(IFERROR(F39*(INDEX(ExPostData,MATCH($B39,ExPostProg,0),MATCH(F$28,ExPostMo,0)))/1000,0)))</f>
        <v/>
      </c>
      <c r="I39" s="423"/>
      <c r="J39" s="486" t="str">
        <f>IF(I39="","",(IFERROR(I39*(INDEX(ExAnteData,MATCH($B39,ExAnteProg,0),MATCH(I$28,ExAnteMo,0)))/1000,0)))</f>
        <v/>
      </c>
      <c r="K39" s="487" t="str">
        <f>IF(I39="","",(IFERROR(I39*(INDEX(ExPostData,MATCH($B39,ExPostProg,0),MATCH(I$28,ExPostMo,0)))/1000,0)))</f>
        <v/>
      </c>
      <c r="L39" s="423"/>
      <c r="M39" s="486" t="str">
        <f>IF(L39="","",(IFERROR(L39*(INDEX(ExAnteData,MATCH($B39,ExAnteProg,0),MATCH(L$28,ExAnteMo,0)))/1000,0)))</f>
        <v/>
      </c>
      <c r="N39" s="487" t="str">
        <f>IF(L39="","",(IFERROR(L39*(INDEX(ExPostData,MATCH($B39,ExPostProg,0),MATCH(L$28,ExPostMo,0)))/1000,0)))</f>
        <v/>
      </c>
      <c r="O39" s="423"/>
      <c r="P39" s="486" t="str">
        <f>IF(O39="","",(IFERROR(O39*(INDEX(ExAnteData,MATCH($B39,ExAnteProg,0),MATCH(O$28,ExAnteMo,0)))/1000,0)))</f>
        <v/>
      </c>
      <c r="Q39" s="487" t="str">
        <f>IF(O39="","",(IFERROR(O39*(INDEX(ExPostData,MATCH($B39,ExPostProg,0),MATCH(O$28,ExPostMo,0)))/1000,0)))</f>
        <v/>
      </c>
      <c r="R39" s="423"/>
      <c r="S39" s="486" t="str">
        <f>IF(R39="","",(IFERROR(R39*(INDEX(ExAnteData,MATCH($B39,ExAnteProg,0),MATCH(R$28,ExAnteMo,0)))/1000,0)))</f>
        <v/>
      </c>
      <c r="T39" s="487" t="str">
        <f>IF(R39="","",(IFERROR(R39*(INDEX(ExPostData,MATCH($B39,ExPostProg,0),MATCH(R$28,ExPostMo,0)))/1000,0)))</f>
        <v/>
      </c>
      <c r="U39" s="503">
        <v>4898639</v>
      </c>
      <c r="V39" s="53"/>
    </row>
    <row r="40" spans="2:22" x14ac:dyDescent="0.2">
      <c r="B40" s="422" t="s">
        <v>74</v>
      </c>
      <c r="C40" s="423"/>
      <c r="D40" s="424" t="str">
        <f>IF(C40="","",(IFERROR(C40*(INDEX(ExAnteData,MATCH($B40,ExAnteProg,0),MATCH(C$28,ExAnteMo,0)))/1000,0)))</f>
        <v/>
      </c>
      <c r="E40" s="425" t="str">
        <f>IF(C40="","",(IFERROR(C40*(INDEX(ExPostData,MATCH($B40,ExPostProg,0),MATCH(C$28,ExPostMo,0)))/1000,0)))</f>
        <v/>
      </c>
      <c r="F40" s="423"/>
      <c r="G40" s="424" t="str">
        <f>IF(F40="","",(IFERROR(F40*(INDEX(ExAnteData,MATCH($B40,ExAnteProg,0),MATCH(F$28,ExAnteMo,0)))/1000,0)))</f>
        <v/>
      </c>
      <c r="H40" s="425" t="str">
        <f>IF(F40="","",(IFERROR(F40*(INDEX(ExPostData,MATCH($B40,ExPostProg,0),MATCH(F$28,ExPostMo,0)))/1000,0)))</f>
        <v/>
      </c>
      <c r="I40" s="423"/>
      <c r="J40" s="486" t="str">
        <f>IF(I40="","",(IFERROR(I40*(INDEX(ExAnteData,MATCH($B40,ExAnteProg,0),MATCH(I$28,ExAnteMo,0)))/1000,0)))</f>
        <v/>
      </c>
      <c r="K40" s="487" t="str">
        <f>IF(I40="","",(IFERROR(I40*(INDEX(ExPostData,MATCH($B40,ExPostProg,0),MATCH(I$28,ExPostMo,0)))/1000,0)))</f>
        <v/>
      </c>
      <c r="L40" s="423"/>
      <c r="M40" s="486" t="str">
        <f>IF(L40="","",(IFERROR(L40*(INDEX(ExAnteData,MATCH($B40,ExAnteProg,0),MATCH(L$28,ExAnteMo,0)))/1000,0)))</f>
        <v/>
      </c>
      <c r="N40" s="487" t="str">
        <f>IF(L40="","",(IFERROR(L40*(INDEX(ExPostData,MATCH($B40,ExPostProg,0),MATCH(L$28,ExPostMo,0)))/1000,0)))</f>
        <v/>
      </c>
      <c r="O40" s="423"/>
      <c r="P40" s="486" t="str">
        <f>IF(O40="","",(IFERROR(O40*(INDEX(ExAnteData,MATCH($B40,ExAnteProg,0),MATCH(O$28,ExAnteMo,0)))/1000,0)))</f>
        <v/>
      </c>
      <c r="Q40" s="487" t="str">
        <f>IF(O40="","",(IFERROR(O40*(INDEX(ExPostData,MATCH($B40,ExPostProg,0),MATCH(O$28,ExPostMo,0)))/1000,0)))</f>
        <v/>
      </c>
      <c r="R40" s="423"/>
      <c r="S40" s="486" t="str">
        <f>IF(R40="","",(IFERROR(R40*(INDEX(ExAnteData,MATCH($B40,ExAnteProg,0),MATCH(R$28,ExAnteMo,0)))/1000,0)))</f>
        <v/>
      </c>
      <c r="T40" s="487" t="str">
        <f>IF(R40="","",(IFERROR(R40*(INDEX(ExPostData,MATCH($B40,ExPostProg,0),MATCH(R$28,ExPostMo,0)))/1000,0)))</f>
        <v/>
      </c>
      <c r="U40" s="503">
        <v>639396</v>
      </c>
      <c r="V40" s="53"/>
    </row>
    <row r="41" spans="2:22" ht="12.75" customHeight="1" x14ac:dyDescent="0.2">
      <c r="B41" s="422" t="s">
        <v>186</v>
      </c>
      <c r="C41" s="423"/>
      <c r="D41" s="424" t="str">
        <f>IF(C41="","",(IFERROR(C41*(INDEX(ExAnteData,MATCH("Capacity Bidding Program (CBP) Day Ahead",ExAnteProg,0),MATCH(C$28,ExAnteMo,0)))/1000,0)))</f>
        <v/>
      </c>
      <c r="E41" s="425" t="str">
        <f>IF(C41="","",(IFERROR(C41*(INDEX(ExPostData,MATCH("Capacity Bidding Program (CBP) Day Ahead",ExPostProg,0),MATCH(C$28,ExPostMo,0)))/1000,0)))</f>
        <v/>
      </c>
      <c r="F41" s="423"/>
      <c r="G41" s="424" t="str">
        <f>IF(F41="","",(IFERROR(F41*(INDEX(ExAnteData,MATCH("Capacity Bidding Program (CBP) Day Ahead",ExAnteProg,0),MATCH(F$28,ExAnteMo,0)))/1000,0)))</f>
        <v/>
      </c>
      <c r="H41" s="425" t="str">
        <f>IF(F41="","",(IFERROR(F41*(INDEX(ExPostData,MATCH("Capacity Bidding Program (CBP) Day Ahead",ExPostProg,0),MATCH(F$28,ExPostMo,0)))/1000,0)))</f>
        <v/>
      </c>
      <c r="I41" s="423"/>
      <c r="J41" s="486" t="str">
        <f>IF(I41="","",(IFERROR(I41*(INDEX(ExAnteData,MATCH("Capacity Bidding Program (CBP) Day Ahead",ExAnteProg,0),MATCH(I$28,ExAnteMo,0)))/1000,0)))</f>
        <v/>
      </c>
      <c r="K41" s="487" t="str">
        <f>IF(I41="","",(IFERROR(I41*(INDEX(ExPostData,MATCH("Capacity Bidding Program (CBP) Day Ahead",ExPostProg,0),MATCH(I$28,ExPostMo,0)))/1000,0)))</f>
        <v/>
      </c>
      <c r="L41" s="423"/>
      <c r="M41" s="486" t="str">
        <f>IF(L41="","",(IFERROR(L41*(INDEX(ExAnteData,MATCH("Capacity Bidding Program (CBP) Day Ahead",ExAnteProg,0),MATCH(L$28,ExAnteMo,0)))/1000,0)))</f>
        <v/>
      </c>
      <c r="N41" s="487" t="str">
        <f>IF(L41="","",(IFERROR(L41*(INDEX(ExPostData,MATCH("Capacity Bidding Program (CBP) Day Ahead",ExPostProg,0),MATCH(L$28,ExPostMo,0)))/1000,0)))</f>
        <v/>
      </c>
      <c r="O41" s="423"/>
      <c r="P41" s="486" t="str">
        <f>IF(O41="","",(IFERROR(O41*(INDEX(ExAnteData,MATCH("Capacity Bidding Program (CBP) Day Ahead",ExAnteProg,0),MATCH(O$28,ExAnteMo,0)))/1000,0)))</f>
        <v/>
      </c>
      <c r="Q41" s="487" t="str">
        <f>IF(O41="","",(IFERROR(O41*(INDEX(ExPostData,MATCH("Capacity Bidding Program (CBP) Day Ahead",ExPostProg,0),MATCH(O$28,ExPostMo,0)))/1000,0)))</f>
        <v/>
      </c>
      <c r="R41" s="423"/>
      <c r="S41" s="486" t="str">
        <f>IF(R41="","",(IFERROR(R41*(INDEX(ExAnteData,MATCH("Capacity Bidding Program (CBP) Day Ahead",ExAnteProg,0),MATCH(R$28,ExAnteMo,0)))/1000,0)))</f>
        <v/>
      </c>
      <c r="T41" s="487" t="str">
        <f>IF(R41="","",(IFERROR(R41*(INDEX(ExPostData,MATCH("Capacity Bidding Program (CBP) Day Ahead",ExPostProg,0),MATCH(R$28,ExPostMo,0)))/1000,0)))</f>
        <v/>
      </c>
      <c r="U41" s="503">
        <v>639396</v>
      </c>
      <c r="V41" s="53"/>
    </row>
    <row r="42" spans="2:22" ht="12.75" customHeight="1" x14ac:dyDescent="0.2">
      <c r="B42" s="422" t="s">
        <v>185</v>
      </c>
      <c r="C42" s="423"/>
      <c r="D42" s="424" t="str">
        <f>IF(C42="","",(IFERROR(C42*(INDEX(ExAnteData,MATCH("Capacity Bidding Program (CBP) Day Of",ExAnteProg,0),MATCH(C$28,ExAnteMo,0)))/1000,0)))</f>
        <v/>
      </c>
      <c r="E42" s="425" t="str">
        <f>IF(C42="","",(IFERROR(C42*(INDEX(ExPostData,MATCH("Capacity Bidding Program (CBP) Day Of",ExPostProg,0),MATCH(C$28,ExPostMo,0)))/1000,0)))</f>
        <v/>
      </c>
      <c r="F42" s="423"/>
      <c r="G42" s="424" t="str">
        <f>IF(F42="","",(IFERROR(F42*(INDEX(ExAnteData,MATCH("Capacity Bidding Program (CBP) Day Of",ExAnteProg,0),MATCH(F$28,ExAnteMo,0)))/1000,0)))</f>
        <v/>
      </c>
      <c r="H42" s="425" t="str">
        <f>IF(F42="","",(IFERROR(F42*(INDEX(ExPostData,MATCH("Capacity Bidding Program (CBP) Day Of",ExPostProg,0),MATCH(F$28,ExPostMo,0)))/1000,0)))</f>
        <v/>
      </c>
      <c r="I42" s="423"/>
      <c r="J42" s="486" t="str">
        <f>IF(I42="","",(IFERROR(I42*(INDEX(ExAnteData,MATCH("Capacity Bidding Program (CBP) Day Of",ExAnteProg,0),MATCH(I$28,ExAnteMo,0)))/1000,0)))</f>
        <v/>
      </c>
      <c r="K42" s="487" t="str">
        <f>IF(I42="","",(IFERROR(I42*(INDEX(ExPostData,MATCH("Capacity Bidding Program (CBP) Day Of",ExPostProg,0),MATCH(I$28,ExPostMo,0)))/1000,0)))</f>
        <v/>
      </c>
      <c r="L42" s="423"/>
      <c r="M42" s="486" t="str">
        <f>IF(L42="","",(IFERROR(L42*(INDEX(ExAnteData,MATCH("Capacity Bidding Program (CBP) Day Of",ExAnteProg,0),MATCH(L$28,ExAnteMo,0)))/1000,0)))</f>
        <v/>
      </c>
      <c r="N42" s="487" t="str">
        <f>IF(L42="","",(IFERROR(L42*(INDEX(ExPostData,MATCH("Capacity Bidding Program (CBP) Day Of",ExPostProg,0),MATCH(L$28,ExPostMo,0)))/1000,0)))</f>
        <v/>
      </c>
      <c r="O42" s="423"/>
      <c r="P42" s="486" t="str">
        <f>IF(O42="","",(IFERROR(O42*(INDEX(ExAnteData,MATCH("Capacity Bidding Program (CBP) Day Of",ExAnteProg,0),MATCH(O$28,ExAnteMo,0)))/1000,0)))</f>
        <v/>
      </c>
      <c r="Q42" s="487" t="str">
        <f>IF(O42="","",(IFERROR(O42*(INDEX(ExPostData,MATCH("Capacity Bidding Program (CBP) Day Of",ExPostProg,0),MATCH(O$28,ExPostMo,0)))/1000,0)))</f>
        <v/>
      </c>
      <c r="R42" s="423"/>
      <c r="S42" s="486" t="str">
        <f>IF(R42="","",(IFERROR(R42*(INDEX(ExAnteData,MATCH("Capacity Bidding Program (CBP) Day Of",ExAnteProg,0),MATCH(R$28,ExAnteMo,0)))/1000,0)))</f>
        <v/>
      </c>
      <c r="T42" s="487" t="str">
        <f>IF(R42="","",(IFERROR(R42*(INDEX(ExPostData,MATCH("Capacity Bidding Program (CBP) Day Of",ExPostProg,0),MATCH(R$28,ExPostMo,0)))/1000,0)))</f>
        <v/>
      </c>
      <c r="U42" s="503">
        <v>639396</v>
      </c>
      <c r="V42" s="53"/>
    </row>
    <row r="43" spans="2:22" x14ac:dyDescent="0.2">
      <c r="B43" s="479" t="s">
        <v>198</v>
      </c>
      <c r="C43" s="28"/>
      <c r="D43" s="424"/>
      <c r="E43" s="425"/>
      <c r="F43" s="28"/>
      <c r="G43" s="486"/>
      <c r="H43" s="487"/>
      <c r="I43" s="28"/>
      <c r="J43" s="486"/>
      <c r="K43" s="487"/>
      <c r="L43" s="28"/>
      <c r="M43" s="486"/>
      <c r="N43" s="487"/>
      <c r="O43" s="28"/>
      <c r="P43" s="486"/>
      <c r="Q43" s="487"/>
      <c r="R43" s="28"/>
      <c r="S43" s="486"/>
      <c r="T43" s="487"/>
      <c r="U43" s="503">
        <v>639396</v>
      </c>
      <c r="V43" s="53"/>
    </row>
    <row r="44" spans="2:22" x14ac:dyDescent="0.2">
      <c r="B44" s="422" t="s">
        <v>180</v>
      </c>
      <c r="C44" s="423"/>
      <c r="D44" s="424" t="str">
        <f>IF(C44="","",(IFERROR(C44*(INDEX(ExAnteData,MATCH($B44,ExAnteProg,0),MATCH(C$28,ExAnteMo,0)))/1000,0)))</f>
        <v/>
      </c>
      <c r="E44" s="425" t="str">
        <f>IF(C44="","",(IFERROR(C44*(INDEX(ExPostData,MATCH($B44,ExPostProg,0),MATCH(C$28,ExPostMo,0)))/1000,0)))</f>
        <v/>
      </c>
      <c r="F44" s="423"/>
      <c r="G44" s="424" t="str">
        <f>IF(F44="","",(IFERROR(F44*(INDEX(ExAnteData,MATCH($B44,ExAnteProg,0),MATCH(F$28,ExAnteMo,0)))/1000,0)))</f>
        <v/>
      </c>
      <c r="H44" s="425" t="str">
        <f>IF(F44="","",(IFERROR(F44*(INDEX(ExPostData,MATCH($B44,ExPostProg,0),MATCH(F$28,ExPostMo,0)))/1000,0)))</f>
        <v/>
      </c>
      <c r="I44" s="423"/>
      <c r="J44" s="486" t="str">
        <f>IF(I44="","",(IFERROR(I44*(INDEX(ExAnteData,MATCH($B44,ExAnteProg,0),MATCH(I$28,ExAnteMo,0)))/1000,0)))</f>
        <v/>
      </c>
      <c r="K44" s="487" t="str">
        <f>IF(I44="","",(IFERROR(I44*(INDEX(ExPostData,MATCH($B44,ExPostProg,0),MATCH(I$28,ExPostMo,0)))/1000,0)))</f>
        <v/>
      </c>
      <c r="L44" s="423"/>
      <c r="M44" s="486" t="str">
        <f>IF(L44="","",(IFERROR(L44*(INDEX(ExAnteData,MATCH($B44,ExAnteProg,0),MATCH(L$28,ExAnteMo,0)))/1000,0)))</f>
        <v/>
      </c>
      <c r="N44" s="487" t="str">
        <f>IF(L44="","",(IFERROR(L44*(INDEX(ExPostData,MATCH($B44,ExPostProg,0),MATCH(L$28,ExPostMo,0)))/1000,0)))</f>
        <v/>
      </c>
      <c r="O44" s="423"/>
      <c r="P44" s="486" t="str">
        <f>IF(O44="","",(IFERROR(O44*(INDEX(ExAnteData,MATCH($B44,ExAnteProg,0),MATCH(O$28,ExAnteMo,0)))/1000,0)))</f>
        <v/>
      </c>
      <c r="Q44" s="487" t="str">
        <f>IF(O44="","",(IFERROR(O44*(INDEX(ExPostData,MATCH($B44,ExPostProg,0),MATCH(O$28,ExPostMo,0)))/1000,0)))</f>
        <v/>
      </c>
      <c r="R44" s="385"/>
      <c r="S44" s="486" t="str">
        <f>IF(R44="","",(IFERROR(R44*(INDEX(ExAnteData,MATCH($B44,ExAnteProg,0),MATCH(R$28,ExAnteMo,0)))/1000,0)))</f>
        <v/>
      </c>
      <c r="T44" s="487" t="str">
        <f>IF(R44="","",(IFERROR(R44*(INDEX(ExPostData,MATCH($B44,ExPostProg,0),MATCH(R$28,ExPostMo,0)))/1000,0)))</f>
        <v/>
      </c>
      <c r="U44" s="503">
        <v>611856</v>
      </c>
      <c r="V44" s="53"/>
    </row>
    <row r="45" spans="2:22" x14ac:dyDescent="0.2">
      <c r="B45" s="422" t="s">
        <v>181</v>
      </c>
      <c r="C45" s="423"/>
      <c r="D45" s="424" t="str">
        <f>IF(C45="","",(IFERROR(C45*(INDEX(ExAnteData,MATCH($B45,ExAnteProg,0),MATCH(C$28,ExAnteMo,0)))/1000,0)))</f>
        <v/>
      </c>
      <c r="E45" s="425" t="str">
        <f>IF(C45="","",(IFERROR(C45*(INDEX(ExPostData,MATCH($B45,ExPostProg,0),MATCH(C$28,ExPostMo,0)))/1000,0)))</f>
        <v/>
      </c>
      <c r="F45" s="423"/>
      <c r="G45" s="424" t="str">
        <f>IF(F45="","",(IFERROR(F45*(INDEX(ExAnteData,MATCH($B45,ExAnteProg,0),MATCH(F$28,ExAnteMo,0)))/1000,0)))</f>
        <v/>
      </c>
      <c r="H45" s="425" t="str">
        <f>IF(F45="","",(IFERROR(F45*(INDEX(ExPostData,MATCH($B45,ExPostProg,0),MATCH(F$28,ExPostMo,0)))/1000,0)))</f>
        <v/>
      </c>
      <c r="I45" s="423"/>
      <c r="J45" s="486" t="str">
        <f>IF(I45="","",(IFERROR(I45*(INDEX(ExAnteData,MATCH($B45,ExAnteProg,0),MATCH(I$28,ExAnteMo,0)))/1000,0)))</f>
        <v/>
      </c>
      <c r="K45" s="487" t="str">
        <f>IF(I45="","",(IFERROR(I45*(INDEX(ExPostData,MATCH($B45,ExPostProg,0),MATCH(I$28,ExPostMo,0)))/1000,0)))</f>
        <v/>
      </c>
      <c r="L45" s="423"/>
      <c r="M45" s="486" t="str">
        <f>IF(L45="","",(IFERROR(L45*(INDEX(ExAnteData,MATCH($B45,ExAnteProg,0),MATCH(L$28,ExAnteMo,0)))/1000,0)))</f>
        <v/>
      </c>
      <c r="N45" s="487" t="str">
        <f>IF(L45="","",(IFERROR(L45*(INDEX(ExPostData,MATCH($B45,ExPostProg,0),MATCH(L$28,ExPostMo,0)))/1000,0)))</f>
        <v/>
      </c>
      <c r="O45" s="423"/>
      <c r="P45" s="486" t="str">
        <f>IF(O45="","",(IFERROR(O45*(INDEX(ExAnteData,MATCH($B45,ExAnteProg,0),MATCH(O$28,ExAnteMo,0)))/1000,0)))</f>
        <v/>
      </c>
      <c r="Q45" s="487" t="str">
        <f>IF(O45="","",(IFERROR(O45*(INDEX(ExPostData,MATCH($B45,ExPostProg,0),MATCH(O$28,ExPostMo,0)))/1000,0)))</f>
        <v/>
      </c>
      <c r="R45" s="423"/>
      <c r="S45" s="486" t="str">
        <f>IF(R45="","",(IFERROR(R45*(INDEX(ExAnteData,MATCH($B45,ExAnteProg,0),MATCH(R$28,ExAnteMo,0)))/1000,0)))</f>
        <v/>
      </c>
      <c r="T45" s="487" t="str">
        <f>IF(R45="","",(IFERROR(R45*(INDEX(ExPostData,MATCH($B45,ExPostProg,0),MATCH(R$28,ExPostMo,0)))/1000,0)))</f>
        <v/>
      </c>
      <c r="U45" s="503">
        <v>4325997</v>
      </c>
      <c r="V45" s="53"/>
    </row>
    <row r="46" spans="2:22" x14ac:dyDescent="0.2">
      <c r="B46" s="422" t="s">
        <v>70</v>
      </c>
      <c r="C46" s="423"/>
      <c r="D46" s="424" t="str">
        <f>IF(C46="","",(IFERROR(C46*(INDEX(ExAnteData,MATCH($B46,ExAnteProg,0),MATCH(C$5,ExAnteMo,0)))/1000,0)))</f>
        <v/>
      </c>
      <c r="E46" s="425" t="str">
        <f>IF(C46="","",(IFERROR(C46*(INDEX(ExPostData,MATCH($B46,ExPostProg,0),MATCH(C$5,ExPostMo,0)))/1000,0)))</f>
        <v/>
      </c>
      <c r="F46" s="531"/>
      <c r="G46" s="486" t="str">
        <f>IF(F46="","",(IFERROR(F46*(INDEX(ExAnteData,MATCH($B46,ExAnteProg,0),MATCH(F$5,ExAnteMo,0)))/1000,0)))</f>
        <v/>
      </c>
      <c r="H46" s="487" t="str">
        <f>IF(F46="","",(IFERROR(F46*(INDEX(ExPostData,MATCH($B46,ExPostProg,0),MATCH(F$5,ExPostMo,0)))/1000,0)))</f>
        <v/>
      </c>
      <c r="I46" s="423"/>
      <c r="J46" s="486" t="str">
        <f>IF(I46="","",(IFERROR(I46*(INDEX(ExAnteData,MATCH($B46,ExAnteProg,0),MATCH(I$5,ExAnteMo,0)))/1000,0)))</f>
        <v/>
      </c>
      <c r="K46" s="487" t="str">
        <f>IF(I46="","",(IFERROR(I46*(INDEX(ExPostData,MATCH($B46,ExPostProg,0),MATCH(I$5,ExPostMo,0)))/1000,0)))</f>
        <v/>
      </c>
      <c r="L46" s="488"/>
      <c r="M46" s="486" t="str">
        <f>IF(L46="","",(IFERROR(L46*(INDEX(ExAnteData,MATCH($B46,ExAnteProg,0),MATCH(L$28,ExAnteMo,0)))/1000,0)))</f>
        <v/>
      </c>
      <c r="N46" s="487" t="str">
        <f>IF(L46="","",(IFERROR(L46*(INDEX(ExPostData,MATCH($B46,ExPostProg,0),MATCH(L$28,ExPostMo,0)))/1000,0)))</f>
        <v/>
      </c>
      <c r="O46" s="423"/>
      <c r="P46" s="486" t="str">
        <f>IF(O46="","",(IFERROR(O46*(INDEX(ExAnteData,MATCH($B46,ExAnteProg,0),MATCH(O$28,ExAnteMo,0)))/1000,0)))</f>
        <v/>
      </c>
      <c r="Q46" s="487" t="str">
        <f>IF(O46="","",(IFERROR(O46*(INDEX(ExPostData,MATCH($B46,ExPostProg,0),MATCH(O$28,ExPostMo,0)))/1000,0)))</f>
        <v/>
      </c>
      <c r="R46" s="423"/>
      <c r="S46" s="486" t="str">
        <f>IF(R46="","",(IFERROR(R46*(INDEX(ExAnteData,MATCH($B46,ExAnteProg,0),MATCH(R$28,ExAnteMo,0)))/1000,0)))</f>
        <v/>
      </c>
      <c r="T46" s="487" t="str">
        <f>IF(R46="","",(IFERROR(R46*(INDEX(ExPostData,MATCH($B46,ExPostProg,0),MATCH(R$28,ExPostMo,0)))/1000,0)))</f>
        <v/>
      </c>
      <c r="U46" s="506">
        <v>22320</v>
      </c>
      <c r="V46" s="53"/>
    </row>
    <row r="47" spans="2:22" s="15" customFormat="1" ht="14.25" customHeight="1" thickBot="1" x14ac:dyDescent="0.25">
      <c r="B47" s="57" t="s">
        <v>15</v>
      </c>
      <c r="C47" s="20">
        <f t="shared" ref="C47:T47" si="12">SUM(C37:C46)</f>
        <v>0</v>
      </c>
      <c r="D47" s="21">
        <f t="shared" si="12"/>
        <v>0</v>
      </c>
      <c r="E47" s="22">
        <f t="shared" si="12"/>
        <v>0</v>
      </c>
      <c r="F47" s="532">
        <f>SUM(F37:F46)</f>
        <v>0</v>
      </c>
      <c r="G47" s="21">
        <f t="shared" si="12"/>
        <v>0</v>
      </c>
      <c r="H47" s="22">
        <f t="shared" si="12"/>
        <v>0</v>
      </c>
      <c r="I47" s="20">
        <f t="shared" si="12"/>
        <v>0</v>
      </c>
      <c r="J47" s="21">
        <f t="shared" si="12"/>
        <v>0</v>
      </c>
      <c r="K47" s="22">
        <f t="shared" si="12"/>
        <v>0</v>
      </c>
      <c r="L47" s="20">
        <f t="shared" si="12"/>
        <v>0</v>
      </c>
      <c r="M47" s="21">
        <f t="shared" si="12"/>
        <v>0</v>
      </c>
      <c r="N47" s="22">
        <f t="shared" si="12"/>
        <v>0</v>
      </c>
      <c r="O47" s="20">
        <f t="shared" si="12"/>
        <v>0</v>
      </c>
      <c r="P47" s="21">
        <f t="shared" si="12"/>
        <v>0</v>
      </c>
      <c r="Q47" s="22">
        <f t="shared" si="12"/>
        <v>0</v>
      </c>
      <c r="R47" s="20">
        <f t="shared" si="12"/>
        <v>0</v>
      </c>
      <c r="S47" s="21">
        <f t="shared" si="12"/>
        <v>0</v>
      </c>
      <c r="T47" s="22">
        <f t="shared" si="12"/>
        <v>0</v>
      </c>
      <c r="U47" s="31"/>
      <c r="V47" s="52"/>
    </row>
    <row r="48" spans="2:22" ht="14.25" customHeight="1" thickTop="1" thickBot="1" x14ac:dyDescent="0.25">
      <c r="B48" s="33" t="s">
        <v>16</v>
      </c>
      <c r="C48" s="37">
        <f t="shared" ref="C48:T48" si="13">+C35+C47</f>
        <v>0</v>
      </c>
      <c r="D48" s="38">
        <f t="shared" si="13"/>
        <v>0</v>
      </c>
      <c r="E48" s="36">
        <f t="shared" si="13"/>
        <v>0</v>
      </c>
      <c r="F48" s="37">
        <f t="shared" si="13"/>
        <v>0</v>
      </c>
      <c r="G48" s="38">
        <f t="shared" si="13"/>
        <v>0</v>
      </c>
      <c r="H48" s="36">
        <f t="shared" si="13"/>
        <v>0</v>
      </c>
      <c r="I48" s="37">
        <f t="shared" si="13"/>
        <v>0</v>
      </c>
      <c r="J48" s="58">
        <f t="shared" si="13"/>
        <v>0</v>
      </c>
      <c r="K48" s="36">
        <f t="shared" si="13"/>
        <v>0</v>
      </c>
      <c r="L48" s="37">
        <f t="shared" si="13"/>
        <v>0</v>
      </c>
      <c r="M48" s="38">
        <f t="shared" si="13"/>
        <v>0</v>
      </c>
      <c r="N48" s="59">
        <f t="shared" si="13"/>
        <v>0</v>
      </c>
      <c r="O48" s="37">
        <f t="shared" si="13"/>
        <v>0</v>
      </c>
      <c r="P48" s="38">
        <f t="shared" si="13"/>
        <v>0</v>
      </c>
      <c r="Q48" s="59">
        <f t="shared" si="13"/>
        <v>0</v>
      </c>
      <c r="R48" s="37">
        <f t="shared" si="13"/>
        <v>0</v>
      </c>
      <c r="S48" s="35">
        <f t="shared" si="13"/>
        <v>0</v>
      </c>
      <c r="T48" s="59">
        <f t="shared" si="13"/>
        <v>0</v>
      </c>
      <c r="U48" s="60"/>
      <c r="V48" s="53"/>
    </row>
    <row r="49" spans="2:32" ht="13.5" thickTop="1" x14ac:dyDescent="0.2">
      <c r="B49" s="61"/>
      <c r="C49" s="62"/>
      <c r="D49" s="62"/>
      <c r="E49" s="27"/>
      <c r="F49" s="62"/>
      <c r="G49" s="62"/>
      <c r="H49" s="62"/>
      <c r="I49" s="62"/>
      <c r="J49" s="62"/>
      <c r="K49" s="62"/>
      <c r="L49" s="62"/>
      <c r="M49" s="62"/>
      <c r="N49" s="27"/>
      <c r="O49" s="62"/>
      <c r="P49" s="62"/>
      <c r="Q49" s="62"/>
      <c r="R49" s="62"/>
      <c r="S49" s="62"/>
      <c r="T49" s="62"/>
      <c r="U49" s="62"/>
      <c r="V49" s="27"/>
      <c r="W49" s="62"/>
      <c r="X49" s="62"/>
      <c r="Y49" s="63"/>
      <c r="Z49" s="60"/>
      <c r="AA49" s="60"/>
    </row>
    <row r="50" spans="2:32" ht="12.75" customHeight="1" x14ac:dyDescent="0.2">
      <c r="B50" s="584" t="s">
        <v>23</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row>
    <row r="51" spans="2:32" ht="12.75" customHeight="1" x14ac:dyDescent="0.2">
      <c r="B51" s="585" t="s">
        <v>275</v>
      </c>
      <c r="C51" s="585"/>
      <c r="D51" s="585"/>
      <c r="E51" s="585"/>
      <c r="F51" s="585"/>
      <c r="G51" s="585"/>
      <c r="H51" s="585"/>
      <c r="I51" s="585"/>
      <c r="J51" s="585"/>
      <c r="K51" s="585"/>
      <c r="L51" s="585"/>
      <c r="M51" s="585"/>
      <c r="N51" s="585"/>
      <c r="O51" s="585"/>
      <c r="P51" s="585"/>
      <c r="Q51" s="585"/>
      <c r="R51" s="585"/>
      <c r="S51" s="585"/>
      <c r="T51" s="585"/>
      <c r="U51" s="585"/>
      <c r="V51" s="394"/>
      <c r="W51" s="394"/>
      <c r="X51" s="394"/>
      <c r="Y51" s="394"/>
      <c r="Z51" s="394"/>
      <c r="AA51" s="394"/>
    </row>
    <row r="52" spans="2:32" x14ac:dyDescent="0.2">
      <c r="B52" s="585"/>
      <c r="C52" s="585"/>
      <c r="D52" s="585"/>
      <c r="E52" s="585"/>
      <c r="F52" s="585"/>
      <c r="G52" s="585"/>
      <c r="H52" s="585"/>
      <c r="I52" s="585"/>
      <c r="J52" s="585"/>
      <c r="K52" s="585"/>
      <c r="L52" s="585"/>
      <c r="M52" s="585"/>
      <c r="N52" s="585"/>
      <c r="O52" s="585"/>
      <c r="P52" s="585"/>
      <c r="Q52" s="585"/>
      <c r="R52" s="585"/>
      <c r="S52" s="585"/>
      <c r="T52" s="585"/>
      <c r="U52" s="585"/>
      <c r="V52" s="394"/>
      <c r="W52" s="394"/>
      <c r="X52" s="394"/>
      <c r="Y52" s="394"/>
      <c r="Z52" s="394"/>
      <c r="AA52" s="394"/>
    </row>
    <row r="53" spans="2:32" x14ac:dyDescent="0.2">
      <c r="B53" s="585"/>
      <c r="C53" s="585"/>
      <c r="D53" s="585"/>
      <c r="E53" s="585"/>
      <c r="F53" s="585"/>
      <c r="G53" s="585"/>
      <c r="H53" s="585"/>
      <c r="I53" s="585"/>
      <c r="J53" s="585"/>
      <c r="K53" s="585"/>
      <c r="L53" s="585"/>
      <c r="M53" s="585"/>
      <c r="N53" s="585"/>
      <c r="O53" s="585"/>
      <c r="P53" s="585"/>
      <c r="Q53" s="585"/>
      <c r="R53" s="585"/>
      <c r="S53" s="585"/>
      <c r="T53" s="585"/>
      <c r="U53" s="585"/>
      <c r="V53" s="394"/>
      <c r="W53" s="394"/>
      <c r="X53" s="394"/>
      <c r="Y53" s="394"/>
      <c r="Z53" s="394"/>
      <c r="AA53" s="394"/>
    </row>
    <row r="54" spans="2:32" ht="18.75" customHeight="1" x14ac:dyDescent="0.2">
      <c r="B54" s="586" t="s">
        <v>276</v>
      </c>
      <c r="C54" s="586"/>
      <c r="D54" s="586"/>
      <c r="E54" s="586"/>
      <c r="F54" s="586"/>
      <c r="G54" s="586"/>
      <c r="H54" s="586"/>
      <c r="I54" s="586"/>
      <c r="J54" s="586"/>
      <c r="K54" s="586"/>
      <c r="L54" s="586"/>
      <c r="M54" s="586"/>
      <c r="N54" s="586"/>
      <c r="O54" s="586"/>
      <c r="P54" s="586"/>
      <c r="Q54" s="586"/>
      <c r="R54" s="586"/>
      <c r="S54" s="586"/>
      <c r="T54" s="586"/>
      <c r="U54" s="586"/>
      <c r="V54" s="394"/>
      <c r="W54" s="394"/>
      <c r="X54" s="394"/>
      <c r="Y54" s="394"/>
      <c r="Z54" s="394"/>
      <c r="AA54" s="394"/>
    </row>
    <row r="55" spans="2:32" x14ac:dyDescent="0.2">
      <c r="B55" s="586"/>
      <c r="C55" s="586"/>
      <c r="D55" s="586"/>
      <c r="E55" s="586"/>
      <c r="F55" s="586"/>
      <c r="G55" s="586"/>
      <c r="H55" s="586"/>
      <c r="I55" s="586"/>
      <c r="J55" s="586"/>
      <c r="K55" s="586"/>
      <c r="L55" s="586"/>
      <c r="M55" s="586"/>
      <c r="N55" s="586"/>
      <c r="O55" s="586"/>
      <c r="P55" s="586"/>
      <c r="Q55" s="586"/>
      <c r="R55" s="586"/>
      <c r="S55" s="586"/>
      <c r="T55" s="586"/>
      <c r="U55" s="586"/>
      <c r="V55" s="395"/>
      <c r="W55" s="395"/>
      <c r="X55" s="395"/>
      <c r="Y55" s="395"/>
      <c r="Z55" s="395"/>
      <c r="AA55" s="395"/>
    </row>
    <row r="56" spans="2:32" s="64" customFormat="1" ht="22.5" customHeight="1" x14ac:dyDescent="0.15">
      <c r="B56" s="580" t="s">
        <v>24</v>
      </c>
      <c r="C56" s="580"/>
      <c r="D56" s="580"/>
      <c r="E56" s="580"/>
      <c r="F56" s="580"/>
      <c r="G56" s="580"/>
      <c r="H56" s="580"/>
      <c r="I56" s="580"/>
      <c r="J56" s="580"/>
      <c r="K56" s="580"/>
      <c r="L56" s="580"/>
      <c r="M56" s="580"/>
      <c r="N56" s="580"/>
      <c r="O56" s="580"/>
      <c r="P56" s="580"/>
      <c r="Q56" s="580"/>
      <c r="R56" s="580"/>
      <c r="S56" s="580"/>
      <c r="T56" s="580"/>
      <c r="U56" s="580"/>
      <c r="V56" s="396"/>
      <c r="W56" s="396"/>
      <c r="X56" s="396"/>
      <c r="Y56" s="396"/>
      <c r="Z56" s="396"/>
      <c r="AA56" s="396"/>
    </row>
    <row r="57" spans="2:32" ht="51.75" customHeight="1" x14ac:dyDescent="0.2">
      <c r="B57" s="581" t="s">
        <v>201</v>
      </c>
      <c r="C57" s="581"/>
      <c r="D57" s="581"/>
      <c r="E57" s="581"/>
      <c r="F57" s="581"/>
      <c r="G57" s="581"/>
      <c r="H57" s="581"/>
      <c r="I57" s="581"/>
      <c r="J57" s="581"/>
      <c r="K57" s="581"/>
      <c r="L57" s="581"/>
      <c r="M57" s="581"/>
      <c r="N57" s="581"/>
      <c r="O57" s="581"/>
      <c r="P57" s="581"/>
      <c r="Q57" s="581"/>
      <c r="R57" s="581"/>
      <c r="S57" s="581"/>
      <c r="T57" s="581"/>
      <c r="U57" s="581"/>
      <c r="V57" s="397"/>
      <c r="W57" s="397"/>
      <c r="X57" s="397"/>
      <c r="Y57" s="397"/>
      <c r="Z57" s="397"/>
      <c r="AA57" s="397"/>
    </row>
    <row r="58" spans="2:32" ht="18.75" customHeight="1" x14ac:dyDescent="0.2">
      <c r="B58" s="582" t="s">
        <v>316</v>
      </c>
      <c r="C58" s="582"/>
      <c r="D58" s="582"/>
      <c r="E58" s="582"/>
      <c r="F58" s="582"/>
      <c r="G58" s="582"/>
      <c r="H58" s="582"/>
      <c r="I58" s="582"/>
      <c r="J58" s="582"/>
      <c r="K58" s="582"/>
      <c r="L58" s="582"/>
      <c r="M58" s="582"/>
      <c r="N58" s="582"/>
      <c r="O58" s="582"/>
      <c r="P58" s="582"/>
      <c r="Q58" s="582"/>
      <c r="R58" s="582"/>
      <c r="S58" s="582"/>
      <c r="T58" s="582"/>
      <c r="U58" s="582"/>
      <c r="V58" s="64"/>
      <c r="W58" s="64"/>
      <c r="X58" s="64"/>
      <c r="Y58" s="64"/>
      <c r="Z58" s="64"/>
      <c r="AA58" s="64"/>
    </row>
    <row r="59" spans="2:32" s="236" customFormat="1" x14ac:dyDescent="0.2">
      <c r="B59" s="583"/>
      <c r="C59" s="583"/>
      <c r="D59" s="583"/>
      <c r="E59" s="583"/>
      <c r="F59" s="583"/>
      <c r="G59" s="583"/>
      <c r="H59" s="583"/>
      <c r="I59" s="583"/>
      <c r="J59" s="583"/>
      <c r="K59" s="583"/>
      <c r="L59" s="583"/>
      <c r="M59" s="583"/>
      <c r="N59" s="583"/>
      <c r="O59" s="583"/>
      <c r="P59" s="583"/>
      <c r="Q59" s="583"/>
      <c r="R59" s="583"/>
      <c r="S59" s="583"/>
      <c r="T59" s="583"/>
      <c r="U59" s="583"/>
      <c r="V59" s="396"/>
      <c r="W59" s="396"/>
      <c r="X59" s="396"/>
      <c r="Y59" s="396"/>
      <c r="Z59" s="396"/>
      <c r="AA59" s="396"/>
      <c r="AB59" s="235"/>
      <c r="AC59" s="235"/>
      <c r="AD59" s="235"/>
      <c r="AE59" s="235"/>
      <c r="AF59" s="235"/>
    </row>
    <row r="62" spans="2:32" s="236" customFormat="1" x14ac:dyDescent="0.2">
      <c r="B62" s="65"/>
      <c r="D62" s="235"/>
      <c r="E62" s="235"/>
      <c r="G62" s="235"/>
      <c r="H62" s="235"/>
      <c r="J62" s="235"/>
      <c r="K62" s="235"/>
      <c r="M62" s="235"/>
      <c r="N62" s="235"/>
      <c r="P62" s="235"/>
      <c r="Q62" s="235"/>
      <c r="S62" s="235"/>
      <c r="T62" s="235"/>
      <c r="V62" s="235"/>
      <c r="W62" s="235"/>
      <c r="X62" s="235"/>
      <c r="Y62" s="235"/>
      <c r="Z62" s="235"/>
      <c r="AA62" s="235"/>
      <c r="AB62" s="235"/>
      <c r="AC62" s="235"/>
      <c r="AD62" s="235"/>
      <c r="AE62" s="235"/>
      <c r="AF62" s="235"/>
    </row>
    <row r="69" spans="4:4" x14ac:dyDescent="0.2">
      <c r="D69" s="375"/>
    </row>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R28:T28"/>
    <mergeCell ref="C5:E5"/>
    <mergeCell ref="F5:H5"/>
    <mergeCell ref="I5:K5"/>
    <mergeCell ref="L5:N5"/>
    <mergeCell ref="O5:Q5"/>
    <mergeCell ref="R5:T5"/>
    <mergeCell ref="C28:E28"/>
    <mergeCell ref="F28:H28"/>
    <mergeCell ref="I28:K28"/>
    <mergeCell ref="L28:N28"/>
    <mergeCell ref="O28:Q28"/>
    <mergeCell ref="B56:U56"/>
    <mergeCell ref="B57:U57"/>
    <mergeCell ref="B58:U58"/>
    <mergeCell ref="B59:U59"/>
    <mergeCell ref="B50:AA50"/>
    <mergeCell ref="B51:U53"/>
    <mergeCell ref="B54:U55"/>
  </mergeCells>
  <printOptions horizontalCentered="1"/>
  <pageMargins left="0.17" right="0.17" top="0.59" bottom="0.33" header="0.17" footer="0.15"/>
  <pageSetup scale="55" orientation="landscape" cellComments="asDisplayed" r:id="rId2"/>
  <headerFooter alignWithMargins="0">
    <oddHeader>&amp;C&amp;"Calibri,Bold"Table I-1
SCE Interruptible and Price Responsive Programs
 Subscription Statistics -  Estimated Ex Ante and Ex Post MWs
 2015</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B1" zoomScale="80" zoomScaleNormal="80" zoomScaleSheetLayoutView="80" workbookViewId="0">
      <selection activeCell="H23" sqref="H23"/>
    </sheetView>
  </sheetViews>
  <sheetFormatPr defaultColWidth="9.33203125" defaultRowHeight="12.75" x14ac:dyDescent="0.2"/>
  <cols>
    <col min="1" max="1" width="1.83203125" style="371" customWidth="1"/>
    <col min="2" max="2" width="81.6640625" style="370" customWidth="1"/>
    <col min="3" max="3" width="17.1640625" style="370" customWidth="1"/>
    <col min="4" max="15" width="14.83203125" style="370" customWidth="1"/>
    <col min="16" max="16" width="15.1640625" style="371" customWidth="1"/>
    <col min="17" max="17" width="15" style="371" customWidth="1"/>
    <col min="18" max="18" width="14.83203125" style="371" bestFit="1" customWidth="1"/>
    <col min="19" max="19" width="3.6640625" style="371" customWidth="1"/>
    <col min="20" max="16384" width="9.33203125" style="371"/>
  </cols>
  <sheetData>
    <row r="1" spans="2:19" ht="15" customHeight="1" x14ac:dyDescent="0.25">
      <c r="B1" s="618" t="s">
        <v>161</v>
      </c>
      <c r="C1" s="618"/>
      <c r="D1" s="619"/>
      <c r="E1" s="619"/>
      <c r="F1" s="619"/>
      <c r="G1" s="619"/>
      <c r="H1" s="619"/>
      <c r="I1" s="619"/>
      <c r="J1" s="619"/>
      <c r="K1" s="619"/>
      <c r="L1" s="619"/>
      <c r="M1" s="619"/>
      <c r="N1" s="619"/>
      <c r="O1" s="619"/>
      <c r="P1" s="619"/>
      <c r="Q1" s="619"/>
      <c r="R1" s="619"/>
    </row>
    <row r="2" spans="2:19" ht="14.25" customHeight="1" x14ac:dyDescent="0.25">
      <c r="B2" s="618" t="s">
        <v>246</v>
      </c>
      <c r="C2" s="618"/>
      <c r="D2" s="619"/>
      <c r="E2" s="619"/>
      <c r="F2" s="619"/>
      <c r="G2" s="619"/>
      <c r="H2" s="619"/>
      <c r="I2" s="619"/>
      <c r="J2" s="619"/>
      <c r="K2" s="619"/>
      <c r="L2" s="619"/>
      <c r="M2" s="619"/>
      <c r="N2" s="619"/>
      <c r="O2" s="619"/>
      <c r="P2" s="619"/>
      <c r="Q2" s="619"/>
      <c r="R2" s="619"/>
    </row>
    <row r="3" spans="2:19" ht="13.5" customHeight="1" x14ac:dyDescent="0.2"/>
    <row r="4" spans="2:19" ht="18" customHeight="1" x14ac:dyDescent="0.25">
      <c r="B4" s="333" t="s">
        <v>34</v>
      </c>
      <c r="C4" s="623" t="s">
        <v>306</v>
      </c>
      <c r="D4" s="620" t="s">
        <v>277</v>
      </c>
      <c r="E4" s="621"/>
      <c r="F4" s="621"/>
      <c r="G4" s="621"/>
      <c r="H4" s="621"/>
      <c r="I4" s="621"/>
      <c r="J4" s="621"/>
      <c r="K4" s="621"/>
      <c r="L4" s="621"/>
      <c r="M4" s="621"/>
      <c r="N4" s="621"/>
      <c r="O4" s="622"/>
      <c r="P4" s="623" t="s">
        <v>304</v>
      </c>
      <c r="Q4" s="625" t="s">
        <v>248</v>
      </c>
      <c r="R4" s="627" t="s">
        <v>247</v>
      </c>
      <c r="S4" s="370"/>
    </row>
    <row r="5" spans="2:19" ht="34.5" customHeight="1" x14ac:dyDescent="0.2">
      <c r="B5" s="334"/>
      <c r="C5" s="624"/>
      <c r="D5" s="335" t="s">
        <v>1</v>
      </c>
      <c r="E5" s="336" t="s">
        <v>2</v>
      </c>
      <c r="F5" s="336" t="s">
        <v>3</v>
      </c>
      <c r="G5" s="336" t="s">
        <v>4</v>
      </c>
      <c r="H5" s="336" t="s">
        <v>5</v>
      </c>
      <c r="I5" s="336" t="s">
        <v>6</v>
      </c>
      <c r="J5" s="336" t="s">
        <v>17</v>
      </c>
      <c r="K5" s="336" t="s">
        <v>18</v>
      </c>
      <c r="L5" s="336" t="s">
        <v>19</v>
      </c>
      <c r="M5" s="336" t="s">
        <v>20</v>
      </c>
      <c r="N5" s="336" t="s">
        <v>21</v>
      </c>
      <c r="O5" s="337" t="s">
        <v>22</v>
      </c>
      <c r="P5" s="624"/>
      <c r="Q5" s="626"/>
      <c r="R5" s="628"/>
    </row>
    <row r="6" spans="2:19" s="370" customFormat="1" ht="18" x14ac:dyDescent="0.25">
      <c r="B6" s="338" t="s">
        <v>282</v>
      </c>
      <c r="C6" s="338"/>
      <c r="D6" s="353"/>
      <c r="E6" s="353"/>
      <c r="F6" s="353"/>
      <c r="G6" s="353"/>
      <c r="H6" s="353"/>
      <c r="I6" s="353"/>
      <c r="J6" s="353"/>
      <c r="K6" s="353"/>
      <c r="L6" s="353"/>
      <c r="M6" s="353"/>
      <c r="N6" s="353"/>
      <c r="O6" s="353"/>
      <c r="P6" s="354"/>
      <c r="Q6" s="354"/>
      <c r="R6" s="354"/>
    </row>
    <row r="7" spans="2:19" x14ac:dyDescent="0.2">
      <c r="B7" s="356" t="s">
        <v>141</v>
      </c>
      <c r="C7" s="489">
        <v>48622.599999999846</v>
      </c>
      <c r="D7" s="475"/>
      <c r="E7" s="475"/>
      <c r="F7" s="475"/>
      <c r="G7" s="475"/>
      <c r="H7" s="475"/>
      <c r="I7" s="475"/>
      <c r="J7" s="475"/>
      <c r="K7" s="475"/>
      <c r="L7" s="475"/>
      <c r="M7" s="475"/>
      <c r="N7" s="475"/>
      <c r="O7" s="475"/>
      <c r="P7" s="489">
        <f>SUM(D7:O7)</f>
        <v>0</v>
      </c>
      <c r="Q7" s="497">
        <f>P7+C7</f>
        <v>48622.599999999846</v>
      </c>
      <c r="R7" s="490"/>
    </row>
    <row r="8" spans="2:19" x14ac:dyDescent="0.2">
      <c r="B8" s="357" t="s">
        <v>142</v>
      </c>
      <c r="C8" s="491">
        <v>0</v>
      </c>
      <c r="D8" s="477"/>
      <c r="E8" s="477"/>
      <c r="F8" s="477"/>
      <c r="G8" s="477"/>
      <c r="H8" s="477"/>
      <c r="I8" s="477"/>
      <c r="J8" s="477"/>
      <c r="K8" s="477"/>
      <c r="L8" s="477"/>
      <c r="M8" s="477"/>
      <c r="N8" s="477"/>
      <c r="O8" s="477"/>
      <c r="P8" s="491">
        <f>SUM(D8:O8)</f>
        <v>0</v>
      </c>
      <c r="Q8" s="499">
        <f>P8+C8</f>
        <v>0</v>
      </c>
      <c r="R8" s="492"/>
    </row>
    <row r="9" spans="2:19" ht="15.75" x14ac:dyDescent="0.25">
      <c r="B9" s="351" t="s">
        <v>143</v>
      </c>
      <c r="C9" s="474">
        <v>48622.599999999846</v>
      </c>
      <c r="D9" s="474">
        <f>SUM(D7:D8)</f>
        <v>0</v>
      </c>
      <c r="E9" s="474">
        <f t="shared" ref="E9:Q9" si="0">SUM(E7:E8)</f>
        <v>0</v>
      </c>
      <c r="F9" s="474">
        <f t="shared" si="0"/>
        <v>0</v>
      </c>
      <c r="G9" s="474">
        <f t="shared" si="0"/>
        <v>0</v>
      </c>
      <c r="H9" s="474">
        <f t="shared" si="0"/>
        <v>0</v>
      </c>
      <c r="I9" s="474">
        <f t="shared" si="0"/>
        <v>0</v>
      </c>
      <c r="J9" s="474">
        <f t="shared" si="0"/>
        <v>0</v>
      </c>
      <c r="K9" s="474">
        <f t="shared" si="0"/>
        <v>0</v>
      </c>
      <c r="L9" s="474">
        <f t="shared" si="0"/>
        <v>0</v>
      </c>
      <c r="M9" s="474">
        <f t="shared" si="0"/>
        <v>0</v>
      </c>
      <c r="N9" s="474">
        <f t="shared" si="0"/>
        <v>0</v>
      </c>
      <c r="O9" s="474">
        <f t="shared" si="0"/>
        <v>0</v>
      </c>
      <c r="P9" s="474">
        <f t="shared" si="0"/>
        <v>0</v>
      </c>
      <c r="Q9" s="474">
        <f t="shared" si="0"/>
        <v>48622.599999999846</v>
      </c>
      <c r="R9" s="474">
        <v>6000000</v>
      </c>
    </row>
    <row r="10" spans="2:19" x14ac:dyDescent="0.2">
      <c r="C10" s="466"/>
      <c r="D10" s="465"/>
      <c r="E10" s="466"/>
      <c r="F10" s="466"/>
      <c r="G10" s="466"/>
      <c r="H10" s="466"/>
      <c r="I10" s="466"/>
      <c r="J10" s="466"/>
      <c r="K10" s="466"/>
      <c r="L10" s="466"/>
      <c r="M10" s="466"/>
      <c r="N10" s="466"/>
      <c r="O10" s="466"/>
      <c r="P10" s="466"/>
      <c r="Q10" s="473"/>
      <c r="R10" s="466"/>
    </row>
    <row r="11" spans="2:19" ht="18" x14ac:dyDescent="0.25">
      <c r="B11" s="339" t="s">
        <v>194</v>
      </c>
      <c r="C11" s="466"/>
      <c r="D11" s="466"/>
      <c r="E11" s="466"/>
      <c r="F11" s="466"/>
      <c r="G11" s="466"/>
      <c r="H11" s="466"/>
      <c r="I11" s="466"/>
      <c r="J11" s="466"/>
      <c r="K11" s="466"/>
      <c r="L11" s="466"/>
      <c r="M11" s="466"/>
      <c r="N11" s="466"/>
      <c r="O11" s="466"/>
      <c r="P11" s="466"/>
      <c r="Q11" s="473"/>
      <c r="R11" s="466"/>
    </row>
    <row r="12" spans="2:19" x14ac:dyDescent="0.2">
      <c r="B12" s="373" t="s">
        <v>241</v>
      </c>
      <c r="C12" s="467"/>
      <c r="D12" s="467"/>
      <c r="E12" s="467"/>
      <c r="F12" s="467"/>
      <c r="G12" s="467"/>
      <c r="H12" s="467"/>
      <c r="I12" s="467"/>
      <c r="J12" s="467"/>
      <c r="K12" s="467"/>
      <c r="L12" s="467"/>
      <c r="M12" s="467"/>
      <c r="N12" s="467"/>
      <c r="O12" s="467"/>
      <c r="P12" s="467"/>
      <c r="Q12" s="476"/>
      <c r="R12" s="476">
        <f>11865000+5865000</f>
        <v>17730000</v>
      </c>
    </row>
    <row r="13" spans="2:19" x14ac:dyDescent="0.2">
      <c r="B13" s="340"/>
      <c r="C13" s="466"/>
      <c r="D13" s="466"/>
      <c r="E13" s="466"/>
      <c r="F13" s="466"/>
      <c r="G13" s="466"/>
      <c r="H13" s="466"/>
      <c r="I13" s="466"/>
      <c r="J13" s="466"/>
      <c r="K13" s="466"/>
      <c r="L13" s="466"/>
      <c r="M13" s="466"/>
      <c r="N13" s="466"/>
      <c r="O13" s="466"/>
      <c r="P13" s="466"/>
      <c r="Q13" s="473"/>
      <c r="R13" s="466"/>
    </row>
    <row r="14" spans="2:19" x14ac:dyDescent="0.2">
      <c r="B14" s="364" t="s">
        <v>144</v>
      </c>
      <c r="C14" s="468"/>
      <c r="D14" s="468"/>
      <c r="E14" s="468"/>
      <c r="F14" s="468"/>
      <c r="G14" s="468"/>
      <c r="H14" s="468"/>
      <c r="I14" s="468"/>
      <c r="J14" s="468"/>
      <c r="K14" s="468"/>
      <c r="L14" s="468"/>
      <c r="M14" s="468"/>
      <c r="N14" s="468"/>
      <c r="O14" s="468"/>
      <c r="P14" s="468"/>
      <c r="Q14" s="478"/>
      <c r="R14" s="468"/>
    </row>
    <row r="15" spans="2:19" x14ac:dyDescent="0.2">
      <c r="B15" s="363" t="s">
        <v>66</v>
      </c>
      <c r="C15" s="493"/>
      <c r="D15" s="466"/>
      <c r="E15" s="466"/>
      <c r="F15" s="466"/>
      <c r="G15" s="466"/>
      <c r="H15" s="466"/>
      <c r="I15" s="466"/>
      <c r="J15" s="466"/>
      <c r="K15" s="466"/>
      <c r="L15" s="466"/>
      <c r="M15" s="466"/>
      <c r="N15" s="466"/>
      <c r="O15" s="466"/>
      <c r="P15" s="493"/>
      <c r="Q15" s="494"/>
      <c r="R15" s="493"/>
    </row>
    <row r="16" spans="2:19" x14ac:dyDescent="0.2">
      <c r="B16" s="372" t="s">
        <v>176</v>
      </c>
      <c r="C16" s="494">
        <v>0</v>
      </c>
      <c r="D16" s="466"/>
      <c r="E16" s="466"/>
      <c r="F16" s="466"/>
      <c r="G16" s="466"/>
      <c r="H16" s="466"/>
      <c r="I16" s="466"/>
      <c r="J16" s="466"/>
      <c r="K16" s="466"/>
      <c r="L16" s="466"/>
      <c r="M16" s="466"/>
      <c r="N16" s="466"/>
      <c r="O16" s="466"/>
      <c r="P16" s="494">
        <f>SUM(D16:O16)</f>
        <v>0</v>
      </c>
      <c r="Q16" s="494">
        <f t="shared" ref="Q16:Q20" si="1">P16+C16</f>
        <v>0</v>
      </c>
      <c r="R16" s="493"/>
    </row>
    <row r="17" spans="2:18" x14ac:dyDescent="0.2">
      <c r="B17" s="372" t="s">
        <v>67</v>
      </c>
      <c r="C17" s="494">
        <v>0</v>
      </c>
      <c r="D17" s="466"/>
      <c r="E17" s="466"/>
      <c r="F17" s="466"/>
      <c r="G17" s="466"/>
      <c r="H17" s="466"/>
      <c r="I17" s="466"/>
      <c r="J17" s="466"/>
      <c r="K17" s="466"/>
      <c r="L17" s="466"/>
      <c r="M17" s="466"/>
      <c r="N17" s="466"/>
      <c r="O17" s="466"/>
      <c r="P17" s="494">
        <f>SUM(D17:O17)</f>
        <v>0</v>
      </c>
      <c r="Q17" s="494">
        <f t="shared" si="1"/>
        <v>0</v>
      </c>
      <c r="R17" s="494"/>
    </row>
    <row r="18" spans="2:18" x14ac:dyDescent="0.2">
      <c r="B18" s="372" t="s">
        <v>68</v>
      </c>
      <c r="C18" s="494">
        <v>0</v>
      </c>
      <c r="D18" s="466"/>
      <c r="E18" s="466"/>
      <c r="F18" s="466"/>
      <c r="G18" s="466"/>
      <c r="H18" s="466"/>
      <c r="I18" s="466"/>
      <c r="J18" s="466"/>
      <c r="K18" s="466"/>
      <c r="L18" s="466"/>
      <c r="M18" s="466"/>
      <c r="N18" s="466"/>
      <c r="O18" s="466"/>
      <c r="P18" s="494">
        <f>SUM(D18:O18)</f>
        <v>0</v>
      </c>
      <c r="Q18" s="494">
        <f t="shared" si="1"/>
        <v>0</v>
      </c>
      <c r="R18" s="494"/>
    </row>
    <row r="19" spans="2:18" x14ac:dyDescent="0.2">
      <c r="B19" s="366" t="s">
        <v>69</v>
      </c>
      <c r="C19" s="494">
        <v>0</v>
      </c>
      <c r="D19" s="466"/>
      <c r="E19" s="466"/>
      <c r="F19" s="466"/>
      <c r="G19" s="466"/>
      <c r="H19" s="466"/>
      <c r="I19" s="466"/>
      <c r="J19" s="466"/>
      <c r="K19" s="466"/>
      <c r="L19" s="466"/>
      <c r="M19" s="466"/>
      <c r="N19" s="466"/>
      <c r="O19" s="466"/>
      <c r="P19" s="494">
        <f>SUM(D19:O19)</f>
        <v>0</v>
      </c>
      <c r="Q19" s="494">
        <f t="shared" si="1"/>
        <v>0</v>
      </c>
      <c r="R19" s="494"/>
    </row>
    <row r="20" spans="2:18" x14ac:dyDescent="0.2">
      <c r="B20" s="366" t="s">
        <v>70</v>
      </c>
      <c r="C20" s="494">
        <v>0</v>
      </c>
      <c r="D20" s="466"/>
      <c r="E20" s="466"/>
      <c r="F20" s="466"/>
      <c r="G20" s="466"/>
      <c r="H20" s="466"/>
      <c r="I20" s="466"/>
      <c r="J20" s="466"/>
      <c r="K20" s="466"/>
      <c r="L20" s="466"/>
      <c r="M20" s="466"/>
      <c r="N20" s="466"/>
      <c r="O20" s="466"/>
      <c r="P20" s="494">
        <f>SUM(D20:O20)</f>
        <v>0</v>
      </c>
      <c r="Q20" s="494">
        <f t="shared" si="1"/>
        <v>0</v>
      </c>
      <c r="R20" s="494"/>
    </row>
    <row r="21" spans="2:18" x14ac:dyDescent="0.2">
      <c r="B21" s="362"/>
      <c r="C21" s="493"/>
      <c r="D21" s="466"/>
      <c r="E21" s="466"/>
      <c r="F21" s="466"/>
      <c r="G21" s="466"/>
      <c r="H21" s="466"/>
      <c r="I21" s="466"/>
      <c r="J21" s="466"/>
      <c r="K21" s="466"/>
      <c r="L21" s="466"/>
      <c r="M21" s="466"/>
      <c r="N21" s="466"/>
      <c r="O21" s="466"/>
      <c r="P21" s="493"/>
      <c r="Q21" s="494"/>
      <c r="R21" s="493"/>
    </row>
    <row r="22" spans="2:18" x14ac:dyDescent="0.2">
      <c r="B22" s="363" t="s">
        <v>72</v>
      </c>
      <c r="C22" s="493"/>
      <c r="D22" s="466"/>
      <c r="E22" s="466"/>
      <c r="F22" s="466"/>
      <c r="G22" s="466"/>
      <c r="H22" s="466"/>
      <c r="I22" s="466"/>
      <c r="J22" s="466"/>
      <c r="K22" s="466"/>
      <c r="L22" s="466"/>
      <c r="M22" s="466"/>
      <c r="N22" s="466"/>
      <c r="O22" s="466"/>
      <c r="P22" s="493"/>
      <c r="Q22" s="494"/>
      <c r="R22" s="493"/>
    </row>
    <row r="23" spans="2:18" x14ac:dyDescent="0.2">
      <c r="B23" s="372" t="s">
        <v>73</v>
      </c>
      <c r="C23" s="494">
        <v>0</v>
      </c>
      <c r="D23" s="466"/>
      <c r="E23" s="466"/>
      <c r="F23" s="466"/>
      <c r="G23" s="466"/>
      <c r="H23" s="466"/>
      <c r="I23" s="466"/>
      <c r="J23" s="466"/>
      <c r="K23" s="466"/>
      <c r="L23" s="466"/>
      <c r="M23" s="466"/>
      <c r="N23" s="466"/>
      <c r="O23" s="466"/>
      <c r="P23" s="494">
        <f t="shared" ref="P23:P26" si="2">SUM(D23:O23)</f>
        <v>0</v>
      </c>
      <c r="Q23" s="494">
        <f t="shared" ref="Q23:Q26" si="3">P23+C23</f>
        <v>0</v>
      </c>
      <c r="R23" s="494"/>
    </row>
    <row r="24" spans="2:18" x14ac:dyDescent="0.2">
      <c r="B24" s="372" t="s">
        <v>74</v>
      </c>
      <c r="C24" s="494">
        <v>170.21</v>
      </c>
      <c r="D24" s="466"/>
      <c r="E24" s="466"/>
      <c r="F24" s="466"/>
      <c r="G24" s="466"/>
      <c r="H24" s="466"/>
      <c r="I24" s="466"/>
      <c r="J24" s="466"/>
      <c r="K24" s="466"/>
      <c r="L24" s="466"/>
      <c r="M24" s="466"/>
      <c r="N24" s="466"/>
      <c r="O24" s="466"/>
      <c r="P24" s="494">
        <f t="shared" si="2"/>
        <v>0</v>
      </c>
      <c r="Q24" s="494">
        <f t="shared" si="3"/>
        <v>170.21</v>
      </c>
      <c r="R24" s="494">
        <f>91667+91667</f>
        <v>183334</v>
      </c>
    </row>
    <row r="25" spans="2:18" x14ac:dyDescent="0.2">
      <c r="B25" s="372" t="s">
        <v>239</v>
      </c>
      <c r="C25" s="494">
        <v>0</v>
      </c>
      <c r="D25" s="466"/>
      <c r="E25" s="466"/>
      <c r="F25" s="466"/>
      <c r="G25" s="466"/>
      <c r="H25" s="466"/>
      <c r="I25" s="466"/>
      <c r="J25" s="466"/>
      <c r="K25" s="466"/>
      <c r="L25" s="466"/>
      <c r="M25" s="466"/>
      <c r="N25" s="466"/>
      <c r="O25" s="466"/>
      <c r="P25" s="494">
        <f t="shared" si="2"/>
        <v>0</v>
      </c>
      <c r="Q25" s="494">
        <f t="shared" si="3"/>
        <v>0</v>
      </c>
      <c r="R25" s="493"/>
    </row>
    <row r="26" spans="2:18" x14ac:dyDescent="0.2">
      <c r="B26" s="366" t="s">
        <v>240</v>
      </c>
      <c r="C26" s="494">
        <v>0</v>
      </c>
      <c r="D26" s="466"/>
      <c r="E26" s="466"/>
      <c r="F26" s="466"/>
      <c r="G26" s="466"/>
      <c r="H26" s="466"/>
      <c r="I26" s="466"/>
      <c r="J26" s="466"/>
      <c r="K26" s="466"/>
      <c r="L26" s="466"/>
      <c r="M26" s="466"/>
      <c r="N26" s="466"/>
      <c r="O26" s="466"/>
      <c r="P26" s="494">
        <f t="shared" si="2"/>
        <v>0</v>
      </c>
      <c r="Q26" s="494">
        <f t="shared" si="3"/>
        <v>0</v>
      </c>
      <c r="R26" s="493"/>
    </row>
    <row r="27" spans="2:18" x14ac:dyDescent="0.2">
      <c r="B27" s="362"/>
      <c r="C27" s="493"/>
      <c r="D27" s="466"/>
      <c r="E27" s="466"/>
      <c r="F27" s="466"/>
      <c r="G27" s="466"/>
      <c r="H27" s="466"/>
      <c r="I27" s="466"/>
      <c r="J27" s="466"/>
      <c r="K27" s="466"/>
      <c r="L27" s="466"/>
      <c r="M27" s="466"/>
      <c r="N27" s="466"/>
      <c r="O27" s="466"/>
      <c r="P27" s="493"/>
      <c r="Q27" s="494"/>
      <c r="R27" s="493"/>
    </row>
    <row r="28" spans="2:18" x14ac:dyDescent="0.2">
      <c r="B28" s="363" t="s">
        <v>77</v>
      </c>
      <c r="C28" s="493"/>
      <c r="D28" s="466"/>
      <c r="E28" s="466"/>
      <c r="F28" s="466"/>
      <c r="G28" s="466"/>
      <c r="H28" s="466"/>
      <c r="I28" s="466"/>
      <c r="J28" s="466"/>
      <c r="K28" s="466"/>
      <c r="L28" s="466"/>
      <c r="M28" s="466"/>
      <c r="N28" s="466"/>
      <c r="O28" s="466"/>
      <c r="P28" s="493"/>
      <c r="Q28" s="494"/>
      <c r="R28" s="493"/>
    </row>
    <row r="29" spans="2:18" x14ac:dyDescent="0.2">
      <c r="B29" s="366" t="s">
        <v>198</v>
      </c>
      <c r="C29" s="494">
        <v>0</v>
      </c>
      <c r="D29" s="466"/>
      <c r="E29" s="466"/>
      <c r="F29" s="466"/>
      <c r="G29" s="466"/>
      <c r="H29" s="466"/>
      <c r="I29" s="466"/>
      <c r="J29" s="466"/>
      <c r="K29" s="466"/>
      <c r="L29" s="466"/>
      <c r="M29" s="466"/>
      <c r="N29" s="466"/>
      <c r="O29" s="466"/>
      <c r="P29" s="494">
        <f>SUM(D29:O29)</f>
        <v>0</v>
      </c>
      <c r="Q29" s="494">
        <f>P29+C29</f>
        <v>0</v>
      </c>
      <c r="R29" s="494"/>
    </row>
    <row r="30" spans="2:18" x14ac:dyDescent="0.2">
      <c r="B30" s="362"/>
      <c r="C30" s="493"/>
      <c r="D30" s="466"/>
      <c r="E30" s="466"/>
      <c r="F30" s="466"/>
      <c r="G30" s="466"/>
      <c r="H30" s="466"/>
      <c r="I30" s="466"/>
      <c r="J30" s="466"/>
      <c r="K30" s="466"/>
      <c r="L30" s="466"/>
      <c r="M30" s="466"/>
      <c r="N30" s="466"/>
      <c r="O30" s="466"/>
      <c r="P30" s="493"/>
      <c r="Q30" s="494"/>
      <c r="R30" s="493"/>
    </row>
    <row r="31" spans="2:18" x14ac:dyDescent="0.2">
      <c r="B31" s="363" t="s">
        <v>79</v>
      </c>
      <c r="C31" s="493"/>
      <c r="D31" s="466"/>
      <c r="E31" s="466"/>
      <c r="F31" s="466"/>
      <c r="G31" s="466"/>
      <c r="H31" s="466"/>
      <c r="I31" s="466"/>
      <c r="J31" s="466"/>
      <c r="K31" s="466"/>
      <c r="L31" s="466"/>
      <c r="M31" s="466"/>
      <c r="N31" s="466"/>
      <c r="O31" s="466"/>
      <c r="P31" s="493"/>
      <c r="Q31" s="494"/>
      <c r="R31" s="493"/>
    </row>
    <row r="32" spans="2:18" x14ac:dyDescent="0.2">
      <c r="B32" s="366" t="s">
        <v>160</v>
      </c>
      <c r="C32" s="494">
        <v>9962.0800000000017</v>
      </c>
      <c r="D32" s="466"/>
      <c r="E32" s="466"/>
      <c r="F32" s="466"/>
      <c r="G32" s="472"/>
      <c r="H32" s="466"/>
      <c r="I32" s="466"/>
      <c r="J32" s="466"/>
      <c r="K32" s="466"/>
      <c r="L32" s="466"/>
      <c r="M32" s="466"/>
      <c r="N32" s="466"/>
      <c r="O32" s="466"/>
      <c r="P32" s="494">
        <f>SUM(D32:O32)</f>
        <v>0</v>
      </c>
      <c r="Q32" s="494">
        <f t="shared" ref="Q32:Q33" si="4">P32+C32</f>
        <v>9962.0800000000017</v>
      </c>
      <c r="R32" s="494"/>
    </row>
    <row r="33" spans="2:18" x14ac:dyDescent="0.2">
      <c r="B33" s="366" t="s">
        <v>121</v>
      </c>
      <c r="C33" s="494">
        <v>0</v>
      </c>
      <c r="D33" s="466"/>
      <c r="E33" s="466"/>
      <c r="F33" s="466"/>
      <c r="G33" s="466"/>
      <c r="H33" s="466"/>
      <c r="I33" s="466"/>
      <c r="J33" s="466"/>
      <c r="K33" s="466"/>
      <c r="L33" s="466"/>
      <c r="M33" s="466"/>
      <c r="N33" s="466"/>
      <c r="O33" s="466"/>
      <c r="P33" s="494">
        <f>SUM(D33:O33)</f>
        <v>0</v>
      </c>
      <c r="Q33" s="494">
        <f t="shared" si="4"/>
        <v>0</v>
      </c>
      <c r="R33" s="494"/>
    </row>
    <row r="34" spans="2:18" x14ac:dyDescent="0.2">
      <c r="B34" s="362"/>
      <c r="C34" s="493"/>
      <c r="D34" s="466"/>
      <c r="E34" s="466"/>
      <c r="F34" s="466"/>
      <c r="G34" s="466"/>
      <c r="H34" s="466"/>
      <c r="I34" s="466"/>
      <c r="J34" s="466"/>
      <c r="K34" s="466"/>
      <c r="L34" s="466"/>
      <c r="M34" s="466"/>
      <c r="N34" s="466"/>
      <c r="O34" s="466"/>
      <c r="P34" s="493"/>
      <c r="Q34" s="494"/>
      <c r="R34" s="493"/>
    </row>
    <row r="35" spans="2:18" x14ac:dyDescent="0.2">
      <c r="B35" s="363" t="s">
        <v>81</v>
      </c>
      <c r="C35" s="493"/>
      <c r="D35" s="466"/>
      <c r="E35" s="466"/>
      <c r="F35" s="466"/>
      <c r="G35" s="466"/>
      <c r="H35" s="466"/>
      <c r="I35" s="466"/>
      <c r="J35" s="466"/>
      <c r="K35" s="466"/>
      <c r="L35" s="466"/>
      <c r="M35" s="466"/>
      <c r="N35" s="466"/>
      <c r="O35" s="466"/>
      <c r="P35" s="493"/>
      <c r="Q35" s="494"/>
      <c r="R35" s="493"/>
    </row>
    <row r="36" spans="2:18" x14ac:dyDescent="0.2">
      <c r="B36" s="366" t="s">
        <v>82</v>
      </c>
      <c r="C36" s="494">
        <v>0</v>
      </c>
      <c r="D36" s="466"/>
      <c r="E36" s="466"/>
      <c r="F36" s="466"/>
      <c r="G36" s="466"/>
      <c r="H36" s="466"/>
      <c r="I36" s="466"/>
      <c r="J36" s="466"/>
      <c r="K36" s="466"/>
      <c r="L36" s="466"/>
      <c r="M36" s="466"/>
      <c r="N36" s="466"/>
      <c r="O36" s="466"/>
      <c r="P36" s="494">
        <f>SUM(D36:O36)</f>
        <v>0</v>
      </c>
      <c r="Q36" s="494">
        <f t="shared" ref="Q36:Q37" si="5">P36+C36</f>
        <v>0</v>
      </c>
      <c r="R36" s="494"/>
    </row>
    <row r="37" spans="2:18" x14ac:dyDescent="0.2">
      <c r="B37" s="366" t="s">
        <v>83</v>
      </c>
      <c r="C37" s="494">
        <v>0</v>
      </c>
      <c r="D37" s="466"/>
      <c r="E37" s="466"/>
      <c r="F37" s="466"/>
      <c r="G37" s="466"/>
      <c r="H37" s="466"/>
      <c r="I37" s="466"/>
      <c r="J37" s="466"/>
      <c r="K37" s="466"/>
      <c r="L37" s="466"/>
      <c r="M37" s="466"/>
      <c r="N37" s="466"/>
      <c r="O37" s="466"/>
      <c r="P37" s="494">
        <f>SUM(D37:O37)</f>
        <v>0</v>
      </c>
      <c r="Q37" s="494">
        <f t="shared" si="5"/>
        <v>0</v>
      </c>
      <c r="R37" s="494"/>
    </row>
    <row r="38" spans="2:18" x14ac:dyDescent="0.2">
      <c r="B38" s="362"/>
      <c r="C38" s="493"/>
      <c r="D38" s="466"/>
      <c r="E38" s="466"/>
      <c r="F38" s="466"/>
      <c r="G38" s="466"/>
      <c r="H38" s="466"/>
      <c r="I38" s="466"/>
      <c r="J38" s="466"/>
      <c r="K38" s="466"/>
      <c r="L38" s="466"/>
      <c r="M38" s="466"/>
      <c r="N38" s="466"/>
      <c r="O38" s="466"/>
      <c r="P38" s="493"/>
      <c r="Q38" s="494"/>
      <c r="R38" s="493"/>
    </row>
    <row r="39" spans="2:18" x14ac:dyDescent="0.2">
      <c r="B39" s="363" t="s">
        <v>85</v>
      </c>
      <c r="C39" s="493"/>
      <c r="D39" s="466"/>
      <c r="E39" s="466"/>
      <c r="F39" s="466"/>
      <c r="G39" s="466"/>
      <c r="H39" s="466"/>
      <c r="I39" s="466"/>
      <c r="J39" s="466"/>
      <c r="K39" s="466"/>
      <c r="L39" s="466"/>
      <c r="M39" s="466"/>
      <c r="N39" s="466"/>
      <c r="O39" s="466"/>
      <c r="P39" s="493"/>
      <c r="Q39" s="494"/>
      <c r="R39" s="493"/>
    </row>
    <row r="40" spans="2:18" x14ac:dyDescent="0.2">
      <c r="B40" s="366" t="s">
        <v>178</v>
      </c>
      <c r="C40" s="494">
        <v>0</v>
      </c>
      <c r="D40" s="466"/>
      <c r="E40" s="466"/>
      <c r="F40" s="466"/>
      <c r="G40" s="466"/>
      <c r="H40" s="466"/>
      <c r="I40" s="466"/>
      <c r="J40" s="466"/>
      <c r="K40" s="466"/>
      <c r="L40" s="466"/>
      <c r="M40" s="466"/>
      <c r="N40" s="466"/>
      <c r="O40" s="466"/>
      <c r="P40" s="494">
        <f>SUM(D40:O40)</f>
        <v>0</v>
      </c>
      <c r="Q40" s="494">
        <f t="shared" ref="Q40:Q41" si="6">P40+C40</f>
        <v>0</v>
      </c>
      <c r="R40" s="494"/>
    </row>
    <row r="41" spans="2:18" x14ac:dyDescent="0.2">
      <c r="B41" s="372" t="s">
        <v>179</v>
      </c>
      <c r="C41" s="494">
        <v>0</v>
      </c>
      <c r="D41" s="466"/>
      <c r="E41" s="466"/>
      <c r="F41" s="466"/>
      <c r="G41" s="466"/>
      <c r="H41" s="466"/>
      <c r="I41" s="466"/>
      <c r="J41" s="466"/>
      <c r="K41" s="466"/>
      <c r="L41" s="466"/>
      <c r="M41" s="466"/>
      <c r="N41" s="466"/>
      <c r="O41" s="466"/>
      <c r="P41" s="494">
        <f>SUM(D41:O41)</f>
        <v>0</v>
      </c>
      <c r="Q41" s="494">
        <f t="shared" si="6"/>
        <v>0</v>
      </c>
      <c r="R41" s="494"/>
    </row>
    <row r="42" spans="2:18" x14ac:dyDescent="0.2">
      <c r="B42" s="362"/>
      <c r="C42" s="493"/>
      <c r="D42" s="466"/>
      <c r="E42" s="466"/>
      <c r="F42" s="466"/>
      <c r="G42" s="466"/>
      <c r="H42" s="466"/>
      <c r="I42" s="466"/>
      <c r="J42" s="466"/>
      <c r="K42" s="466"/>
      <c r="L42" s="466"/>
      <c r="M42" s="466"/>
      <c r="N42" s="466"/>
      <c r="O42" s="466"/>
      <c r="P42" s="493"/>
      <c r="Q42" s="494"/>
      <c r="R42" s="493"/>
    </row>
    <row r="43" spans="2:18" x14ac:dyDescent="0.2">
      <c r="B43" s="363" t="s">
        <v>87</v>
      </c>
      <c r="C43" s="493"/>
      <c r="D43" s="466"/>
      <c r="E43" s="466"/>
      <c r="F43" s="466"/>
      <c r="G43" s="466"/>
      <c r="H43" s="466"/>
      <c r="I43" s="466"/>
      <c r="J43" s="466"/>
      <c r="K43" s="466"/>
      <c r="L43" s="466"/>
      <c r="M43" s="466"/>
      <c r="N43" s="466"/>
      <c r="O43" s="466"/>
      <c r="P43" s="493"/>
      <c r="Q43" s="494"/>
      <c r="R43" s="493"/>
    </row>
    <row r="44" spans="2:18" ht="15" x14ac:dyDescent="0.2">
      <c r="B44" s="372" t="s">
        <v>283</v>
      </c>
      <c r="C44" s="494">
        <v>312258.37000000005</v>
      </c>
      <c r="D44" s="466"/>
      <c r="E44" s="466"/>
      <c r="F44" s="466"/>
      <c r="G44" s="466"/>
      <c r="H44" s="466"/>
      <c r="I44" s="466"/>
      <c r="J44" s="466"/>
      <c r="K44" s="466"/>
      <c r="L44" s="466"/>
      <c r="M44" s="466"/>
      <c r="N44" s="466"/>
      <c r="O44" s="466"/>
      <c r="P44" s="494">
        <f>SUM(D44:O44)</f>
        <v>0</v>
      </c>
      <c r="Q44" s="494">
        <f t="shared" ref="Q44:Q46" si="7">P44+C44</f>
        <v>312258.37000000005</v>
      </c>
      <c r="R44" s="494">
        <f>333333.33+333333.33</f>
        <v>666666.66</v>
      </c>
    </row>
    <row r="45" spans="2:18" x14ac:dyDescent="0.2">
      <c r="B45" s="372" t="s">
        <v>89</v>
      </c>
      <c r="C45" s="494">
        <v>0</v>
      </c>
      <c r="D45" s="466"/>
      <c r="E45" s="466"/>
      <c r="F45" s="466"/>
      <c r="G45" s="466"/>
      <c r="H45" s="466"/>
      <c r="I45" s="466"/>
      <c r="J45" s="466"/>
      <c r="K45" s="466"/>
      <c r="L45" s="466"/>
      <c r="M45" s="466"/>
      <c r="N45" s="466"/>
      <c r="O45" s="466"/>
      <c r="P45" s="494">
        <f>SUM(D45:O45)</f>
        <v>0</v>
      </c>
      <c r="Q45" s="494">
        <f t="shared" si="7"/>
        <v>0</v>
      </c>
      <c r="R45" s="494"/>
    </row>
    <row r="46" spans="2:18" x14ac:dyDescent="0.2">
      <c r="B46" s="372" t="s">
        <v>242</v>
      </c>
      <c r="C46" s="494">
        <v>0</v>
      </c>
      <c r="D46" s="466"/>
      <c r="E46" s="466"/>
      <c r="F46" s="466"/>
      <c r="G46" s="466"/>
      <c r="H46" s="466"/>
      <c r="I46" s="466"/>
      <c r="J46" s="466"/>
      <c r="K46" s="466"/>
      <c r="L46" s="466"/>
      <c r="M46" s="466"/>
      <c r="N46" s="466"/>
      <c r="O46" s="466"/>
      <c r="P46" s="494">
        <f>SUM(D46:O46)</f>
        <v>0</v>
      </c>
      <c r="Q46" s="494">
        <f t="shared" si="7"/>
        <v>0</v>
      </c>
      <c r="R46" s="494">
        <v>6000000</v>
      </c>
    </row>
    <row r="47" spans="2:18" x14ac:dyDescent="0.2">
      <c r="B47" s="372" t="s">
        <v>90</v>
      </c>
      <c r="C47" s="494"/>
      <c r="D47" s="466"/>
      <c r="E47" s="466"/>
      <c r="F47" s="466"/>
      <c r="G47" s="466"/>
      <c r="H47" s="466"/>
      <c r="I47" s="466"/>
      <c r="J47" s="466"/>
      <c r="K47" s="466"/>
      <c r="L47" s="466"/>
      <c r="M47" s="466"/>
      <c r="N47" s="466"/>
      <c r="O47" s="466"/>
      <c r="P47" s="494"/>
      <c r="Q47" s="494"/>
      <c r="R47" s="494"/>
    </row>
    <row r="48" spans="2:18" x14ac:dyDescent="0.2">
      <c r="B48" s="362"/>
      <c r="C48" s="493"/>
      <c r="D48" s="466"/>
      <c r="E48" s="466"/>
      <c r="F48" s="466"/>
      <c r="G48" s="466"/>
      <c r="H48" s="466"/>
      <c r="I48" s="466"/>
      <c r="J48" s="466"/>
      <c r="K48" s="466"/>
      <c r="L48" s="466"/>
      <c r="M48" s="466"/>
      <c r="N48" s="466"/>
      <c r="O48" s="466"/>
      <c r="P48" s="493"/>
      <c r="Q48" s="494"/>
      <c r="R48" s="493"/>
    </row>
    <row r="49" spans="2:18" x14ac:dyDescent="0.2">
      <c r="B49" s="363" t="s">
        <v>95</v>
      </c>
      <c r="C49" s="493"/>
      <c r="D49" s="466"/>
      <c r="E49" s="466"/>
      <c r="F49" s="466"/>
      <c r="G49" s="466"/>
      <c r="H49" s="466"/>
      <c r="I49" s="466"/>
      <c r="J49" s="466"/>
      <c r="K49" s="466"/>
      <c r="L49" s="466"/>
      <c r="M49" s="466"/>
      <c r="N49" s="466"/>
      <c r="O49" s="466"/>
      <c r="P49" s="493"/>
      <c r="Q49" s="494"/>
      <c r="R49" s="493"/>
    </row>
    <row r="50" spans="2:18" x14ac:dyDescent="0.2">
      <c r="B50" s="372" t="s">
        <v>96</v>
      </c>
      <c r="C50" s="494">
        <v>812283.19000000076</v>
      </c>
      <c r="D50" s="466"/>
      <c r="E50" s="466"/>
      <c r="F50" s="466"/>
      <c r="G50" s="466"/>
      <c r="H50" s="466"/>
      <c r="I50" s="466"/>
      <c r="J50" s="466"/>
      <c r="K50" s="466"/>
      <c r="L50" s="466"/>
      <c r="M50" s="466"/>
      <c r="N50" s="466"/>
      <c r="O50" s="466"/>
      <c r="P50" s="494">
        <f>SUM(D50:O50)</f>
        <v>0</v>
      </c>
      <c r="Q50" s="494">
        <f t="shared" ref="Q50:Q60" si="8">P50+C50</f>
        <v>812283.19000000076</v>
      </c>
      <c r="R50" s="494"/>
    </row>
    <row r="51" spans="2:18" x14ac:dyDescent="0.2">
      <c r="B51" s="372" t="s">
        <v>97</v>
      </c>
      <c r="C51" s="494">
        <v>0</v>
      </c>
      <c r="D51" s="466"/>
      <c r="E51" s="466"/>
      <c r="F51" s="466"/>
      <c r="G51" s="466"/>
      <c r="H51" s="466"/>
      <c r="I51" s="466"/>
      <c r="J51" s="466"/>
      <c r="K51" s="466"/>
      <c r="L51" s="466"/>
      <c r="M51" s="466"/>
      <c r="N51" s="466"/>
      <c r="O51" s="466"/>
      <c r="P51" s="494">
        <f t="shared" ref="P51:P60" si="9">SUM(D51:O51)</f>
        <v>0</v>
      </c>
      <c r="Q51" s="494">
        <f t="shared" si="8"/>
        <v>0</v>
      </c>
      <c r="R51" s="494"/>
    </row>
    <row r="52" spans="2:18" x14ac:dyDescent="0.2">
      <c r="B52" s="372" t="s">
        <v>98</v>
      </c>
      <c r="C52" s="494">
        <v>0</v>
      </c>
      <c r="D52" s="466"/>
      <c r="E52" s="466"/>
      <c r="F52" s="466"/>
      <c r="G52" s="466"/>
      <c r="H52" s="466"/>
      <c r="I52" s="466"/>
      <c r="J52" s="466"/>
      <c r="K52" s="466"/>
      <c r="L52" s="466"/>
      <c r="M52" s="466"/>
      <c r="N52" s="466"/>
      <c r="O52" s="466"/>
      <c r="P52" s="494">
        <f t="shared" si="9"/>
        <v>0</v>
      </c>
      <c r="Q52" s="494">
        <f t="shared" si="8"/>
        <v>0</v>
      </c>
      <c r="R52" s="494"/>
    </row>
    <row r="53" spans="2:18" x14ac:dyDescent="0.2">
      <c r="B53" s="372" t="s">
        <v>99</v>
      </c>
      <c r="C53" s="494">
        <v>0</v>
      </c>
      <c r="D53" s="466"/>
      <c r="E53" s="466"/>
      <c r="F53" s="466"/>
      <c r="G53" s="466"/>
      <c r="H53" s="466"/>
      <c r="I53" s="466"/>
      <c r="J53" s="466"/>
      <c r="K53" s="466"/>
      <c r="L53" s="466"/>
      <c r="M53" s="466"/>
      <c r="N53" s="466"/>
      <c r="O53" s="466"/>
      <c r="P53" s="494">
        <f t="shared" si="9"/>
        <v>0</v>
      </c>
      <c r="Q53" s="494">
        <f t="shared" si="8"/>
        <v>0</v>
      </c>
      <c r="R53" s="494"/>
    </row>
    <row r="54" spans="2:18" x14ac:dyDescent="0.2">
      <c r="B54" s="372" t="s">
        <v>100</v>
      </c>
      <c r="C54" s="494">
        <v>0</v>
      </c>
      <c r="D54" s="466"/>
      <c r="E54" s="466"/>
      <c r="F54" s="466"/>
      <c r="G54" s="466"/>
      <c r="H54" s="466"/>
      <c r="I54" s="466"/>
      <c r="J54" s="466"/>
      <c r="K54" s="466"/>
      <c r="L54" s="466"/>
      <c r="M54" s="466"/>
      <c r="N54" s="466"/>
      <c r="O54" s="466"/>
      <c r="P54" s="494">
        <f t="shared" si="9"/>
        <v>0</v>
      </c>
      <c r="Q54" s="494">
        <f t="shared" si="8"/>
        <v>0</v>
      </c>
      <c r="R54" s="494"/>
    </row>
    <row r="55" spans="2:18" x14ac:dyDescent="0.2">
      <c r="B55" s="372" t="s">
        <v>101</v>
      </c>
      <c r="C55" s="494">
        <v>0</v>
      </c>
      <c r="D55" s="466"/>
      <c r="E55" s="466"/>
      <c r="F55" s="466"/>
      <c r="G55" s="466"/>
      <c r="H55" s="466"/>
      <c r="I55" s="466"/>
      <c r="J55" s="466"/>
      <c r="K55" s="466"/>
      <c r="L55" s="466"/>
      <c r="M55" s="466"/>
      <c r="N55" s="466"/>
      <c r="O55" s="466"/>
      <c r="P55" s="494">
        <f t="shared" si="9"/>
        <v>0</v>
      </c>
      <c r="Q55" s="494">
        <f t="shared" si="8"/>
        <v>0</v>
      </c>
      <c r="R55" s="494"/>
    </row>
    <row r="56" spans="2:18" x14ac:dyDescent="0.2">
      <c r="B56" s="372" t="s">
        <v>102</v>
      </c>
      <c r="C56" s="494">
        <v>0</v>
      </c>
      <c r="D56" s="466"/>
      <c r="E56" s="466"/>
      <c r="F56" s="466"/>
      <c r="G56" s="466"/>
      <c r="H56" s="466"/>
      <c r="I56" s="466"/>
      <c r="J56" s="466"/>
      <c r="K56" s="466"/>
      <c r="L56" s="466"/>
      <c r="M56" s="466"/>
      <c r="N56" s="466"/>
      <c r="O56" s="466"/>
      <c r="P56" s="494">
        <f t="shared" si="9"/>
        <v>0</v>
      </c>
      <c r="Q56" s="494">
        <f t="shared" si="8"/>
        <v>0</v>
      </c>
      <c r="R56" s="494">
        <f>73333.33+73333.33</f>
        <v>146666.66</v>
      </c>
    </row>
    <row r="57" spans="2:18" x14ac:dyDescent="0.2">
      <c r="B57" s="372" t="s">
        <v>103</v>
      </c>
      <c r="C57" s="494">
        <v>0</v>
      </c>
      <c r="D57" s="466"/>
      <c r="E57" s="466"/>
      <c r="F57" s="466"/>
      <c r="G57" s="466"/>
      <c r="H57" s="466"/>
      <c r="I57" s="466"/>
      <c r="J57" s="466"/>
      <c r="K57" s="466"/>
      <c r="L57" s="466"/>
      <c r="M57" s="466"/>
      <c r="N57" s="466"/>
      <c r="O57" s="466"/>
      <c r="P57" s="494">
        <f t="shared" si="9"/>
        <v>0</v>
      </c>
      <c r="Q57" s="494">
        <f t="shared" si="8"/>
        <v>0</v>
      </c>
      <c r="R57" s="494"/>
    </row>
    <row r="58" spans="2:18" x14ac:dyDescent="0.2">
      <c r="B58" s="372" t="s">
        <v>104</v>
      </c>
      <c r="C58" s="494">
        <v>0</v>
      </c>
      <c r="D58" s="466"/>
      <c r="E58" s="466"/>
      <c r="F58" s="466"/>
      <c r="G58" s="466"/>
      <c r="H58" s="466"/>
      <c r="I58" s="466"/>
      <c r="J58" s="466"/>
      <c r="K58" s="466"/>
      <c r="L58" s="466"/>
      <c r="M58" s="466"/>
      <c r="N58" s="466"/>
      <c r="O58" s="466"/>
      <c r="P58" s="494">
        <f t="shared" si="9"/>
        <v>0</v>
      </c>
      <c r="Q58" s="494">
        <f t="shared" si="8"/>
        <v>0</v>
      </c>
      <c r="R58" s="494"/>
    </row>
    <row r="59" spans="2:18" x14ac:dyDescent="0.2">
      <c r="B59" s="372" t="s">
        <v>105</v>
      </c>
      <c r="C59" s="494">
        <v>0</v>
      </c>
      <c r="D59" s="466"/>
      <c r="E59" s="466"/>
      <c r="F59" s="466"/>
      <c r="G59" s="466"/>
      <c r="H59" s="466"/>
      <c r="I59" s="466"/>
      <c r="J59" s="466"/>
      <c r="K59" s="466"/>
      <c r="L59" s="466"/>
      <c r="M59" s="466"/>
      <c r="N59" s="466"/>
      <c r="O59" s="466"/>
      <c r="P59" s="494">
        <f t="shared" si="9"/>
        <v>0</v>
      </c>
      <c r="Q59" s="494">
        <f t="shared" si="8"/>
        <v>0</v>
      </c>
      <c r="R59" s="494"/>
    </row>
    <row r="60" spans="2:18" x14ac:dyDescent="0.2">
      <c r="B60" s="372" t="s">
        <v>106</v>
      </c>
      <c r="C60" s="494">
        <v>0</v>
      </c>
      <c r="D60" s="466"/>
      <c r="E60" s="466"/>
      <c r="F60" s="466"/>
      <c r="G60" s="466"/>
      <c r="H60" s="466"/>
      <c r="I60" s="466"/>
      <c r="J60" s="466"/>
      <c r="K60" s="466"/>
      <c r="L60" s="466"/>
      <c r="M60" s="466"/>
      <c r="N60" s="466"/>
      <c r="O60" s="466"/>
      <c r="P60" s="494">
        <f t="shared" si="9"/>
        <v>0</v>
      </c>
      <c r="Q60" s="494">
        <f t="shared" si="8"/>
        <v>0</v>
      </c>
      <c r="R60" s="494"/>
    </row>
    <row r="61" spans="2:18" x14ac:dyDescent="0.2">
      <c r="C61" s="493"/>
      <c r="D61" s="466"/>
      <c r="E61" s="466"/>
      <c r="F61" s="466"/>
      <c r="G61" s="466"/>
      <c r="H61" s="466"/>
      <c r="I61" s="466"/>
      <c r="J61" s="466"/>
      <c r="K61" s="466"/>
      <c r="L61" s="466"/>
      <c r="M61" s="466"/>
      <c r="N61" s="466"/>
      <c r="O61" s="466"/>
      <c r="P61" s="493"/>
      <c r="Q61" s="494"/>
      <c r="R61" s="493"/>
    </row>
    <row r="62" spans="2:18" x14ac:dyDescent="0.2">
      <c r="B62" s="363" t="s">
        <v>108</v>
      </c>
      <c r="C62" s="493"/>
      <c r="D62" s="466"/>
      <c r="E62" s="466"/>
      <c r="F62" s="466"/>
      <c r="G62" s="466"/>
      <c r="H62" s="466"/>
      <c r="I62" s="466"/>
      <c r="J62" s="466"/>
      <c r="K62" s="466"/>
      <c r="L62" s="466"/>
      <c r="M62" s="466"/>
      <c r="N62" s="466"/>
      <c r="O62" s="466"/>
      <c r="P62" s="493"/>
      <c r="Q62" s="494"/>
      <c r="R62" s="493"/>
    </row>
    <row r="63" spans="2:18" x14ac:dyDescent="0.2">
      <c r="B63" s="372" t="s">
        <v>109</v>
      </c>
      <c r="C63" s="494">
        <v>2340.42</v>
      </c>
      <c r="D63" s="466"/>
      <c r="E63" s="466"/>
      <c r="F63" s="466"/>
      <c r="G63" s="466"/>
      <c r="H63" s="466"/>
      <c r="I63" s="466"/>
      <c r="J63" s="466"/>
      <c r="K63" s="466"/>
      <c r="L63" s="466"/>
      <c r="M63" s="466"/>
      <c r="N63" s="466"/>
      <c r="O63" s="466"/>
      <c r="P63" s="494">
        <f>SUM(D63:O63)</f>
        <v>0</v>
      </c>
      <c r="Q63" s="494">
        <f>P63+C63</f>
        <v>2340.42</v>
      </c>
      <c r="R63" s="494">
        <f>83333.33+83333.33</f>
        <v>166666.66</v>
      </c>
    </row>
    <row r="64" spans="2:18" x14ac:dyDescent="0.2">
      <c r="C64" s="493"/>
      <c r="D64" s="466"/>
      <c r="E64" s="466"/>
      <c r="F64" s="466"/>
      <c r="G64" s="466"/>
      <c r="H64" s="466"/>
      <c r="I64" s="466"/>
      <c r="J64" s="466"/>
      <c r="K64" s="466"/>
      <c r="L64" s="466"/>
      <c r="M64" s="466"/>
      <c r="N64" s="466"/>
      <c r="O64" s="466"/>
      <c r="P64" s="493"/>
      <c r="Q64" s="494"/>
      <c r="R64" s="493"/>
    </row>
    <row r="65" spans="2:18" x14ac:dyDescent="0.2">
      <c r="B65" s="363" t="s">
        <v>111</v>
      </c>
      <c r="C65" s="493"/>
      <c r="D65" s="466"/>
      <c r="E65" s="466"/>
      <c r="F65" s="466"/>
      <c r="G65" s="466"/>
      <c r="H65" s="466"/>
      <c r="I65" s="466"/>
      <c r="J65" s="466"/>
      <c r="K65" s="466"/>
      <c r="L65" s="466"/>
      <c r="M65" s="466"/>
      <c r="N65" s="466"/>
      <c r="O65" s="466"/>
      <c r="P65" s="493"/>
      <c r="Q65" s="494"/>
      <c r="R65" s="493"/>
    </row>
    <row r="66" spans="2:18" x14ac:dyDescent="0.2">
      <c r="B66" s="372" t="s">
        <v>158</v>
      </c>
      <c r="C66" s="494">
        <v>0</v>
      </c>
      <c r="D66" s="466"/>
      <c r="E66" s="466"/>
      <c r="F66" s="466"/>
      <c r="G66" s="466"/>
      <c r="H66" s="466"/>
      <c r="I66" s="466"/>
      <c r="J66" s="466"/>
      <c r="K66" s="466"/>
      <c r="L66" s="466"/>
      <c r="M66" s="466"/>
      <c r="N66" s="466"/>
      <c r="O66" s="466"/>
      <c r="P66" s="494">
        <f>SUM(D66:O66)</f>
        <v>0</v>
      </c>
      <c r="Q66" s="494">
        <f t="shared" ref="Q66:Q67" si="10">P66+C66</f>
        <v>0</v>
      </c>
      <c r="R66" s="494"/>
    </row>
    <row r="67" spans="2:18" x14ac:dyDescent="0.2">
      <c r="B67" s="372" t="s">
        <v>44</v>
      </c>
      <c r="C67" s="494">
        <v>0</v>
      </c>
      <c r="D67" s="466"/>
      <c r="E67" s="466"/>
      <c r="F67" s="466"/>
      <c r="G67" s="472"/>
      <c r="H67" s="466"/>
      <c r="I67" s="466"/>
      <c r="J67" s="466"/>
      <c r="K67" s="466"/>
      <c r="L67" s="466"/>
      <c r="M67" s="466"/>
      <c r="N67" s="466"/>
      <c r="O67" s="466"/>
      <c r="P67" s="494">
        <f>SUM(D67:O67)</f>
        <v>0</v>
      </c>
      <c r="Q67" s="494">
        <f t="shared" si="10"/>
        <v>0</v>
      </c>
      <c r="R67" s="494"/>
    </row>
    <row r="68" spans="2:18" x14ac:dyDescent="0.2">
      <c r="B68" s="371"/>
      <c r="C68" s="495"/>
      <c r="D68" s="471"/>
      <c r="E68" s="471"/>
      <c r="F68" s="471"/>
      <c r="G68" s="471"/>
      <c r="H68" s="471"/>
      <c r="I68" s="471"/>
      <c r="J68" s="471"/>
      <c r="K68" s="471"/>
      <c r="L68" s="471"/>
      <c r="M68" s="471"/>
      <c r="N68" s="471"/>
      <c r="O68" s="471"/>
      <c r="P68" s="495"/>
      <c r="Q68" s="496"/>
      <c r="R68" s="495"/>
    </row>
    <row r="69" spans="2:18" x14ac:dyDescent="0.2">
      <c r="B69" s="367" t="s">
        <v>162</v>
      </c>
      <c r="C69" s="470">
        <v>1185636.8700000006</v>
      </c>
      <c r="D69" s="470">
        <f t="shared" ref="D69:O69" si="11">SUM(D7:D8,D16:D20,D23:D26,D29,D32:D33,D36:D37,D40:D41,D44:D47,D50:D60,D63,D66:D67)</f>
        <v>0</v>
      </c>
      <c r="E69" s="470">
        <f t="shared" si="11"/>
        <v>0</v>
      </c>
      <c r="F69" s="470">
        <f t="shared" si="11"/>
        <v>0</v>
      </c>
      <c r="G69" s="470">
        <f t="shared" si="11"/>
        <v>0</v>
      </c>
      <c r="H69" s="470">
        <f t="shared" si="11"/>
        <v>0</v>
      </c>
      <c r="I69" s="470">
        <f t="shared" si="11"/>
        <v>0</v>
      </c>
      <c r="J69" s="470">
        <f t="shared" si="11"/>
        <v>0</v>
      </c>
      <c r="K69" s="470">
        <f t="shared" si="11"/>
        <v>0</v>
      </c>
      <c r="L69" s="470">
        <f t="shared" si="11"/>
        <v>0</v>
      </c>
      <c r="M69" s="470">
        <f t="shared" si="11"/>
        <v>0</v>
      </c>
      <c r="N69" s="470">
        <f t="shared" si="11"/>
        <v>0</v>
      </c>
      <c r="O69" s="470">
        <f t="shared" si="11"/>
        <v>0</v>
      </c>
      <c r="P69" s="470">
        <f>SUM(P7:P8,P16:P20,P23:P25,P29,P32:P33,P36:P37,P40:P41,P44:P45,P50:P60,P63,P66:P67)</f>
        <v>0</v>
      </c>
      <c r="Q69" s="470">
        <f>SUM(Q7:Q8,Q16:Q20,Q23:Q25,Q29,Q32:Q33,Q36:Q37,Q40:Q41,Q44:Q45,Q50:Q60,Q63,Q66:Q67)</f>
        <v>1185636.8700000006</v>
      </c>
      <c r="R69" s="470">
        <f>SUM(R7:R8,R16:R20,R23:R26,R29,R32:R33,R36:R37,R40:R41,R44:R46,R50:R60,R63,R66:R67)</f>
        <v>7163333.9800000004</v>
      </c>
    </row>
    <row r="70" spans="2:18" x14ac:dyDescent="0.2">
      <c r="B70" s="372"/>
      <c r="C70" s="473"/>
      <c r="D70" s="466"/>
      <c r="E70" s="466"/>
      <c r="F70" s="466"/>
      <c r="G70" s="466"/>
      <c r="H70" s="466"/>
      <c r="I70" s="466"/>
      <c r="J70" s="466"/>
      <c r="K70" s="466"/>
      <c r="L70" s="466"/>
      <c r="M70" s="466"/>
      <c r="N70" s="466"/>
      <c r="O70" s="466"/>
      <c r="P70" s="473"/>
      <c r="Q70" s="473"/>
      <c r="R70" s="473"/>
    </row>
    <row r="71" spans="2:18" x14ac:dyDescent="0.2">
      <c r="B71" s="340" t="s">
        <v>145</v>
      </c>
      <c r="C71" s="473"/>
      <c r="D71" s="466"/>
      <c r="E71" s="466"/>
      <c r="F71" s="466"/>
      <c r="G71" s="466"/>
      <c r="H71" s="466"/>
      <c r="I71" s="466"/>
      <c r="J71" s="466"/>
      <c r="K71" s="466"/>
      <c r="L71" s="466"/>
      <c r="M71" s="466"/>
      <c r="N71" s="466"/>
      <c r="O71" s="466"/>
      <c r="P71" s="473"/>
      <c r="Q71" s="473"/>
      <c r="R71" s="466"/>
    </row>
    <row r="72" spans="2:18" x14ac:dyDescent="0.2">
      <c r="B72" s="341" t="s">
        <v>75</v>
      </c>
      <c r="C72" s="476"/>
      <c r="D72" s="467"/>
      <c r="E72" s="467"/>
      <c r="F72" s="467"/>
      <c r="G72" s="476"/>
      <c r="H72" s="467"/>
      <c r="I72" s="467"/>
      <c r="J72" s="467"/>
      <c r="K72" s="467"/>
      <c r="L72" s="467"/>
      <c r="M72" s="467"/>
      <c r="N72" s="467"/>
      <c r="O72" s="467"/>
      <c r="P72" s="476"/>
      <c r="Q72" s="476"/>
      <c r="R72" s="476">
        <f>1950000+1950000</f>
        <v>3900000</v>
      </c>
    </row>
    <row r="73" spans="2:18" x14ac:dyDescent="0.2">
      <c r="B73" s="369" t="s">
        <v>146</v>
      </c>
      <c r="C73" s="497">
        <v>0</v>
      </c>
      <c r="D73" s="465"/>
      <c r="E73" s="465"/>
      <c r="F73" s="465"/>
      <c r="G73" s="465"/>
      <c r="H73" s="465"/>
      <c r="I73" s="465"/>
      <c r="J73" s="465"/>
      <c r="K73" s="465"/>
      <c r="L73" s="465"/>
      <c r="M73" s="465"/>
      <c r="N73" s="465"/>
      <c r="O73" s="465"/>
      <c r="P73" s="497">
        <f>SUM(D73:O73)</f>
        <v>0</v>
      </c>
      <c r="Q73" s="497">
        <f t="shared" ref="Q73:Q77" si="12">P73+C73</f>
        <v>0</v>
      </c>
      <c r="R73" s="498"/>
    </row>
    <row r="74" spans="2:18" x14ac:dyDescent="0.2">
      <c r="B74" s="372" t="s">
        <v>147</v>
      </c>
      <c r="C74" s="494">
        <v>780484.4</v>
      </c>
      <c r="D74" s="466"/>
      <c r="E74" s="466"/>
      <c r="F74" s="466"/>
      <c r="G74" s="466"/>
      <c r="H74" s="466"/>
      <c r="I74" s="466"/>
      <c r="J74" s="466"/>
      <c r="K74" s="466"/>
      <c r="L74" s="466"/>
      <c r="M74" s="466"/>
      <c r="N74" s="466"/>
      <c r="O74" s="466"/>
      <c r="P74" s="494">
        <f>SUM(D74:O74)</f>
        <v>0</v>
      </c>
      <c r="Q74" s="494">
        <f t="shared" si="12"/>
        <v>780484.4</v>
      </c>
      <c r="R74" s="493"/>
    </row>
    <row r="75" spans="2:18" x14ac:dyDescent="0.2">
      <c r="B75" s="372" t="s">
        <v>148</v>
      </c>
      <c r="C75" s="494">
        <v>30364.129999999997</v>
      </c>
      <c r="D75" s="466"/>
      <c r="E75" s="466"/>
      <c r="F75" s="466"/>
      <c r="G75" s="466"/>
      <c r="H75" s="466"/>
      <c r="I75" s="466"/>
      <c r="J75" s="466"/>
      <c r="K75" s="466"/>
      <c r="L75" s="466"/>
      <c r="M75" s="466"/>
      <c r="N75" s="466"/>
      <c r="O75" s="466"/>
      <c r="P75" s="494">
        <f>SUM(D75:O75)</f>
        <v>0</v>
      </c>
      <c r="Q75" s="494">
        <f t="shared" si="12"/>
        <v>30364.129999999997</v>
      </c>
      <c r="R75" s="493"/>
    </row>
    <row r="76" spans="2:18" x14ac:dyDescent="0.2">
      <c r="B76" s="372" t="s">
        <v>149</v>
      </c>
      <c r="C76" s="494">
        <v>0</v>
      </c>
      <c r="D76" s="466"/>
      <c r="E76" s="466"/>
      <c r="F76" s="466"/>
      <c r="G76" s="466"/>
      <c r="H76" s="466"/>
      <c r="I76" s="466"/>
      <c r="J76" s="466"/>
      <c r="K76" s="466"/>
      <c r="L76" s="466"/>
      <c r="M76" s="466"/>
      <c r="N76" s="466"/>
      <c r="O76" s="466"/>
      <c r="P76" s="494">
        <f>SUM(D76:O76)</f>
        <v>0</v>
      </c>
      <c r="Q76" s="494">
        <f t="shared" si="12"/>
        <v>0</v>
      </c>
      <c r="R76" s="493"/>
    </row>
    <row r="77" spans="2:18" x14ac:dyDescent="0.2">
      <c r="B77" s="373" t="s">
        <v>150</v>
      </c>
      <c r="C77" s="499">
        <v>0</v>
      </c>
      <c r="D77" s="467"/>
      <c r="E77" s="467"/>
      <c r="F77" s="467"/>
      <c r="G77" s="467"/>
      <c r="H77" s="467"/>
      <c r="I77" s="467"/>
      <c r="J77" s="467"/>
      <c r="K77" s="467"/>
      <c r="L77" s="467"/>
      <c r="M77" s="467"/>
      <c r="N77" s="467"/>
      <c r="O77" s="467"/>
      <c r="P77" s="499">
        <f>SUM(D77:O77)</f>
        <v>0</v>
      </c>
      <c r="Q77" s="499">
        <f t="shared" si="12"/>
        <v>0</v>
      </c>
      <c r="R77" s="500"/>
    </row>
    <row r="78" spans="2:18" x14ac:dyDescent="0.2">
      <c r="B78" s="372"/>
      <c r="C78" s="473"/>
      <c r="D78" s="466"/>
      <c r="E78" s="466"/>
      <c r="F78" s="466"/>
      <c r="G78" s="466"/>
      <c r="H78" s="466"/>
      <c r="I78" s="466"/>
      <c r="J78" s="466"/>
      <c r="K78" s="466"/>
      <c r="L78" s="466"/>
      <c r="M78" s="466"/>
      <c r="N78" s="466"/>
      <c r="O78" s="466"/>
      <c r="P78" s="473"/>
      <c r="Q78" s="473"/>
      <c r="R78" s="466"/>
    </row>
    <row r="79" spans="2:18" x14ac:dyDescent="0.2">
      <c r="B79" s="341" t="s">
        <v>256</v>
      </c>
      <c r="C79" s="476"/>
      <c r="D79" s="467"/>
      <c r="E79" s="467"/>
      <c r="F79" s="467"/>
      <c r="G79" s="467"/>
      <c r="H79" s="467"/>
      <c r="I79" s="467"/>
      <c r="J79" s="467"/>
      <c r="K79" s="467"/>
      <c r="L79" s="467"/>
      <c r="M79" s="467"/>
      <c r="N79" s="467"/>
      <c r="O79" s="467"/>
      <c r="P79" s="476"/>
      <c r="Q79" s="476"/>
      <c r="R79" s="476">
        <f>3333333.33+3333333.33</f>
        <v>6666666.6600000001</v>
      </c>
    </row>
    <row r="80" spans="2:18" x14ac:dyDescent="0.2">
      <c r="B80" s="369" t="s">
        <v>146</v>
      </c>
      <c r="C80" s="497">
        <v>0</v>
      </c>
      <c r="D80" s="465"/>
      <c r="E80" s="465"/>
      <c r="F80" s="465"/>
      <c r="G80" s="465"/>
      <c r="H80" s="465"/>
      <c r="I80" s="465"/>
      <c r="J80" s="465"/>
      <c r="K80" s="465"/>
      <c r="L80" s="465"/>
      <c r="M80" s="465"/>
      <c r="N80" s="465"/>
      <c r="O80" s="465"/>
      <c r="P80" s="497">
        <f>SUM(D80:O80)</f>
        <v>0</v>
      </c>
      <c r="Q80" s="497">
        <f t="shared" ref="Q80:Q84" si="13">P80+C80</f>
        <v>0</v>
      </c>
      <c r="R80" s="498"/>
    </row>
    <row r="81" spans="2:18" x14ac:dyDescent="0.2">
      <c r="B81" s="372" t="s">
        <v>147</v>
      </c>
      <c r="C81" s="494">
        <v>1254359.6299999997</v>
      </c>
      <c r="D81" s="466"/>
      <c r="E81" s="466"/>
      <c r="F81" s="466"/>
      <c r="G81" s="466"/>
      <c r="H81" s="466"/>
      <c r="I81" s="466"/>
      <c r="J81" s="466"/>
      <c r="K81" s="466"/>
      <c r="L81" s="466"/>
      <c r="M81" s="466"/>
      <c r="N81" s="466"/>
      <c r="O81" s="466"/>
      <c r="P81" s="494">
        <f>SUM(D81:O81)</f>
        <v>0</v>
      </c>
      <c r="Q81" s="494">
        <f t="shared" si="13"/>
        <v>1254359.6299999997</v>
      </c>
      <c r="R81" s="493"/>
    </row>
    <row r="82" spans="2:18" x14ac:dyDescent="0.2">
      <c r="B82" s="372" t="s">
        <v>140</v>
      </c>
      <c r="C82" s="494">
        <v>8557.5500000000011</v>
      </c>
      <c r="D82" s="466"/>
      <c r="E82" s="466"/>
      <c r="F82" s="466"/>
      <c r="G82" s="466"/>
      <c r="H82" s="466"/>
      <c r="I82" s="466"/>
      <c r="J82" s="466"/>
      <c r="K82" s="466"/>
      <c r="L82" s="466"/>
      <c r="M82" s="466"/>
      <c r="N82" s="466"/>
      <c r="O82" s="466"/>
      <c r="P82" s="494">
        <f>SUM(D82:O82)</f>
        <v>0</v>
      </c>
      <c r="Q82" s="494">
        <f t="shared" si="13"/>
        <v>8557.5500000000011</v>
      </c>
      <c r="R82" s="493"/>
    </row>
    <row r="83" spans="2:18" x14ac:dyDescent="0.2">
      <c r="B83" s="372" t="s">
        <v>149</v>
      </c>
      <c r="C83" s="494">
        <v>0</v>
      </c>
      <c r="D83" s="466"/>
      <c r="E83" s="466"/>
      <c r="F83" s="466"/>
      <c r="G83" s="466"/>
      <c r="H83" s="466"/>
      <c r="I83" s="466"/>
      <c r="J83" s="466"/>
      <c r="K83" s="466"/>
      <c r="L83" s="466"/>
      <c r="M83" s="466"/>
      <c r="N83" s="466"/>
      <c r="O83" s="466"/>
      <c r="P83" s="494">
        <f>SUM(D83:O83)</f>
        <v>0</v>
      </c>
      <c r="Q83" s="494">
        <f t="shared" si="13"/>
        <v>0</v>
      </c>
      <c r="R83" s="493"/>
    </row>
    <row r="84" spans="2:18" x14ac:dyDescent="0.2">
      <c r="B84" s="373" t="s">
        <v>150</v>
      </c>
      <c r="C84" s="499">
        <v>0</v>
      </c>
      <c r="D84" s="467"/>
      <c r="E84" s="467"/>
      <c r="F84" s="467"/>
      <c r="G84" s="467"/>
      <c r="H84" s="467"/>
      <c r="I84" s="467"/>
      <c r="J84" s="467"/>
      <c r="K84" s="467"/>
      <c r="L84" s="467"/>
      <c r="M84" s="467"/>
      <c r="N84" s="467"/>
      <c r="O84" s="467"/>
      <c r="P84" s="499">
        <f>SUM(D84:O84)</f>
        <v>0</v>
      </c>
      <c r="Q84" s="499">
        <f t="shared" si="13"/>
        <v>0</v>
      </c>
      <c r="R84" s="500"/>
    </row>
    <row r="85" spans="2:18" x14ac:dyDescent="0.2">
      <c r="B85" s="372"/>
      <c r="C85" s="473"/>
      <c r="D85" s="466"/>
      <c r="E85" s="466"/>
      <c r="F85" s="466"/>
      <c r="G85" s="466"/>
      <c r="H85" s="466"/>
      <c r="I85" s="466"/>
      <c r="J85" s="466"/>
      <c r="K85" s="466"/>
      <c r="L85" s="466"/>
      <c r="M85" s="466"/>
      <c r="N85" s="466"/>
      <c r="O85" s="466"/>
      <c r="P85" s="473"/>
      <c r="Q85" s="473"/>
      <c r="R85" s="466"/>
    </row>
    <row r="86" spans="2:18" x14ac:dyDescent="0.2">
      <c r="B86" s="341" t="s">
        <v>157</v>
      </c>
      <c r="C86" s="476"/>
      <c r="D86" s="467"/>
      <c r="E86" s="467"/>
      <c r="F86" s="467"/>
      <c r="G86" s="467"/>
      <c r="H86" s="476"/>
      <c r="I86" s="467"/>
      <c r="J86" s="467"/>
      <c r="K86" s="467"/>
      <c r="L86" s="467"/>
      <c r="M86" s="467"/>
      <c r="N86" s="467"/>
      <c r="O86" s="467"/>
      <c r="P86" s="476"/>
      <c r="Q86" s="476"/>
      <c r="R86" s="476">
        <f>0</f>
        <v>0</v>
      </c>
    </row>
    <row r="87" spans="2:18" x14ac:dyDescent="0.2">
      <c r="B87" s="369" t="s">
        <v>146</v>
      </c>
      <c r="C87" s="497">
        <v>0</v>
      </c>
      <c r="D87" s="465"/>
      <c r="E87" s="465"/>
      <c r="F87" s="465"/>
      <c r="G87" s="465"/>
      <c r="H87" s="465"/>
      <c r="I87" s="465"/>
      <c r="J87" s="465"/>
      <c r="K87" s="465"/>
      <c r="L87" s="465"/>
      <c r="M87" s="465"/>
      <c r="N87" s="465"/>
      <c r="O87" s="465"/>
      <c r="P87" s="497">
        <f>SUM(D87:O87)</f>
        <v>0</v>
      </c>
      <c r="Q87" s="497">
        <f t="shared" ref="Q87:Q91" si="14">P87+C87</f>
        <v>0</v>
      </c>
      <c r="R87" s="498"/>
    </row>
    <row r="88" spans="2:18" x14ac:dyDescent="0.2">
      <c r="B88" s="372" t="s">
        <v>147</v>
      </c>
      <c r="C88" s="494">
        <v>0</v>
      </c>
      <c r="D88" s="466"/>
      <c r="E88" s="466"/>
      <c r="F88" s="466"/>
      <c r="G88" s="466"/>
      <c r="H88" s="466"/>
      <c r="I88" s="466"/>
      <c r="J88" s="466"/>
      <c r="K88" s="466"/>
      <c r="L88" s="466"/>
      <c r="M88" s="466"/>
      <c r="N88" s="466"/>
      <c r="O88" s="466"/>
      <c r="P88" s="494">
        <f>SUM(D88:O88)</f>
        <v>0</v>
      </c>
      <c r="Q88" s="494">
        <f t="shared" si="14"/>
        <v>0</v>
      </c>
      <c r="R88" s="493"/>
    </row>
    <row r="89" spans="2:18" x14ac:dyDescent="0.2">
      <c r="B89" s="372" t="s">
        <v>140</v>
      </c>
      <c r="C89" s="494">
        <v>0</v>
      </c>
      <c r="D89" s="466"/>
      <c r="E89" s="466"/>
      <c r="F89" s="466"/>
      <c r="G89" s="466"/>
      <c r="H89" s="466"/>
      <c r="I89" s="466"/>
      <c r="J89" s="466"/>
      <c r="K89" s="466"/>
      <c r="L89" s="466"/>
      <c r="M89" s="466"/>
      <c r="N89" s="466"/>
      <c r="O89" s="466"/>
      <c r="P89" s="494">
        <f>SUM(D89:O89)</f>
        <v>0</v>
      </c>
      <c r="Q89" s="494">
        <f t="shared" si="14"/>
        <v>0</v>
      </c>
      <c r="R89" s="493"/>
    </row>
    <row r="90" spans="2:18" x14ac:dyDescent="0.2">
      <c r="B90" s="372" t="s">
        <v>149</v>
      </c>
      <c r="C90" s="494">
        <v>0</v>
      </c>
      <c r="D90" s="466"/>
      <c r="E90" s="466"/>
      <c r="F90" s="466"/>
      <c r="G90" s="466"/>
      <c r="H90" s="466"/>
      <c r="I90" s="466"/>
      <c r="J90" s="466"/>
      <c r="K90" s="466"/>
      <c r="L90" s="466"/>
      <c r="M90" s="466"/>
      <c r="N90" s="466"/>
      <c r="O90" s="466"/>
      <c r="P90" s="494">
        <f>SUM(D90:O90)</f>
        <v>0</v>
      </c>
      <c r="Q90" s="494">
        <f t="shared" si="14"/>
        <v>0</v>
      </c>
      <c r="R90" s="493"/>
    </row>
    <row r="91" spans="2:18" x14ac:dyDescent="0.2">
      <c r="B91" s="373" t="s">
        <v>150</v>
      </c>
      <c r="C91" s="499">
        <v>0</v>
      </c>
      <c r="D91" s="467"/>
      <c r="E91" s="467"/>
      <c r="F91" s="467"/>
      <c r="G91" s="467"/>
      <c r="H91" s="467"/>
      <c r="I91" s="467"/>
      <c r="J91" s="467"/>
      <c r="K91" s="467"/>
      <c r="L91" s="467"/>
      <c r="M91" s="467"/>
      <c r="N91" s="467"/>
      <c r="O91" s="467"/>
      <c r="P91" s="499">
        <f>SUM(D91:O91)</f>
        <v>0</v>
      </c>
      <c r="Q91" s="499">
        <f t="shared" si="14"/>
        <v>0</v>
      </c>
      <c r="R91" s="500"/>
    </row>
    <row r="92" spans="2:18" x14ac:dyDescent="0.2">
      <c r="B92" s="372"/>
      <c r="C92" s="473"/>
      <c r="D92" s="466"/>
      <c r="E92" s="466"/>
      <c r="F92" s="466"/>
      <c r="G92" s="466"/>
      <c r="H92" s="466"/>
      <c r="I92" s="466"/>
      <c r="J92" s="466"/>
      <c r="K92" s="466"/>
      <c r="L92" s="466"/>
      <c r="M92" s="466"/>
      <c r="N92" s="466"/>
      <c r="O92" s="466"/>
      <c r="P92" s="473"/>
      <c r="Q92" s="473"/>
      <c r="R92" s="466"/>
    </row>
    <row r="93" spans="2:18" s="370" customFormat="1" ht="15.75" x14ac:dyDescent="0.25">
      <c r="B93" s="352" t="s">
        <v>151</v>
      </c>
      <c r="C93" s="474">
        <v>3259402.58</v>
      </c>
      <c r="D93" s="474">
        <f>SUM(D87:D91,D80:D84,D73:D77,D69)</f>
        <v>0</v>
      </c>
      <c r="E93" s="474">
        <f t="shared" ref="E93:Q93" si="15">SUM(E87:E91,E80:E84,E73:E77,E69)</f>
        <v>0</v>
      </c>
      <c r="F93" s="474">
        <f t="shared" si="15"/>
        <v>0</v>
      </c>
      <c r="G93" s="474">
        <f>SUM(G87:G91,G80:G84,G73:G77,G69)</f>
        <v>0</v>
      </c>
      <c r="H93" s="474">
        <f t="shared" si="15"/>
        <v>0</v>
      </c>
      <c r="I93" s="474">
        <f t="shared" si="15"/>
        <v>0</v>
      </c>
      <c r="J93" s="474">
        <f t="shared" si="15"/>
        <v>0</v>
      </c>
      <c r="K93" s="474">
        <f t="shared" si="15"/>
        <v>0</v>
      </c>
      <c r="L93" s="474">
        <f t="shared" si="15"/>
        <v>0</v>
      </c>
      <c r="M93" s="474">
        <f>SUM(M87:M91,M80:M84,M73:M77,M69)</f>
        <v>0</v>
      </c>
      <c r="N93" s="474">
        <f>SUM(N87:N91,N80:N84,N73:N77,N69)</f>
        <v>0</v>
      </c>
      <c r="O93" s="474">
        <f t="shared" si="15"/>
        <v>0</v>
      </c>
      <c r="P93" s="474">
        <f t="shared" si="15"/>
        <v>0</v>
      </c>
      <c r="Q93" s="474">
        <f t="shared" si="15"/>
        <v>3259402.58</v>
      </c>
      <c r="R93" s="474">
        <f>ROUNDDOWN(SUM(R86,R79,R72,R69),0)</f>
        <v>17730000</v>
      </c>
    </row>
    <row r="94" spans="2:18" x14ac:dyDescent="0.2">
      <c r="B94" s="371"/>
      <c r="C94" s="466"/>
      <c r="D94" s="466"/>
      <c r="E94" s="466"/>
      <c r="F94" s="466"/>
      <c r="G94" s="466"/>
      <c r="H94" s="466"/>
      <c r="I94" s="466"/>
      <c r="J94" s="466"/>
      <c r="K94" s="466"/>
      <c r="L94" s="466"/>
      <c r="M94" s="466"/>
      <c r="N94" s="466"/>
      <c r="O94" s="466"/>
      <c r="P94" s="466"/>
      <c r="Q94" s="473"/>
      <c r="R94" s="466"/>
    </row>
    <row r="95" spans="2:18" ht="15.75" x14ac:dyDescent="0.25">
      <c r="B95" s="343" t="s">
        <v>152</v>
      </c>
      <c r="C95" s="467"/>
      <c r="D95" s="467"/>
      <c r="E95" s="467"/>
      <c r="F95" s="467"/>
      <c r="G95" s="467"/>
      <c r="H95" s="467"/>
      <c r="I95" s="467"/>
      <c r="J95" s="467"/>
      <c r="K95" s="467"/>
      <c r="L95" s="467"/>
      <c r="M95" s="467"/>
      <c r="N95" s="467"/>
      <c r="O95" s="467"/>
      <c r="P95" s="467"/>
      <c r="Q95" s="476"/>
      <c r="R95" s="467"/>
    </row>
    <row r="96" spans="2:18" x14ac:dyDescent="0.2">
      <c r="B96" s="368" t="s">
        <v>146</v>
      </c>
      <c r="C96" s="497">
        <v>0</v>
      </c>
      <c r="D96" s="332">
        <f t="shared" ref="D96:D99" si="16">SUM(D87+D80+D73)</f>
        <v>0</v>
      </c>
      <c r="E96" s="332"/>
      <c r="F96" s="332"/>
      <c r="G96" s="332"/>
      <c r="H96" s="332"/>
      <c r="I96" s="332"/>
      <c r="J96" s="332"/>
      <c r="K96" s="332"/>
      <c r="L96" s="332"/>
      <c r="M96" s="332"/>
      <c r="N96" s="332"/>
      <c r="O96" s="332"/>
      <c r="P96" s="497">
        <f t="shared" ref="P96:P100" si="17">SUM(P87,P80,P73)</f>
        <v>0</v>
      </c>
      <c r="Q96" s="497">
        <f t="shared" ref="Q96:Q101" si="18">P96+C96</f>
        <v>0</v>
      </c>
      <c r="R96" s="498"/>
    </row>
    <row r="97" spans="2:18" x14ac:dyDescent="0.2">
      <c r="B97" s="372" t="s">
        <v>147</v>
      </c>
      <c r="C97" s="494">
        <v>2034844.0299999998</v>
      </c>
      <c r="D97" s="332">
        <f t="shared" si="16"/>
        <v>0</v>
      </c>
      <c r="E97" s="332"/>
      <c r="F97" s="332"/>
      <c r="G97" s="332"/>
      <c r="H97" s="332"/>
      <c r="I97" s="332"/>
      <c r="J97" s="332"/>
      <c r="K97" s="332"/>
      <c r="L97" s="332"/>
      <c r="M97" s="332"/>
      <c r="N97" s="332"/>
      <c r="O97" s="332"/>
      <c r="P97" s="494">
        <f t="shared" si="17"/>
        <v>0</v>
      </c>
      <c r="Q97" s="494">
        <f t="shared" si="18"/>
        <v>2034844.0299999998</v>
      </c>
      <c r="R97" s="493"/>
    </row>
    <row r="98" spans="2:18" x14ac:dyDescent="0.2">
      <c r="B98" s="372" t="s">
        <v>140</v>
      </c>
      <c r="C98" s="494">
        <v>38921.68</v>
      </c>
      <c r="D98" s="332">
        <f t="shared" si="16"/>
        <v>0</v>
      </c>
      <c r="E98" s="332"/>
      <c r="F98" s="332"/>
      <c r="G98" s="332"/>
      <c r="H98" s="332"/>
      <c r="I98" s="332"/>
      <c r="J98" s="332"/>
      <c r="K98" s="332"/>
      <c r="L98" s="332"/>
      <c r="M98" s="332"/>
      <c r="N98" s="332"/>
      <c r="O98" s="332"/>
      <c r="P98" s="494">
        <f t="shared" si="17"/>
        <v>0</v>
      </c>
      <c r="Q98" s="494">
        <f t="shared" si="18"/>
        <v>38921.68</v>
      </c>
      <c r="R98" s="493"/>
    </row>
    <row r="99" spans="2:18" x14ac:dyDescent="0.2">
      <c r="B99" s="372" t="s">
        <v>149</v>
      </c>
      <c r="C99" s="494">
        <v>0</v>
      </c>
      <c r="D99" s="332">
        <f t="shared" si="16"/>
        <v>0</v>
      </c>
      <c r="E99" s="332"/>
      <c r="F99" s="332"/>
      <c r="G99" s="332"/>
      <c r="H99" s="332"/>
      <c r="I99" s="332"/>
      <c r="J99" s="332"/>
      <c r="K99" s="332"/>
      <c r="L99" s="332"/>
      <c r="M99" s="332"/>
      <c r="N99" s="332"/>
      <c r="O99" s="332"/>
      <c r="P99" s="494">
        <f t="shared" si="17"/>
        <v>0</v>
      </c>
      <c r="Q99" s="494">
        <f t="shared" si="18"/>
        <v>0</v>
      </c>
      <c r="R99" s="493"/>
    </row>
    <row r="100" spans="2:18" x14ac:dyDescent="0.2">
      <c r="B100" s="372" t="s">
        <v>150</v>
      </c>
      <c r="C100" s="494">
        <v>0</v>
      </c>
      <c r="D100" s="332">
        <v>0</v>
      </c>
      <c r="E100" s="332"/>
      <c r="F100" s="332"/>
      <c r="G100" s="332"/>
      <c r="H100" s="332"/>
      <c r="I100" s="332"/>
      <c r="J100" s="332"/>
      <c r="K100" s="332"/>
      <c r="L100" s="332"/>
      <c r="M100" s="332"/>
      <c r="N100" s="332"/>
      <c r="O100" s="332"/>
      <c r="P100" s="494">
        <f t="shared" si="17"/>
        <v>0</v>
      </c>
      <c r="Q100" s="494">
        <f t="shared" si="18"/>
        <v>0</v>
      </c>
      <c r="R100" s="493"/>
    </row>
    <row r="101" spans="2:18" x14ac:dyDescent="0.2">
      <c r="B101" s="365" t="s">
        <v>172</v>
      </c>
      <c r="C101" s="499">
        <v>1185636.8700000006</v>
      </c>
      <c r="D101" s="501">
        <f t="shared" ref="D101" si="19">D69</f>
        <v>0</v>
      </c>
      <c r="E101" s="501"/>
      <c r="F101" s="501"/>
      <c r="G101" s="501"/>
      <c r="H101" s="501"/>
      <c r="I101" s="501"/>
      <c r="J101" s="501"/>
      <c r="K101" s="501"/>
      <c r="L101" s="501"/>
      <c r="M101" s="501"/>
      <c r="N101" s="501"/>
      <c r="O101" s="501"/>
      <c r="P101" s="499">
        <f t="shared" ref="P101" si="20">SUM(P69)</f>
        <v>0</v>
      </c>
      <c r="Q101" s="499">
        <f t="shared" si="18"/>
        <v>1185636.8700000006</v>
      </c>
      <c r="R101" s="500"/>
    </row>
    <row r="102" spans="2:18" ht="15.75" x14ac:dyDescent="0.25">
      <c r="B102" s="352" t="s">
        <v>153</v>
      </c>
      <c r="C102" s="474">
        <v>3259402.58</v>
      </c>
      <c r="D102" s="474">
        <f>SUM(D96:D101)</f>
        <v>0</v>
      </c>
      <c r="E102" s="474">
        <f t="shared" ref="E102:P102" si="21">SUM(E96:E101)</f>
        <v>0</v>
      </c>
      <c r="F102" s="474">
        <f t="shared" si="21"/>
        <v>0</v>
      </c>
      <c r="G102" s="474">
        <f t="shared" si="21"/>
        <v>0</v>
      </c>
      <c r="H102" s="474">
        <f t="shared" si="21"/>
        <v>0</v>
      </c>
      <c r="I102" s="474">
        <f t="shared" si="21"/>
        <v>0</v>
      </c>
      <c r="J102" s="474">
        <f t="shared" si="21"/>
        <v>0</v>
      </c>
      <c r="K102" s="474">
        <f t="shared" si="21"/>
        <v>0</v>
      </c>
      <c r="L102" s="474">
        <f t="shared" si="21"/>
        <v>0</v>
      </c>
      <c r="M102" s="474">
        <f t="shared" si="21"/>
        <v>0</v>
      </c>
      <c r="N102" s="474">
        <f t="shared" si="21"/>
        <v>0</v>
      </c>
      <c r="O102" s="474">
        <f t="shared" si="21"/>
        <v>0</v>
      </c>
      <c r="P102" s="474">
        <f t="shared" si="21"/>
        <v>0</v>
      </c>
      <c r="Q102" s="474">
        <f>SUM(Q96:Q101)</f>
        <v>3259402.58</v>
      </c>
      <c r="R102" s="474">
        <f>R93</f>
        <v>17730000</v>
      </c>
    </row>
    <row r="103" spans="2:18" x14ac:dyDescent="0.2">
      <c r="B103" s="344"/>
      <c r="C103" s="465"/>
      <c r="D103" s="465"/>
      <c r="E103" s="465"/>
      <c r="F103" s="465"/>
      <c r="G103" s="465"/>
      <c r="H103" s="465"/>
      <c r="I103" s="465"/>
      <c r="J103" s="465"/>
      <c r="K103" s="465"/>
      <c r="L103" s="465"/>
      <c r="M103" s="465"/>
      <c r="N103" s="465"/>
      <c r="O103" s="465"/>
      <c r="P103" s="465"/>
      <c r="Q103" s="469"/>
      <c r="R103" s="465"/>
    </row>
    <row r="104" spans="2:18" ht="15.75" x14ac:dyDescent="0.25">
      <c r="B104" s="343" t="s">
        <v>154</v>
      </c>
      <c r="C104" s="467"/>
      <c r="D104" s="467"/>
      <c r="E104" s="467"/>
      <c r="F104" s="467"/>
      <c r="G104" s="467"/>
      <c r="H104" s="467"/>
      <c r="I104" s="467"/>
      <c r="J104" s="467"/>
      <c r="K104" s="467"/>
      <c r="L104" s="467"/>
      <c r="M104" s="467"/>
      <c r="N104" s="467"/>
      <c r="O104" s="467"/>
      <c r="P104" s="467"/>
      <c r="Q104" s="476"/>
      <c r="R104" s="467"/>
    </row>
    <row r="105" spans="2:18" x14ac:dyDescent="0.2">
      <c r="B105" s="369" t="s">
        <v>177</v>
      </c>
      <c r="C105" s="494">
        <v>11245.415600000008</v>
      </c>
      <c r="D105" s="502">
        <f t="shared" ref="D105" si="22">((SUM(D43:D60)+D8)*0.01)+D16</f>
        <v>0</v>
      </c>
      <c r="E105" s="502"/>
      <c r="F105" s="502"/>
      <c r="G105" s="502"/>
      <c r="H105" s="502"/>
      <c r="I105" s="502"/>
      <c r="J105" s="502"/>
      <c r="K105" s="502"/>
      <c r="L105" s="502"/>
      <c r="M105" s="502"/>
      <c r="N105" s="502"/>
      <c r="O105" s="502"/>
      <c r="P105" s="494">
        <f>SUM(D105:O105)</f>
        <v>0</v>
      </c>
      <c r="Q105" s="497">
        <f t="shared" ref="Q105:Q108" si="23">P105+C105</f>
        <v>11245.415600000008</v>
      </c>
      <c r="R105" s="498"/>
    </row>
    <row r="106" spans="2:18" x14ac:dyDescent="0.2">
      <c r="B106" s="366" t="s">
        <v>155</v>
      </c>
      <c r="C106" s="494">
        <v>140664.55380000011</v>
      </c>
      <c r="D106" s="332">
        <f t="shared" ref="D106" si="24">(SUM(D44:D60,D8)*0.12)+D24+(D32*0.55)+D19+D23+D66+D17+(D67*0.83)+(D63*0.03)</f>
        <v>0</v>
      </c>
      <c r="E106" s="332"/>
      <c r="F106" s="332"/>
      <c r="G106" s="332"/>
      <c r="H106" s="332"/>
      <c r="I106" s="332"/>
      <c r="J106" s="332"/>
      <c r="K106" s="332"/>
      <c r="L106" s="332"/>
      <c r="M106" s="332"/>
      <c r="N106" s="332"/>
      <c r="O106" s="332"/>
      <c r="P106" s="494">
        <f>SUM(D106:O106)</f>
        <v>0</v>
      </c>
      <c r="Q106" s="494">
        <f t="shared" si="23"/>
        <v>140664.55380000011</v>
      </c>
      <c r="R106" s="493"/>
    </row>
    <row r="107" spans="2:18" ht="14.25" customHeight="1" x14ac:dyDescent="0.2">
      <c r="B107" s="372" t="s">
        <v>156</v>
      </c>
      <c r="C107" s="494">
        <v>17998.559000000008</v>
      </c>
      <c r="D107" s="332">
        <f t="shared" ref="D107" si="25">(SUM(D44:D60,D8)*0.01)+(D32*0.45)+(SUM(D87:D91)*0.99)+(D67*0.17)+(D63*0.97)</f>
        <v>0</v>
      </c>
      <c r="E107" s="332"/>
      <c r="F107" s="332"/>
      <c r="G107" s="332"/>
      <c r="H107" s="332"/>
      <c r="I107" s="332"/>
      <c r="J107" s="332"/>
      <c r="K107" s="332"/>
      <c r="L107" s="332"/>
      <c r="M107" s="332"/>
      <c r="N107" s="332"/>
      <c r="O107" s="332"/>
      <c r="P107" s="494">
        <f>SUM(D107:O107)</f>
        <v>0</v>
      </c>
      <c r="Q107" s="494">
        <f t="shared" si="23"/>
        <v>17998.559000000008</v>
      </c>
      <c r="R107" s="493"/>
    </row>
    <row r="108" spans="2:18" ht="15" x14ac:dyDescent="0.2">
      <c r="B108" s="373" t="s">
        <v>296</v>
      </c>
      <c r="C108" s="499">
        <v>3040871.4515999998</v>
      </c>
      <c r="D108" s="501">
        <f t="shared" ref="D108" si="26">(SUM(D44:D60,D8)*0.86)+SUM(D73:D77)+SUM(D80:D84)+(SUM(D87:D91)*0.01)</f>
        <v>0</v>
      </c>
      <c r="E108" s="501"/>
      <c r="F108" s="501"/>
      <c r="G108" s="501"/>
      <c r="H108" s="501"/>
      <c r="I108" s="501"/>
      <c r="J108" s="501"/>
      <c r="K108" s="501"/>
      <c r="L108" s="501"/>
      <c r="M108" s="501"/>
      <c r="N108" s="501"/>
      <c r="O108" s="501"/>
      <c r="P108" s="499">
        <f>SUM(D108:O108)</f>
        <v>0</v>
      </c>
      <c r="Q108" s="499">
        <f t="shared" si="23"/>
        <v>3040871.4515999998</v>
      </c>
      <c r="R108" s="500"/>
    </row>
    <row r="109" spans="2:18" ht="15.75" x14ac:dyDescent="0.25">
      <c r="B109" s="352" t="s">
        <v>222</v>
      </c>
      <c r="C109" s="474">
        <v>3210779.98</v>
      </c>
      <c r="D109" s="474">
        <f>SUM(D105:D108)</f>
        <v>0</v>
      </c>
      <c r="E109" s="474">
        <f t="shared" ref="E109:P109" si="27">SUM(E105:E108)</f>
        <v>0</v>
      </c>
      <c r="F109" s="474">
        <f t="shared" si="27"/>
        <v>0</v>
      </c>
      <c r="G109" s="474">
        <f>SUM(G105:G108)</f>
        <v>0</v>
      </c>
      <c r="H109" s="474">
        <f t="shared" si="27"/>
        <v>0</v>
      </c>
      <c r="I109" s="474">
        <f t="shared" si="27"/>
        <v>0</v>
      </c>
      <c r="J109" s="474">
        <f t="shared" si="27"/>
        <v>0</v>
      </c>
      <c r="K109" s="474">
        <f t="shared" si="27"/>
        <v>0</v>
      </c>
      <c r="L109" s="474">
        <f t="shared" si="27"/>
        <v>0</v>
      </c>
      <c r="M109" s="474">
        <f t="shared" si="27"/>
        <v>0</v>
      </c>
      <c r="N109" s="474">
        <f t="shared" si="27"/>
        <v>0</v>
      </c>
      <c r="O109" s="474">
        <f t="shared" si="27"/>
        <v>0</v>
      </c>
      <c r="P109" s="474">
        <f t="shared" si="27"/>
        <v>0</v>
      </c>
      <c r="Q109" s="474">
        <f>SUM(Q105:Q108)</f>
        <v>3210779.98</v>
      </c>
      <c r="R109" s="474">
        <f>R93</f>
        <v>17730000</v>
      </c>
    </row>
    <row r="110" spans="2:18" x14ac:dyDescent="0.2">
      <c r="B110" s="371"/>
      <c r="C110" s="371"/>
      <c r="D110" s="332"/>
      <c r="E110" s="332"/>
      <c r="F110" s="332"/>
      <c r="G110" s="332"/>
      <c r="H110" s="332"/>
      <c r="I110" s="332"/>
      <c r="J110" s="332"/>
      <c r="K110" s="332"/>
      <c r="L110" s="332"/>
      <c r="M110" s="332"/>
      <c r="N110" s="332"/>
      <c r="O110" s="332"/>
      <c r="P110" s="332"/>
      <c r="Q110" s="332"/>
      <c r="R110" s="332"/>
    </row>
    <row r="111" spans="2:18" x14ac:dyDescent="0.2">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2">
      <c r="B112" s="617" t="s">
        <v>271</v>
      </c>
      <c r="C112" s="617"/>
      <c r="D112" s="617"/>
      <c r="E112" s="617"/>
      <c r="F112" s="617"/>
      <c r="G112" s="617"/>
      <c r="H112" s="617"/>
      <c r="I112" s="617"/>
      <c r="J112" s="617"/>
      <c r="K112" s="617"/>
      <c r="L112" s="617"/>
      <c r="M112" s="617"/>
      <c r="N112" s="617"/>
      <c r="O112" s="617"/>
      <c r="P112" s="617"/>
      <c r="Q112" s="617"/>
      <c r="R112" s="617"/>
    </row>
    <row r="113" spans="2:18" s="370" customFormat="1" x14ac:dyDescent="0.2">
      <c r="B113" s="617" t="s">
        <v>279</v>
      </c>
      <c r="C113" s="617"/>
      <c r="D113" s="617"/>
      <c r="E113" s="617"/>
      <c r="F113" s="617"/>
      <c r="G113" s="617"/>
      <c r="H113" s="617"/>
      <c r="I113" s="617"/>
      <c r="J113" s="617"/>
      <c r="K113" s="617"/>
      <c r="L113" s="617"/>
      <c r="M113" s="617"/>
      <c r="N113" s="617"/>
      <c r="O113" s="617"/>
      <c r="P113" s="617"/>
      <c r="Q113" s="617"/>
      <c r="R113" s="617"/>
    </row>
    <row r="114" spans="2:18" x14ac:dyDescent="0.2">
      <c r="B114" s="370" t="s">
        <v>280</v>
      </c>
      <c r="D114" s="332"/>
      <c r="E114" s="332"/>
      <c r="F114" s="332"/>
      <c r="G114" s="332"/>
      <c r="H114" s="332"/>
      <c r="I114" s="332"/>
      <c r="J114" s="332"/>
      <c r="K114" s="332"/>
      <c r="L114" s="332"/>
      <c r="M114" s="332"/>
      <c r="N114" s="332"/>
      <c r="O114" s="332"/>
      <c r="P114" s="332"/>
      <c r="Q114" s="332"/>
      <c r="R114" s="332"/>
    </row>
    <row r="115" spans="2:18" x14ac:dyDescent="0.2">
      <c r="B115" s="347" t="s">
        <v>281</v>
      </c>
      <c r="C115" s="347"/>
      <c r="D115" s="332"/>
      <c r="E115" s="332"/>
      <c r="F115" s="332"/>
      <c r="G115" s="332"/>
      <c r="H115" s="332"/>
      <c r="I115" s="332"/>
      <c r="J115" s="332"/>
      <c r="K115" s="332"/>
      <c r="L115" s="332"/>
      <c r="M115" s="332"/>
      <c r="N115" s="332"/>
      <c r="O115" s="332"/>
      <c r="P115" s="332"/>
      <c r="Q115" s="332"/>
      <c r="R115" s="332"/>
    </row>
    <row r="116" spans="2:18" x14ac:dyDescent="0.2">
      <c r="B116" s="370" t="s">
        <v>297</v>
      </c>
      <c r="D116" s="560"/>
      <c r="E116" s="560"/>
      <c r="F116" s="346"/>
      <c r="G116" s="346"/>
      <c r="H116" s="346"/>
      <c r="I116" s="346"/>
      <c r="J116" s="346"/>
      <c r="K116" s="346"/>
      <c r="L116" s="346"/>
      <c r="M116" s="346"/>
      <c r="N116" s="346"/>
      <c r="O116" s="346"/>
      <c r="P116" s="346"/>
    </row>
    <row r="117" spans="2:18" x14ac:dyDescent="0.2">
      <c r="B117" s="348"/>
      <c r="C117" s="348"/>
      <c r="D117" s="560"/>
      <c r="E117" s="560"/>
      <c r="F117" s="346"/>
      <c r="G117" s="346"/>
      <c r="H117" s="346"/>
      <c r="I117" s="346"/>
      <c r="J117" s="346"/>
      <c r="K117" s="346"/>
      <c r="L117" s="346"/>
      <c r="M117" s="346"/>
      <c r="N117" s="346"/>
      <c r="O117" s="346"/>
      <c r="P117" s="346"/>
    </row>
    <row r="118" spans="2:18" x14ac:dyDescent="0.2">
      <c r="D118" s="346"/>
      <c r="E118" s="346"/>
      <c r="F118" s="346"/>
      <c r="G118" s="346"/>
      <c r="H118" s="346"/>
      <c r="I118" s="346"/>
      <c r="J118" s="346"/>
      <c r="K118" s="346"/>
      <c r="L118" s="346"/>
      <c r="M118" s="346"/>
      <c r="N118" s="346"/>
      <c r="O118" s="346"/>
      <c r="P118" s="346"/>
    </row>
    <row r="119" spans="2:18" x14ac:dyDescent="0.2">
      <c r="F119" s="349"/>
      <c r="G119" s="358"/>
      <c r="H119" s="332"/>
    </row>
    <row r="120" spans="2:18" x14ac:dyDescent="0.2">
      <c r="F120" s="349"/>
      <c r="G120" s="358"/>
      <c r="H120" s="332"/>
    </row>
    <row r="121" spans="2:18" x14ac:dyDescent="0.2">
      <c r="G121" s="358"/>
    </row>
    <row r="122" spans="2:18" x14ac:dyDescent="0.2">
      <c r="F122" s="332"/>
      <c r="G122" s="358"/>
      <c r="H122" s="332"/>
    </row>
    <row r="123" spans="2:18" s="370" customFormat="1" x14ac:dyDescent="0.2">
      <c r="F123" s="332"/>
      <c r="G123" s="358"/>
      <c r="H123" s="332"/>
      <c r="P123" s="371"/>
      <c r="Q123" s="371"/>
      <c r="R123" s="371"/>
    </row>
    <row r="124" spans="2:18" s="370" customFormat="1" x14ac:dyDescent="0.2">
      <c r="F124" s="332"/>
      <c r="G124" s="358"/>
      <c r="H124" s="332"/>
      <c r="P124" s="371"/>
      <c r="Q124" s="371"/>
      <c r="R124" s="371"/>
    </row>
    <row r="125" spans="2:18" s="370" customFormat="1" x14ac:dyDescent="0.2">
      <c r="F125" s="332"/>
      <c r="G125" s="358"/>
      <c r="H125" s="332"/>
      <c r="P125" s="371"/>
      <c r="Q125" s="371"/>
      <c r="R125" s="371"/>
    </row>
    <row r="126" spans="2:18" s="370" customFormat="1" x14ac:dyDescent="0.2">
      <c r="F126" s="332"/>
      <c r="G126" s="358"/>
      <c r="H126" s="332"/>
      <c r="P126" s="371"/>
      <c r="Q126" s="371"/>
      <c r="R126" s="371"/>
    </row>
    <row r="127" spans="2:18" s="370" customFormat="1" x14ac:dyDescent="0.2">
      <c r="G127" s="350"/>
      <c r="H127" s="332"/>
      <c r="P127" s="371"/>
      <c r="Q127" s="371"/>
      <c r="R127" s="371"/>
    </row>
    <row r="141" spans="2:4" x14ac:dyDescent="0.2">
      <c r="B141" s="360"/>
      <c r="C141" s="360"/>
      <c r="D141" s="360"/>
    </row>
    <row r="142" spans="2:4" x14ac:dyDescent="0.2">
      <c r="B142" s="360"/>
      <c r="C142" s="360"/>
      <c r="D142" s="360"/>
    </row>
    <row r="143" spans="2:4" x14ac:dyDescent="0.2">
      <c r="B143" s="360"/>
      <c r="C143" s="360"/>
      <c r="D143" s="360"/>
    </row>
    <row r="144" spans="2:4" x14ac:dyDescent="0.2">
      <c r="B144" s="360"/>
      <c r="C144" s="360"/>
      <c r="D144" s="360"/>
    </row>
    <row r="145" spans="2:4" x14ac:dyDescent="0.2">
      <c r="B145" s="360"/>
      <c r="C145" s="360"/>
      <c r="D145" s="360"/>
    </row>
    <row r="146" spans="2:4" x14ac:dyDescent="0.2">
      <c r="B146" s="360"/>
      <c r="C146" s="360"/>
      <c r="D146" s="360"/>
    </row>
    <row r="147" spans="2:4" x14ac:dyDescent="0.2">
      <c r="B147" s="360"/>
      <c r="C147" s="360"/>
      <c r="D147" s="360"/>
    </row>
    <row r="148" spans="2:4" x14ac:dyDescent="0.2">
      <c r="B148" s="360"/>
      <c r="C148" s="360"/>
      <c r="D148" s="360"/>
    </row>
    <row r="149" spans="2:4" x14ac:dyDescent="0.2">
      <c r="B149" s="360"/>
      <c r="C149" s="360"/>
      <c r="D149" s="360"/>
    </row>
    <row r="150" spans="2:4" x14ac:dyDescent="0.2">
      <c r="B150" s="360"/>
      <c r="C150" s="360"/>
      <c r="D150" s="360"/>
    </row>
    <row r="151" spans="2:4" x14ac:dyDescent="0.2">
      <c r="B151" s="360"/>
      <c r="C151" s="360"/>
      <c r="D151" s="360"/>
    </row>
    <row r="152" spans="2:4" x14ac:dyDescent="0.2">
      <c r="B152" s="360"/>
      <c r="C152" s="360"/>
      <c r="D152" s="360"/>
    </row>
  </sheetData>
  <mergeCells count="9">
    <mergeCell ref="B112:R112"/>
    <mergeCell ref="B113:R113"/>
    <mergeCell ref="B1:R1"/>
    <mergeCell ref="B2:R2"/>
    <mergeCell ref="C4:C5"/>
    <mergeCell ref="D4:O4"/>
    <mergeCell ref="P4:P5"/>
    <mergeCell ref="Q4:Q5"/>
    <mergeCell ref="R4:R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28"/>
  <sheetViews>
    <sheetView topLeftCell="A22" zoomScale="80" zoomScaleNormal="80" zoomScaleSheetLayoutView="100" workbookViewId="0">
      <selection activeCell="C25" sqref="C25"/>
    </sheetView>
  </sheetViews>
  <sheetFormatPr defaultColWidth="9.33203125" defaultRowHeight="12.75" x14ac:dyDescent="0.2"/>
  <cols>
    <col min="1" max="1" width="1.5" style="229" customWidth="1"/>
    <col min="2" max="2" width="20.83203125" style="229" customWidth="1"/>
    <col min="3" max="3" width="19.6640625" style="229" customWidth="1"/>
    <col min="4" max="4" width="68.33203125" style="229" customWidth="1"/>
    <col min="5" max="5" width="13.5" style="229" customWidth="1"/>
    <col min="6" max="6" width="84.1640625" style="229" customWidth="1"/>
    <col min="7" max="7" width="3.6640625" style="229" customWidth="1"/>
    <col min="8" max="16384" width="9.33203125" style="229"/>
  </cols>
  <sheetData>
    <row r="1" spans="2:6" x14ac:dyDescent="0.2">
      <c r="B1" s="629" t="s">
        <v>166</v>
      </c>
      <c r="C1" s="629"/>
      <c r="D1" s="629"/>
      <c r="E1" s="629"/>
      <c r="F1" s="629"/>
    </row>
    <row r="2" spans="2:6" x14ac:dyDescent="0.2">
      <c r="B2" s="629" t="s">
        <v>167</v>
      </c>
      <c r="C2" s="629"/>
      <c r="D2" s="629"/>
      <c r="E2" s="629"/>
      <c r="F2" s="629"/>
    </row>
    <row r="3" spans="2:6" x14ac:dyDescent="0.2">
      <c r="B3" s="629" t="s">
        <v>243</v>
      </c>
      <c r="C3" s="629"/>
      <c r="D3" s="629"/>
      <c r="E3" s="629"/>
      <c r="F3" s="629"/>
    </row>
    <row r="5" spans="2:6" x14ac:dyDescent="0.2">
      <c r="B5" s="228" t="s">
        <v>236</v>
      </c>
    </row>
    <row r="7" spans="2:6" s="228" customFormat="1" x14ac:dyDescent="0.2">
      <c r="B7" s="535" t="s">
        <v>228</v>
      </c>
      <c r="C7" s="228" t="s">
        <v>229</v>
      </c>
    </row>
    <row r="8" spans="2:6" s="228" customFormat="1" x14ac:dyDescent="0.2">
      <c r="B8" s="535"/>
      <c r="C8" s="228" t="s">
        <v>230</v>
      </c>
    </row>
    <row r="9" spans="2:6" s="228" customFormat="1" x14ac:dyDescent="0.2">
      <c r="B9" s="535"/>
      <c r="C9" s="228" t="s">
        <v>231</v>
      </c>
    </row>
    <row r="10" spans="2:6" s="228" customFormat="1" x14ac:dyDescent="0.2">
      <c r="B10" s="535"/>
      <c r="C10" s="228" t="s">
        <v>232</v>
      </c>
    </row>
    <row r="11" spans="2:6" s="228" customFormat="1" x14ac:dyDescent="0.2">
      <c r="B11" s="535"/>
      <c r="C11" s="228" t="s">
        <v>233</v>
      </c>
    </row>
    <row r="12" spans="2:6" s="228" customFormat="1" x14ac:dyDescent="0.2">
      <c r="B12" s="535"/>
      <c r="C12" s="228" t="s">
        <v>234</v>
      </c>
    </row>
    <row r="13" spans="2:6" s="228" customFormat="1" x14ac:dyDescent="0.2">
      <c r="B13" s="535"/>
      <c r="C13" s="228" t="s">
        <v>115</v>
      </c>
    </row>
    <row r="14" spans="2:6" s="228" customFormat="1" x14ac:dyDescent="0.2">
      <c r="B14" s="535"/>
    </row>
    <row r="15" spans="2:6" s="228" customFormat="1" x14ac:dyDescent="0.2">
      <c r="B15" s="535" t="s">
        <v>235</v>
      </c>
      <c r="C15" s="228" t="s">
        <v>237</v>
      </c>
    </row>
    <row r="17" spans="2:6" ht="13.5" thickBot="1" x14ac:dyDescent="0.25"/>
    <row r="18" spans="2:6" s="230" customFormat="1" x14ac:dyDescent="0.15">
      <c r="B18" s="515" t="s">
        <v>116</v>
      </c>
      <c r="C18" s="516" t="s">
        <v>117</v>
      </c>
      <c r="D18" s="516" t="s">
        <v>118</v>
      </c>
      <c r="E18" s="516" t="s">
        <v>119</v>
      </c>
      <c r="F18" s="517" t="s">
        <v>120</v>
      </c>
    </row>
    <row r="19" spans="2:6" s="230" customFormat="1" ht="318.75" x14ac:dyDescent="0.15">
      <c r="B19" s="440" t="s">
        <v>289</v>
      </c>
      <c r="C19" s="444">
        <v>4000000</v>
      </c>
      <c r="D19" s="441" t="s">
        <v>290</v>
      </c>
      <c r="E19" s="442">
        <v>42143</v>
      </c>
      <c r="F19" s="443" t="s">
        <v>291</v>
      </c>
    </row>
    <row r="20" spans="2:6" s="230" customFormat="1" ht="63.75" x14ac:dyDescent="0.15">
      <c r="B20" s="440" t="s">
        <v>298</v>
      </c>
      <c r="C20" s="444">
        <v>100000</v>
      </c>
      <c r="D20" s="441" t="s">
        <v>299</v>
      </c>
      <c r="E20" s="442">
        <v>42338</v>
      </c>
      <c r="F20" s="443" t="s">
        <v>301</v>
      </c>
    </row>
    <row r="21" spans="2:6" s="230" customFormat="1" ht="76.5" x14ac:dyDescent="0.15">
      <c r="B21" s="440" t="s">
        <v>298</v>
      </c>
      <c r="C21" s="444">
        <v>150000</v>
      </c>
      <c r="D21" s="441" t="s">
        <v>300</v>
      </c>
      <c r="E21" s="442">
        <v>42338</v>
      </c>
      <c r="F21" s="443" t="s">
        <v>302</v>
      </c>
    </row>
    <row r="22" spans="2:6" s="230" customFormat="1" ht="76.5" x14ac:dyDescent="0.15">
      <c r="B22" s="440" t="s">
        <v>298</v>
      </c>
      <c r="C22" s="444">
        <v>100000</v>
      </c>
      <c r="D22" s="441" t="s">
        <v>300</v>
      </c>
      <c r="E22" s="442">
        <v>42369</v>
      </c>
      <c r="F22" s="443" t="s">
        <v>302</v>
      </c>
    </row>
    <row r="23" spans="2:6" s="230" customFormat="1" ht="318.75" x14ac:dyDescent="0.15">
      <c r="B23" s="440" t="s">
        <v>289</v>
      </c>
      <c r="C23" s="576">
        <v>6000000</v>
      </c>
      <c r="D23" s="441" t="s">
        <v>290</v>
      </c>
      <c r="E23" s="577">
        <v>42400</v>
      </c>
      <c r="F23" s="443" t="s">
        <v>307</v>
      </c>
    </row>
    <row r="24" spans="2:6" s="230" customFormat="1" ht="76.5" x14ac:dyDescent="0.15">
      <c r="B24" s="440" t="s">
        <v>298</v>
      </c>
      <c r="C24" s="444">
        <v>400000</v>
      </c>
      <c r="D24" s="441" t="s">
        <v>300</v>
      </c>
      <c r="E24" s="442">
        <v>42429</v>
      </c>
      <c r="F24" s="443" t="s">
        <v>302</v>
      </c>
    </row>
    <row r="25" spans="2:6" ht="13.5" thickBot="1" x14ac:dyDescent="0.25">
      <c r="B25" s="518" t="s">
        <v>45</v>
      </c>
      <c r="C25" s="519">
        <f>SUM(C19:C24)</f>
        <v>10750000</v>
      </c>
      <c r="D25" s="520"/>
      <c r="E25" s="520"/>
      <c r="F25" s="521"/>
    </row>
    <row r="26" spans="2:6" s="231" customFormat="1" x14ac:dyDescent="0.2"/>
    <row r="27" spans="2:6" s="231" customFormat="1" x14ac:dyDescent="0.2">
      <c r="B27" s="232" t="s">
        <v>23</v>
      </c>
    </row>
    <row r="28" spans="2:6" s="231" customFormat="1" x14ac:dyDescent="0.2"/>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83" orientation="landscape" r:id="rId2"/>
  <headerFooter alignWithMargins="0">
    <oddFooter>&amp;L&amp;"-,Bold"&amp;F&amp;C&amp;"-,Bold"- PUBLIC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180"/>
  <sheetViews>
    <sheetView topLeftCell="A19" zoomScale="80" zoomScaleNormal="80" zoomScaleSheetLayoutView="85" zoomScalePageLayoutView="80" workbookViewId="0">
      <selection activeCell="H43" sqref="H43"/>
    </sheetView>
  </sheetViews>
  <sheetFormatPr defaultColWidth="10.6640625" defaultRowHeight="12.75" x14ac:dyDescent="0.2"/>
  <cols>
    <col min="1" max="1" width="2" style="377" customWidth="1"/>
    <col min="2" max="2" width="70" style="377" customWidth="1"/>
    <col min="3" max="3" width="14.5" style="178" customWidth="1"/>
    <col min="4" max="4" width="20.5" style="523" customWidth="1"/>
    <col min="5" max="5" width="28.33203125" style="377" customWidth="1"/>
    <col min="6" max="6" width="27.6640625" style="377" bestFit="1" customWidth="1"/>
    <col min="7" max="7" width="24.5" style="377" customWidth="1"/>
    <col min="8" max="8" width="24.5" style="377" bestFit="1" customWidth="1"/>
    <col min="9" max="9" width="18.6640625" style="377" customWidth="1"/>
    <col min="10" max="11" width="7.83203125" style="377" customWidth="1"/>
    <col min="12" max="25" width="10.6640625" style="377" customWidth="1"/>
    <col min="26" max="16384" width="10.6640625" style="377"/>
  </cols>
  <sheetData>
    <row r="1" spans="1:10" x14ac:dyDescent="0.2">
      <c r="A1" s="630" t="s">
        <v>168</v>
      </c>
      <c r="B1" s="630"/>
      <c r="C1" s="630"/>
      <c r="D1" s="630"/>
      <c r="E1" s="630"/>
      <c r="F1" s="630"/>
      <c r="G1" s="630"/>
      <c r="H1" s="630"/>
      <c r="I1" s="630"/>
      <c r="J1" s="630"/>
    </row>
    <row r="2" spans="1:10" x14ac:dyDescent="0.2">
      <c r="A2" s="630" t="s">
        <v>169</v>
      </c>
      <c r="B2" s="630"/>
      <c r="C2" s="630"/>
      <c r="D2" s="630"/>
      <c r="E2" s="630"/>
      <c r="F2" s="630"/>
      <c r="G2" s="630"/>
      <c r="H2" s="630"/>
      <c r="I2" s="630"/>
      <c r="J2" s="630"/>
    </row>
    <row r="3" spans="1:10" x14ac:dyDescent="0.2">
      <c r="A3" s="630" t="s">
        <v>249</v>
      </c>
      <c r="B3" s="630"/>
      <c r="C3" s="630"/>
      <c r="D3" s="630"/>
      <c r="E3" s="630"/>
      <c r="F3" s="630"/>
      <c r="G3" s="630"/>
      <c r="H3" s="630"/>
      <c r="I3" s="630"/>
      <c r="J3" s="630"/>
    </row>
    <row r="4" spans="1:10" x14ac:dyDescent="0.2">
      <c r="B4" s="522" t="s">
        <v>122</v>
      </c>
    </row>
    <row r="5" spans="1:10" ht="27.75" x14ac:dyDescent="0.2">
      <c r="B5" s="524" t="s">
        <v>116</v>
      </c>
      <c r="C5" s="524" t="s">
        <v>123</v>
      </c>
      <c r="D5" s="525" t="s">
        <v>119</v>
      </c>
      <c r="E5" s="526" t="s">
        <v>257</v>
      </c>
      <c r="F5" s="526" t="s">
        <v>258</v>
      </c>
      <c r="G5" s="526" t="s">
        <v>204</v>
      </c>
      <c r="H5" s="526" t="s">
        <v>259</v>
      </c>
      <c r="I5" s="526" t="s">
        <v>260</v>
      </c>
    </row>
    <row r="6" spans="1:10" x14ac:dyDescent="0.2">
      <c r="B6" s="565" t="s">
        <v>72</v>
      </c>
      <c r="C6" s="524"/>
      <c r="D6" s="525"/>
      <c r="E6" s="526"/>
      <c r="F6" s="526"/>
      <c r="G6" s="526"/>
      <c r="H6" s="526"/>
      <c r="I6" s="526"/>
    </row>
    <row r="7" spans="1:10" ht="42.6" customHeight="1" x14ac:dyDescent="0.2">
      <c r="B7" s="564" t="s">
        <v>308</v>
      </c>
      <c r="C7" s="573">
        <v>1</v>
      </c>
      <c r="D7" s="574">
        <v>42375</v>
      </c>
      <c r="E7" s="575" t="s">
        <v>309</v>
      </c>
      <c r="F7" s="569" t="s">
        <v>310</v>
      </c>
      <c r="G7" s="575" t="s">
        <v>313</v>
      </c>
      <c r="H7" s="570" t="s">
        <v>311</v>
      </c>
      <c r="I7" s="575">
        <v>2</v>
      </c>
    </row>
    <row r="8" spans="1:10" ht="42.6" customHeight="1" x14ac:dyDescent="0.2">
      <c r="B8" s="564" t="s">
        <v>308</v>
      </c>
      <c r="C8" s="573">
        <v>2</v>
      </c>
      <c r="D8" s="574">
        <v>42376</v>
      </c>
      <c r="E8" s="575" t="s">
        <v>309</v>
      </c>
      <c r="F8" s="569" t="s">
        <v>310</v>
      </c>
      <c r="G8" s="575" t="s">
        <v>313</v>
      </c>
      <c r="H8" s="570" t="s">
        <v>311</v>
      </c>
      <c r="I8" s="575">
        <v>4</v>
      </c>
    </row>
    <row r="9" spans="1:10" ht="42.6" customHeight="1" x14ac:dyDescent="0.2">
      <c r="B9" s="564" t="s">
        <v>308</v>
      </c>
      <c r="C9" s="573">
        <v>3</v>
      </c>
      <c r="D9" s="574">
        <v>42377</v>
      </c>
      <c r="E9" s="575" t="s">
        <v>309</v>
      </c>
      <c r="F9" s="569" t="s">
        <v>310</v>
      </c>
      <c r="G9" s="575" t="s">
        <v>313</v>
      </c>
      <c r="H9" s="570" t="s">
        <v>311</v>
      </c>
      <c r="I9" s="575">
        <v>6</v>
      </c>
    </row>
    <row r="10" spans="1:10" ht="42.6" customHeight="1" x14ac:dyDescent="0.2">
      <c r="B10" s="564" t="s">
        <v>308</v>
      </c>
      <c r="C10" s="573">
        <v>4</v>
      </c>
      <c r="D10" s="574">
        <v>42380</v>
      </c>
      <c r="E10" s="575" t="s">
        <v>309</v>
      </c>
      <c r="F10" s="569" t="s">
        <v>310</v>
      </c>
      <c r="G10" s="575" t="s">
        <v>313</v>
      </c>
      <c r="H10" s="570" t="s">
        <v>311</v>
      </c>
      <c r="I10" s="575">
        <v>8</v>
      </c>
    </row>
    <row r="11" spans="1:10" ht="42.6" customHeight="1" x14ac:dyDescent="0.2">
      <c r="B11" s="564" t="s">
        <v>308</v>
      </c>
      <c r="C11" s="573">
        <v>5</v>
      </c>
      <c r="D11" s="574">
        <v>42381</v>
      </c>
      <c r="E11" s="575" t="s">
        <v>309</v>
      </c>
      <c r="F11" s="569" t="s">
        <v>310</v>
      </c>
      <c r="G11" s="575" t="s">
        <v>313</v>
      </c>
      <c r="H11" s="570" t="s">
        <v>311</v>
      </c>
      <c r="I11" s="575">
        <v>10</v>
      </c>
    </row>
    <row r="12" spans="1:10" ht="42.6" customHeight="1" x14ac:dyDescent="0.2">
      <c r="B12" s="564" t="s">
        <v>308</v>
      </c>
      <c r="C12" s="573">
        <v>6</v>
      </c>
      <c r="D12" s="574">
        <v>42382</v>
      </c>
      <c r="E12" s="575" t="s">
        <v>309</v>
      </c>
      <c r="F12" s="569" t="s">
        <v>310</v>
      </c>
      <c r="G12" s="575" t="s">
        <v>313</v>
      </c>
      <c r="H12" s="570" t="s">
        <v>312</v>
      </c>
      <c r="I12" s="575">
        <v>11</v>
      </c>
    </row>
    <row r="13" spans="1:10" ht="42.6" customHeight="1" x14ac:dyDescent="0.2">
      <c r="B13" s="564" t="s">
        <v>308</v>
      </c>
      <c r="C13" s="573">
        <v>7</v>
      </c>
      <c r="D13" s="574">
        <v>42383</v>
      </c>
      <c r="E13" s="575" t="s">
        <v>309</v>
      </c>
      <c r="F13" s="569" t="s">
        <v>310</v>
      </c>
      <c r="G13" s="575" t="s">
        <v>313</v>
      </c>
      <c r="H13" s="570" t="s">
        <v>311</v>
      </c>
      <c r="I13" s="575">
        <v>13</v>
      </c>
    </row>
    <row r="14" spans="1:10" ht="42.6" customHeight="1" x14ac:dyDescent="0.2">
      <c r="B14" s="564" t="s">
        <v>308</v>
      </c>
      <c r="C14" s="573">
        <v>8</v>
      </c>
      <c r="D14" s="574">
        <v>42384</v>
      </c>
      <c r="E14" s="575" t="s">
        <v>309</v>
      </c>
      <c r="F14" s="569" t="s">
        <v>310</v>
      </c>
      <c r="G14" s="575" t="s">
        <v>313</v>
      </c>
      <c r="H14" s="570" t="s">
        <v>312</v>
      </c>
      <c r="I14" s="575">
        <v>14</v>
      </c>
    </row>
    <row r="15" spans="1:10" ht="42.6" customHeight="1" x14ac:dyDescent="0.2">
      <c r="B15" s="564" t="s">
        <v>308</v>
      </c>
      <c r="C15" s="573">
        <v>9</v>
      </c>
      <c r="D15" s="574">
        <v>42389</v>
      </c>
      <c r="E15" s="575" t="s">
        <v>309</v>
      </c>
      <c r="F15" s="569" t="s">
        <v>310</v>
      </c>
      <c r="G15" s="575" t="s">
        <v>313</v>
      </c>
      <c r="H15" s="570" t="s">
        <v>312</v>
      </c>
      <c r="I15" s="575">
        <v>15</v>
      </c>
    </row>
    <row r="16" spans="1:10" ht="42.6" customHeight="1" x14ac:dyDescent="0.2">
      <c r="B16" s="564" t="s">
        <v>308</v>
      </c>
      <c r="C16" s="573">
        <v>10</v>
      </c>
      <c r="D16" s="574">
        <v>42391</v>
      </c>
      <c r="E16" s="575" t="s">
        <v>309</v>
      </c>
      <c r="F16" s="569" t="s">
        <v>310</v>
      </c>
      <c r="G16" s="575" t="s">
        <v>313</v>
      </c>
      <c r="H16" s="570" t="s">
        <v>312</v>
      </c>
      <c r="I16" s="575">
        <v>16</v>
      </c>
    </row>
    <row r="17" spans="2:9" ht="42.6" customHeight="1" x14ac:dyDescent="0.2">
      <c r="B17" s="564" t="s">
        <v>308</v>
      </c>
      <c r="C17" s="573">
        <v>11</v>
      </c>
      <c r="D17" s="574">
        <v>42394</v>
      </c>
      <c r="E17" s="575" t="s">
        <v>309</v>
      </c>
      <c r="F17" s="569" t="s">
        <v>310</v>
      </c>
      <c r="G17" s="575" t="s">
        <v>313</v>
      </c>
      <c r="H17" s="570" t="s">
        <v>312</v>
      </c>
      <c r="I17" s="575">
        <v>17</v>
      </c>
    </row>
    <row r="18" spans="2:9" x14ac:dyDescent="0.2">
      <c r="B18" s="564" t="s">
        <v>308</v>
      </c>
      <c r="C18" s="573">
        <v>12</v>
      </c>
      <c r="D18" s="574">
        <v>42402</v>
      </c>
      <c r="E18" s="575" t="s">
        <v>309</v>
      </c>
      <c r="F18" s="569">
        <v>1.64</v>
      </c>
      <c r="G18" s="575" t="s">
        <v>322</v>
      </c>
      <c r="H18" s="570" t="s">
        <v>318</v>
      </c>
      <c r="I18" s="575">
        <v>18</v>
      </c>
    </row>
    <row r="19" spans="2:9" x14ac:dyDescent="0.2">
      <c r="B19" s="564" t="s">
        <v>308</v>
      </c>
      <c r="C19" s="573">
        <v>13</v>
      </c>
      <c r="D19" s="574">
        <v>42403</v>
      </c>
      <c r="E19" s="575" t="s">
        <v>309</v>
      </c>
      <c r="F19" s="569">
        <v>1.64</v>
      </c>
      <c r="G19" s="575" t="s">
        <v>322</v>
      </c>
      <c r="H19" s="570" t="s">
        <v>311</v>
      </c>
      <c r="I19" s="575">
        <v>20</v>
      </c>
    </row>
    <row r="20" spans="2:9" x14ac:dyDescent="0.2">
      <c r="B20" s="564" t="s">
        <v>308</v>
      </c>
      <c r="C20" s="573">
        <v>14</v>
      </c>
      <c r="D20" s="574">
        <v>42404</v>
      </c>
      <c r="E20" s="575" t="s">
        <v>309</v>
      </c>
      <c r="F20" s="569">
        <v>0.53</v>
      </c>
      <c r="G20" s="575" t="s">
        <v>323</v>
      </c>
      <c r="H20" s="570" t="s">
        <v>318</v>
      </c>
      <c r="I20" s="575">
        <v>21</v>
      </c>
    </row>
    <row r="21" spans="2:9" x14ac:dyDescent="0.2">
      <c r="B21" s="564" t="s">
        <v>308</v>
      </c>
      <c r="C21" s="573">
        <v>15</v>
      </c>
      <c r="D21" s="574">
        <v>42408</v>
      </c>
      <c r="E21" s="575" t="s">
        <v>309</v>
      </c>
      <c r="F21" s="569">
        <v>0.53</v>
      </c>
      <c r="G21" s="575" t="s">
        <v>323</v>
      </c>
      <c r="H21" s="570" t="s">
        <v>318</v>
      </c>
      <c r="I21" s="575">
        <v>22</v>
      </c>
    </row>
    <row r="22" spans="2:9" x14ac:dyDescent="0.2">
      <c r="B22" s="564" t="s">
        <v>308</v>
      </c>
      <c r="C22" s="573">
        <v>16</v>
      </c>
      <c r="D22" s="574">
        <v>42409</v>
      </c>
      <c r="E22" s="575" t="s">
        <v>309</v>
      </c>
      <c r="F22" s="569">
        <v>0.53</v>
      </c>
      <c r="G22" s="575" t="s">
        <v>323</v>
      </c>
      <c r="H22" s="570" t="s">
        <v>318</v>
      </c>
      <c r="I22" s="575">
        <v>23</v>
      </c>
    </row>
    <row r="23" spans="2:9" x14ac:dyDescent="0.2">
      <c r="B23" s="564" t="s">
        <v>308</v>
      </c>
      <c r="C23" s="573">
        <v>17</v>
      </c>
      <c r="D23" s="574">
        <v>42410</v>
      </c>
      <c r="E23" s="575" t="s">
        <v>309</v>
      </c>
      <c r="F23" s="569">
        <v>1.64</v>
      </c>
      <c r="G23" s="575" t="s">
        <v>322</v>
      </c>
      <c r="H23" s="570" t="s">
        <v>318</v>
      </c>
      <c r="I23" s="575">
        <v>24</v>
      </c>
    </row>
    <row r="24" spans="2:9" ht="30" customHeight="1" x14ac:dyDescent="0.2">
      <c r="B24" s="564" t="s">
        <v>308</v>
      </c>
      <c r="C24" s="573">
        <v>18</v>
      </c>
      <c r="D24" s="574">
        <v>42411</v>
      </c>
      <c r="E24" s="575" t="s">
        <v>309</v>
      </c>
      <c r="F24" s="569">
        <v>1.29</v>
      </c>
      <c r="G24" s="575" t="s">
        <v>324</v>
      </c>
      <c r="H24" s="570" t="s">
        <v>318</v>
      </c>
      <c r="I24" s="575">
        <v>25</v>
      </c>
    </row>
    <row r="25" spans="2:9" x14ac:dyDescent="0.2">
      <c r="B25" s="564" t="s">
        <v>308</v>
      </c>
      <c r="C25" s="573">
        <v>19</v>
      </c>
      <c r="D25" s="574">
        <v>42416</v>
      </c>
      <c r="E25" s="575" t="s">
        <v>309</v>
      </c>
      <c r="F25" s="569">
        <v>0.53</v>
      </c>
      <c r="G25" s="575" t="s">
        <v>323</v>
      </c>
      <c r="H25" s="570" t="s">
        <v>318</v>
      </c>
      <c r="I25" s="575">
        <v>26</v>
      </c>
    </row>
    <row r="26" spans="2:9" ht="30" customHeight="1" x14ac:dyDescent="0.2">
      <c r="B26" s="564" t="s">
        <v>308</v>
      </c>
      <c r="C26" s="573">
        <v>20</v>
      </c>
      <c r="D26" s="574">
        <v>42422</v>
      </c>
      <c r="E26" s="575" t="s">
        <v>309</v>
      </c>
      <c r="F26" s="569">
        <v>1.26</v>
      </c>
      <c r="G26" s="575" t="s">
        <v>325</v>
      </c>
      <c r="H26" s="570" t="s">
        <v>318</v>
      </c>
      <c r="I26" s="575">
        <v>27</v>
      </c>
    </row>
    <row r="27" spans="2:9" x14ac:dyDescent="0.2">
      <c r="B27" s="564" t="s">
        <v>308</v>
      </c>
      <c r="C27" s="566">
        <v>21</v>
      </c>
      <c r="D27" s="567">
        <v>42423</v>
      </c>
      <c r="E27" s="568" t="s">
        <v>309</v>
      </c>
      <c r="F27" s="569">
        <v>1.64</v>
      </c>
      <c r="G27" s="568" t="s">
        <v>322</v>
      </c>
      <c r="H27" s="570" t="s">
        <v>318</v>
      </c>
      <c r="I27" s="568">
        <v>28</v>
      </c>
    </row>
    <row r="28" spans="2:9" x14ac:dyDescent="0.2">
      <c r="B28" s="564" t="s">
        <v>308</v>
      </c>
      <c r="C28" s="566">
        <v>22</v>
      </c>
      <c r="D28" s="567">
        <v>42424</v>
      </c>
      <c r="E28" s="568" t="s">
        <v>309</v>
      </c>
      <c r="F28" s="569">
        <v>1.64</v>
      </c>
      <c r="G28" s="568" t="s">
        <v>322</v>
      </c>
      <c r="H28" s="570" t="s">
        <v>318</v>
      </c>
      <c r="I28" s="568">
        <v>29</v>
      </c>
    </row>
    <row r="29" spans="2:9" x14ac:dyDescent="0.2">
      <c r="B29" s="564" t="s">
        <v>308</v>
      </c>
      <c r="C29" s="566">
        <v>23</v>
      </c>
      <c r="D29" s="567">
        <v>42425</v>
      </c>
      <c r="E29" s="568" t="s">
        <v>309</v>
      </c>
      <c r="F29" s="569">
        <v>1.64</v>
      </c>
      <c r="G29" s="568" t="s">
        <v>322</v>
      </c>
      <c r="H29" s="570" t="s">
        <v>318</v>
      </c>
      <c r="I29" s="568">
        <v>30</v>
      </c>
    </row>
    <row r="30" spans="2:9" x14ac:dyDescent="0.2">
      <c r="B30" s="564" t="s">
        <v>308</v>
      </c>
      <c r="C30" s="566">
        <v>24</v>
      </c>
      <c r="D30" s="567">
        <v>42426</v>
      </c>
      <c r="E30" s="568" t="s">
        <v>309</v>
      </c>
      <c r="F30" s="569">
        <v>0.53</v>
      </c>
      <c r="G30" s="568" t="s">
        <v>323</v>
      </c>
      <c r="H30" s="570" t="s">
        <v>318</v>
      </c>
      <c r="I30" s="568">
        <v>31</v>
      </c>
    </row>
    <row r="31" spans="2:9" x14ac:dyDescent="0.2">
      <c r="B31" s="564" t="s">
        <v>308</v>
      </c>
      <c r="C31" s="566">
        <v>25</v>
      </c>
      <c r="D31" s="567">
        <v>42429</v>
      </c>
      <c r="E31" s="568" t="s">
        <v>309</v>
      </c>
      <c r="F31" s="569">
        <v>1.64</v>
      </c>
      <c r="G31" s="568" t="s">
        <v>322</v>
      </c>
      <c r="H31" s="570" t="s">
        <v>311</v>
      </c>
      <c r="I31" s="568">
        <v>33</v>
      </c>
    </row>
    <row r="32" spans="2:9" x14ac:dyDescent="0.2">
      <c r="B32" s="564"/>
      <c r="C32" s="524"/>
      <c r="D32" s="525"/>
      <c r="E32" s="526"/>
      <c r="F32" s="526"/>
      <c r="G32" s="526"/>
      <c r="H32" s="526"/>
      <c r="I32" s="526"/>
    </row>
    <row r="33" spans="2:9" x14ac:dyDescent="0.2">
      <c r="B33" s="565" t="s">
        <v>72</v>
      </c>
      <c r="C33" s="524"/>
      <c r="D33" s="525"/>
      <c r="E33" s="526"/>
      <c r="F33" s="526"/>
      <c r="G33" s="526"/>
      <c r="H33" s="526"/>
      <c r="I33" s="526"/>
    </row>
    <row r="34" spans="2:9" ht="13.15" customHeight="1" x14ac:dyDescent="0.2">
      <c r="B34" s="564" t="s">
        <v>319</v>
      </c>
      <c r="C34" s="566">
        <v>1</v>
      </c>
      <c r="D34" s="567">
        <v>42429</v>
      </c>
      <c r="E34" s="568" t="s">
        <v>320</v>
      </c>
      <c r="F34" s="569">
        <v>0</v>
      </c>
      <c r="G34" s="568" t="s">
        <v>321</v>
      </c>
      <c r="H34" s="570" t="s">
        <v>318</v>
      </c>
      <c r="I34" s="568">
        <v>1</v>
      </c>
    </row>
    <row r="35" spans="2:9" x14ac:dyDescent="0.2">
      <c r="B35" s="572"/>
      <c r="C35" s="566"/>
      <c r="D35" s="567"/>
      <c r="E35" s="568"/>
      <c r="F35" s="568"/>
      <c r="G35" s="568"/>
      <c r="H35" s="568"/>
      <c r="I35" s="568"/>
    </row>
    <row r="36" spans="2:9" x14ac:dyDescent="0.2">
      <c r="B36" s="566"/>
      <c r="C36" s="566"/>
      <c r="D36" s="567"/>
      <c r="E36" s="568"/>
      <c r="F36" s="568"/>
      <c r="G36" s="568"/>
      <c r="H36" s="568"/>
      <c r="I36" s="568"/>
    </row>
    <row r="37" spans="2:9" x14ac:dyDescent="0.2">
      <c r="B37" s="561"/>
      <c r="C37" s="561"/>
      <c r="D37" s="562"/>
      <c r="E37" s="563"/>
      <c r="F37" s="563"/>
      <c r="G37" s="563"/>
      <c r="H37" s="563"/>
      <c r="I37" s="563"/>
    </row>
    <row r="38" spans="2:9" x14ac:dyDescent="0.2">
      <c r="B38" s="527"/>
      <c r="C38" s="527"/>
      <c r="D38" s="527"/>
      <c r="E38" s="527"/>
      <c r="F38" s="527"/>
      <c r="G38" s="528"/>
      <c r="H38" s="534"/>
      <c r="I38" s="528"/>
    </row>
    <row r="39" spans="2:9" x14ac:dyDescent="0.2">
      <c r="B39" s="527" t="s">
        <v>23</v>
      </c>
      <c r="C39" s="527"/>
      <c r="D39" s="527"/>
      <c r="E39" s="527"/>
      <c r="F39" s="527"/>
      <c r="G39" s="527"/>
      <c r="H39" s="527"/>
      <c r="I39" s="527"/>
    </row>
    <row r="40" spans="2:9" x14ac:dyDescent="0.2">
      <c r="B40" s="631" t="s">
        <v>124</v>
      </c>
      <c r="C40" s="631"/>
      <c r="D40" s="631"/>
      <c r="E40" s="631"/>
      <c r="F40" s="631"/>
      <c r="G40" s="631"/>
      <c r="H40" s="631"/>
      <c r="I40" s="631"/>
    </row>
    <row r="41" spans="2:9" x14ac:dyDescent="0.2">
      <c r="B41" s="529" t="s">
        <v>125</v>
      </c>
    </row>
    <row r="42" spans="2:9" x14ac:dyDescent="0.2">
      <c r="B42" s="377" t="s">
        <v>173</v>
      </c>
      <c r="C42" s="377"/>
      <c r="D42" s="377"/>
    </row>
    <row r="43" spans="2:9" x14ac:dyDescent="0.2">
      <c r="B43" s="377" t="s">
        <v>126</v>
      </c>
      <c r="C43" s="377"/>
      <c r="D43" s="377"/>
    </row>
    <row r="44" spans="2:9" x14ac:dyDescent="0.2">
      <c r="B44" s="377" t="s">
        <v>174</v>
      </c>
      <c r="C44" s="377"/>
      <c r="D44" s="377"/>
    </row>
    <row r="45" spans="2:9" x14ac:dyDescent="0.2">
      <c r="B45" s="377" t="s">
        <v>221</v>
      </c>
      <c r="C45" s="377"/>
      <c r="D45" s="377"/>
    </row>
    <row r="46" spans="2:9" x14ac:dyDescent="0.2">
      <c r="B46" s="377" t="s">
        <v>127</v>
      </c>
      <c r="C46" s="377"/>
      <c r="D46" s="377"/>
    </row>
    <row r="47" spans="2:9" x14ac:dyDescent="0.2">
      <c r="B47" s="377" t="s">
        <v>128</v>
      </c>
      <c r="C47" s="377"/>
      <c r="D47" s="377"/>
    </row>
    <row r="48" spans="2:9" x14ac:dyDescent="0.2">
      <c r="B48" s="377" t="s">
        <v>220</v>
      </c>
      <c r="C48" s="377"/>
      <c r="D48" s="377"/>
    </row>
    <row r="49" spans="2:4" x14ac:dyDescent="0.2">
      <c r="B49" s="377" t="s">
        <v>219</v>
      </c>
      <c r="C49" s="377"/>
      <c r="D49" s="377"/>
    </row>
    <row r="50" spans="2:4" x14ac:dyDescent="0.2">
      <c r="B50" s="377" t="s">
        <v>225</v>
      </c>
      <c r="C50" s="377"/>
      <c r="D50" s="377"/>
    </row>
    <row r="51" spans="2:4" x14ac:dyDescent="0.2">
      <c r="B51" s="377" t="s">
        <v>218</v>
      </c>
      <c r="C51" s="377"/>
      <c r="D51" s="377"/>
    </row>
    <row r="52" spans="2:4" x14ac:dyDescent="0.2">
      <c r="B52" s="377" t="s">
        <v>129</v>
      </c>
      <c r="C52" s="377"/>
      <c r="D52" s="377"/>
    </row>
    <row r="53" spans="2:4" x14ac:dyDescent="0.2">
      <c r="B53" s="377" t="s">
        <v>130</v>
      </c>
      <c r="C53" s="377"/>
      <c r="D53" s="377"/>
    </row>
    <row r="54" spans="2:4" x14ac:dyDescent="0.2">
      <c r="B54" s="377" t="s">
        <v>226</v>
      </c>
      <c r="C54" s="377"/>
      <c r="D54" s="377"/>
    </row>
    <row r="55" spans="2:4" x14ac:dyDescent="0.2">
      <c r="C55" s="377"/>
      <c r="D55" s="377"/>
    </row>
    <row r="56" spans="2:4" x14ac:dyDescent="0.2">
      <c r="C56" s="377"/>
      <c r="D56" s="377"/>
    </row>
    <row r="58" spans="2:4" x14ac:dyDescent="0.2">
      <c r="C58" s="377"/>
      <c r="D58" s="377"/>
    </row>
    <row r="101" spans="3:4" x14ac:dyDescent="0.2">
      <c r="C101" s="377"/>
      <c r="D101" s="377"/>
    </row>
    <row r="104" spans="3:4" x14ac:dyDescent="0.2">
      <c r="C104" s="377"/>
      <c r="D104" s="377"/>
    </row>
    <row r="107" spans="3:4" x14ac:dyDescent="0.2">
      <c r="C107" s="377"/>
      <c r="D107" s="377"/>
    </row>
    <row r="109" spans="3:4" x14ac:dyDescent="0.2">
      <c r="C109" s="377"/>
      <c r="D109" s="377"/>
    </row>
    <row r="111" spans="3:4" x14ac:dyDescent="0.2">
      <c r="C111" s="377"/>
      <c r="D111" s="377"/>
    </row>
    <row r="112" spans="3:4" x14ac:dyDescent="0.2">
      <c r="C112" s="377"/>
      <c r="D112" s="377"/>
    </row>
    <row r="114" spans="3:4" x14ac:dyDescent="0.2">
      <c r="C114" s="377"/>
      <c r="D114" s="377"/>
    </row>
    <row r="130" spans="3:4" x14ac:dyDescent="0.2">
      <c r="C130" s="377"/>
      <c r="D130" s="377"/>
    </row>
    <row r="131" spans="3:4" x14ac:dyDescent="0.2">
      <c r="C131" s="377"/>
      <c r="D131" s="377"/>
    </row>
    <row r="132" spans="3:4" x14ac:dyDescent="0.2">
      <c r="C132" s="377"/>
      <c r="D132" s="377"/>
    </row>
    <row r="133" spans="3:4" x14ac:dyDescent="0.2">
      <c r="C133" s="377"/>
      <c r="D133" s="377"/>
    </row>
    <row r="134" spans="3:4" x14ac:dyDescent="0.2">
      <c r="C134" s="377"/>
      <c r="D134" s="377"/>
    </row>
    <row r="136" spans="3:4" x14ac:dyDescent="0.2">
      <c r="C136" s="377"/>
      <c r="D136" s="377"/>
    </row>
    <row r="138" spans="3:4" x14ac:dyDescent="0.2">
      <c r="C138" s="377"/>
      <c r="D138" s="377"/>
    </row>
    <row r="140" spans="3:4" x14ac:dyDescent="0.2">
      <c r="C140" s="377"/>
      <c r="D140" s="377"/>
    </row>
    <row r="142" spans="3:4" x14ac:dyDescent="0.2">
      <c r="C142" s="377"/>
      <c r="D142" s="377"/>
    </row>
    <row r="144" spans="3:4" x14ac:dyDescent="0.2">
      <c r="C144" s="377"/>
      <c r="D144" s="377"/>
    </row>
    <row r="146" spans="3:4" x14ac:dyDescent="0.2">
      <c r="C146" s="377"/>
      <c r="D146" s="377"/>
    </row>
    <row r="148" spans="3:4" x14ac:dyDescent="0.2">
      <c r="C148" s="377"/>
      <c r="D148" s="377"/>
    </row>
    <row r="149" spans="3:4" x14ac:dyDescent="0.2">
      <c r="C149" s="377"/>
      <c r="D149" s="377"/>
    </row>
    <row r="150" spans="3:4" x14ac:dyDescent="0.2">
      <c r="C150" s="377"/>
      <c r="D150" s="377"/>
    </row>
    <row r="151" spans="3:4" x14ac:dyDescent="0.2">
      <c r="C151" s="377"/>
      <c r="D151" s="377"/>
    </row>
    <row r="152" spans="3:4" x14ac:dyDescent="0.2">
      <c r="C152" s="377"/>
      <c r="D152" s="377"/>
    </row>
    <row r="153" spans="3:4" x14ac:dyDescent="0.2">
      <c r="C153" s="377"/>
      <c r="D153" s="377"/>
    </row>
    <row r="154" spans="3:4" x14ac:dyDescent="0.2">
      <c r="C154" s="377"/>
      <c r="D154" s="377"/>
    </row>
    <row r="155" spans="3:4" x14ac:dyDescent="0.2">
      <c r="C155" s="377"/>
      <c r="D155" s="377"/>
    </row>
    <row r="156" spans="3:4" x14ac:dyDescent="0.2">
      <c r="C156" s="377"/>
      <c r="D156" s="377"/>
    </row>
    <row r="157" spans="3:4" x14ac:dyDescent="0.2">
      <c r="C157" s="377"/>
      <c r="D157" s="377"/>
    </row>
    <row r="158" spans="3:4" x14ac:dyDescent="0.2">
      <c r="C158" s="377"/>
      <c r="D158" s="377"/>
    </row>
    <row r="159" spans="3:4" x14ac:dyDescent="0.2">
      <c r="C159" s="377"/>
      <c r="D159" s="377"/>
    </row>
    <row r="160" spans="3:4" x14ac:dyDescent="0.2">
      <c r="C160" s="377"/>
      <c r="D160" s="377"/>
    </row>
    <row r="161" spans="3:4" x14ac:dyDescent="0.2">
      <c r="C161" s="377"/>
      <c r="D161" s="377"/>
    </row>
    <row r="162" spans="3:4" x14ac:dyDescent="0.2">
      <c r="C162" s="377"/>
      <c r="D162" s="377"/>
    </row>
    <row r="167" spans="3:4" x14ac:dyDescent="0.2">
      <c r="C167" s="377"/>
      <c r="D167" s="377"/>
    </row>
    <row r="170" spans="3:4" x14ac:dyDescent="0.2">
      <c r="C170" s="377"/>
      <c r="D170" s="377"/>
    </row>
    <row r="173" spans="3:4" x14ac:dyDescent="0.2">
      <c r="C173" s="377"/>
      <c r="D173" s="377"/>
    </row>
    <row r="175" spans="3:4" x14ac:dyDescent="0.2">
      <c r="C175" s="377"/>
      <c r="D175" s="377"/>
    </row>
    <row r="177" spans="3:4" x14ac:dyDescent="0.2">
      <c r="C177" s="377"/>
      <c r="D177" s="377"/>
    </row>
    <row r="178" spans="3:4" x14ac:dyDescent="0.2">
      <c r="C178" s="377"/>
      <c r="D178" s="377"/>
    </row>
    <row r="180" spans="3:4" x14ac:dyDescent="0.2">
      <c r="C180" s="377"/>
      <c r="D180" s="377"/>
    </row>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4">
    <mergeCell ref="A1:J1"/>
    <mergeCell ref="A2:J2"/>
    <mergeCell ref="A3:J3"/>
    <mergeCell ref="B40:I40"/>
  </mergeCells>
  <printOptions horizontalCentered="1"/>
  <pageMargins left="0.2" right="0.2" top="0.2" bottom="0.45" header="0" footer="0.2"/>
  <pageSetup scale="73" fitToHeight="0" orientation="landscape" r:id="rId2"/>
  <headerFooter alignWithMargins="0">
    <oddFooter>&amp;L&amp;"-,Bold"&amp;F&amp;C&amp;"-,Bold"- PUBLIC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1"/>
  <sheetViews>
    <sheetView showGridLines="0" topLeftCell="A3" zoomScale="85" zoomScaleNormal="85" zoomScaleSheetLayoutView="80" workbookViewId="0">
      <selection activeCell="D22" sqref="D22"/>
    </sheetView>
  </sheetViews>
  <sheetFormatPr defaultColWidth="9.33203125" defaultRowHeight="12.75" x14ac:dyDescent="0.2"/>
  <cols>
    <col min="1" max="1" width="2" style="375" customWidth="1"/>
    <col min="2" max="2" width="63.83203125" style="2" customWidth="1"/>
    <col min="3" max="14" width="12.5" style="2" customWidth="1"/>
    <col min="15" max="15" width="18.83203125" style="66" customWidth="1"/>
    <col min="16" max="16" width="61.1640625" style="2" customWidth="1"/>
    <col min="17" max="17" width="4.33203125" style="2" customWidth="1"/>
    <col min="18" max="18" width="12.33203125" style="2" customWidth="1"/>
    <col min="19" max="19" width="11.5" style="2" customWidth="1"/>
    <col min="20" max="20" width="13" style="2" customWidth="1"/>
    <col min="21" max="21" width="11.5" style="2" customWidth="1"/>
    <col min="22" max="22" width="12.6640625" style="2" customWidth="1"/>
    <col min="23" max="24" width="14.1640625" style="2" customWidth="1"/>
    <col min="25" max="25" width="11.1640625" style="2" customWidth="1"/>
    <col min="26" max="26" width="13" style="2" customWidth="1"/>
    <col min="27" max="28" width="13.6640625" style="2" customWidth="1"/>
    <col min="29" max="16384" width="9.33203125" style="2"/>
  </cols>
  <sheetData>
    <row r="1" spans="1:17" s="359" customFormat="1" x14ac:dyDescent="0.2">
      <c r="A1" s="375"/>
      <c r="B1" s="3"/>
      <c r="O1" s="66"/>
    </row>
    <row r="2" spans="1:17" x14ac:dyDescent="0.2">
      <c r="B2" s="3" t="s">
        <v>272</v>
      </c>
    </row>
    <row r="5" spans="1:17" ht="12.75" customHeight="1" x14ac:dyDescent="0.2">
      <c r="B5" s="5"/>
      <c r="C5" s="596" t="s">
        <v>274</v>
      </c>
      <c r="D5" s="596"/>
      <c r="E5" s="596"/>
      <c r="F5" s="596"/>
      <c r="G5" s="596"/>
      <c r="H5" s="596"/>
      <c r="I5" s="596"/>
      <c r="J5" s="596"/>
      <c r="K5" s="596"/>
      <c r="L5" s="596"/>
      <c r="M5" s="596"/>
      <c r="N5" s="596"/>
      <c r="O5" s="597" t="s">
        <v>263</v>
      </c>
      <c r="P5" s="53"/>
    </row>
    <row r="6" spans="1:17" ht="40.5" customHeight="1" x14ac:dyDescent="0.2">
      <c r="B6" s="67" t="s">
        <v>25</v>
      </c>
      <c r="C6" s="68" t="s">
        <v>1</v>
      </c>
      <c r="D6" s="69" t="s">
        <v>2</v>
      </c>
      <c r="E6" s="69" t="s">
        <v>3</v>
      </c>
      <c r="F6" s="69" t="s">
        <v>4</v>
      </c>
      <c r="G6" s="69" t="s">
        <v>5</v>
      </c>
      <c r="H6" s="69" t="s">
        <v>6</v>
      </c>
      <c r="I6" s="69" t="s">
        <v>227</v>
      </c>
      <c r="J6" s="69" t="s">
        <v>18</v>
      </c>
      <c r="K6" s="69" t="s">
        <v>19</v>
      </c>
      <c r="L6" s="69" t="s">
        <v>20</v>
      </c>
      <c r="M6" s="69" t="s">
        <v>21</v>
      </c>
      <c r="N6" s="70" t="s">
        <v>22</v>
      </c>
      <c r="O6" s="598"/>
      <c r="P6" s="71" t="s">
        <v>26</v>
      </c>
    </row>
    <row r="7" spans="1:17" x14ac:dyDescent="0.2">
      <c r="B7" s="426" t="s">
        <v>176</v>
      </c>
      <c r="C7" s="447">
        <v>21.4</v>
      </c>
      <c r="D7" s="448">
        <v>21.4</v>
      </c>
      <c r="E7" s="448">
        <v>21.4</v>
      </c>
      <c r="F7" s="448">
        <v>21.4</v>
      </c>
      <c r="G7" s="448">
        <v>21.4</v>
      </c>
      <c r="H7" s="448">
        <v>21.4</v>
      </c>
      <c r="I7" s="448">
        <v>21.4</v>
      </c>
      <c r="J7" s="448">
        <v>21.4</v>
      </c>
      <c r="K7" s="448">
        <v>21.4</v>
      </c>
      <c r="L7" s="448">
        <v>21.4</v>
      </c>
      <c r="M7" s="448">
        <v>21.4</v>
      </c>
      <c r="N7" s="448">
        <v>21.4</v>
      </c>
      <c r="O7" s="507">
        <v>9785</v>
      </c>
      <c r="P7" s="449" t="s">
        <v>29</v>
      </c>
    </row>
    <row r="8" spans="1:17" x14ac:dyDescent="0.2">
      <c r="B8" s="427" t="s">
        <v>200</v>
      </c>
      <c r="C8" s="72" t="s">
        <v>11</v>
      </c>
      <c r="D8" s="73" t="s">
        <v>11</v>
      </c>
      <c r="E8" s="73" t="s">
        <v>11</v>
      </c>
      <c r="F8" s="73" t="s">
        <v>11</v>
      </c>
      <c r="G8" s="73" t="s">
        <v>11</v>
      </c>
      <c r="H8" s="73" t="s">
        <v>11</v>
      </c>
      <c r="I8" s="73" t="s">
        <v>11</v>
      </c>
      <c r="J8" s="73" t="s">
        <v>11</v>
      </c>
      <c r="K8" s="73" t="s">
        <v>11</v>
      </c>
      <c r="L8" s="73" t="s">
        <v>11</v>
      </c>
      <c r="M8" s="73" t="s">
        <v>11</v>
      </c>
      <c r="N8" s="73" t="s">
        <v>11</v>
      </c>
      <c r="O8" s="510">
        <v>637645</v>
      </c>
      <c r="P8" s="74" t="s">
        <v>30</v>
      </c>
    </row>
    <row r="9" spans="1:17" x14ac:dyDescent="0.2">
      <c r="B9" s="426" t="s">
        <v>199</v>
      </c>
      <c r="C9" s="447">
        <v>98.2</v>
      </c>
      <c r="D9" s="448">
        <v>98.2</v>
      </c>
      <c r="E9" s="448">
        <v>98.2</v>
      </c>
      <c r="F9" s="448">
        <v>98.2</v>
      </c>
      <c r="G9" s="448">
        <v>98.2</v>
      </c>
      <c r="H9" s="448">
        <v>98.2</v>
      </c>
      <c r="I9" s="448">
        <v>98.2</v>
      </c>
      <c r="J9" s="448">
        <v>98.2</v>
      </c>
      <c r="K9" s="448">
        <v>98.2</v>
      </c>
      <c r="L9" s="448">
        <v>98.2</v>
      </c>
      <c r="M9" s="448">
        <v>98.2</v>
      </c>
      <c r="N9" s="448">
        <v>98.2</v>
      </c>
      <c r="O9" s="510">
        <v>637645</v>
      </c>
      <c r="P9" s="449" t="s">
        <v>30</v>
      </c>
    </row>
    <row r="10" spans="1:17" x14ac:dyDescent="0.2">
      <c r="B10" s="427" t="s">
        <v>184</v>
      </c>
      <c r="C10" s="72">
        <v>1964</v>
      </c>
      <c r="D10" s="73">
        <v>1964</v>
      </c>
      <c r="E10" s="73">
        <v>1964</v>
      </c>
      <c r="F10" s="73">
        <v>1964</v>
      </c>
      <c r="G10" s="73">
        <v>1964</v>
      </c>
      <c r="H10" s="73">
        <v>1964</v>
      </c>
      <c r="I10" s="73">
        <v>1964</v>
      </c>
      <c r="J10" s="73">
        <v>1964</v>
      </c>
      <c r="K10" s="73">
        <v>1964</v>
      </c>
      <c r="L10" s="73">
        <v>1964</v>
      </c>
      <c r="M10" s="73">
        <v>1964</v>
      </c>
      <c r="N10" s="73">
        <v>1964</v>
      </c>
      <c r="O10" s="511">
        <v>11575</v>
      </c>
      <c r="P10" s="74" t="s">
        <v>27</v>
      </c>
    </row>
    <row r="11" spans="1:17" s="375" customFormat="1" x14ac:dyDescent="0.2">
      <c r="B11" s="426" t="s">
        <v>183</v>
      </c>
      <c r="C11" s="447">
        <v>884.3</v>
      </c>
      <c r="D11" s="448">
        <v>884.3</v>
      </c>
      <c r="E11" s="448">
        <v>884.3</v>
      </c>
      <c r="F11" s="448">
        <v>884.3</v>
      </c>
      <c r="G11" s="448">
        <v>884.3</v>
      </c>
      <c r="H11" s="448">
        <v>884.3</v>
      </c>
      <c r="I11" s="448">
        <v>884.3</v>
      </c>
      <c r="J11" s="448">
        <v>884.3</v>
      </c>
      <c r="K11" s="448">
        <v>884.3</v>
      </c>
      <c r="L11" s="448">
        <v>884.3</v>
      </c>
      <c r="M11" s="448">
        <v>884.3</v>
      </c>
      <c r="N11" s="448">
        <v>884.3</v>
      </c>
      <c r="O11" s="511">
        <v>11575</v>
      </c>
      <c r="P11" s="449" t="s">
        <v>27</v>
      </c>
    </row>
    <row r="12" spans="1:17" x14ac:dyDescent="0.2">
      <c r="B12" s="427" t="s">
        <v>186</v>
      </c>
      <c r="C12" s="72">
        <v>41.5</v>
      </c>
      <c r="D12" s="73">
        <v>41.5</v>
      </c>
      <c r="E12" s="73">
        <v>41.5</v>
      </c>
      <c r="F12" s="73">
        <v>41.5</v>
      </c>
      <c r="G12" s="73">
        <v>41.5</v>
      </c>
      <c r="H12" s="73">
        <v>41.5</v>
      </c>
      <c r="I12" s="73">
        <v>41.5</v>
      </c>
      <c r="J12" s="73">
        <v>41.5</v>
      </c>
      <c r="K12" s="73">
        <v>41.5</v>
      </c>
      <c r="L12" s="73">
        <v>41.5</v>
      </c>
      <c r="M12" s="73">
        <v>41.5</v>
      </c>
      <c r="N12" s="73">
        <v>41.5</v>
      </c>
      <c r="O12" s="510">
        <v>637645</v>
      </c>
      <c r="P12" s="74" t="s">
        <v>30</v>
      </c>
    </row>
    <row r="13" spans="1:17" s="75" customFormat="1" x14ac:dyDescent="0.2">
      <c r="B13" s="426" t="s">
        <v>185</v>
      </c>
      <c r="C13" s="447">
        <v>42.6</v>
      </c>
      <c r="D13" s="448">
        <v>42.6</v>
      </c>
      <c r="E13" s="448">
        <v>42.6</v>
      </c>
      <c r="F13" s="448">
        <v>42.6</v>
      </c>
      <c r="G13" s="448">
        <v>42.6</v>
      </c>
      <c r="H13" s="448">
        <v>42.6</v>
      </c>
      <c r="I13" s="448">
        <v>42.6</v>
      </c>
      <c r="J13" s="448">
        <v>42.6</v>
      </c>
      <c r="K13" s="448">
        <v>42.6</v>
      </c>
      <c r="L13" s="448">
        <v>42.6</v>
      </c>
      <c r="M13" s="448">
        <v>42.6</v>
      </c>
      <c r="N13" s="448">
        <v>42.6</v>
      </c>
      <c r="O13" s="510">
        <v>637645</v>
      </c>
      <c r="P13" s="449" t="s">
        <v>30</v>
      </c>
    </row>
    <row r="14" spans="1:17" x14ac:dyDescent="0.2">
      <c r="B14" s="427" t="s">
        <v>74</v>
      </c>
      <c r="C14" s="459">
        <v>113.1</v>
      </c>
      <c r="D14" s="460">
        <v>113.1</v>
      </c>
      <c r="E14" s="460">
        <v>113.1</v>
      </c>
      <c r="F14" s="460">
        <v>113.1</v>
      </c>
      <c r="G14" s="460">
        <v>113.1</v>
      </c>
      <c r="H14" s="460">
        <v>113.1</v>
      </c>
      <c r="I14" s="460">
        <v>113.1</v>
      </c>
      <c r="J14" s="460">
        <v>113.1</v>
      </c>
      <c r="K14" s="460">
        <v>113.1</v>
      </c>
      <c r="L14" s="460">
        <v>113.1</v>
      </c>
      <c r="M14" s="460">
        <v>113.1</v>
      </c>
      <c r="N14" s="460">
        <v>113.1</v>
      </c>
      <c r="O14" s="510">
        <v>637645</v>
      </c>
      <c r="P14" s="74" t="s">
        <v>30</v>
      </c>
      <c r="Q14" s="75"/>
    </row>
    <row r="15" spans="1:17" x14ac:dyDescent="0.2">
      <c r="B15" s="426" t="s">
        <v>68</v>
      </c>
      <c r="C15" s="447">
        <v>1517</v>
      </c>
      <c r="D15" s="448">
        <v>1517</v>
      </c>
      <c r="E15" s="448">
        <v>1517</v>
      </c>
      <c r="F15" s="448">
        <v>1517</v>
      </c>
      <c r="G15" s="448">
        <v>1517</v>
      </c>
      <c r="H15" s="448">
        <v>1517</v>
      </c>
      <c r="I15" s="448">
        <v>1517</v>
      </c>
      <c r="J15" s="448">
        <v>1517</v>
      </c>
      <c r="K15" s="448">
        <v>1517</v>
      </c>
      <c r="L15" s="448">
        <v>1517</v>
      </c>
      <c r="M15" s="448">
        <v>1517</v>
      </c>
      <c r="N15" s="448">
        <v>1517</v>
      </c>
      <c r="O15" s="508" t="s">
        <v>11</v>
      </c>
      <c r="P15" s="450" t="s">
        <v>28</v>
      </c>
    </row>
    <row r="16" spans="1:17" x14ac:dyDescent="0.2">
      <c r="B16" s="427" t="s">
        <v>180</v>
      </c>
      <c r="C16" s="72">
        <v>0.3</v>
      </c>
      <c r="D16" s="73">
        <v>0.3</v>
      </c>
      <c r="E16" s="73">
        <v>0.1</v>
      </c>
      <c r="F16" s="73">
        <v>90.7</v>
      </c>
      <c r="G16" s="73">
        <v>101.4</v>
      </c>
      <c r="H16" s="73">
        <v>-94.1</v>
      </c>
      <c r="I16" s="73">
        <v>28.1</v>
      </c>
      <c r="J16" s="73">
        <v>25.2</v>
      </c>
      <c r="K16" s="73">
        <v>208.4</v>
      </c>
      <c r="L16" s="73">
        <v>1.7</v>
      </c>
      <c r="M16" s="73">
        <v>96.9</v>
      </c>
      <c r="N16" s="73">
        <v>2</v>
      </c>
      <c r="O16" s="510">
        <v>2912</v>
      </c>
      <c r="P16" s="74" t="s">
        <v>224</v>
      </c>
    </row>
    <row r="17" spans="2:24" ht="25.5" x14ac:dyDescent="0.2">
      <c r="B17" s="451" t="s">
        <v>181</v>
      </c>
      <c r="C17" s="452">
        <v>0.08</v>
      </c>
      <c r="D17" s="453">
        <v>0.08</v>
      </c>
      <c r="E17" s="453">
        <v>0.08</v>
      </c>
      <c r="F17" s="453">
        <v>0.08</v>
      </c>
      <c r="G17" s="453">
        <v>0.08</v>
      </c>
      <c r="H17" s="453">
        <v>0.08</v>
      </c>
      <c r="I17" s="453">
        <v>0.08</v>
      </c>
      <c r="J17" s="453">
        <v>0.08</v>
      </c>
      <c r="K17" s="453">
        <v>0.08</v>
      </c>
      <c r="L17" s="453">
        <v>0.08</v>
      </c>
      <c r="M17" s="453">
        <v>0.08</v>
      </c>
      <c r="N17" s="453">
        <v>0.08</v>
      </c>
      <c r="O17" s="509">
        <v>4313632</v>
      </c>
      <c r="P17" s="454" t="s">
        <v>31</v>
      </c>
    </row>
    <row r="18" spans="2:24" x14ac:dyDescent="0.2">
      <c r="B18" s="427" t="s">
        <v>70</v>
      </c>
      <c r="C18" s="76" t="s">
        <v>11</v>
      </c>
      <c r="D18" s="77" t="s">
        <v>11</v>
      </c>
      <c r="E18" s="77" t="s">
        <v>11</v>
      </c>
      <c r="F18" s="77" t="s">
        <v>11</v>
      </c>
      <c r="G18" s="77" t="s">
        <v>11</v>
      </c>
      <c r="H18" s="77" t="s">
        <v>11</v>
      </c>
      <c r="I18" s="77" t="s">
        <v>11</v>
      </c>
      <c r="J18" s="77" t="s">
        <v>11</v>
      </c>
      <c r="K18" s="77" t="s">
        <v>11</v>
      </c>
      <c r="L18" s="77" t="s">
        <v>11</v>
      </c>
      <c r="M18" s="77" t="s">
        <v>11</v>
      </c>
      <c r="N18" s="77" t="s">
        <v>11</v>
      </c>
      <c r="O18" s="510">
        <v>24169</v>
      </c>
      <c r="P18" s="74" t="s">
        <v>32</v>
      </c>
      <c r="U18" s="375"/>
    </row>
    <row r="19" spans="2:24" x14ac:dyDescent="0.2">
      <c r="B19" s="426" t="s">
        <v>182</v>
      </c>
      <c r="C19" s="447">
        <v>11.1</v>
      </c>
      <c r="D19" s="448">
        <v>11.1</v>
      </c>
      <c r="E19" s="448">
        <v>11.1</v>
      </c>
      <c r="F19" s="448">
        <v>11.1</v>
      </c>
      <c r="G19" s="448">
        <v>11.1</v>
      </c>
      <c r="H19" s="448">
        <v>11.1</v>
      </c>
      <c r="I19" s="448">
        <v>11.1</v>
      </c>
      <c r="J19" s="448">
        <v>11.1</v>
      </c>
      <c r="K19" s="448">
        <v>11.1</v>
      </c>
      <c r="L19" s="448">
        <v>11.1</v>
      </c>
      <c r="M19" s="448">
        <v>11.1</v>
      </c>
      <c r="N19" s="448">
        <v>11.1</v>
      </c>
      <c r="O19" s="507">
        <v>4923772</v>
      </c>
      <c r="P19" s="449" t="s">
        <v>215</v>
      </c>
      <c r="S19" s="75"/>
    </row>
    <row r="20" spans="2:24" x14ac:dyDescent="0.2">
      <c r="B20" s="427" t="s">
        <v>202</v>
      </c>
      <c r="C20" s="72">
        <v>4.2</v>
      </c>
      <c r="D20" s="73">
        <v>4.2</v>
      </c>
      <c r="E20" s="73">
        <v>4.2</v>
      </c>
      <c r="F20" s="73">
        <v>4.2</v>
      </c>
      <c r="G20" s="73">
        <v>4.2</v>
      </c>
      <c r="H20" s="73">
        <v>4.2</v>
      </c>
      <c r="I20" s="73">
        <v>4.2</v>
      </c>
      <c r="J20" s="73">
        <v>4.2</v>
      </c>
      <c r="K20" s="73">
        <v>4.2</v>
      </c>
      <c r="L20" s="73">
        <v>4.2</v>
      </c>
      <c r="M20" s="73">
        <v>4.2</v>
      </c>
      <c r="N20" s="73">
        <v>4.2</v>
      </c>
      <c r="O20" s="510">
        <v>471123</v>
      </c>
      <c r="P20" s="81" t="s">
        <v>216</v>
      </c>
      <c r="S20" s="75"/>
    </row>
    <row r="21" spans="2:24" x14ac:dyDescent="0.2">
      <c r="B21" s="426" t="s">
        <v>191</v>
      </c>
      <c r="C21" s="447">
        <v>0.7</v>
      </c>
      <c r="D21" s="448">
        <v>0.7</v>
      </c>
      <c r="E21" s="448">
        <v>0.7</v>
      </c>
      <c r="F21" s="448">
        <v>0.7</v>
      </c>
      <c r="G21" s="448">
        <v>0.7</v>
      </c>
      <c r="H21" s="448">
        <v>0.7</v>
      </c>
      <c r="I21" s="448">
        <v>0.7</v>
      </c>
      <c r="J21" s="448">
        <v>0.7</v>
      </c>
      <c r="K21" s="448">
        <v>0.7</v>
      </c>
      <c r="L21" s="448">
        <v>0.7</v>
      </c>
      <c r="M21" s="448">
        <v>0.7</v>
      </c>
      <c r="N21" s="448">
        <v>0.7</v>
      </c>
      <c r="O21" s="507">
        <v>2156816</v>
      </c>
      <c r="P21" s="80" t="s">
        <v>217</v>
      </c>
    </row>
    <row r="22" spans="2:24" x14ac:dyDescent="0.2">
      <c r="J22" s="375"/>
    </row>
    <row r="23" spans="2:24" x14ac:dyDescent="0.2">
      <c r="B23" s="61" t="s">
        <v>23</v>
      </c>
      <c r="J23" s="375"/>
    </row>
    <row r="24" spans="2:24" ht="41.25" customHeight="1" x14ac:dyDescent="0.2">
      <c r="B24" s="599" t="s">
        <v>261</v>
      </c>
      <c r="C24" s="599"/>
      <c r="D24" s="599"/>
      <c r="E24" s="599"/>
      <c r="F24" s="599"/>
      <c r="G24" s="599"/>
      <c r="H24" s="599"/>
      <c r="I24" s="599"/>
      <c r="J24" s="599"/>
      <c r="K24" s="599"/>
      <c r="L24" s="599"/>
      <c r="M24" s="599"/>
      <c r="N24" s="599"/>
      <c r="O24" s="599"/>
      <c r="P24" s="599"/>
    </row>
    <row r="25" spans="2:24" x14ac:dyDescent="0.2">
      <c r="B25" s="78"/>
      <c r="C25" s="78"/>
      <c r="D25" s="78"/>
      <c r="E25" s="78"/>
      <c r="F25" s="78"/>
      <c r="G25" s="78"/>
      <c r="H25" s="78"/>
      <c r="I25" s="78"/>
      <c r="J25" s="78"/>
      <c r="K25" s="78"/>
      <c r="L25" s="78"/>
      <c r="M25" s="78"/>
      <c r="N25" s="78"/>
      <c r="O25" s="79"/>
      <c r="P25" s="78"/>
    </row>
    <row r="26" spans="2:24" ht="25.5" customHeight="1" x14ac:dyDescent="0.2">
      <c r="B26" s="600" t="s">
        <v>33</v>
      </c>
      <c r="C26" s="600"/>
      <c r="D26" s="600"/>
      <c r="E26" s="600"/>
      <c r="F26" s="600"/>
      <c r="G26" s="600"/>
      <c r="H26" s="600"/>
      <c r="I26" s="600"/>
      <c r="J26" s="600"/>
      <c r="K26" s="600"/>
      <c r="L26" s="600"/>
      <c r="M26" s="600"/>
      <c r="N26" s="600"/>
      <c r="O26" s="600"/>
      <c r="P26" s="600"/>
    </row>
    <row r="28" spans="2:24" ht="12.75" customHeight="1" x14ac:dyDescent="0.2">
      <c r="B28" s="5"/>
      <c r="C28" s="596" t="s">
        <v>273</v>
      </c>
      <c r="D28" s="596"/>
      <c r="E28" s="596"/>
      <c r="F28" s="596"/>
      <c r="G28" s="596"/>
      <c r="H28" s="596"/>
      <c r="I28" s="596"/>
      <c r="J28" s="596"/>
      <c r="K28" s="596"/>
      <c r="L28" s="596"/>
      <c r="M28" s="596"/>
      <c r="N28" s="596"/>
      <c r="O28" s="597" t="s">
        <v>263</v>
      </c>
      <c r="P28" s="53"/>
    </row>
    <row r="29" spans="2:24" ht="40.5" customHeight="1" x14ac:dyDescent="0.2">
      <c r="B29" s="67" t="s">
        <v>25</v>
      </c>
      <c r="C29" s="68" t="s">
        <v>1</v>
      </c>
      <c r="D29" s="69" t="s">
        <v>2</v>
      </c>
      <c r="E29" s="69" t="s">
        <v>3</v>
      </c>
      <c r="F29" s="69" t="s">
        <v>4</v>
      </c>
      <c r="G29" s="69" t="s">
        <v>5</v>
      </c>
      <c r="H29" s="69" t="s">
        <v>6</v>
      </c>
      <c r="I29" s="69" t="s">
        <v>227</v>
      </c>
      <c r="J29" s="69" t="s">
        <v>18</v>
      </c>
      <c r="K29" s="69" t="s">
        <v>19</v>
      </c>
      <c r="L29" s="69" t="s">
        <v>20</v>
      </c>
      <c r="M29" s="69" t="s">
        <v>21</v>
      </c>
      <c r="N29" s="70" t="s">
        <v>22</v>
      </c>
      <c r="O29" s="598"/>
      <c r="P29" s="71" t="s">
        <v>26</v>
      </c>
      <c r="R29" s="375"/>
    </row>
    <row r="30" spans="2:24" x14ac:dyDescent="0.2">
      <c r="B30" s="426" t="s">
        <v>176</v>
      </c>
      <c r="C30" s="447">
        <v>27.5</v>
      </c>
      <c r="D30" s="448">
        <v>25.2</v>
      </c>
      <c r="E30" s="448">
        <v>33.299999999999997</v>
      </c>
      <c r="F30" s="448">
        <v>46.2</v>
      </c>
      <c r="G30" s="448">
        <v>49.2</v>
      </c>
      <c r="H30" s="448">
        <v>53.3</v>
      </c>
      <c r="I30" s="448">
        <v>52</v>
      </c>
      <c r="J30" s="448">
        <v>48.5</v>
      </c>
      <c r="K30" s="448">
        <v>40.1</v>
      </c>
      <c r="L30" s="448">
        <v>39</v>
      </c>
      <c r="M30" s="448">
        <v>25.9</v>
      </c>
      <c r="N30" s="455">
        <v>21.6</v>
      </c>
      <c r="O30" s="507">
        <v>9785</v>
      </c>
      <c r="P30" s="80" t="s">
        <v>29</v>
      </c>
      <c r="R30" s="375"/>
      <c r="S30" s="75"/>
    </row>
    <row r="31" spans="2:24" x14ac:dyDescent="0.2">
      <c r="B31" s="427" t="s">
        <v>200</v>
      </c>
      <c r="C31" s="72" t="s">
        <v>11</v>
      </c>
      <c r="D31" s="73" t="s">
        <v>11</v>
      </c>
      <c r="E31" s="73" t="s">
        <v>11</v>
      </c>
      <c r="F31" s="73" t="s">
        <v>11</v>
      </c>
      <c r="G31" s="73" t="s">
        <v>11</v>
      </c>
      <c r="H31" s="73" t="s">
        <v>11</v>
      </c>
      <c r="I31" s="73" t="s">
        <v>11</v>
      </c>
      <c r="J31" s="73" t="s">
        <v>11</v>
      </c>
      <c r="K31" s="73" t="s">
        <v>11</v>
      </c>
      <c r="L31" s="73" t="s">
        <v>11</v>
      </c>
      <c r="M31" s="73" t="s">
        <v>11</v>
      </c>
      <c r="N31" s="82" t="s">
        <v>11</v>
      </c>
      <c r="O31" s="510">
        <v>637645</v>
      </c>
      <c r="P31" s="81" t="s">
        <v>30</v>
      </c>
      <c r="Q31" s="83"/>
      <c r="R31" s="75"/>
      <c r="S31" s="75"/>
      <c r="T31" s="75"/>
    </row>
    <row r="32" spans="2:24" x14ac:dyDescent="0.2">
      <c r="B32" s="426" t="s">
        <v>199</v>
      </c>
      <c r="C32" s="447">
        <v>60.9</v>
      </c>
      <c r="D32" s="448">
        <v>65.2</v>
      </c>
      <c r="E32" s="448">
        <v>66.7</v>
      </c>
      <c r="F32" s="448">
        <v>80.099999999999994</v>
      </c>
      <c r="G32" s="448">
        <v>82.2</v>
      </c>
      <c r="H32" s="448">
        <v>83.8</v>
      </c>
      <c r="I32" s="448">
        <v>90.2</v>
      </c>
      <c r="J32" s="448">
        <v>88.5</v>
      </c>
      <c r="K32" s="448">
        <v>85.1</v>
      </c>
      <c r="L32" s="448">
        <v>81.900000000000006</v>
      </c>
      <c r="M32" s="448">
        <v>73.2</v>
      </c>
      <c r="N32" s="455">
        <v>56.6</v>
      </c>
      <c r="O32" s="510">
        <v>637645</v>
      </c>
      <c r="P32" s="80" t="s">
        <v>30</v>
      </c>
      <c r="X32" s="75"/>
    </row>
    <row r="33" spans="2:23" x14ac:dyDescent="0.2">
      <c r="B33" s="427" t="s">
        <v>184</v>
      </c>
      <c r="C33" s="72">
        <v>2058.3000000000002</v>
      </c>
      <c r="D33" s="73">
        <v>1896.5</v>
      </c>
      <c r="E33" s="73">
        <v>2185</v>
      </c>
      <c r="F33" s="73">
        <v>2236.3000000000002</v>
      </c>
      <c r="G33" s="73">
        <v>2102.6</v>
      </c>
      <c r="H33" s="73">
        <v>2133.5</v>
      </c>
      <c r="I33" s="73">
        <v>2195.4</v>
      </c>
      <c r="J33" s="73">
        <v>2239</v>
      </c>
      <c r="K33" s="73">
        <v>2221.8000000000002</v>
      </c>
      <c r="L33" s="73">
        <v>2092.1999999999998</v>
      </c>
      <c r="M33" s="73">
        <v>2118.4</v>
      </c>
      <c r="N33" s="82">
        <v>2051.3000000000002</v>
      </c>
      <c r="O33" s="511">
        <v>11575</v>
      </c>
      <c r="P33" s="81" t="s">
        <v>27</v>
      </c>
      <c r="W33" s="75"/>
    </row>
    <row r="34" spans="2:23" s="375" customFormat="1" x14ac:dyDescent="0.2">
      <c r="B34" s="426" t="s">
        <v>183</v>
      </c>
      <c r="C34" s="447">
        <v>969.8</v>
      </c>
      <c r="D34" s="448">
        <v>931</v>
      </c>
      <c r="E34" s="448">
        <v>998.2</v>
      </c>
      <c r="F34" s="448">
        <v>970.8</v>
      </c>
      <c r="G34" s="448">
        <v>996.3</v>
      </c>
      <c r="H34" s="448">
        <v>993.2</v>
      </c>
      <c r="I34" s="448">
        <v>996.5</v>
      </c>
      <c r="J34" s="448">
        <v>999</v>
      </c>
      <c r="K34" s="448">
        <v>983.7</v>
      </c>
      <c r="L34" s="448">
        <v>914.9</v>
      </c>
      <c r="M34" s="448">
        <v>922</v>
      </c>
      <c r="N34" s="455">
        <v>891.9</v>
      </c>
      <c r="O34" s="511">
        <v>11575</v>
      </c>
      <c r="P34" s="80" t="s">
        <v>27</v>
      </c>
      <c r="W34" s="75"/>
    </row>
    <row r="35" spans="2:23" x14ac:dyDescent="0.2">
      <c r="B35" s="427" t="s">
        <v>186</v>
      </c>
      <c r="C35" s="461">
        <v>30.3</v>
      </c>
      <c r="D35" s="462">
        <v>30.2</v>
      </c>
      <c r="E35" s="462">
        <v>31</v>
      </c>
      <c r="F35" s="462">
        <v>38.4</v>
      </c>
      <c r="G35" s="462">
        <v>38.5</v>
      </c>
      <c r="H35" s="462">
        <v>39.700000000000003</v>
      </c>
      <c r="I35" s="462">
        <v>42.8</v>
      </c>
      <c r="J35" s="462">
        <v>42.2</v>
      </c>
      <c r="K35" s="462">
        <v>41</v>
      </c>
      <c r="L35" s="462">
        <v>39.4</v>
      </c>
      <c r="M35" s="462">
        <v>34.9</v>
      </c>
      <c r="N35" s="463">
        <v>28.3</v>
      </c>
      <c r="O35" s="510">
        <v>637645</v>
      </c>
      <c r="P35" s="81" t="s">
        <v>30</v>
      </c>
    </row>
    <row r="36" spans="2:23" x14ac:dyDescent="0.2">
      <c r="B36" s="426" t="s">
        <v>185</v>
      </c>
      <c r="C36" s="447">
        <v>27.4</v>
      </c>
      <c r="D36" s="448">
        <v>29.4</v>
      </c>
      <c r="E36" s="448">
        <v>31</v>
      </c>
      <c r="F36" s="448">
        <v>37.299999999999997</v>
      </c>
      <c r="G36" s="448">
        <v>38.700000000000003</v>
      </c>
      <c r="H36" s="448">
        <v>40.5</v>
      </c>
      <c r="I36" s="448">
        <v>42.4</v>
      </c>
      <c r="J36" s="448">
        <v>42</v>
      </c>
      <c r="K36" s="448">
        <v>40</v>
      </c>
      <c r="L36" s="448">
        <v>36.4</v>
      </c>
      <c r="M36" s="448">
        <v>33.299999999999997</v>
      </c>
      <c r="N36" s="455">
        <v>27.1</v>
      </c>
      <c r="O36" s="510">
        <v>637645</v>
      </c>
      <c r="P36" s="80" t="s">
        <v>30</v>
      </c>
    </row>
    <row r="37" spans="2:23" x14ac:dyDescent="0.2">
      <c r="B37" s="427" t="s">
        <v>74</v>
      </c>
      <c r="C37" s="459">
        <v>103.1</v>
      </c>
      <c r="D37" s="460">
        <v>98.3</v>
      </c>
      <c r="E37" s="460">
        <v>114.4</v>
      </c>
      <c r="F37" s="73">
        <v>136.4</v>
      </c>
      <c r="G37" s="73">
        <v>128.6</v>
      </c>
      <c r="H37" s="73">
        <v>141.4</v>
      </c>
      <c r="I37" s="73">
        <v>143.19999999999999</v>
      </c>
      <c r="J37" s="73">
        <v>143</v>
      </c>
      <c r="K37" s="73">
        <v>143.9</v>
      </c>
      <c r="L37" s="73">
        <v>124.4</v>
      </c>
      <c r="M37" s="73">
        <v>127.8</v>
      </c>
      <c r="N37" s="82">
        <v>112.2</v>
      </c>
      <c r="O37" s="510">
        <v>637645</v>
      </c>
      <c r="P37" s="81" t="s">
        <v>30</v>
      </c>
    </row>
    <row r="38" spans="2:23" x14ac:dyDescent="0.2">
      <c r="B38" s="426" t="s">
        <v>68</v>
      </c>
      <c r="C38" s="447">
        <v>1596.9</v>
      </c>
      <c r="D38" s="448">
        <v>1599.4</v>
      </c>
      <c r="E38" s="448">
        <v>1601.1</v>
      </c>
      <c r="F38" s="448">
        <v>1555.4</v>
      </c>
      <c r="G38" s="448">
        <v>1609.8</v>
      </c>
      <c r="H38" s="448">
        <v>1524.3</v>
      </c>
      <c r="I38" s="448">
        <v>1510.6</v>
      </c>
      <c r="J38" s="448">
        <v>1532.1</v>
      </c>
      <c r="K38" s="448">
        <v>1469.2</v>
      </c>
      <c r="L38" s="448">
        <v>1450.6</v>
      </c>
      <c r="M38" s="448">
        <v>1498.3</v>
      </c>
      <c r="N38" s="455">
        <v>1348.1</v>
      </c>
      <c r="O38" s="508" t="s">
        <v>11</v>
      </c>
      <c r="P38" s="456" t="s">
        <v>28</v>
      </c>
    </row>
    <row r="39" spans="2:23" x14ac:dyDescent="0.2">
      <c r="B39" s="427" t="s">
        <v>180</v>
      </c>
      <c r="C39" s="72">
        <v>2</v>
      </c>
      <c r="D39" s="73">
        <v>2</v>
      </c>
      <c r="E39" s="73">
        <v>1.9</v>
      </c>
      <c r="F39" s="73">
        <v>0.1</v>
      </c>
      <c r="G39" s="73">
        <v>0.1</v>
      </c>
      <c r="H39" s="73">
        <v>-62.8</v>
      </c>
      <c r="I39" s="73">
        <v>-62.8</v>
      </c>
      <c r="J39" s="73">
        <v>16.399999999999999</v>
      </c>
      <c r="K39" s="73">
        <v>-62.8</v>
      </c>
      <c r="L39" s="73">
        <v>0.1</v>
      </c>
      <c r="M39" s="73">
        <v>2</v>
      </c>
      <c r="N39" s="82">
        <v>2</v>
      </c>
      <c r="O39" s="510">
        <v>2912</v>
      </c>
      <c r="P39" s="74" t="s">
        <v>224</v>
      </c>
    </row>
    <row r="40" spans="2:23" ht="25.5" x14ac:dyDescent="0.2">
      <c r="B40" s="451" t="s">
        <v>181</v>
      </c>
      <c r="C40" s="452">
        <v>0.02</v>
      </c>
      <c r="D40" s="453">
        <v>0.02</v>
      </c>
      <c r="E40" s="453">
        <v>0.03</v>
      </c>
      <c r="F40" s="453">
        <v>7.0000000000000007E-2</v>
      </c>
      <c r="G40" s="453">
        <v>7.0000000000000007E-2</v>
      </c>
      <c r="H40" s="453">
        <v>7.0000000000000007E-2</v>
      </c>
      <c r="I40" s="453">
        <v>7.0000000000000007E-2</v>
      </c>
      <c r="J40" s="453">
        <v>7.0000000000000007E-2</v>
      </c>
      <c r="K40" s="453">
        <v>7.0000000000000007E-2</v>
      </c>
      <c r="L40" s="453">
        <v>7.0000000000000007E-2</v>
      </c>
      <c r="M40" s="453">
        <v>0.04</v>
      </c>
      <c r="N40" s="457">
        <v>0.02</v>
      </c>
      <c r="O40" s="509">
        <v>4313632</v>
      </c>
      <c r="P40" s="458" t="s">
        <v>31</v>
      </c>
      <c r="T40" s="375"/>
      <c r="U40" s="375"/>
    </row>
    <row r="41" spans="2:23" x14ac:dyDescent="0.2">
      <c r="B41" s="427" t="s">
        <v>70</v>
      </c>
      <c r="C41" s="76" t="s">
        <v>11</v>
      </c>
      <c r="D41" s="77" t="s">
        <v>11</v>
      </c>
      <c r="E41" s="77" t="s">
        <v>11</v>
      </c>
      <c r="F41" s="77" t="s">
        <v>11</v>
      </c>
      <c r="G41" s="77" t="s">
        <v>11</v>
      </c>
      <c r="H41" s="77" t="s">
        <v>11</v>
      </c>
      <c r="I41" s="77" t="s">
        <v>11</v>
      </c>
      <c r="J41" s="77" t="s">
        <v>11</v>
      </c>
      <c r="K41" s="77" t="s">
        <v>11</v>
      </c>
      <c r="L41" s="77" t="s">
        <v>11</v>
      </c>
      <c r="M41" s="77" t="s">
        <v>11</v>
      </c>
      <c r="N41" s="84" t="s">
        <v>11</v>
      </c>
      <c r="O41" s="510">
        <v>24169</v>
      </c>
      <c r="P41" s="81" t="s">
        <v>32</v>
      </c>
      <c r="T41" s="375"/>
      <c r="U41" s="375"/>
    </row>
    <row r="42" spans="2:23" x14ac:dyDescent="0.2">
      <c r="B42" s="426" t="s">
        <v>182</v>
      </c>
      <c r="C42" s="447">
        <v>5.76</v>
      </c>
      <c r="D42" s="448">
        <v>5.75</v>
      </c>
      <c r="E42" s="448">
        <v>5.91</v>
      </c>
      <c r="F42" s="448">
        <v>9.99</v>
      </c>
      <c r="G42" s="448">
        <v>9.99</v>
      </c>
      <c r="H42" s="448">
        <v>9.49</v>
      </c>
      <c r="I42" s="448">
        <v>8.77</v>
      </c>
      <c r="J42" s="448">
        <v>8.31</v>
      </c>
      <c r="K42" s="448">
        <v>9.1999999999999993</v>
      </c>
      <c r="L42" s="448">
        <v>8.57</v>
      </c>
      <c r="M42" s="448">
        <v>6.15</v>
      </c>
      <c r="N42" s="455">
        <v>5.5</v>
      </c>
      <c r="O42" s="507">
        <v>4923772</v>
      </c>
      <c r="P42" s="449" t="s">
        <v>215</v>
      </c>
      <c r="Q42" s="75"/>
      <c r="T42" s="375"/>
      <c r="U42" s="375"/>
    </row>
    <row r="43" spans="2:23" s="375" customFormat="1" x14ac:dyDescent="0.2">
      <c r="B43" s="427" t="s">
        <v>202</v>
      </c>
      <c r="C43" s="72">
        <v>0</v>
      </c>
      <c r="D43" s="73">
        <v>0</v>
      </c>
      <c r="E43" s="73">
        <v>0</v>
      </c>
      <c r="F43" s="73">
        <v>2.3236848923187656</v>
      </c>
      <c r="G43" s="73">
        <v>2.5322417943988222</v>
      </c>
      <c r="H43" s="73">
        <v>2.9509334143603478</v>
      </c>
      <c r="I43" s="73">
        <v>4.1912286513198058</v>
      </c>
      <c r="J43" s="73">
        <v>5.3203963145629034</v>
      </c>
      <c r="K43" s="73">
        <v>4.9504168383419493</v>
      </c>
      <c r="L43" s="73">
        <v>4.0044791104221726</v>
      </c>
      <c r="M43" s="73">
        <v>0.46</v>
      </c>
      <c r="N43" s="82">
        <v>0</v>
      </c>
      <c r="O43" s="510">
        <v>471123</v>
      </c>
      <c r="P43" s="81" t="s">
        <v>216</v>
      </c>
      <c r="Q43" s="75"/>
    </row>
    <row r="44" spans="2:23" x14ac:dyDescent="0.2">
      <c r="B44" s="426" t="s">
        <v>191</v>
      </c>
      <c r="C44" s="447">
        <v>0</v>
      </c>
      <c r="D44" s="448">
        <v>0</v>
      </c>
      <c r="E44" s="448">
        <v>0</v>
      </c>
      <c r="F44" s="448">
        <v>0.42445668266357306</v>
      </c>
      <c r="G44" s="448">
        <v>0.5485668993471372</v>
      </c>
      <c r="H44" s="448">
        <v>0.63777221901337544</v>
      </c>
      <c r="I44" s="448">
        <v>0.85792894836391742</v>
      </c>
      <c r="J44" s="448">
        <v>1.0118248306153186</v>
      </c>
      <c r="K44" s="448">
        <v>0.9356455391886096</v>
      </c>
      <c r="L44" s="448">
        <v>0.717372207638316</v>
      </c>
      <c r="M44" s="448">
        <v>5.6755900879289535E-2</v>
      </c>
      <c r="N44" s="455">
        <v>0</v>
      </c>
      <c r="O44" s="507">
        <v>2156816</v>
      </c>
      <c r="P44" s="80" t="s">
        <v>217</v>
      </c>
    </row>
    <row r="45" spans="2:23" x14ac:dyDescent="0.2">
      <c r="P45" s="377"/>
    </row>
    <row r="46" spans="2:23" x14ac:dyDescent="0.2">
      <c r="B46" s="594" t="s">
        <v>23</v>
      </c>
      <c r="C46" s="594"/>
      <c r="D46" s="594"/>
      <c r="E46" s="594"/>
      <c r="F46" s="594"/>
      <c r="G46" s="594"/>
      <c r="H46" s="594"/>
      <c r="I46" s="594"/>
      <c r="J46" s="594"/>
      <c r="K46" s="594"/>
      <c r="L46" s="594"/>
      <c r="M46" s="594"/>
      <c r="N46" s="594"/>
      <c r="O46" s="594"/>
      <c r="P46" s="594"/>
    </row>
    <row r="47" spans="2:23" ht="44.25" customHeight="1" x14ac:dyDescent="0.2">
      <c r="B47" s="595" t="s">
        <v>262</v>
      </c>
      <c r="C47" s="595"/>
      <c r="D47" s="595"/>
      <c r="E47" s="595"/>
      <c r="F47" s="595"/>
      <c r="G47" s="595"/>
      <c r="H47" s="595"/>
      <c r="I47" s="595"/>
      <c r="J47" s="595"/>
      <c r="K47" s="595"/>
      <c r="L47" s="595"/>
      <c r="M47" s="595"/>
      <c r="N47" s="595"/>
      <c r="O47" s="595"/>
      <c r="P47" s="595"/>
    </row>
    <row r="48" spans="2:23" ht="6.75" customHeight="1" x14ac:dyDescent="0.2">
      <c r="B48" s="61"/>
    </row>
    <row r="49" spans="2:16" x14ac:dyDescent="0.2">
      <c r="B49" s="85" t="s">
        <v>159</v>
      </c>
    </row>
    <row r="50" spans="2:16" s="375" customFormat="1" x14ac:dyDescent="0.2">
      <c r="B50" s="593" t="s">
        <v>250</v>
      </c>
      <c r="C50" s="593"/>
      <c r="D50" s="593"/>
      <c r="E50" s="593"/>
      <c r="F50" s="593"/>
      <c r="G50" s="593"/>
      <c r="H50" s="593"/>
      <c r="I50" s="593"/>
      <c r="J50" s="593"/>
      <c r="K50" s="593"/>
      <c r="L50" s="593"/>
      <c r="M50" s="593"/>
      <c r="N50" s="593"/>
      <c r="O50" s="593"/>
      <c r="P50" s="593"/>
    </row>
    <row r="51" spans="2:16" x14ac:dyDescent="0.2">
      <c r="B51" s="86"/>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9">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8" orientation="landscape" cellComments="asDisplayed" r:id="rId2"/>
  <headerFooter alignWithMargins="0">
    <oddHeader>&amp;C&amp;"-,Bold"Table I-1A
Average Load Impact kW / Customer
2015</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zoomScale="80" zoomScaleNormal="80" zoomScaleSheetLayoutView="80" zoomScalePageLayoutView="86" workbookViewId="0">
      <selection activeCell="G23" sqref="G23"/>
    </sheetView>
  </sheetViews>
  <sheetFormatPr defaultColWidth="9.33203125" defaultRowHeight="12.75" x14ac:dyDescent="0.2"/>
  <cols>
    <col min="1" max="1" width="1.83203125" style="239" customWidth="1"/>
    <col min="2" max="2" width="41.6640625" style="249" customWidth="1"/>
    <col min="3" max="5" width="11" style="249" customWidth="1"/>
    <col min="6" max="6" width="12.6640625" style="249" customWidth="1"/>
    <col min="7" max="9" width="11" style="249" customWidth="1"/>
    <col min="10" max="10" width="12.6640625" style="249" customWidth="1"/>
    <col min="11" max="13" width="11" style="249" customWidth="1"/>
    <col min="14" max="14" width="12.6640625" style="249" customWidth="1"/>
    <col min="15" max="17" width="11" style="249" customWidth="1"/>
    <col min="18" max="18" width="12.6640625" style="249" customWidth="1"/>
    <col min="19" max="21" width="11" style="249" customWidth="1"/>
    <col min="22" max="22" width="12.6640625" style="249" customWidth="1"/>
    <col min="23" max="25" width="11" style="249" customWidth="1"/>
    <col min="26" max="26" width="12.6640625" style="249" customWidth="1"/>
    <col min="27" max="27" width="4.5" style="239" customWidth="1"/>
    <col min="28" max="36" width="9.33203125" style="239" customWidth="1"/>
    <col min="37" max="115" width="9.33203125" style="249" customWidth="1"/>
    <col min="116" max="116" width="10.6640625" style="249" customWidth="1"/>
    <col min="117" max="16384" width="9.33203125" style="249"/>
  </cols>
  <sheetData>
    <row r="1" spans="1:36" s="240" customFormat="1" ht="21" customHeight="1" x14ac:dyDescent="0.25">
      <c r="B1" s="241" t="s">
        <v>205</v>
      </c>
    </row>
    <row r="2" spans="1:36" s="239" customFormat="1" ht="19.5" customHeight="1" x14ac:dyDescent="0.2"/>
    <row r="3" spans="1:36" s="244" customFormat="1" ht="20.25" customHeight="1" x14ac:dyDescent="0.15">
      <c r="A3" s="242"/>
      <c r="B3" s="243" t="s">
        <v>138</v>
      </c>
      <c r="C3" s="601" t="s">
        <v>1</v>
      </c>
      <c r="D3" s="601"/>
      <c r="E3" s="601"/>
      <c r="F3" s="601"/>
      <c r="G3" s="601" t="s">
        <v>2</v>
      </c>
      <c r="H3" s="601"/>
      <c r="I3" s="601"/>
      <c r="J3" s="601"/>
      <c r="K3" s="601" t="s">
        <v>3</v>
      </c>
      <c r="L3" s="601"/>
      <c r="M3" s="601"/>
      <c r="N3" s="601"/>
      <c r="O3" s="601" t="s">
        <v>4</v>
      </c>
      <c r="P3" s="601"/>
      <c r="Q3" s="601"/>
      <c r="R3" s="601"/>
      <c r="S3" s="601" t="s">
        <v>5</v>
      </c>
      <c r="T3" s="601"/>
      <c r="U3" s="601"/>
      <c r="V3" s="601"/>
      <c r="W3" s="601" t="s">
        <v>6</v>
      </c>
      <c r="X3" s="601"/>
      <c r="Y3" s="601"/>
      <c r="Z3" s="601"/>
      <c r="AA3" s="242"/>
      <c r="AB3" s="242"/>
      <c r="AC3" s="242"/>
      <c r="AD3" s="242"/>
      <c r="AE3" s="242"/>
      <c r="AF3" s="242"/>
      <c r="AG3" s="242"/>
      <c r="AH3" s="242"/>
      <c r="AI3" s="242"/>
      <c r="AJ3" s="242"/>
    </row>
    <row r="4" spans="1:36" ht="38.25" x14ac:dyDescent="0.2">
      <c r="B4" s="245" t="s">
        <v>36</v>
      </c>
      <c r="C4" s="246" t="s">
        <v>37</v>
      </c>
      <c r="D4" s="247" t="s">
        <v>38</v>
      </c>
      <c r="E4" s="247" t="s">
        <v>39</v>
      </c>
      <c r="F4" s="248" t="s">
        <v>40</v>
      </c>
      <c r="G4" s="246" t="s">
        <v>37</v>
      </c>
      <c r="H4" s="247" t="s">
        <v>38</v>
      </c>
      <c r="I4" s="247" t="s">
        <v>39</v>
      </c>
      <c r="J4" s="248" t="s">
        <v>40</v>
      </c>
      <c r="K4" s="246" t="s">
        <v>37</v>
      </c>
      <c r="L4" s="247" t="s">
        <v>38</v>
      </c>
      <c r="M4" s="247" t="s">
        <v>39</v>
      </c>
      <c r="N4" s="248" t="s">
        <v>40</v>
      </c>
      <c r="O4" s="246" t="s">
        <v>37</v>
      </c>
      <c r="P4" s="247" t="s">
        <v>38</v>
      </c>
      <c r="Q4" s="247" t="s">
        <v>39</v>
      </c>
      <c r="R4" s="248" t="s">
        <v>40</v>
      </c>
      <c r="S4" s="246" t="s">
        <v>37</v>
      </c>
      <c r="T4" s="247" t="s">
        <v>38</v>
      </c>
      <c r="U4" s="247" t="s">
        <v>39</v>
      </c>
      <c r="V4" s="248" t="s">
        <v>40</v>
      </c>
      <c r="W4" s="246" t="s">
        <v>37</v>
      </c>
      <c r="X4" s="247" t="s">
        <v>38</v>
      </c>
      <c r="Y4" s="247" t="s">
        <v>39</v>
      </c>
      <c r="Z4" s="248" t="s">
        <v>40</v>
      </c>
    </row>
    <row r="5" spans="1:36" x14ac:dyDescent="0.2">
      <c r="B5" s="250" t="s">
        <v>41</v>
      </c>
      <c r="C5" s="251"/>
      <c r="D5" s="98">
        <v>20.157400000000003</v>
      </c>
      <c r="E5" s="98">
        <v>4.2899899999999977</v>
      </c>
      <c r="F5" s="99">
        <f t="shared" ref="F5:F10" si="0">SUM(C5:E5)</f>
        <v>24.447389999999999</v>
      </c>
      <c r="G5" s="252"/>
      <c r="H5" s="428">
        <v>20.157400000000003</v>
      </c>
      <c r="I5" s="428">
        <v>4.2899899999999977</v>
      </c>
      <c r="J5" s="99">
        <f t="shared" ref="J5:J10" si="1">SUM(G5:I5)</f>
        <v>24.447389999999999</v>
      </c>
      <c r="K5" s="252"/>
      <c r="L5" s="428"/>
      <c r="M5" s="428"/>
      <c r="N5" s="429">
        <f t="shared" ref="N5:N10" si="2">SUM(K5:M5)</f>
        <v>0</v>
      </c>
      <c r="O5" s="254"/>
      <c r="P5" s="428"/>
      <c r="Q5" s="428"/>
      <c r="R5" s="429">
        <f t="shared" ref="R5:R10" si="3">SUM(O5:Q5)</f>
        <v>0</v>
      </c>
      <c r="S5" s="254"/>
      <c r="T5" s="428"/>
      <c r="U5" s="428"/>
      <c r="V5" s="429">
        <f t="shared" ref="V5:V10" si="4">SUM(S5:U5)</f>
        <v>0</v>
      </c>
      <c r="W5" s="254"/>
      <c r="X5" s="428"/>
      <c r="Y5" s="428"/>
      <c r="Z5" s="253">
        <f t="shared" ref="Z5:Z10" si="5">SUM(X5:Y5)</f>
        <v>0</v>
      </c>
    </row>
    <row r="6" spans="1:36" x14ac:dyDescent="0.2">
      <c r="B6" s="255" t="s">
        <v>42</v>
      </c>
      <c r="C6" s="256"/>
      <c r="D6" s="105">
        <v>6.4742999999999986</v>
      </c>
      <c r="E6" s="105">
        <v>0.47820000000000001</v>
      </c>
      <c r="F6" s="106">
        <f t="shared" si="0"/>
        <v>6.9524999999999988</v>
      </c>
      <c r="G6" s="257"/>
      <c r="H6" s="430">
        <v>6.4742999999999986</v>
      </c>
      <c r="I6" s="430">
        <v>0.47820000000000001</v>
      </c>
      <c r="J6" s="106">
        <f t="shared" si="1"/>
        <v>6.9524999999999988</v>
      </c>
      <c r="K6" s="257"/>
      <c r="L6" s="430"/>
      <c r="M6" s="430"/>
      <c r="N6" s="431">
        <f t="shared" si="2"/>
        <v>0</v>
      </c>
      <c r="O6" s="259"/>
      <c r="P6" s="430"/>
      <c r="Q6" s="430"/>
      <c r="R6" s="431">
        <f t="shared" si="3"/>
        <v>0</v>
      </c>
      <c r="S6" s="259"/>
      <c r="T6" s="430"/>
      <c r="U6" s="430"/>
      <c r="V6" s="431">
        <f t="shared" si="4"/>
        <v>0</v>
      </c>
      <c r="W6" s="259"/>
      <c r="X6" s="430"/>
      <c r="Y6" s="430"/>
      <c r="Z6" s="258">
        <f t="shared" si="5"/>
        <v>0</v>
      </c>
    </row>
    <row r="7" spans="1:36" x14ac:dyDescent="0.2">
      <c r="B7" s="255" t="s">
        <v>43</v>
      </c>
      <c r="C7" s="256"/>
      <c r="D7" s="105">
        <v>72.284600000000026</v>
      </c>
      <c r="E7" s="105">
        <v>2.7795999999999994</v>
      </c>
      <c r="F7" s="106">
        <f t="shared" si="0"/>
        <v>75.064200000000028</v>
      </c>
      <c r="G7" s="257"/>
      <c r="H7" s="430">
        <v>72.284600000000026</v>
      </c>
      <c r="I7" s="430">
        <v>2.7795999999999994</v>
      </c>
      <c r="J7" s="106">
        <f t="shared" si="1"/>
        <v>75.064200000000028</v>
      </c>
      <c r="K7" s="257"/>
      <c r="L7" s="430"/>
      <c r="M7" s="430"/>
      <c r="N7" s="431">
        <f t="shared" si="2"/>
        <v>0</v>
      </c>
      <c r="O7" s="259"/>
      <c r="P7" s="430"/>
      <c r="Q7" s="430"/>
      <c r="R7" s="431">
        <f t="shared" si="3"/>
        <v>0</v>
      </c>
      <c r="S7" s="259"/>
      <c r="T7" s="430"/>
      <c r="U7" s="430"/>
      <c r="V7" s="431">
        <f t="shared" si="4"/>
        <v>0</v>
      </c>
      <c r="W7" s="259"/>
      <c r="X7" s="430"/>
      <c r="Y7" s="430"/>
      <c r="Z7" s="258">
        <f t="shared" si="5"/>
        <v>0</v>
      </c>
    </row>
    <row r="8" spans="1:36" x14ac:dyDescent="0.2">
      <c r="B8" s="255" t="s">
        <v>196</v>
      </c>
      <c r="C8" s="256"/>
      <c r="D8" s="105">
        <v>23.40290000000001</v>
      </c>
      <c r="E8" s="105">
        <v>2.2999999999999994</v>
      </c>
      <c r="F8" s="106">
        <f t="shared" si="0"/>
        <v>25.70290000000001</v>
      </c>
      <c r="G8" s="257"/>
      <c r="H8" s="430">
        <v>23.40290000000001</v>
      </c>
      <c r="I8" s="430">
        <v>2.2999999999999994</v>
      </c>
      <c r="J8" s="106">
        <f t="shared" si="1"/>
        <v>25.70290000000001</v>
      </c>
      <c r="K8" s="257"/>
      <c r="L8" s="430"/>
      <c r="M8" s="430"/>
      <c r="N8" s="431">
        <f t="shared" si="2"/>
        <v>0</v>
      </c>
      <c r="O8" s="259"/>
      <c r="P8" s="430"/>
      <c r="Q8" s="430"/>
      <c r="R8" s="431">
        <f t="shared" si="3"/>
        <v>0</v>
      </c>
      <c r="S8" s="259"/>
      <c r="T8" s="430"/>
      <c r="U8" s="430"/>
      <c r="V8" s="431">
        <f t="shared" si="4"/>
        <v>0</v>
      </c>
      <c r="W8" s="259"/>
      <c r="X8" s="430"/>
      <c r="Y8" s="430"/>
      <c r="Z8" s="258">
        <f t="shared" si="5"/>
        <v>0</v>
      </c>
    </row>
    <row r="9" spans="1:36" x14ac:dyDescent="0.2">
      <c r="B9" s="255" t="s">
        <v>44</v>
      </c>
      <c r="C9" s="256"/>
      <c r="D9" s="105">
        <v>22.6859</v>
      </c>
      <c r="E9" s="105">
        <v>0</v>
      </c>
      <c r="F9" s="106">
        <f t="shared" si="0"/>
        <v>22.6859</v>
      </c>
      <c r="G9" s="257"/>
      <c r="H9" s="430">
        <v>22.6859</v>
      </c>
      <c r="I9" s="430">
        <v>0</v>
      </c>
      <c r="J9" s="106">
        <f t="shared" si="1"/>
        <v>22.6859</v>
      </c>
      <c r="K9" s="257"/>
      <c r="L9" s="430"/>
      <c r="M9" s="430"/>
      <c r="N9" s="431">
        <f t="shared" si="2"/>
        <v>0</v>
      </c>
      <c r="O9" s="259"/>
      <c r="P9" s="430"/>
      <c r="Q9" s="430"/>
      <c r="R9" s="431">
        <f t="shared" si="3"/>
        <v>0</v>
      </c>
      <c r="S9" s="259"/>
      <c r="T9" s="430"/>
      <c r="U9" s="430"/>
      <c r="V9" s="431">
        <f t="shared" si="4"/>
        <v>0</v>
      </c>
      <c r="W9" s="259"/>
      <c r="X9" s="430"/>
      <c r="Y9" s="430"/>
      <c r="Z9" s="258">
        <f t="shared" si="5"/>
        <v>0</v>
      </c>
    </row>
    <row r="10" spans="1:36" x14ac:dyDescent="0.2">
      <c r="B10" s="260" t="s">
        <v>14</v>
      </c>
      <c r="C10" s="261"/>
      <c r="D10" s="112">
        <v>0</v>
      </c>
      <c r="E10" s="112">
        <v>0</v>
      </c>
      <c r="F10" s="113">
        <f t="shared" si="0"/>
        <v>0</v>
      </c>
      <c r="G10" s="262"/>
      <c r="H10" s="432">
        <v>0</v>
      </c>
      <c r="I10" s="432">
        <v>0</v>
      </c>
      <c r="J10" s="113">
        <f t="shared" si="1"/>
        <v>0</v>
      </c>
      <c r="K10" s="262"/>
      <c r="L10" s="432"/>
      <c r="M10" s="432"/>
      <c r="N10" s="433">
        <f t="shared" si="2"/>
        <v>0</v>
      </c>
      <c r="O10" s="264"/>
      <c r="P10" s="432"/>
      <c r="Q10" s="432"/>
      <c r="R10" s="433">
        <f t="shared" si="3"/>
        <v>0</v>
      </c>
      <c r="S10" s="264"/>
      <c r="T10" s="432"/>
      <c r="U10" s="432"/>
      <c r="V10" s="433">
        <f t="shared" si="4"/>
        <v>0</v>
      </c>
      <c r="W10" s="264"/>
      <c r="X10" s="432"/>
      <c r="Y10" s="432"/>
      <c r="Z10" s="263">
        <f t="shared" si="5"/>
        <v>0</v>
      </c>
    </row>
    <row r="11" spans="1:36" s="273" customFormat="1" x14ac:dyDescent="0.2">
      <c r="A11" s="265"/>
      <c r="B11" s="266" t="s">
        <v>45</v>
      </c>
      <c r="C11" s="267"/>
      <c r="D11" s="268">
        <f>SUM(D5:D10)</f>
        <v>145.00510000000006</v>
      </c>
      <c r="E11" s="268">
        <f>SUM(E5:E10)</f>
        <v>9.8477899999999963</v>
      </c>
      <c r="F11" s="269">
        <f>SUM(F5:F10)</f>
        <v>154.85289000000003</v>
      </c>
      <c r="G11" s="266"/>
      <c r="H11" s="268">
        <f>SUM(H5:H10)</f>
        <v>145.00510000000006</v>
      </c>
      <c r="I11" s="268">
        <f>SUM(I5:I10)</f>
        <v>9.8477899999999963</v>
      </c>
      <c r="J11" s="270">
        <f>SUM(J5:J10)</f>
        <v>154.85289000000003</v>
      </c>
      <c r="K11" s="271"/>
      <c r="L11" s="272">
        <f>SUM(L5:L10)</f>
        <v>0</v>
      </c>
      <c r="M11" s="272">
        <f>SUM(M5:M10)</f>
        <v>0</v>
      </c>
      <c r="N11" s="270">
        <f>SUM(N5:N10)</f>
        <v>0</v>
      </c>
      <c r="O11" s="271"/>
      <c r="P11" s="272">
        <f>SUM(P5:P10)</f>
        <v>0</v>
      </c>
      <c r="Q11" s="272">
        <f>SUM(Q5:Q10)</f>
        <v>0</v>
      </c>
      <c r="R11" s="270">
        <f>SUM(R5:R10)</f>
        <v>0</v>
      </c>
      <c r="S11" s="271"/>
      <c r="T11" s="272">
        <f>SUM(T5:T10)</f>
        <v>0</v>
      </c>
      <c r="U11" s="272">
        <f>SUM(U5:U10)</f>
        <v>0</v>
      </c>
      <c r="V11" s="270">
        <f>SUM(V5:V10)</f>
        <v>0</v>
      </c>
      <c r="W11" s="271"/>
      <c r="X11" s="272">
        <f>SUM(X5:X10)</f>
        <v>0</v>
      </c>
      <c r="Y11" s="272">
        <f>SUM(Y5:Y10)</f>
        <v>0</v>
      </c>
      <c r="Z11" s="270">
        <f>SUM(Z5:Z10)</f>
        <v>0</v>
      </c>
      <c r="AA11" s="265"/>
      <c r="AB11" s="265"/>
      <c r="AC11" s="265"/>
      <c r="AD11" s="265"/>
      <c r="AE11" s="265"/>
      <c r="AF11" s="265"/>
      <c r="AG11" s="265"/>
      <c r="AH11" s="265"/>
      <c r="AI11" s="265"/>
      <c r="AJ11" s="265"/>
    </row>
    <row r="12" spans="1:36" ht="2.1" customHeight="1" x14ac:dyDescent="0.2">
      <c r="B12" s="274"/>
      <c r="C12" s="274"/>
      <c r="D12" s="275"/>
      <c r="E12" s="275"/>
      <c r="F12" s="276"/>
      <c r="G12" s="274"/>
      <c r="H12" s="277"/>
      <c r="I12" s="277"/>
      <c r="J12" s="278"/>
      <c r="K12" s="279"/>
      <c r="L12" s="277"/>
      <c r="M12" s="280"/>
      <c r="N12" s="278"/>
      <c r="O12" s="279"/>
      <c r="P12" s="277"/>
      <c r="Q12" s="280"/>
      <c r="R12" s="278"/>
      <c r="S12" s="279"/>
      <c r="T12" s="277"/>
      <c r="U12" s="280"/>
      <c r="V12" s="278"/>
      <c r="W12" s="279"/>
      <c r="X12" s="277"/>
      <c r="Y12" s="280"/>
      <c r="Z12" s="278"/>
    </row>
    <row r="13" spans="1:36" x14ac:dyDescent="0.2">
      <c r="B13" s="281" t="s">
        <v>9</v>
      </c>
      <c r="C13" s="281"/>
      <c r="D13" s="282"/>
      <c r="E13" s="282"/>
      <c r="F13" s="281"/>
      <c r="G13" s="281"/>
      <c r="H13" s="283"/>
      <c r="I13" s="284"/>
      <c r="J13" s="284"/>
      <c r="K13" s="284"/>
      <c r="L13" s="283"/>
      <c r="M13" s="284"/>
      <c r="N13" s="285"/>
      <c r="O13" s="284"/>
      <c r="P13" s="283"/>
      <c r="Q13" s="284"/>
      <c r="R13" s="285"/>
      <c r="S13" s="284"/>
      <c r="T13" s="283"/>
      <c r="U13" s="284"/>
      <c r="V13" s="285"/>
      <c r="W13" s="284"/>
      <c r="X13" s="283"/>
      <c r="Y13" s="284"/>
      <c r="Z13" s="285"/>
    </row>
    <row r="14" spans="1:36" x14ac:dyDescent="0.2">
      <c r="B14" s="250" t="s">
        <v>46</v>
      </c>
      <c r="C14" s="251"/>
      <c r="D14" s="98">
        <v>0</v>
      </c>
      <c r="E14" s="98">
        <v>0</v>
      </c>
      <c r="F14" s="99">
        <f>SUM(C14:E14)</f>
        <v>0</v>
      </c>
      <c r="G14" s="252"/>
      <c r="H14" s="98">
        <v>0</v>
      </c>
      <c r="I14" s="98">
        <v>0</v>
      </c>
      <c r="J14" s="99">
        <v>0</v>
      </c>
      <c r="K14" s="254"/>
      <c r="L14" s="98"/>
      <c r="M14" s="98"/>
      <c r="N14" s="253">
        <v>0</v>
      </c>
      <c r="O14" s="254"/>
      <c r="P14" s="138"/>
      <c r="Q14" s="138"/>
      <c r="R14" s="253">
        <v>0</v>
      </c>
      <c r="S14" s="254"/>
      <c r="T14" s="138"/>
      <c r="U14" s="138"/>
      <c r="V14" s="253">
        <f>SUM(T14:U14)</f>
        <v>0</v>
      </c>
      <c r="W14" s="254"/>
      <c r="X14" s="138"/>
      <c r="Y14" s="138"/>
      <c r="Z14" s="253">
        <f>SUM(X14:Y14)</f>
        <v>0</v>
      </c>
    </row>
    <row r="15" spans="1:36" x14ac:dyDescent="0.2">
      <c r="B15" s="255" t="s">
        <v>47</v>
      </c>
      <c r="C15" s="256"/>
      <c r="D15" s="105">
        <v>0</v>
      </c>
      <c r="E15" s="105">
        <v>0</v>
      </c>
      <c r="F15" s="106">
        <f>SUM(C15:E15)</f>
        <v>0</v>
      </c>
      <c r="G15" s="257"/>
      <c r="H15" s="105">
        <v>0</v>
      </c>
      <c r="I15" s="105">
        <v>0</v>
      </c>
      <c r="J15" s="106">
        <v>0</v>
      </c>
      <c r="K15" s="259"/>
      <c r="L15" s="105"/>
      <c r="M15" s="105"/>
      <c r="N15" s="258">
        <v>0</v>
      </c>
      <c r="O15" s="259"/>
      <c r="P15" s="139"/>
      <c r="Q15" s="139"/>
      <c r="R15" s="258">
        <v>0</v>
      </c>
      <c r="S15" s="259"/>
      <c r="T15" s="139"/>
      <c r="U15" s="139"/>
      <c r="V15" s="258">
        <f>SUM(T15:U15)</f>
        <v>0</v>
      </c>
      <c r="W15" s="259"/>
      <c r="X15" s="139"/>
      <c r="Y15" s="139"/>
      <c r="Z15" s="258">
        <f>SUM(X15:Y15)</f>
        <v>0</v>
      </c>
    </row>
    <row r="16" spans="1:36" x14ac:dyDescent="0.2">
      <c r="B16" s="255" t="s">
        <v>48</v>
      </c>
      <c r="C16" s="256"/>
      <c r="D16" s="105">
        <v>0</v>
      </c>
      <c r="E16" s="105">
        <v>0</v>
      </c>
      <c r="F16" s="106">
        <f>SUM(C16:E16)</f>
        <v>0</v>
      </c>
      <c r="G16" s="257"/>
      <c r="H16" s="105">
        <v>0</v>
      </c>
      <c r="I16" s="105">
        <v>0</v>
      </c>
      <c r="J16" s="106">
        <v>0</v>
      </c>
      <c r="K16" s="259"/>
      <c r="L16" s="105"/>
      <c r="M16" s="105"/>
      <c r="N16" s="258">
        <v>0</v>
      </c>
      <c r="O16" s="259"/>
      <c r="P16" s="139"/>
      <c r="Q16" s="139"/>
      <c r="R16" s="258">
        <v>0</v>
      </c>
      <c r="S16" s="259"/>
      <c r="T16" s="139"/>
      <c r="U16" s="139"/>
      <c r="V16" s="258">
        <f>SUM(T16:U16)</f>
        <v>0</v>
      </c>
      <c r="W16" s="259"/>
      <c r="X16" s="139"/>
      <c r="Y16" s="139"/>
      <c r="Z16" s="258">
        <f>SUM(X16:Y16)</f>
        <v>0</v>
      </c>
    </row>
    <row r="17" spans="1:36" x14ac:dyDescent="0.2">
      <c r="B17" s="260" t="s">
        <v>10</v>
      </c>
      <c r="C17" s="286"/>
      <c r="D17" s="112">
        <v>0</v>
      </c>
      <c r="E17" s="112">
        <v>0</v>
      </c>
      <c r="F17" s="113">
        <f>SUM(C17:E17)</f>
        <v>0</v>
      </c>
      <c r="G17" s="262"/>
      <c r="H17" s="112">
        <v>0</v>
      </c>
      <c r="I17" s="112">
        <v>0</v>
      </c>
      <c r="J17" s="113">
        <v>0</v>
      </c>
      <c r="K17" s="264"/>
      <c r="L17" s="112"/>
      <c r="M17" s="112"/>
      <c r="N17" s="263">
        <v>0</v>
      </c>
      <c r="O17" s="264"/>
      <c r="P17" s="141"/>
      <c r="Q17" s="141"/>
      <c r="R17" s="263">
        <v>0</v>
      </c>
      <c r="S17" s="264"/>
      <c r="T17" s="141"/>
      <c r="U17" s="141"/>
      <c r="V17" s="263">
        <f>SUM(T17:U17)</f>
        <v>0</v>
      </c>
      <c r="W17" s="264"/>
      <c r="X17" s="141"/>
      <c r="Y17" s="141"/>
      <c r="Z17" s="263">
        <f>SUM(X17:Y17)</f>
        <v>0</v>
      </c>
    </row>
    <row r="18" spans="1:36" s="273" customFormat="1" x14ac:dyDescent="0.2">
      <c r="A18" s="265"/>
      <c r="B18" s="266" t="s">
        <v>45</v>
      </c>
      <c r="C18" s="267"/>
      <c r="D18" s="268">
        <f>SUM(D14:D17)</f>
        <v>0</v>
      </c>
      <c r="E18" s="268">
        <f>SUM(E14:E17)</f>
        <v>0</v>
      </c>
      <c r="F18" s="269">
        <f>SUM(F14:F17)</f>
        <v>0</v>
      </c>
      <c r="G18" s="266"/>
      <c r="H18" s="287">
        <v>0</v>
      </c>
      <c r="I18" s="287">
        <v>0</v>
      </c>
      <c r="J18" s="270">
        <v>0</v>
      </c>
      <c r="K18" s="271"/>
      <c r="L18" s="287">
        <v>0</v>
      </c>
      <c r="M18" s="287">
        <v>0</v>
      </c>
      <c r="N18" s="270">
        <v>0</v>
      </c>
      <c r="O18" s="271"/>
      <c r="P18" s="287">
        <v>0</v>
      </c>
      <c r="Q18" s="287">
        <v>0</v>
      </c>
      <c r="R18" s="270">
        <v>0</v>
      </c>
      <c r="S18" s="271"/>
      <c r="T18" s="287">
        <f>SUM(T14:T17)</f>
        <v>0</v>
      </c>
      <c r="U18" s="287">
        <f>SUM(U14:U17)</f>
        <v>0</v>
      </c>
      <c r="V18" s="270">
        <f>SUM(V14:V17)</f>
        <v>0</v>
      </c>
      <c r="W18" s="271"/>
      <c r="X18" s="287">
        <f>SUM(X14:X17)</f>
        <v>0</v>
      </c>
      <c r="Y18" s="287">
        <f>SUM(Y14:Y17)</f>
        <v>0</v>
      </c>
      <c r="Z18" s="270">
        <f>SUM(Z14:Z17)</f>
        <v>0</v>
      </c>
      <c r="AA18" s="265"/>
      <c r="AB18" s="265"/>
      <c r="AC18" s="265"/>
      <c r="AD18" s="265"/>
      <c r="AE18" s="265"/>
      <c r="AF18" s="265"/>
      <c r="AG18" s="265"/>
      <c r="AH18" s="265"/>
      <c r="AI18" s="265"/>
      <c r="AJ18" s="265"/>
    </row>
    <row r="19" spans="1:36" ht="2.1" customHeight="1" x14ac:dyDescent="0.2">
      <c r="B19" s="274"/>
      <c r="C19" s="274"/>
      <c r="D19" s="275"/>
      <c r="E19" s="275"/>
      <c r="F19" s="276"/>
      <c r="G19" s="274"/>
      <c r="H19" s="277"/>
      <c r="I19" s="277"/>
      <c r="J19" s="278"/>
      <c r="K19" s="279"/>
      <c r="L19" s="277">
        <v>0</v>
      </c>
      <c r="M19" s="280">
        <v>0</v>
      </c>
      <c r="N19" s="278">
        <v>0</v>
      </c>
      <c r="O19" s="279"/>
      <c r="P19" s="277">
        <v>0</v>
      </c>
      <c r="Q19" s="280">
        <v>0</v>
      </c>
      <c r="R19" s="278">
        <v>0</v>
      </c>
      <c r="S19" s="279"/>
      <c r="T19" s="277"/>
      <c r="U19" s="280"/>
      <c r="V19" s="278"/>
      <c r="W19" s="279"/>
      <c r="X19" s="277"/>
      <c r="Y19" s="280"/>
      <c r="Z19" s="278"/>
    </row>
    <row r="20" spans="1:36" s="288" customFormat="1" ht="3" customHeight="1" x14ac:dyDescent="0.2">
      <c r="B20" s="289"/>
      <c r="C20" s="289"/>
      <c r="D20" s="290"/>
      <c r="E20" s="290"/>
      <c r="F20" s="291"/>
      <c r="G20" s="289"/>
      <c r="H20" s="292"/>
      <c r="I20" s="292"/>
      <c r="J20" s="285"/>
      <c r="K20" s="285"/>
      <c r="L20" s="292"/>
      <c r="M20" s="293"/>
      <c r="N20" s="285"/>
      <c r="O20" s="285"/>
      <c r="P20" s="292"/>
      <c r="Q20" s="293"/>
      <c r="R20" s="285"/>
      <c r="S20" s="285"/>
      <c r="T20" s="292"/>
      <c r="U20" s="293"/>
      <c r="V20" s="285"/>
      <c r="W20" s="285"/>
      <c r="X20" s="292"/>
      <c r="Y20" s="293"/>
      <c r="Z20" s="285"/>
    </row>
    <row r="21" spans="1:36" s="273" customFormat="1" x14ac:dyDescent="0.2">
      <c r="A21" s="265"/>
      <c r="B21" s="294" t="s">
        <v>40</v>
      </c>
      <c r="C21" s="294"/>
      <c r="D21" s="295">
        <f>D11+D18</f>
        <v>145.00510000000006</v>
      </c>
      <c r="E21" s="295">
        <f>E11+E18</f>
        <v>9.8477899999999963</v>
      </c>
      <c r="F21" s="296">
        <f>F11+F18</f>
        <v>154.85289000000003</v>
      </c>
      <c r="G21" s="294"/>
      <c r="H21" s="295">
        <f>H11+H18</f>
        <v>145.00510000000006</v>
      </c>
      <c r="I21" s="295">
        <f>I11+I18</f>
        <v>9.8477899999999963</v>
      </c>
      <c r="J21" s="296">
        <f>J11+J18</f>
        <v>154.85289000000003</v>
      </c>
      <c r="K21" s="300"/>
      <c r="L21" s="297">
        <f>L11+L18</f>
        <v>0</v>
      </c>
      <c r="M21" s="298">
        <f>M11+M18</f>
        <v>0</v>
      </c>
      <c r="N21" s="299">
        <f>N11+N18</f>
        <v>0</v>
      </c>
      <c r="O21" s="300"/>
      <c r="P21" s="297">
        <f>P11+P18</f>
        <v>0</v>
      </c>
      <c r="Q21" s="298">
        <f>Q11+Q18</f>
        <v>0</v>
      </c>
      <c r="R21" s="299">
        <f>R11+R18</f>
        <v>0</v>
      </c>
      <c r="S21" s="300"/>
      <c r="T21" s="297">
        <f>T11+T18</f>
        <v>0</v>
      </c>
      <c r="U21" s="298">
        <f>U11+U18</f>
        <v>0</v>
      </c>
      <c r="V21" s="299">
        <f>V11+V18</f>
        <v>0</v>
      </c>
      <c r="W21" s="300"/>
      <c r="X21" s="297">
        <f>X11+X18</f>
        <v>0</v>
      </c>
      <c r="Y21" s="298">
        <f>Y11+Y18</f>
        <v>0</v>
      </c>
      <c r="Z21" s="299">
        <f>Z11+Z18</f>
        <v>0</v>
      </c>
      <c r="AA21" s="265"/>
      <c r="AB21" s="265"/>
      <c r="AC21" s="265"/>
      <c r="AD21" s="265"/>
      <c r="AE21" s="265"/>
      <c r="AF21" s="265"/>
      <c r="AG21" s="265"/>
      <c r="AH21" s="265"/>
      <c r="AI21" s="265"/>
      <c r="AJ21" s="265"/>
    </row>
    <row r="22" spans="1:36" x14ac:dyDescent="0.2">
      <c r="B22" s="301" t="s">
        <v>49</v>
      </c>
      <c r="C22" s="302"/>
      <c r="D22" s="158"/>
      <c r="E22" s="158"/>
      <c r="F22" s="159"/>
      <c r="G22" s="302"/>
      <c r="H22" s="141"/>
      <c r="I22" s="141"/>
      <c r="J22" s="303"/>
      <c r="K22" s="303"/>
      <c r="L22" s="141"/>
      <c r="M22" s="141"/>
      <c r="N22" s="303"/>
      <c r="O22" s="303"/>
      <c r="P22" s="141"/>
      <c r="Q22" s="141"/>
      <c r="R22" s="303"/>
      <c r="S22" s="303"/>
      <c r="T22" s="141"/>
      <c r="U22" s="141"/>
      <c r="V22" s="303"/>
      <c r="W22" s="303"/>
      <c r="X22" s="141"/>
      <c r="Y22" s="141"/>
      <c r="Z22" s="303"/>
    </row>
    <row r="23" spans="1:36" x14ac:dyDescent="0.2">
      <c r="B23" s="304" t="s">
        <v>50</v>
      </c>
      <c r="C23" s="305">
        <v>162.13</v>
      </c>
      <c r="D23" s="306"/>
      <c r="E23" s="307">
        <v>28.3</v>
      </c>
      <c r="F23" s="165"/>
      <c r="G23" s="305">
        <v>162.13</v>
      </c>
      <c r="H23" s="166"/>
      <c r="I23" s="166">
        <v>28.3</v>
      </c>
      <c r="J23" s="308"/>
      <c r="K23" s="305"/>
      <c r="L23" s="166"/>
      <c r="M23" s="307"/>
      <c r="N23" s="308"/>
      <c r="O23" s="305"/>
      <c r="P23" s="166"/>
      <c r="Q23" s="307"/>
      <c r="R23" s="308"/>
      <c r="S23" s="305"/>
      <c r="T23" s="166"/>
      <c r="U23" s="307"/>
      <c r="V23" s="308"/>
      <c r="W23" s="305"/>
      <c r="X23" s="166"/>
      <c r="Y23" s="307"/>
      <c r="Z23" s="308"/>
    </row>
    <row r="24" spans="1:36" s="273" customFormat="1" x14ac:dyDescent="0.2">
      <c r="A24" s="265"/>
      <c r="B24" s="309" t="s">
        <v>45</v>
      </c>
      <c r="C24" s="310">
        <f>SUM(C23)</f>
        <v>162.13</v>
      </c>
      <c r="D24" s="295"/>
      <c r="E24" s="295">
        <f>E23</f>
        <v>28.3</v>
      </c>
      <c r="F24" s="296"/>
      <c r="G24" s="310">
        <f>SUM(G23)</f>
        <v>162.13</v>
      </c>
      <c r="H24" s="295"/>
      <c r="I24" s="295">
        <f>I23</f>
        <v>28.3</v>
      </c>
      <c r="J24" s="299"/>
      <c r="K24" s="300">
        <f>SUM(K23:K23)</f>
        <v>0</v>
      </c>
      <c r="L24" s="170"/>
      <c r="M24" s="297">
        <f>SUM(M23:M23)</f>
        <v>0</v>
      </c>
      <c r="N24" s="299"/>
      <c r="O24" s="300">
        <f>SUM(O23:O23)</f>
        <v>0</v>
      </c>
      <c r="P24" s="170"/>
      <c r="Q24" s="297">
        <f>SUM(Q23:Q23)</f>
        <v>0</v>
      </c>
      <c r="R24" s="299"/>
      <c r="S24" s="300">
        <f>SUM(S23:S23)</f>
        <v>0</v>
      </c>
      <c r="T24" s="170"/>
      <c r="U24" s="297">
        <f>SUM(U23:U23)</f>
        <v>0</v>
      </c>
      <c r="V24" s="299"/>
      <c r="W24" s="300">
        <f>SUM(W23:W23)</f>
        <v>0</v>
      </c>
      <c r="X24" s="170"/>
      <c r="Y24" s="297">
        <f>SUM(Y23:Y23)</f>
        <v>0</v>
      </c>
      <c r="Z24" s="299"/>
      <c r="AA24" s="265"/>
      <c r="AB24" s="265"/>
      <c r="AC24" s="265"/>
      <c r="AD24" s="265"/>
      <c r="AE24" s="265"/>
      <c r="AF24" s="265"/>
      <c r="AG24" s="265"/>
      <c r="AH24" s="265"/>
      <c r="AI24" s="265"/>
      <c r="AJ24" s="265"/>
    </row>
    <row r="25" spans="1:36" s="288" customFormat="1" x14ac:dyDescent="0.2">
      <c r="B25" s="289"/>
      <c r="C25" s="289"/>
      <c r="D25" s="290"/>
      <c r="E25" s="290"/>
      <c r="F25" s="291"/>
      <c r="G25" s="289"/>
      <c r="H25" s="292"/>
      <c r="I25" s="292"/>
      <c r="J25" s="285"/>
      <c r="K25" s="285"/>
      <c r="L25" s="292"/>
      <c r="M25" s="293"/>
      <c r="N25" s="285"/>
      <c r="O25" s="285"/>
      <c r="P25" s="292"/>
      <c r="Q25" s="293"/>
      <c r="R25" s="285"/>
      <c r="S25" s="285"/>
      <c r="T25" s="292"/>
      <c r="U25" s="293"/>
      <c r="V25" s="285"/>
      <c r="W25" s="285"/>
      <c r="X25" s="292"/>
      <c r="Y25" s="293"/>
      <c r="Z25" s="285"/>
    </row>
    <row r="26" spans="1:36" s="273" customFormat="1" x14ac:dyDescent="0.2">
      <c r="A26" s="265"/>
      <c r="B26" s="294" t="s">
        <v>51</v>
      </c>
      <c r="C26" s="311">
        <f>C24</f>
        <v>162.13</v>
      </c>
      <c r="D26" s="312"/>
      <c r="E26" s="312"/>
      <c r="F26" s="313"/>
      <c r="G26" s="311">
        <f>G24</f>
        <v>162.13</v>
      </c>
      <c r="H26" s="312"/>
      <c r="I26" s="312"/>
      <c r="J26" s="314"/>
      <c r="K26" s="315">
        <f>K24</f>
        <v>0</v>
      </c>
      <c r="L26" s="312"/>
      <c r="M26" s="312"/>
      <c r="N26" s="313"/>
      <c r="O26" s="315">
        <f>O24</f>
        <v>0</v>
      </c>
      <c r="P26" s="312"/>
      <c r="Q26" s="312"/>
      <c r="R26" s="313"/>
      <c r="S26" s="315">
        <f>S24</f>
        <v>0</v>
      </c>
      <c r="T26" s="312"/>
      <c r="U26" s="312"/>
      <c r="V26" s="313"/>
      <c r="W26" s="315">
        <f>W24</f>
        <v>0</v>
      </c>
      <c r="X26" s="312"/>
      <c r="Y26" s="312"/>
      <c r="Z26" s="313"/>
      <c r="AA26" s="265"/>
      <c r="AB26" s="265"/>
      <c r="AC26" s="265"/>
      <c r="AD26" s="265"/>
      <c r="AE26" s="265"/>
      <c r="AF26" s="265"/>
      <c r="AG26" s="265"/>
      <c r="AH26" s="265"/>
      <c r="AI26" s="265"/>
      <c r="AJ26" s="265"/>
    </row>
    <row r="27" spans="1:36" s="239" customFormat="1" ht="33.75" customHeight="1" x14ac:dyDescent="0.2">
      <c r="C27" s="361"/>
    </row>
    <row r="28" spans="1:36" s="244" customFormat="1" ht="20.25" customHeight="1" x14ac:dyDescent="0.15">
      <c r="A28" s="242"/>
      <c r="B28" s="316"/>
      <c r="C28" s="601" t="s">
        <v>17</v>
      </c>
      <c r="D28" s="601"/>
      <c r="E28" s="601"/>
      <c r="F28" s="601"/>
      <c r="G28" s="601" t="s">
        <v>18</v>
      </c>
      <c r="H28" s="601"/>
      <c r="I28" s="601"/>
      <c r="J28" s="601" t="s">
        <v>17</v>
      </c>
      <c r="K28" s="601" t="s">
        <v>19</v>
      </c>
      <c r="L28" s="601"/>
      <c r="M28" s="601"/>
      <c r="N28" s="601" t="s">
        <v>17</v>
      </c>
      <c r="O28" s="601" t="s">
        <v>20</v>
      </c>
      <c r="P28" s="601"/>
      <c r="Q28" s="601"/>
      <c r="R28" s="601" t="s">
        <v>17</v>
      </c>
      <c r="S28" s="601" t="s">
        <v>21</v>
      </c>
      <c r="T28" s="601"/>
      <c r="U28" s="601"/>
      <c r="V28" s="601" t="s">
        <v>17</v>
      </c>
      <c r="W28" s="601" t="s">
        <v>22</v>
      </c>
      <c r="X28" s="601"/>
      <c r="Y28" s="601"/>
      <c r="Z28" s="601" t="s">
        <v>17</v>
      </c>
      <c r="AA28" s="242"/>
      <c r="AB28" s="242"/>
      <c r="AC28" s="242"/>
      <c r="AD28" s="242"/>
      <c r="AE28" s="242"/>
      <c r="AF28" s="242"/>
      <c r="AG28" s="242"/>
      <c r="AH28" s="242"/>
      <c r="AI28" s="242"/>
      <c r="AJ28" s="242"/>
    </row>
    <row r="29" spans="1:36" ht="38.25" x14ac:dyDescent="0.2">
      <c r="B29" s="245" t="s">
        <v>36</v>
      </c>
      <c r="C29" s="246" t="s">
        <v>37</v>
      </c>
      <c r="D29" s="247" t="s">
        <v>38</v>
      </c>
      <c r="E29" s="247" t="s">
        <v>39</v>
      </c>
      <c r="F29" s="248" t="s">
        <v>40</v>
      </c>
      <c r="G29" s="246" t="s">
        <v>37</v>
      </c>
      <c r="H29" s="247" t="s">
        <v>38</v>
      </c>
      <c r="I29" s="247" t="s">
        <v>39</v>
      </c>
      <c r="J29" s="248" t="s">
        <v>40</v>
      </c>
      <c r="K29" s="246" t="s">
        <v>37</v>
      </c>
      <c r="L29" s="247" t="s">
        <v>38</v>
      </c>
      <c r="M29" s="247" t="s">
        <v>39</v>
      </c>
      <c r="N29" s="248" t="s">
        <v>40</v>
      </c>
      <c r="O29" s="246" t="s">
        <v>37</v>
      </c>
      <c r="P29" s="247" t="s">
        <v>38</v>
      </c>
      <c r="Q29" s="247" t="s">
        <v>39</v>
      </c>
      <c r="R29" s="248" t="s">
        <v>40</v>
      </c>
      <c r="S29" s="246" t="s">
        <v>37</v>
      </c>
      <c r="T29" s="247" t="s">
        <v>38</v>
      </c>
      <c r="U29" s="247" t="s">
        <v>39</v>
      </c>
      <c r="V29" s="248" t="s">
        <v>40</v>
      </c>
      <c r="W29" s="246" t="s">
        <v>37</v>
      </c>
      <c r="X29" s="247" t="s">
        <v>38</v>
      </c>
      <c r="Y29" s="247" t="s">
        <v>39</v>
      </c>
      <c r="Z29" s="248" t="s">
        <v>40</v>
      </c>
    </row>
    <row r="30" spans="1:36" x14ac:dyDescent="0.2">
      <c r="B30" s="250" t="s">
        <v>41</v>
      </c>
      <c r="C30" s="251"/>
      <c r="D30" s="428"/>
      <c r="E30" s="428"/>
      <c r="F30" s="99">
        <f t="shared" ref="F30:F35" si="6">SUM(C30:E30)</f>
        <v>0</v>
      </c>
      <c r="G30" s="252"/>
      <c r="H30" s="428"/>
      <c r="I30" s="428"/>
      <c r="J30" s="99">
        <f t="shared" ref="J30:J35" si="7">SUM(G30:I30)</f>
        <v>0</v>
      </c>
      <c r="K30" s="252"/>
      <c r="L30" s="428"/>
      <c r="M30" s="428"/>
      <c r="N30" s="253">
        <f t="shared" ref="N30:N35" si="8">SUM(L30:M30)</f>
        <v>0</v>
      </c>
      <c r="O30" s="254"/>
      <c r="P30" s="428"/>
      <c r="Q30" s="428"/>
      <c r="R30" s="253">
        <f>SUM(P30:Q30)</f>
        <v>0</v>
      </c>
      <c r="S30" s="254"/>
      <c r="T30" s="428"/>
      <c r="U30" s="428"/>
      <c r="V30" s="253">
        <f t="shared" ref="V30:V35" si="9">SUM(T30:U30)</f>
        <v>0</v>
      </c>
      <c r="W30" s="254"/>
      <c r="X30" s="428"/>
      <c r="Y30" s="428"/>
      <c r="Z30" s="253">
        <f t="shared" ref="Z30:Z35" si="10">SUM(X30:Y30)</f>
        <v>0</v>
      </c>
    </row>
    <row r="31" spans="1:36" x14ac:dyDescent="0.2">
      <c r="B31" s="255" t="s">
        <v>42</v>
      </c>
      <c r="C31" s="256"/>
      <c r="D31" s="430"/>
      <c r="E31" s="430"/>
      <c r="F31" s="106">
        <f t="shared" si="6"/>
        <v>0</v>
      </c>
      <c r="G31" s="257"/>
      <c r="H31" s="430"/>
      <c r="I31" s="430"/>
      <c r="J31" s="106">
        <f t="shared" si="7"/>
        <v>0</v>
      </c>
      <c r="K31" s="257"/>
      <c r="L31" s="430"/>
      <c r="M31" s="430"/>
      <c r="N31" s="258">
        <f t="shared" si="8"/>
        <v>0</v>
      </c>
      <c r="O31" s="259"/>
      <c r="P31" s="430"/>
      <c r="Q31" s="430"/>
      <c r="R31" s="258">
        <f>SUM(P31:Q31)</f>
        <v>0</v>
      </c>
      <c r="S31" s="259"/>
      <c r="T31" s="430"/>
      <c r="U31" s="430"/>
      <c r="V31" s="258">
        <f t="shared" si="9"/>
        <v>0</v>
      </c>
      <c r="W31" s="259"/>
      <c r="X31" s="430"/>
      <c r="Y31" s="430"/>
      <c r="Z31" s="258">
        <f t="shared" si="10"/>
        <v>0</v>
      </c>
    </row>
    <row r="32" spans="1:36" x14ac:dyDescent="0.2">
      <c r="B32" s="255" t="s">
        <v>43</v>
      </c>
      <c r="C32" s="256"/>
      <c r="D32" s="430"/>
      <c r="E32" s="430"/>
      <c r="F32" s="106">
        <f t="shared" si="6"/>
        <v>0</v>
      </c>
      <c r="G32" s="257"/>
      <c r="H32" s="430"/>
      <c r="I32" s="430"/>
      <c r="J32" s="106">
        <f t="shared" si="7"/>
        <v>0</v>
      </c>
      <c r="K32" s="257"/>
      <c r="L32" s="430"/>
      <c r="M32" s="430"/>
      <c r="N32" s="258">
        <f t="shared" si="8"/>
        <v>0</v>
      </c>
      <c r="O32" s="259"/>
      <c r="P32" s="430"/>
      <c r="Q32" s="430"/>
      <c r="R32" s="258">
        <f>SUM(P32:Q32)</f>
        <v>0</v>
      </c>
      <c r="S32" s="259"/>
      <c r="T32" s="430"/>
      <c r="U32" s="430"/>
      <c r="V32" s="258">
        <f t="shared" si="9"/>
        <v>0</v>
      </c>
      <c r="W32" s="259"/>
      <c r="X32" s="430"/>
      <c r="Y32" s="430"/>
      <c r="Z32" s="258">
        <f t="shared" si="10"/>
        <v>0</v>
      </c>
    </row>
    <row r="33" spans="1:36" x14ac:dyDescent="0.2">
      <c r="B33" s="255" t="s">
        <v>196</v>
      </c>
      <c r="C33" s="256"/>
      <c r="D33" s="430"/>
      <c r="E33" s="430"/>
      <c r="F33" s="106">
        <f t="shared" si="6"/>
        <v>0</v>
      </c>
      <c r="G33" s="257"/>
      <c r="H33" s="430"/>
      <c r="I33" s="430"/>
      <c r="J33" s="106">
        <f t="shared" si="7"/>
        <v>0</v>
      </c>
      <c r="K33" s="257"/>
      <c r="L33" s="430"/>
      <c r="M33" s="430"/>
      <c r="N33" s="258">
        <f t="shared" si="8"/>
        <v>0</v>
      </c>
      <c r="O33" s="259"/>
      <c r="P33" s="430"/>
      <c r="Q33" s="430"/>
      <c r="R33" s="258">
        <f>SUM(P33:Q33)</f>
        <v>0</v>
      </c>
      <c r="S33" s="259"/>
      <c r="T33" s="430"/>
      <c r="U33" s="430"/>
      <c r="V33" s="258">
        <f t="shared" si="9"/>
        <v>0</v>
      </c>
      <c r="W33" s="259"/>
      <c r="X33" s="430"/>
      <c r="Y33" s="430"/>
      <c r="Z33" s="258">
        <f t="shared" si="10"/>
        <v>0</v>
      </c>
    </row>
    <row r="34" spans="1:36" x14ac:dyDescent="0.2">
      <c r="B34" s="255" t="s">
        <v>44</v>
      </c>
      <c r="C34" s="256"/>
      <c r="D34" s="430"/>
      <c r="E34" s="430"/>
      <c r="F34" s="106">
        <f t="shared" si="6"/>
        <v>0</v>
      </c>
      <c r="G34" s="257"/>
      <c r="H34" s="430"/>
      <c r="I34" s="430"/>
      <c r="J34" s="106">
        <f t="shared" si="7"/>
        <v>0</v>
      </c>
      <c r="K34" s="257"/>
      <c r="L34" s="430"/>
      <c r="M34" s="430"/>
      <c r="N34" s="258">
        <f t="shared" si="8"/>
        <v>0</v>
      </c>
      <c r="O34" s="259"/>
      <c r="P34" s="430"/>
      <c r="Q34" s="430"/>
      <c r="R34" s="258">
        <f>SUM(P34:Q34)</f>
        <v>0</v>
      </c>
      <c r="S34" s="259"/>
      <c r="T34" s="430"/>
      <c r="U34" s="430"/>
      <c r="V34" s="258">
        <f t="shared" si="9"/>
        <v>0</v>
      </c>
      <c r="W34" s="259"/>
      <c r="X34" s="430"/>
      <c r="Y34" s="430"/>
      <c r="Z34" s="258">
        <f t="shared" si="10"/>
        <v>0</v>
      </c>
    </row>
    <row r="35" spans="1:36" x14ac:dyDescent="0.2">
      <c r="B35" s="260" t="s">
        <v>14</v>
      </c>
      <c r="C35" s="261"/>
      <c r="D35" s="432"/>
      <c r="E35" s="432"/>
      <c r="F35" s="113">
        <f t="shared" si="6"/>
        <v>0</v>
      </c>
      <c r="G35" s="262"/>
      <c r="H35" s="432"/>
      <c r="I35" s="432"/>
      <c r="J35" s="113">
        <f t="shared" si="7"/>
        <v>0</v>
      </c>
      <c r="K35" s="262"/>
      <c r="L35" s="432"/>
      <c r="M35" s="432"/>
      <c r="N35" s="263">
        <f t="shared" si="8"/>
        <v>0</v>
      </c>
      <c r="O35" s="264"/>
      <c r="P35" s="432"/>
      <c r="Q35" s="432"/>
      <c r="R35" s="317">
        <v>0</v>
      </c>
      <c r="S35" s="264"/>
      <c r="T35" s="432"/>
      <c r="U35" s="432"/>
      <c r="V35" s="263">
        <f t="shared" si="9"/>
        <v>0</v>
      </c>
      <c r="W35" s="264"/>
      <c r="X35" s="432"/>
      <c r="Y35" s="432"/>
      <c r="Z35" s="263">
        <f t="shared" si="10"/>
        <v>0</v>
      </c>
    </row>
    <row r="36" spans="1:36" s="273" customFormat="1" x14ac:dyDescent="0.2">
      <c r="A36" s="265"/>
      <c r="B36" s="266" t="s">
        <v>45</v>
      </c>
      <c r="C36" s="267"/>
      <c r="D36" s="268">
        <f>SUM(D30:D35)</f>
        <v>0</v>
      </c>
      <c r="E36" s="268">
        <f>SUM(E30:E35)</f>
        <v>0</v>
      </c>
      <c r="F36" s="269">
        <f>SUM(F30:F35)</f>
        <v>0</v>
      </c>
      <c r="G36" s="266"/>
      <c r="H36" s="268">
        <f>SUM(H30:H35)</f>
        <v>0</v>
      </c>
      <c r="I36" s="268">
        <f>SUM(I30:I35)</f>
        <v>0</v>
      </c>
      <c r="J36" s="270">
        <f>SUM(J30:J35)</f>
        <v>0</v>
      </c>
      <c r="K36" s="271"/>
      <c r="L36" s="272">
        <f>SUM(L30:L35)</f>
        <v>0</v>
      </c>
      <c r="M36" s="272">
        <f>SUM(M30:M35)</f>
        <v>0</v>
      </c>
      <c r="N36" s="270">
        <f>SUM(N30:N35)</f>
        <v>0</v>
      </c>
      <c r="O36" s="271"/>
      <c r="P36" s="272">
        <f>SUM(P30:P35)</f>
        <v>0</v>
      </c>
      <c r="Q36" s="272">
        <f>SUM(Q30:Q35)</f>
        <v>0</v>
      </c>
      <c r="R36" s="270">
        <f>SUM(R30:R35)</f>
        <v>0</v>
      </c>
      <c r="S36" s="271"/>
      <c r="T36" s="272">
        <f>SUM(T30:T35)</f>
        <v>0</v>
      </c>
      <c r="U36" s="272">
        <f>SUM(U30:U35)</f>
        <v>0</v>
      </c>
      <c r="V36" s="270">
        <f>SUM(V30:V35)</f>
        <v>0</v>
      </c>
      <c r="W36" s="271"/>
      <c r="X36" s="272">
        <f>SUM(X30:X35)</f>
        <v>0</v>
      </c>
      <c r="Y36" s="272">
        <f>SUM(Y30:Y35)</f>
        <v>0</v>
      </c>
      <c r="Z36" s="270">
        <f>SUM(Z30:Z35)</f>
        <v>0</v>
      </c>
      <c r="AA36" s="265"/>
      <c r="AB36" s="265"/>
      <c r="AC36" s="265"/>
      <c r="AD36" s="265"/>
      <c r="AE36" s="265"/>
      <c r="AF36" s="265"/>
      <c r="AG36" s="265"/>
      <c r="AH36" s="265"/>
      <c r="AI36" s="265"/>
      <c r="AJ36" s="265"/>
    </row>
    <row r="37" spans="1:36" ht="2.1" customHeight="1" x14ac:dyDescent="0.2">
      <c r="B37" s="274"/>
      <c r="C37" s="274"/>
      <c r="D37" s="275"/>
      <c r="E37" s="275"/>
      <c r="F37" s="276"/>
      <c r="G37" s="274"/>
      <c r="H37" s="277"/>
      <c r="I37" s="277"/>
      <c r="J37" s="278"/>
      <c r="K37" s="279"/>
      <c r="L37" s="277"/>
      <c r="M37" s="280"/>
      <c r="N37" s="278"/>
      <c r="O37" s="279"/>
      <c r="P37" s="277"/>
      <c r="Q37" s="280"/>
      <c r="R37" s="278"/>
      <c r="S37" s="279"/>
      <c r="T37" s="277"/>
      <c r="U37" s="280"/>
      <c r="V37" s="278"/>
      <c r="W37" s="279"/>
      <c r="X37" s="277"/>
      <c r="Y37" s="280"/>
      <c r="Z37" s="278"/>
    </row>
    <row r="38" spans="1:36" x14ac:dyDescent="0.2">
      <c r="B38" s="281" t="s">
        <v>9</v>
      </c>
      <c r="C38" s="281"/>
      <c r="D38" s="282"/>
      <c r="E38" s="282"/>
      <c r="F38" s="281"/>
      <c r="G38" s="281"/>
      <c r="H38" s="283"/>
      <c r="I38" s="284"/>
      <c r="J38" s="284"/>
      <c r="K38" s="284"/>
      <c r="L38" s="283"/>
      <c r="M38" s="284"/>
      <c r="N38" s="285"/>
      <c r="O38" s="284"/>
      <c r="P38" s="283"/>
      <c r="Q38" s="284"/>
      <c r="R38" s="285"/>
      <c r="S38" s="284"/>
      <c r="T38" s="283"/>
      <c r="U38" s="284"/>
      <c r="V38" s="285"/>
      <c r="W38" s="284"/>
      <c r="X38" s="283"/>
      <c r="Y38" s="284"/>
      <c r="Z38" s="285"/>
    </row>
    <row r="39" spans="1:36" x14ac:dyDescent="0.2">
      <c r="B39" s="250" t="s">
        <v>46</v>
      </c>
      <c r="C39" s="251"/>
      <c r="D39" s="98"/>
      <c r="E39" s="98"/>
      <c r="F39" s="99">
        <f>SUM(C39:E39)</f>
        <v>0</v>
      </c>
      <c r="G39" s="252"/>
      <c r="H39" s="98"/>
      <c r="I39" s="98"/>
      <c r="J39" s="99">
        <v>0</v>
      </c>
      <c r="K39" s="254"/>
      <c r="L39" s="98"/>
      <c r="M39" s="98"/>
      <c r="N39" s="253">
        <f>SUM(L39:M39)</f>
        <v>0</v>
      </c>
      <c r="O39" s="254"/>
      <c r="P39" s="138"/>
      <c r="Q39" s="138"/>
      <c r="R39" s="253">
        <f>SUM(P39:Q39)</f>
        <v>0</v>
      </c>
      <c r="S39" s="254"/>
      <c r="T39" s="138"/>
      <c r="U39" s="138"/>
      <c r="V39" s="253">
        <f>SUM(T39:U39)</f>
        <v>0</v>
      </c>
      <c r="W39" s="254"/>
      <c r="X39" s="138"/>
      <c r="Y39" s="138"/>
      <c r="Z39" s="253">
        <f>SUM(X39:Y39)</f>
        <v>0</v>
      </c>
    </row>
    <row r="40" spans="1:36" x14ac:dyDescent="0.2">
      <c r="B40" s="255" t="s">
        <v>47</v>
      </c>
      <c r="C40" s="256"/>
      <c r="D40" s="105"/>
      <c r="E40" s="105"/>
      <c r="F40" s="106">
        <f>SUM(C40:E40)</f>
        <v>0</v>
      </c>
      <c r="G40" s="257"/>
      <c r="H40" s="105"/>
      <c r="I40" s="105"/>
      <c r="J40" s="106">
        <v>0</v>
      </c>
      <c r="K40" s="259"/>
      <c r="L40" s="105"/>
      <c r="M40" s="105"/>
      <c r="N40" s="258">
        <f>SUM(L40:M40)</f>
        <v>0</v>
      </c>
      <c r="O40" s="259"/>
      <c r="P40" s="139"/>
      <c r="Q40" s="139"/>
      <c r="R40" s="258">
        <f>SUM(P40:Q40)</f>
        <v>0</v>
      </c>
      <c r="S40" s="259"/>
      <c r="T40" s="139"/>
      <c r="U40" s="139"/>
      <c r="V40" s="258">
        <f>SUM(T40:U40)</f>
        <v>0</v>
      </c>
      <c r="W40" s="259"/>
      <c r="X40" s="139"/>
      <c r="Y40" s="139"/>
      <c r="Z40" s="258">
        <f>SUM(X40:Y40)</f>
        <v>0</v>
      </c>
    </row>
    <row r="41" spans="1:36" x14ac:dyDescent="0.2">
      <c r="B41" s="255" t="s">
        <v>48</v>
      </c>
      <c r="C41" s="256"/>
      <c r="D41" s="105"/>
      <c r="E41" s="105"/>
      <c r="F41" s="106">
        <f>SUM(C41:E41)</f>
        <v>0</v>
      </c>
      <c r="G41" s="257"/>
      <c r="H41" s="105"/>
      <c r="I41" s="105"/>
      <c r="J41" s="106">
        <v>0</v>
      </c>
      <c r="K41" s="259"/>
      <c r="L41" s="105"/>
      <c r="M41" s="105"/>
      <c r="N41" s="258">
        <f>SUM(L41:M41)</f>
        <v>0</v>
      </c>
      <c r="O41" s="259"/>
      <c r="P41" s="139"/>
      <c r="Q41" s="139"/>
      <c r="R41" s="258">
        <f>SUM(P41:Q41)</f>
        <v>0</v>
      </c>
      <c r="S41" s="259"/>
      <c r="T41" s="139"/>
      <c r="U41" s="139"/>
      <c r="V41" s="258">
        <f>SUM(T41:U41)</f>
        <v>0</v>
      </c>
      <c r="W41" s="259"/>
      <c r="X41" s="139"/>
      <c r="Y41" s="139"/>
      <c r="Z41" s="258">
        <f>SUM(X41:Y41)</f>
        <v>0</v>
      </c>
    </row>
    <row r="42" spans="1:36" x14ac:dyDescent="0.2">
      <c r="B42" s="260" t="s">
        <v>10</v>
      </c>
      <c r="C42" s="286"/>
      <c r="D42" s="112"/>
      <c r="E42" s="112"/>
      <c r="F42" s="113">
        <f>SUM(C42:E42)</f>
        <v>0</v>
      </c>
      <c r="G42" s="262"/>
      <c r="H42" s="112"/>
      <c r="I42" s="112"/>
      <c r="J42" s="113">
        <v>0</v>
      </c>
      <c r="K42" s="264"/>
      <c r="L42" s="112"/>
      <c r="M42" s="112"/>
      <c r="N42" s="263">
        <f>SUM(L42:M42)</f>
        <v>0</v>
      </c>
      <c r="O42" s="264"/>
      <c r="P42" s="141"/>
      <c r="Q42" s="141"/>
      <c r="R42" s="263">
        <f>SUM(P42:Q42)</f>
        <v>0</v>
      </c>
      <c r="S42" s="264"/>
      <c r="T42" s="141"/>
      <c r="U42" s="141"/>
      <c r="V42" s="263">
        <f>SUM(T42:U42)</f>
        <v>0</v>
      </c>
      <c r="W42" s="264"/>
      <c r="X42" s="141"/>
      <c r="Y42" s="141"/>
      <c r="Z42" s="263">
        <f>SUM(X42:Y42)</f>
        <v>0</v>
      </c>
    </row>
    <row r="43" spans="1:36" s="273" customFormat="1" x14ac:dyDescent="0.2">
      <c r="A43" s="265"/>
      <c r="B43" s="266" t="s">
        <v>45</v>
      </c>
      <c r="C43" s="267"/>
      <c r="D43" s="268">
        <f>SUM(D39:D42)</f>
        <v>0</v>
      </c>
      <c r="E43" s="268">
        <f>SUM(E39:E42)</f>
        <v>0</v>
      </c>
      <c r="F43" s="269">
        <f>SUM(F39:F42)</f>
        <v>0</v>
      </c>
      <c r="G43" s="266"/>
      <c r="H43" s="287">
        <v>0</v>
      </c>
      <c r="I43" s="287">
        <v>0</v>
      </c>
      <c r="J43" s="270">
        <v>0</v>
      </c>
      <c r="K43" s="271"/>
      <c r="L43" s="287"/>
      <c r="M43" s="287"/>
      <c r="N43" s="270">
        <f>SUM(N39:N42)</f>
        <v>0</v>
      </c>
      <c r="O43" s="271"/>
      <c r="P43" s="287">
        <f>SUM(P39:P42)</f>
        <v>0</v>
      </c>
      <c r="Q43" s="287">
        <f>SUM(Q39:Q42)</f>
        <v>0</v>
      </c>
      <c r="R43" s="270">
        <f>SUM(R39:R42)</f>
        <v>0</v>
      </c>
      <c r="S43" s="271"/>
      <c r="T43" s="287">
        <f>SUM(T39:T42)</f>
        <v>0</v>
      </c>
      <c r="U43" s="287">
        <f>SUM(U39:U42)</f>
        <v>0</v>
      </c>
      <c r="V43" s="270">
        <f>SUM(V39:V42)</f>
        <v>0</v>
      </c>
      <c r="W43" s="271"/>
      <c r="X43" s="287">
        <f>SUM(X39:X42)</f>
        <v>0</v>
      </c>
      <c r="Y43" s="287">
        <f>SUM(Y39:Y42)</f>
        <v>0</v>
      </c>
      <c r="Z43" s="270">
        <f>SUM(Z39:Z42)</f>
        <v>0</v>
      </c>
      <c r="AA43" s="265"/>
      <c r="AB43" s="265"/>
      <c r="AC43" s="265"/>
      <c r="AD43" s="265"/>
      <c r="AE43" s="265"/>
      <c r="AF43" s="265"/>
      <c r="AG43" s="265"/>
      <c r="AH43" s="265"/>
      <c r="AI43" s="265"/>
      <c r="AJ43" s="265"/>
    </row>
    <row r="44" spans="1:36" ht="2.1" customHeight="1" x14ac:dyDescent="0.2">
      <c r="B44" s="274"/>
      <c r="C44" s="274"/>
      <c r="D44" s="275"/>
      <c r="E44" s="275"/>
      <c r="F44" s="276"/>
      <c r="G44" s="274"/>
      <c r="H44" s="277"/>
      <c r="I44" s="277"/>
      <c r="J44" s="278"/>
      <c r="K44" s="279"/>
      <c r="L44" s="277"/>
      <c r="M44" s="280"/>
      <c r="N44" s="278"/>
      <c r="O44" s="279"/>
      <c r="P44" s="277"/>
      <c r="Q44" s="280"/>
      <c r="R44" s="278"/>
      <c r="S44" s="279"/>
      <c r="T44" s="277"/>
      <c r="U44" s="280"/>
      <c r="V44" s="278"/>
      <c r="W44" s="279"/>
      <c r="X44" s="277"/>
      <c r="Y44" s="280"/>
      <c r="Z44" s="278"/>
    </row>
    <row r="45" spans="1:36" s="288" customFormat="1" ht="3" customHeight="1" x14ac:dyDescent="0.2">
      <c r="B45" s="289"/>
      <c r="C45" s="289"/>
      <c r="D45" s="290"/>
      <c r="E45" s="290"/>
      <c r="F45" s="291"/>
      <c r="G45" s="289"/>
      <c r="H45" s="292"/>
      <c r="I45" s="292"/>
      <c r="J45" s="285"/>
      <c r="K45" s="285"/>
      <c r="L45" s="292"/>
      <c r="M45" s="293"/>
      <c r="N45" s="285"/>
      <c r="O45" s="285"/>
      <c r="P45" s="292"/>
      <c r="Q45" s="293"/>
      <c r="R45" s="285"/>
      <c r="S45" s="285"/>
      <c r="T45" s="292"/>
      <c r="U45" s="293"/>
      <c r="V45" s="285"/>
      <c r="W45" s="285"/>
      <c r="X45" s="292"/>
      <c r="Y45" s="293"/>
      <c r="Z45" s="285"/>
    </row>
    <row r="46" spans="1:36" s="273" customFormat="1" x14ac:dyDescent="0.2">
      <c r="A46" s="265"/>
      <c r="B46" s="294" t="s">
        <v>40</v>
      </c>
      <c r="C46" s="294"/>
      <c r="D46" s="295">
        <f>D36+D43</f>
        <v>0</v>
      </c>
      <c r="E46" s="295">
        <f>E36+E43</f>
        <v>0</v>
      </c>
      <c r="F46" s="296">
        <f>F36+F43</f>
        <v>0</v>
      </c>
      <c r="G46" s="294"/>
      <c r="H46" s="295">
        <f>H36+H43</f>
        <v>0</v>
      </c>
      <c r="I46" s="295">
        <f>I36+I43</f>
        <v>0</v>
      </c>
      <c r="J46" s="296">
        <f>J36+J43</f>
        <v>0</v>
      </c>
      <c r="K46" s="300"/>
      <c r="L46" s="297">
        <f>L36+L43</f>
        <v>0</v>
      </c>
      <c r="M46" s="298">
        <f>M36+M43</f>
        <v>0</v>
      </c>
      <c r="N46" s="299">
        <f>N36+N43</f>
        <v>0</v>
      </c>
      <c r="O46" s="300"/>
      <c r="P46" s="297">
        <f>P36+P43</f>
        <v>0</v>
      </c>
      <c r="Q46" s="298">
        <f>Q36+Q43</f>
        <v>0</v>
      </c>
      <c r="R46" s="299">
        <f>R36+R43</f>
        <v>0</v>
      </c>
      <c r="S46" s="300"/>
      <c r="T46" s="297">
        <f>T36+T43</f>
        <v>0</v>
      </c>
      <c r="U46" s="298">
        <f>U36+U43</f>
        <v>0</v>
      </c>
      <c r="V46" s="299">
        <f>V36+V43</f>
        <v>0</v>
      </c>
      <c r="W46" s="300"/>
      <c r="X46" s="297">
        <f>X36+X43</f>
        <v>0</v>
      </c>
      <c r="Y46" s="298">
        <f>Y36+Y43</f>
        <v>0</v>
      </c>
      <c r="Z46" s="299">
        <f>Z36+Z43</f>
        <v>0</v>
      </c>
      <c r="AA46" s="265"/>
      <c r="AB46" s="265"/>
      <c r="AC46" s="265"/>
      <c r="AD46" s="265"/>
      <c r="AE46" s="265"/>
      <c r="AF46" s="265"/>
      <c r="AG46" s="265"/>
      <c r="AH46" s="265"/>
      <c r="AI46" s="265"/>
      <c r="AJ46" s="265"/>
    </row>
    <row r="47" spans="1:36" s="321" customFormat="1" x14ac:dyDescent="0.2">
      <c r="A47" s="318"/>
      <c r="B47" s="301" t="s">
        <v>49</v>
      </c>
      <c r="C47" s="319"/>
      <c r="D47" s="180"/>
      <c r="E47" s="180"/>
      <c r="F47" s="181"/>
      <c r="G47" s="319"/>
      <c r="H47" s="182"/>
      <c r="I47" s="182"/>
      <c r="J47" s="320"/>
      <c r="K47" s="320"/>
      <c r="L47" s="182"/>
      <c r="M47" s="182"/>
      <c r="N47" s="320"/>
      <c r="O47" s="320"/>
      <c r="P47" s="182"/>
      <c r="Q47" s="182"/>
      <c r="R47" s="320"/>
      <c r="S47" s="320"/>
      <c r="T47" s="182"/>
      <c r="U47" s="182"/>
      <c r="V47" s="320"/>
      <c r="W47" s="320"/>
      <c r="X47" s="182"/>
      <c r="Y47" s="182"/>
      <c r="Z47" s="320"/>
      <c r="AA47" s="318"/>
      <c r="AB47" s="318"/>
      <c r="AC47" s="318"/>
      <c r="AD47" s="318"/>
      <c r="AE47" s="318"/>
      <c r="AF47" s="318"/>
      <c r="AG47" s="318"/>
      <c r="AH47" s="318"/>
      <c r="AI47" s="318"/>
      <c r="AJ47" s="318"/>
    </row>
    <row r="48" spans="1:36" x14ac:dyDescent="0.2">
      <c r="B48" s="513" t="s">
        <v>50</v>
      </c>
      <c r="C48" s="482"/>
      <c r="D48" s="483"/>
      <c r="E48" s="484"/>
      <c r="F48" s="165"/>
      <c r="G48" s="305"/>
      <c r="H48" s="166"/>
      <c r="I48" s="166"/>
      <c r="J48" s="308"/>
      <c r="K48" s="305"/>
      <c r="L48" s="166"/>
      <c r="M48" s="307"/>
      <c r="N48" s="308"/>
      <c r="O48" s="305"/>
      <c r="P48" s="166"/>
      <c r="Q48" s="307"/>
      <c r="R48" s="308"/>
      <c r="S48" s="305"/>
      <c r="T48" s="166"/>
      <c r="U48" s="307"/>
      <c r="V48" s="308"/>
      <c r="W48" s="305"/>
      <c r="X48" s="166"/>
      <c r="Y48" s="307"/>
      <c r="Z48" s="308"/>
    </row>
    <row r="49" spans="1:36" s="273" customFormat="1" x14ac:dyDescent="0.2">
      <c r="A49" s="265"/>
      <c r="B49" s="309" t="s">
        <v>45</v>
      </c>
      <c r="C49" s="310">
        <f>SUM(C48)</f>
        <v>0</v>
      </c>
      <c r="D49" s="295"/>
      <c r="E49" s="295">
        <f>E48</f>
        <v>0</v>
      </c>
      <c r="F49" s="296"/>
      <c r="G49" s="310">
        <f>G48</f>
        <v>0</v>
      </c>
      <c r="H49" s="295"/>
      <c r="I49" s="295">
        <f>I48</f>
        <v>0</v>
      </c>
      <c r="J49" s="299"/>
      <c r="K49" s="300">
        <f>SUM(K48:K48)</f>
        <v>0</v>
      </c>
      <c r="L49" s="170"/>
      <c r="M49" s="170">
        <f>M48</f>
        <v>0</v>
      </c>
      <c r="N49" s="299"/>
      <c r="O49" s="300">
        <f>SUM(O48:O48)</f>
        <v>0</v>
      </c>
      <c r="P49" s="170"/>
      <c r="Q49" s="170">
        <f>Q48</f>
        <v>0</v>
      </c>
      <c r="R49" s="299"/>
      <c r="S49" s="300">
        <f>SUM(S48:S48)</f>
        <v>0</v>
      </c>
      <c r="T49" s="170"/>
      <c r="U49" s="170">
        <f>U48</f>
        <v>0</v>
      </c>
      <c r="V49" s="299"/>
      <c r="W49" s="300">
        <f>SUM(W48:W48)</f>
        <v>0</v>
      </c>
      <c r="X49" s="170"/>
      <c r="Y49" s="170">
        <f>Y48</f>
        <v>0</v>
      </c>
      <c r="Z49" s="299"/>
      <c r="AA49" s="265"/>
      <c r="AB49" s="265"/>
      <c r="AC49" s="265"/>
      <c r="AD49" s="265"/>
      <c r="AE49" s="265"/>
      <c r="AF49" s="265"/>
      <c r="AG49" s="265"/>
      <c r="AH49" s="265"/>
      <c r="AI49" s="265"/>
      <c r="AJ49" s="265"/>
    </row>
    <row r="50" spans="1:36" s="288" customFormat="1" x14ac:dyDescent="0.2">
      <c r="B50" s="289"/>
      <c r="C50" s="289"/>
      <c r="D50" s="290"/>
      <c r="E50" s="290"/>
      <c r="F50" s="291"/>
      <c r="G50" s="289"/>
      <c r="H50" s="292"/>
      <c r="I50" s="292"/>
      <c r="J50" s="285"/>
      <c r="K50" s="285"/>
      <c r="L50" s="292"/>
      <c r="M50" s="293"/>
      <c r="N50" s="285"/>
      <c r="O50" s="285"/>
      <c r="P50" s="292"/>
      <c r="Q50" s="293"/>
      <c r="R50" s="285"/>
      <c r="S50" s="285"/>
      <c r="T50" s="292"/>
      <c r="U50" s="293"/>
      <c r="V50" s="285"/>
      <c r="W50" s="285"/>
      <c r="X50" s="292"/>
      <c r="Y50" s="293"/>
      <c r="Z50" s="285"/>
    </row>
    <row r="51" spans="1:36" s="273" customFormat="1" x14ac:dyDescent="0.2">
      <c r="A51" s="265"/>
      <c r="B51" s="294" t="s">
        <v>51</v>
      </c>
      <c r="C51" s="311">
        <f>C49</f>
        <v>0</v>
      </c>
      <c r="D51" s="312"/>
      <c r="E51" s="312"/>
      <c r="F51" s="313"/>
      <c r="G51" s="310">
        <f>G49</f>
        <v>0</v>
      </c>
      <c r="H51" s="312"/>
      <c r="I51" s="312"/>
      <c r="J51" s="314"/>
      <c r="K51" s="315">
        <f>K49</f>
        <v>0</v>
      </c>
      <c r="L51" s="312"/>
      <c r="M51" s="312"/>
      <c r="N51" s="313"/>
      <c r="O51" s="315">
        <f>O49</f>
        <v>0</v>
      </c>
      <c r="P51" s="312"/>
      <c r="Q51" s="312"/>
      <c r="R51" s="313"/>
      <c r="S51" s="315">
        <f>S49</f>
        <v>0</v>
      </c>
      <c r="T51" s="312"/>
      <c r="U51" s="312"/>
      <c r="V51" s="313"/>
      <c r="W51" s="315">
        <f>W49</f>
        <v>0</v>
      </c>
      <c r="X51" s="312"/>
      <c r="Y51" s="312"/>
      <c r="Z51" s="313"/>
      <c r="AA51" s="265"/>
      <c r="AB51" s="265"/>
      <c r="AC51" s="265"/>
      <c r="AD51" s="265"/>
      <c r="AE51" s="265"/>
      <c r="AF51" s="265"/>
      <c r="AG51" s="265"/>
      <c r="AH51" s="265"/>
      <c r="AI51" s="265"/>
      <c r="AJ51" s="265"/>
    </row>
    <row r="52" spans="1:36" s="322" customFormat="1" x14ac:dyDescent="0.2">
      <c r="B52" s="323"/>
      <c r="C52" s="324"/>
      <c r="D52" s="324"/>
      <c r="E52" s="324"/>
      <c r="F52" s="325"/>
      <c r="G52" s="326"/>
      <c r="H52" s="327"/>
      <c r="I52" s="328"/>
      <c r="J52" s="326"/>
      <c r="K52" s="326"/>
      <c r="L52" s="327"/>
      <c r="M52" s="328"/>
      <c r="N52" s="326"/>
      <c r="O52" s="326"/>
      <c r="P52" s="327"/>
      <c r="Q52" s="328"/>
      <c r="R52" s="326"/>
      <c r="S52" s="326"/>
      <c r="T52" s="327"/>
      <c r="U52" s="328"/>
      <c r="V52" s="326"/>
      <c r="W52" s="326"/>
      <c r="X52" s="327"/>
      <c r="Y52" s="328"/>
      <c r="Z52" s="326"/>
    </row>
    <row r="53" spans="1:36" s="239" customFormat="1" x14ac:dyDescent="0.2">
      <c r="B53" s="323" t="s">
        <v>23</v>
      </c>
      <c r="C53" s="323"/>
      <c r="D53" s="329"/>
      <c r="E53" s="329"/>
      <c r="F53" s="329"/>
      <c r="G53" s="323"/>
      <c r="H53" s="329"/>
      <c r="I53" s="329"/>
      <c r="J53" s="323"/>
      <c r="K53" s="323"/>
      <c r="L53" s="329"/>
      <c r="M53" s="329"/>
      <c r="N53" s="323"/>
      <c r="O53" s="323"/>
      <c r="P53" s="329"/>
      <c r="Q53" s="329"/>
      <c r="R53" s="323"/>
      <c r="S53" s="323"/>
      <c r="T53" s="329"/>
      <c r="U53" s="329"/>
      <c r="V53" s="323"/>
      <c r="W53" s="323"/>
      <c r="X53" s="329"/>
      <c r="Y53" s="329"/>
      <c r="Z53" s="323"/>
    </row>
    <row r="54" spans="1:36" s="239" customFormat="1" x14ac:dyDescent="0.2">
      <c r="B54" s="323"/>
      <c r="C54" s="288" t="s">
        <v>139</v>
      </c>
      <c r="D54" s="329"/>
      <c r="E54" s="329"/>
      <c r="F54" s="329"/>
      <c r="G54" s="323"/>
      <c r="H54" s="329"/>
      <c r="I54" s="329"/>
      <c r="J54" s="323"/>
      <c r="K54" s="323"/>
      <c r="L54" s="329"/>
      <c r="M54" s="329"/>
      <c r="N54" s="323"/>
      <c r="O54" s="323"/>
      <c r="P54" s="329"/>
      <c r="Q54" s="329"/>
      <c r="R54" s="323"/>
      <c r="S54" s="323"/>
      <c r="T54" s="329"/>
      <c r="U54" s="329"/>
      <c r="V54" s="323"/>
      <c r="W54" s="323"/>
      <c r="X54" s="329"/>
      <c r="Y54" s="329"/>
      <c r="Z54" s="323"/>
    </row>
    <row r="55" spans="1:36" s="239" customFormat="1" x14ac:dyDescent="0.2">
      <c r="B55" s="323"/>
      <c r="C55" s="288" t="s">
        <v>53</v>
      </c>
      <c r="D55" s="329"/>
      <c r="E55" s="329"/>
      <c r="F55" s="329"/>
      <c r="G55" s="323"/>
      <c r="H55" s="329"/>
      <c r="I55" s="329"/>
      <c r="J55" s="323"/>
      <c r="K55" s="323"/>
      <c r="L55" s="329"/>
      <c r="M55" s="329"/>
      <c r="N55" s="323"/>
      <c r="O55" s="323"/>
      <c r="P55" s="329"/>
      <c r="Q55" s="329"/>
      <c r="R55" s="323"/>
      <c r="S55" s="323"/>
      <c r="T55" s="329"/>
      <c r="U55" s="329"/>
      <c r="V55" s="323"/>
      <c r="W55" s="323"/>
      <c r="X55" s="329"/>
      <c r="Y55" s="329"/>
      <c r="Z55" s="323"/>
    </row>
    <row r="56" spans="1:36" s="239" customFormat="1" ht="20.25" customHeight="1" x14ac:dyDescent="0.2"/>
    <row r="57" spans="1:36" s="239" customFormat="1" x14ac:dyDescent="0.2">
      <c r="B57" s="323" t="s">
        <v>37</v>
      </c>
      <c r="C57" s="288" t="s">
        <v>54</v>
      </c>
      <c r="E57" s="329"/>
      <c r="H57" s="329"/>
      <c r="J57" s="323"/>
      <c r="L57" s="329"/>
      <c r="N57" s="323"/>
      <c r="O57" s="288"/>
      <c r="P57" s="329"/>
      <c r="Q57" s="329"/>
      <c r="R57" s="288"/>
      <c r="S57" s="288"/>
      <c r="T57" s="329"/>
      <c r="U57" s="329"/>
      <c r="V57" s="288"/>
      <c r="W57" s="288"/>
      <c r="X57" s="329"/>
      <c r="Y57" s="329"/>
      <c r="Z57" s="288"/>
    </row>
    <row r="58" spans="1:36" s="239" customFormat="1" x14ac:dyDescent="0.2">
      <c r="B58" s="323" t="s">
        <v>55</v>
      </c>
      <c r="C58" s="288" t="s">
        <v>56</v>
      </c>
      <c r="E58" s="329"/>
      <c r="H58" s="329"/>
      <c r="J58" s="323"/>
      <c r="L58" s="329"/>
      <c r="N58" s="323"/>
      <c r="O58" s="288"/>
      <c r="P58" s="329"/>
      <c r="Q58" s="329"/>
      <c r="R58" s="288"/>
      <c r="S58" s="288"/>
      <c r="T58" s="329"/>
      <c r="U58" s="329"/>
      <c r="V58" s="288"/>
      <c r="W58" s="288"/>
      <c r="X58" s="329"/>
      <c r="Y58" s="329"/>
      <c r="Z58" s="288"/>
    </row>
    <row r="59" spans="1:36" s="239" customFormat="1" x14ac:dyDescent="0.2">
      <c r="B59" s="323" t="s">
        <v>39</v>
      </c>
      <c r="C59" s="288" t="s">
        <v>57</v>
      </c>
      <c r="E59" s="329"/>
      <c r="H59" s="329"/>
      <c r="J59" s="323"/>
      <c r="L59" s="329"/>
      <c r="N59" s="323"/>
    </row>
    <row r="60" spans="1:36" s="239" customFormat="1" x14ac:dyDescent="0.2">
      <c r="B60" s="323"/>
      <c r="C60" s="288"/>
      <c r="D60" s="239" t="s">
        <v>58</v>
      </c>
      <c r="E60" s="329"/>
      <c r="H60" s="329"/>
      <c r="J60" s="323"/>
      <c r="L60" s="329"/>
      <c r="N60" s="323"/>
    </row>
    <row r="61" spans="1:36" s="239" customFormat="1" x14ac:dyDescent="0.2">
      <c r="B61" s="323"/>
      <c r="C61" s="288"/>
      <c r="D61" s="239" t="s">
        <v>59</v>
      </c>
      <c r="E61" s="329"/>
      <c r="H61" s="329"/>
      <c r="J61" s="323"/>
      <c r="L61" s="329"/>
      <c r="N61" s="323"/>
    </row>
    <row r="62" spans="1:36" s="239" customFormat="1" x14ac:dyDescent="0.2">
      <c r="B62" s="323" t="s">
        <v>40</v>
      </c>
      <c r="C62" s="288" t="s">
        <v>60</v>
      </c>
      <c r="E62" s="329"/>
      <c r="G62" s="330"/>
      <c r="J62" s="330"/>
      <c r="K62" s="330"/>
      <c r="N62" s="330"/>
      <c r="O62" s="330"/>
      <c r="R62" s="330"/>
      <c r="S62" s="330"/>
      <c r="V62" s="330"/>
      <c r="W62" s="330"/>
      <c r="Z62" s="330"/>
    </row>
    <row r="63" spans="1:36" s="239" customFormat="1" x14ac:dyDescent="0.2">
      <c r="B63" s="323" t="s">
        <v>61</v>
      </c>
      <c r="C63" s="288" t="s">
        <v>62</v>
      </c>
      <c r="E63" s="329"/>
      <c r="H63" s="329"/>
      <c r="J63" s="323"/>
      <c r="L63" s="329"/>
      <c r="N63" s="323"/>
      <c r="O63" s="288"/>
      <c r="P63" s="329"/>
      <c r="Q63" s="329"/>
      <c r="R63" s="288"/>
      <c r="S63" s="288"/>
      <c r="T63" s="329"/>
      <c r="U63" s="329"/>
      <c r="V63" s="288"/>
      <c r="W63" s="288"/>
      <c r="X63" s="329"/>
      <c r="Y63" s="329"/>
      <c r="Z63" s="288"/>
    </row>
    <row r="64" spans="1:36" s="239" customFormat="1" x14ac:dyDescent="0.2">
      <c r="B64" s="330"/>
      <c r="C64" s="330"/>
      <c r="G64" s="330"/>
      <c r="J64" s="330"/>
      <c r="K64" s="330"/>
      <c r="N64" s="330"/>
      <c r="O64" s="330"/>
      <c r="R64" s="330"/>
      <c r="S64" s="330"/>
      <c r="V64" s="330"/>
      <c r="W64" s="330"/>
      <c r="Z64" s="330"/>
    </row>
    <row r="65" spans="2:26" s="239" customFormat="1" x14ac:dyDescent="0.2">
      <c r="B65" s="330"/>
      <c r="C65" s="330"/>
      <c r="G65" s="330"/>
      <c r="J65" s="330"/>
      <c r="K65" s="330"/>
      <c r="N65" s="330"/>
      <c r="O65" s="330"/>
      <c r="R65" s="330"/>
      <c r="S65" s="330"/>
      <c r="V65" s="330"/>
      <c r="W65" s="330"/>
      <c r="Z65" s="330"/>
    </row>
    <row r="66" spans="2:26" s="239" customFormat="1" x14ac:dyDescent="0.2">
      <c r="B66" s="330"/>
      <c r="C66" s="330"/>
      <c r="G66" s="330"/>
      <c r="J66" s="330"/>
      <c r="K66" s="330"/>
      <c r="N66" s="330"/>
      <c r="O66" s="330"/>
      <c r="R66" s="330"/>
      <c r="S66" s="330"/>
      <c r="V66" s="330"/>
      <c r="W66" s="330"/>
      <c r="Z66" s="330"/>
    </row>
    <row r="67" spans="2:26" s="239" customFormat="1" x14ac:dyDescent="0.2">
      <c r="B67" s="330"/>
      <c r="G67" s="330"/>
      <c r="J67" s="330"/>
      <c r="K67" s="330"/>
      <c r="N67" s="330"/>
      <c r="O67" s="330"/>
      <c r="R67" s="330"/>
      <c r="S67" s="330"/>
      <c r="V67" s="330"/>
      <c r="W67" s="330"/>
      <c r="Z67" s="330"/>
    </row>
    <row r="68" spans="2:26" s="239" customFormat="1" x14ac:dyDescent="0.2"/>
    <row r="69" spans="2:26" s="239" customFormat="1" x14ac:dyDescent="0.2"/>
    <row r="70" spans="2:26" s="239" customFormat="1" x14ac:dyDescent="0.2"/>
    <row r="71" spans="2:26" s="239" customFormat="1" x14ac:dyDescent="0.2"/>
    <row r="72" spans="2:26" s="239" customFormat="1" x14ac:dyDescent="0.2"/>
    <row r="73" spans="2:26" s="239" customFormat="1" x14ac:dyDescent="0.2"/>
    <row r="74" spans="2:26" s="239" customFormat="1" x14ac:dyDescent="0.2"/>
    <row r="75" spans="2:26" s="239" customFormat="1" x14ac:dyDescent="0.2"/>
    <row r="76" spans="2:26" s="239" customFormat="1" x14ac:dyDescent="0.2"/>
    <row r="77" spans="2:26" s="239" customFormat="1" x14ac:dyDescent="0.2"/>
    <row r="78" spans="2:26" s="239" customFormat="1" x14ac:dyDescent="0.2"/>
    <row r="79" spans="2:26" s="239" customFormat="1" x14ac:dyDescent="0.2"/>
    <row r="80" spans="2:26" s="239" customFormat="1" x14ac:dyDescent="0.2"/>
    <row r="81" s="239" customFormat="1" x14ac:dyDescent="0.2"/>
    <row r="82" s="239" customFormat="1" x14ac:dyDescent="0.2"/>
    <row r="83" s="239" customFormat="1" x14ac:dyDescent="0.2"/>
    <row r="84" s="239" customFormat="1" x14ac:dyDescent="0.2"/>
    <row r="85" s="239" customFormat="1" x14ac:dyDescent="0.2"/>
    <row r="86" s="239" customFormat="1" x14ac:dyDescent="0.2"/>
    <row r="87" s="239" customFormat="1" x14ac:dyDescent="0.2"/>
    <row r="88" s="239" customFormat="1" x14ac:dyDescent="0.2"/>
    <row r="89" s="239" customFormat="1" x14ac:dyDescent="0.2"/>
    <row r="90" s="239" customFormat="1" x14ac:dyDescent="0.2"/>
    <row r="91" s="239" customFormat="1" x14ac:dyDescent="0.2"/>
    <row r="92" s="239" customFormat="1" x14ac:dyDescent="0.2"/>
    <row r="93" s="239" customFormat="1" x14ac:dyDescent="0.2"/>
    <row r="94" s="239" customFormat="1" x14ac:dyDescent="0.2"/>
    <row r="95" s="239" customFormat="1" x14ac:dyDescent="0.2"/>
    <row r="96" s="239" customFormat="1" x14ac:dyDescent="0.2"/>
    <row r="97" s="239" customFormat="1" x14ac:dyDescent="0.2"/>
    <row r="98" s="239" customFormat="1" x14ac:dyDescent="0.2"/>
    <row r="99" s="239" customFormat="1" x14ac:dyDescent="0.2"/>
    <row r="100" s="239" customFormat="1" x14ac:dyDescent="0.2"/>
    <row r="101" s="239" customFormat="1" x14ac:dyDescent="0.2"/>
    <row r="102" s="239" customFormat="1" x14ac:dyDescent="0.2"/>
    <row r="103" s="239" customFormat="1" x14ac:dyDescent="0.2"/>
    <row r="104" s="239" customFormat="1" x14ac:dyDescent="0.2"/>
    <row r="105" s="239" customFormat="1" x14ac:dyDescent="0.2"/>
    <row r="106" s="239" customFormat="1" x14ac:dyDescent="0.2"/>
    <row r="107" s="239" customFormat="1" x14ac:dyDescent="0.2"/>
    <row r="108" s="239" customFormat="1" x14ac:dyDescent="0.2"/>
    <row r="109" s="239" customFormat="1" x14ac:dyDescent="0.2"/>
    <row r="110" s="239" customFormat="1" x14ac:dyDescent="0.2"/>
    <row r="111" s="239" customFormat="1" x14ac:dyDescent="0.2"/>
    <row r="112" s="239" customFormat="1" x14ac:dyDescent="0.2"/>
    <row r="113" s="239" customFormat="1" x14ac:dyDescent="0.2"/>
    <row r="114" s="239" customFormat="1" x14ac:dyDescent="0.2"/>
    <row r="115" s="239" customFormat="1" x14ac:dyDescent="0.2"/>
    <row r="116" s="239" customFormat="1" x14ac:dyDescent="0.2"/>
    <row r="117" s="239" customFormat="1" x14ac:dyDescent="0.2"/>
    <row r="118" s="239" customFormat="1" x14ac:dyDescent="0.2"/>
    <row r="119" s="239" customFormat="1" x14ac:dyDescent="0.2"/>
    <row r="120" s="239" customFormat="1" x14ac:dyDescent="0.2"/>
    <row r="121" s="239" customFormat="1" x14ac:dyDescent="0.2"/>
    <row r="122" s="239" customFormat="1" x14ac:dyDescent="0.2"/>
    <row r="123" s="239" customFormat="1" x14ac:dyDescent="0.2"/>
    <row r="124" s="239" customFormat="1" x14ac:dyDescent="0.2"/>
    <row r="125" s="239" customFormat="1" x14ac:dyDescent="0.2"/>
    <row r="126" s="239" customFormat="1" x14ac:dyDescent="0.2"/>
    <row r="127" s="239" customFormat="1" x14ac:dyDescent="0.2"/>
    <row r="128" s="239" customFormat="1" x14ac:dyDescent="0.2"/>
    <row r="129" s="239" customFormat="1" x14ac:dyDescent="0.2"/>
    <row r="130" s="239" customFormat="1" x14ac:dyDescent="0.2"/>
    <row r="131" s="239" customFormat="1" x14ac:dyDescent="0.2"/>
    <row r="132" s="239" customFormat="1" x14ac:dyDescent="0.2"/>
    <row r="133" s="239" customFormat="1" x14ac:dyDescent="0.2"/>
    <row r="134" s="239" customFormat="1" x14ac:dyDescent="0.2"/>
    <row r="135" s="239" customFormat="1" x14ac:dyDescent="0.2"/>
    <row r="136" s="239" customFormat="1" x14ac:dyDescent="0.2"/>
    <row r="137" s="239" customFormat="1" x14ac:dyDescent="0.2"/>
    <row r="138" s="239" customFormat="1" x14ac:dyDescent="0.2"/>
    <row r="139" s="239" customFormat="1" x14ac:dyDescent="0.2"/>
    <row r="140" s="239" customFormat="1" x14ac:dyDescent="0.2"/>
    <row r="141" s="239" customFormat="1" x14ac:dyDescent="0.2"/>
    <row r="142" s="239" customFormat="1" x14ac:dyDescent="0.2"/>
    <row r="143" s="239" customFormat="1" x14ac:dyDescent="0.2"/>
    <row r="144" s="239" customFormat="1" x14ac:dyDescent="0.2"/>
    <row r="145" s="239" customFormat="1" x14ac:dyDescent="0.2"/>
    <row r="146" s="239" customFormat="1" x14ac:dyDescent="0.2"/>
    <row r="147" s="239" customFormat="1" x14ac:dyDescent="0.2"/>
    <row r="148" s="239" customFormat="1" x14ac:dyDescent="0.2"/>
    <row r="149" s="239" customFormat="1" x14ac:dyDescent="0.2"/>
    <row r="150" s="239" customFormat="1" x14ac:dyDescent="0.2"/>
    <row r="151" s="239" customFormat="1" x14ac:dyDescent="0.2"/>
    <row r="152" s="239" customFormat="1" x14ac:dyDescent="0.2"/>
    <row r="153" s="239" customFormat="1" x14ac:dyDescent="0.2"/>
    <row r="154" s="239" customFormat="1" x14ac:dyDescent="0.2"/>
    <row r="155" s="239" customFormat="1" x14ac:dyDescent="0.2"/>
    <row r="156" s="239" customFormat="1" x14ac:dyDescent="0.2"/>
    <row r="157" s="239" customFormat="1" x14ac:dyDescent="0.2"/>
    <row r="158" s="239" customFormat="1" x14ac:dyDescent="0.2"/>
    <row r="159" s="239" customFormat="1" x14ac:dyDescent="0.2"/>
    <row r="160" s="239" customFormat="1" x14ac:dyDescent="0.2"/>
    <row r="161" s="239" customFormat="1" x14ac:dyDescent="0.2"/>
    <row r="162" s="239" customFormat="1" x14ac:dyDescent="0.2"/>
    <row r="163" s="239" customFormat="1" x14ac:dyDescent="0.2"/>
    <row r="164" s="239" customFormat="1" x14ac:dyDescent="0.2"/>
    <row r="165" s="239" customFormat="1" x14ac:dyDescent="0.2"/>
    <row r="166" s="239" customFormat="1" x14ac:dyDescent="0.2"/>
    <row r="167" s="239" customFormat="1" x14ac:dyDescent="0.2"/>
    <row r="168" s="239" customFormat="1" x14ac:dyDescent="0.2"/>
    <row r="169" s="239" customFormat="1" x14ac:dyDescent="0.2"/>
    <row r="170" s="239" customFormat="1" x14ac:dyDescent="0.2"/>
    <row r="171" s="239" customFormat="1" x14ac:dyDescent="0.2"/>
    <row r="172" s="239" customFormat="1" x14ac:dyDescent="0.2"/>
    <row r="173" s="239" customFormat="1" x14ac:dyDescent="0.2"/>
    <row r="174" s="239" customFormat="1" x14ac:dyDescent="0.2"/>
    <row r="175" s="239" customFormat="1" x14ac:dyDescent="0.2"/>
    <row r="176" s="239" customFormat="1" x14ac:dyDescent="0.2"/>
    <row r="177" s="239" customFormat="1" x14ac:dyDescent="0.2"/>
    <row r="178" s="239" customFormat="1" x14ac:dyDescent="0.2"/>
    <row r="179" s="239" customFormat="1" x14ac:dyDescent="0.2"/>
    <row r="180" s="239" customFormat="1" x14ac:dyDescent="0.2"/>
    <row r="181" s="239" customFormat="1" x14ac:dyDescent="0.2"/>
    <row r="182" s="239" customFormat="1" x14ac:dyDescent="0.2"/>
    <row r="183" s="239" customFormat="1" x14ac:dyDescent="0.2"/>
    <row r="184" s="239" customFormat="1" x14ac:dyDescent="0.2"/>
    <row r="185" s="239" customFormat="1" x14ac:dyDescent="0.2"/>
    <row r="186" s="239" customFormat="1" x14ac:dyDescent="0.2"/>
    <row r="187" s="239" customFormat="1" x14ac:dyDescent="0.2"/>
    <row r="188" s="239" customFormat="1" x14ac:dyDescent="0.2"/>
    <row r="189" s="239" customFormat="1" x14ac:dyDescent="0.2"/>
    <row r="190" s="239" customFormat="1" x14ac:dyDescent="0.2"/>
    <row r="191" s="239" customFormat="1" x14ac:dyDescent="0.2"/>
    <row r="192" s="239" customFormat="1" x14ac:dyDescent="0.2"/>
    <row r="193" s="239" customFormat="1" x14ac:dyDescent="0.2"/>
    <row r="194" s="239" customFormat="1" x14ac:dyDescent="0.2"/>
    <row r="195" s="239" customFormat="1" x14ac:dyDescent="0.2"/>
    <row r="196" s="239" customFormat="1" x14ac:dyDescent="0.2"/>
    <row r="197" s="239" customFormat="1" x14ac:dyDescent="0.2"/>
    <row r="198" s="239" customFormat="1" x14ac:dyDescent="0.2"/>
    <row r="199" s="239" customFormat="1" x14ac:dyDescent="0.2"/>
    <row r="200" s="239" customFormat="1" x14ac:dyDescent="0.2"/>
    <row r="201" s="239" customFormat="1" x14ac:dyDescent="0.2"/>
    <row r="202" s="239" customFormat="1" x14ac:dyDescent="0.2"/>
    <row r="203" s="239" customFormat="1" x14ac:dyDescent="0.2"/>
    <row r="204" s="239" customFormat="1" x14ac:dyDescent="0.2"/>
    <row r="205" s="239" customFormat="1" x14ac:dyDescent="0.2"/>
    <row r="206" s="239" customFormat="1" x14ac:dyDescent="0.2"/>
    <row r="207" s="239" customFormat="1" x14ac:dyDescent="0.2"/>
    <row r="208" s="239" customFormat="1" x14ac:dyDescent="0.2"/>
    <row r="209" s="239" customFormat="1" x14ac:dyDescent="0.2"/>
    <row r="210" s="239" customFormat="1" x14ac:dyDescent="0.2"/>
    <row r="211" s="239" customFormat="1" x14ac:dyDescent="0.2"/>
    <row r="212" s="239" customFormat="1" x14ac:dyDescent="0.2"/>
    <row r="213" s="239" customFormat="1" x14ac:dyDescent="0.2"/>
    <row r="214" s="239" customFormat="1" x14ac:dyDescent="0.2"/>
    <row r="215" s="239" customFormat="1" x14ac:dyDescent="0.2"/>
    <row r="216" s="239" customFormat="1" x14ac:dyDescent="0.2"/>
    <row r="217" s="239" customFormat="1" x14ac:dyDescent="0.2"/>
    <row r="218" s="239" customFormat="1" x14ac:dyDescent="0.2"/>
    <row r="219" s="239" customFormat="1" x14ac:dyDescent="0.2"/>
    <row r="220" s="239" customFormat="1" x14ac:dyDescent="0.2"/>
    <row r="221" s="239" customFormat="1" x14ac:dyDescent="0.2"/>
    <row r="222" s="239" customFormat="1" x14ac:dyDescent="0.2"/>
    <row r="223" s="239" customFormat="1" x14ac:dyDescent="0.2"/>
    <row r="224" s="239" customFormat="1" x14ac:dyDescent="0.2"/>
    <row r="225" s="239" customFormat="1" x14ac:dyDescent="0.2"/>
    <row r="226" s="239" customFormat="1" x14ac:dyDescent="0.2"/>
    <row r="227" s="239" customFormat="1" x14ac:dyDescent="0.2"/>
    <row r="228" s="239" customFormat="1" x14ac:dyDescent="0.2"/>
    <row r="229" s="239" customFormat="1" x14ac:dyDescent="0.2"/>
    <row r="230" s="239" customFormat="1" x14ac:dyDescent="0.2"/>
    <row r="231" s="239" customFormat="1" x14ac:dyDescent="0.2"/>
    <row r="232" s="239" customFormat="1" x14ac:dyDescent="0.2"/>
    <row r="233" s="239" customFormat="1" x14ac:dyDescent="0.2"/>
    <row r="234" s="239" customFormat="1" x14ac:dyDescent="0.2"/>
    <row r="235" s="239" customFormat="1" x14ac:dyDescent="0.2"/>
    <row r="236" s="239" customFormat="1" x14ac:dyDescent="0.2"/>
    <row r="237" s="239" customFormat="1" x14ac:dyDescent="0.2"/>
    <row r="238" s="239" customFormat="1" x14ac:dyDescent="0.2"/>
    <row r="239" s="239" customFormat="1" x14ac:dyDescent="0.2"/>
    <row r="240" s="239" customFormat="1" x14ac:dyDescent="0.2"/>
    <row r="241" s="239" customFormat="1" x14ac:dyDescent="0.2"/>
    <row r="242" s="239" customFormat="1" x14ac:dyDescent="0.2"/>
    <row r="243" s="239" customFormat="1" x14ac:dyDescent="0.2"/>
    <row r="244" s="239" customFormat="1" x14ac:dyDescent="0.2"/>
    <row r="245" s="239" customFormat="1" x14ac:dyDescent="0.2"/>
    <row r="246" s="239" customFormat="1" x14ac:dyDescent="0.2"/>
    <row r="247" s="239" customFormat="1" x14ac:dyDescent="0.2"/>
    <row r="248" s="239" customFormat="1" x14ac:dyDescent="0.2"/>
    <row r="249" s="239" customFormat="1" x14ac:dyDescent="0.2"/>
    <row r="250" s="239" customFormat="1" x14ac:dyDescent="0.2"/>
    <row r="251" s="239" customFormat="1" x14ac:dyDescent="0.2"/>
    <row r="252" s="239" customFormat="1" x14ac:dyDescent="0.2"/>
    <row r="253" s="239" customFormat="1" x14ac:dyDescent="0.2"/>
    <row r="254" s="239" customFormat="1" x14ac:dyDescent="0.2"/>
    <row r="255" s="239" customFormat="1" x14ac:dyDescent="0.2"/>
    <row r="256" s="239" customFormat="1" x14ac:dyDescent="0.2"/>
    <row r="257" s="239" customFormat="1" x14ac:dyDescent="0.2"/>
    <row r="258" s="239" customFormat="1" x14ac:dyDescent="0.2"/>
    <row r="259" s="239" customFormat="1" x14ac:dyDescent="0.2"/>
    <row r="260" s="239" customFormat="1" x14ac:dyDescent="0.2"/>
    <row r="261" s="239" customFormat="1" x14ac:dyDescent="0.2"/>
    <row r="262" s="239" customFormat="1" x14ac:dyDescent="0.2"/>
    <row r="263" s="239" customFormat="1" x14ac:dyDescent="0.2"/>
    <row r="264" s="239" customFormat="1" x14ac:dyDescent="0.2"/>
    <row r="265" s="239" customFormat="1" x14ac:dyDescent="0.2"/>
    <row r="266" s="239" customFormat="1" x14ac:dyDescent="0.2"/>
    <row r="267" s="239" customFormat="1" x14ac:dyDescent="0.2"/>
    <row r="268" s="239" customFormat="1" x14ac:dyDescent="0.2"/>
    <row r="269" s="239" customFormat="1" x14ac:dyDescent="0.2"/>
    <row r="270" s="239" customFormat="1" x14ac:dyDescent="0.2"/>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topLeftCell="A3" zoomScale="80" zoomScaleNormal="80" zoomScaleSheetLayoutView="80" zoomScalePageLayoutView="86" workbookViewId="0">
      <selection activeCell="G23" sqref="G23:J23"/>
    </sheetView>
  </sheetViews>
  <sheetFormatPr defaultColWidth="9.33203125" defaultRowHeight="12.75" x14ac:dyDescent="0.2"/>
  <cols>
    <col min="1" max="1" width="1.83203125" style="377" customWidth="1"/>
    <col min="2" max="2" width="42" style="75" customWidth="1"/>
    <col min="3" max="5" width="11" style="75" customWidth="1"/>
    <col min="6" max="6" width="12.6640625" style="75" customWidth="1"/>
    <col min="7" max="9" width="11" style="75" customWidth="1"/>
    <col min="10" max="10" width="12.6640625" style="75" customWidth="1"/>
    <col min="11" max="13" width="11" style="75" customWidth="1"/>
    <col min="14" max="14" width="12.6640625" style="75" customWidth="1"/>
    <col min="15" max="17" width="11" style="75" customWidth="1"/>
    <col min="18" max="18" width="12.6640625" style="75" customWidth="1"/>
    <col min="19" max="21" width="11" style="75" customWidth="1"/>
    <col min="22" max="22" width="12.6640625" style="75" customWidth="1"/>
    <col min="23" max="25" width="11" style="125" customWidth="1"/>
    <col min="26" max="26" width="12.6640625" style="125" customWidth="1"/>
    <col min="27" max="27" width="4.5" style="86" customWidth="1"/>
    <col min="28" max="115" width="9.33203125" style="75" customWidth="1"/>
    <col min="116" max="116" width="10.6640625" style="75" customWidth="1"/>
    <col min="117" max="16384" width="9.33203125" style="75"/>
  </cols>
  <sheetData>
    <row r="1" spans="1:27" s="87" customFormat="1" ht="21" customHeight="1" x14ac:dyDescent="0.25">
      <c r="B1" s="88" t="s">
        <v>205</v>
      </c>
      <c r="W1" s="544"/>
      <c r="X1" s="544"/>
      <c r="Y1" s="544"/>
      <c r="Z1" s="544"/>
    </row>
    <row r="2" spans="1:27" s="86" customFormat="1" ht="19.5" customHeight="1" x14ac:dyDescent="0.2">
      <c r="A2" s="377"/>
      <c r="W2" s="117"/>
      <c r="X2" s="117"/>
      <c r="Y2" s="117"/>
      <c r="Z2" s="117"/>
    </row>
    <row r="3" spans="1:27" s="91" customFormat="1" ht="20.25" customHeight="1" x14ac:dyDescent="0.15">
      <c r="A3" s="89"/>
      <c r="B3" s="90" t="s">
        <v>35</v>
      </c>
      <c r="C3" s="602" t="s">
        <v>1</v>
      </c>
      <c r="D3" s="602"/>
      <c r="E3" s="602"/>
      <c r="F3" s="602"/>
      <c r="G3" s="602" t="s">
        <v>2</v>
      </c>
      <c r="H3" s="602"/>
      <c r="I3" s="602"/>
      <c r="J3" s="602"/>
      <c r="K3" s="602" t="s">
        <v>3</v>
      </c>
      <c r="L3" s="602"/>
      <c r="M3" s="602"/>
      <c r="N3" s="602"/>
      <c r="O3" s="602" t="s">
        <v>4</v>
      </c>
      <c r="P3" s="602"/>
      <c r="Q3" s="602"/>
      <c r="R3" s="602"/>
      <c r="S3" s="602" t="s">
        <v>5</v>
      </c>
      <c r="T3" s="602"/>
      <c r="U3" s="602"/>
      <c r="V3" s="602"/>
      <c r="W3" s="602" t="s">
        <v>6</v>
      </c>
      <c r="X3" s="602"/>
      <c r="Y3" s="602"/>
      <c r="Z3" s="602"/>
      <c r="AA3" s="89"/>
    </row>
    <row r="4" spans="1:27" ht="38.25" x14ac:dyDescent="0.2">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2">
      <c r="B5" s="96" t="s">
        <v>41</v>
      </c>
      <c r="C5" s="97"/>
      <c r="D5" s="98">
        <v>17.853799999999989</v>
      </c>
      <c r="E5" s="98">
        <v>0</v>
      </c>
      <c r="F5" s="99">
        <f t="shared" ref="F5:F10" si="0">SUM(C5:E5)</f>
        <v>17.853799999999989</v>
      </c>
      <c r="G5" s="100"/>
      <c r="H5" s="98">
        <v>17.853799999999989</v>
      </c>
      <c r="I5" s="98">
        <v>0</v>
      </c>
      <c r="J5" s="99">
        <f t="shared" ref="J5:J10" si="1">SUM(G5:I5)</f>
        <v>17.853799999999989</v>
      </c>
      <c r="K5" s="100"/>
      <c r="L5" s="98"/>
      <c r="M5" s="98"/>
      <c r="N5" s="101">
        <f t="shared" ref="N5:N10" si="2">SUM(L5:M5)</f>
        <v>0</v>
      </c>
      <c r="O5" s="102"/>
      <c r="P5" s="428"/>
      <c r="Q5" s="98"/>
      <c r="R5" s="101">
        <f t="shared" ref="R5:R10" si="3">SUM(P5:Q5)</f>
        <v>0</v>
      </c>
      <c r="S5" s="102"/>
      <c r="T5" s="428"/>
      <c r="U5" s="428"/>
      <c r="V5" s="101">
        <f t="shared" ref="V5:V10" si="4">SUM(T5:U5)</f>
        <v>0</v>
      </c>
      <c r="W5" s="545"/>
      <c r="X5" s="428"/>
      <c r="Y5" s="428"/>
      <c r="Z5" s="101">
        <f t="shared" ref="Z5:Z10" si="5">SUM(X5:Y5)</f>
        <v>0</v>
      </c>
    </row>
    <row r="6" spans="1:27" x14ac:dyDescent="0.2">
      <c r="B6" s="103" t="s">
        <v>42</v>
      </c>
      <c r="C6" s="104"/>
      <c r="D6" s="105">
        <v>6.1613000000000007</v>
      </c>
      <c r="E6" s="105">
        <v>0</v>
      </c>
      <c r="F6" s="106">
        <f t="shared" si="0"/>
        <v>6.1613000000000007</v>
      </c>
      <c r="G6" s="107"/>
      <c r="H6" s="105">
        <v>6.1613000000000007</v>
      </c>
      <c r="I6" s="105">
        <v>0</v>
      </c>
      <c r="J6" s="106">
        <f t="shared" si="1"/>
        <v>6.1613000000000007</v>
      </c>
      <c r="K6" s="107"/>
      <c r="L6" s="105"/>
      <c r="M6" s="105"/>
      <c r="N6" s="108">
        <f t="shared" si="2"/>
        <v>0</v>
      </c>
      <c r="O6" s="109"/>
      <c r="P6" s="430"/>
      <c r="Q6" s="105"/>
      <c r="R6" s="108">
        <f t="shared" si="3"/>
        <v>0</v>
      </c>
      <c r="S6" s="109"/>
      <c r="T6" s="430"/>
      <c r="U6" s="430"/>
      <c r="V6" s="108">
        <f t="shared" si="4"/>
        <v>0</v>
      </c>
      <c r="W6" s="546"/>
      <c r="X6" s="430"/>
      <c r="Y6" s="430"/>
      <c r="Z6" s="108">
        <f t="shared" si="5"/>
        <v>0</v>
      </c>
    </row>
    <row r="7" spans="1:27" x14ac:dyDescent="0.2">
      <c r="B7" s="103" t="s">
        <v>43</v>
      </c>
      <c r="C7" s="104"/>
      <c r="D7" s="105">
        <v>22.140499999999999</v>
      </c>
      <c r="E7" s="105">
        <v>0</v>
      </c>
      <c r="F7" s="106">
        <f t="shared" si="0"/>
        <v>22.140499999999999</v>
      </c>
      <c r="G7" s="107"/>
      <c r="H7" s="105">
        <v>22.140499999999999</v>
      </c>
      <c r="I7" s="105">
        <v>0</v>
      </c>
      <c r="J7" s="106">
        <f t="shared" si="1"/>
        <v>22.140499999999999</v>
      </c>
      <c r="K7" s="107"/>
      <c r="L7" s="105"/>
      <c r="M7" s="105"/>
      <c r="N7" s="108">
        <f t="shared" si="2"/>
        <v>0</v>
      </c>
      <c r="O7" s="109"/>
      <c r="P7" s="430"/>
      <c r="Q7" s="105"/>
      <c r="R7" s="108">
        <f t="shared" si="3"/>
        <v>0</v>
      </c>
      <c r="S7" s="109"/>
      <c r="T7" s="430"/>
      <c r="U7" s="430"/>
      <c r="V7" s="108">
        <f t="shared" si="4"/>
        <v>0</v>
      </c>
      <c r="W7" s="546"/>
      <c r="X7" s="430"/>
      <c r="Y7" s="430"/>
      <c r="Z7" s="108">
        <f t="shared" si="5"/>
        <v>0</v>
      </c>
    </row>
    <row r="8" spans="1:27" x14ac:dyDescent="0.2">
      <c r="B8" s="255" t="s">
        <v>196</v>
      </c>
      <c r="C8" s="104"/>
      <c r="D8" s="105">
        <v>31.660599999999985</v>
      </c>
      <c r="E8" s="105">
        <v>0</v>
      </c>
      <c r="F8" s="106">
        <f t="shared" si="0"/>
        <v>31.660599999999985</v>
      </c>
      <c r="G8" s="107"/>
      <c r="H8" s="105">
        <v>31.660599999999985</v>
      </c>
      <c r="I8" s="105">
        <v>0</v>
      </c>
      <c r="J8" s="106">
        <f t="shared" si="1"/>
        <v>31.660599999999985</v>
      </c>
      <c r="K8" s="107"/>
      <c r="L8" s="105"/>
      <c r="M8" s="105"/>
      <c r="N8" s="108">
        <f t="shared" si="2"/>
        <v>0</v>
      </c>
      <c r="O8" s="109"/>
      <c r="P8" s="430"/>
      <c r="Q8" s="105"/>
      <c r="R8" s="108">
        <f t="shared" si="3"/>
        <v>0</v>
      </c>
      <c r="S8" s="109"/>
      <c r="T8" s="430"/>
      <c r="U8" s="430"/>
      <c r="V8" s="108">
        <f t="shared" si="4"/>
        <v>0</v>
      </c>
      <c r="W8" s="546"/>
      <c r="X8" s="430"/>
      <c r="Y8" s="430"/>
      <c r="Z8" s="108">
        <f t="shared" si="5"/>
        <v>0</v>
      </c>
    </row>
    <row r="9" spans="1:27" x14ac:dyDescent="0.2">
      <c r="B9" s="103" t="s">
        <v>44</v>
      </c>
      <c r="C9" s="104"/>
      <c r="D9" s="105">
        <v>3.0314000000000001</v>
      </c>
      <c r="E9" s="105">
        <v>0</v>
      </c>
      <c r="F9" s="106">
        <f t="shared" si="0"/>
        <v>3.0314000000000001</v>
      </c>
      <c r="G9" s="107"/>
      <c r="H9" s="105">
        <v>3.0314000000000001</v>
      </c>
      <c r="I9" s="105">
        <v>0</v>
      </c>
      <c r="J9" s="106">
        <f t="shared" si="1"/>
        <v>3.0314000000000001</v>
      </c>
      <c r="K9" s="107"/>
      <c r="L9" s="105"/>
      <c r="M9" s="105"/>
      <c r="N9" s="108">
        <f t="shared" si="2"/>
        <v>0</v>
      </c>
      <c r="O9" s="109"/>
      <c r="P9" s="430"/>
      <c r="Q9" s="105"/>
      <c r="R9" s="108">
        <f t="shared" si="3"/>
        <v>0</v>
      </c>
      <c r="S9" s="109"/>
      <c r="T9" s="430"/>
      <c r="U9" s="430"/>
      <c r="V9" s="108">
        <f t="shared" si="4"/>
        <v>0</v>
      </c>
      <c r="W9" s="546"/>
      <c r="X9" s="430"/>
      <c r="Y9" s="430"/>
      <c r="Z9" s="108">
        <f t="shared" si="5"/>
        <v>0</v>
      </c>
    </row>
    <row r="10" spans="1:27" x14ac:dyDescent="0.2">
      <c r="B10" s="110" t="s">
        <v>14</v>
      </c>
      <c r="C10" s="111"/>
      <c r="D10" s="112">
        <v>0</v>
      </c>
      <c r="E10" s="112">
        <v>0</v>
      </c>
      <c r="F10" s="113">
        <f t="shared" si="0"/>
        <v>0</v>
      </c>
      <c r="G10" s="114"/>
      <c r="H10" s="112">
        <v>0</v>
      </c>
      <c r="I10" s="112">
        <v>0</v>
      </c>
      <c r="J10" s="113">
        <f t="shared" si="1"/>
        <v>0</v>
      </c>
      <c r="K10" s="114"/>
      <c r="L10" s="112"/>
      <c r="M10" s="112"/>
      <c r="N10" s="115">
        <f t="shared" si="2"/>
        <v>0</v>
      </c>
      <c r="O10" s="116"/>
      <c r="P10" s="432"/>
      <c r="Q10" s="112"/>
      <c r="R10" s="115">
        <f t="shared" si="3"/>
        <v>0</v>
      </c>
      <c r="S10" s="116"/>
      <c r="T10" s="432"/>
      <c r="U10" s="432"/>
      <c r="V10" s="115">
        <f t="shared" si="4"/>
        <v>0</v>
      </c>
      <c r="W10" s="547"/>
      <c r="X10" s="432"/>
      <c r="Y10" s="432"/>
      <c r="Z10" s="115">
        <f t="shared" si="5"/>
        <v>0</v>
      </c>
    </row>
    <row r="11" spans="1:27" s="125" customFormat="1" x14ac:dyDescent="0.2">
      <c r="A11" s="117"/>
      <c r="B11" s="118" t="s">
        <v>45</v>
      </c>
      <c r="C11" s="119"/>
      <c r="D11" s="120">
        <f>SUM(D5:D10)</f>
        <v>80.847599999999986</v>
      </c>
      <c r="E11" s="120">
        <f>SUM(E5:E10)</f>
        <v>0</v>
      </c>
      <c r="F11" s="121">
        <f>SUM(F5:F10)</f>
        <v>80.847599999999986</v>
      </c>
      <c r="G11" s="118"/>
      <c r="H11" s="120">
        <f>SUM(H5:H10)</f>
        <v>80.847599999999986</v>
      </c>
      <c r="I11" s="120">
        <f>SUM(I5:I10)</f>
        <v>0</v>
      </c>
      <c r="J11" s="122">
        <f>SUM(J5:J10)</f>
        <v>80.847599999999986</v>
      </c>
      <c r="K11" s="123"/>
      <c r="L11" s="124">
        <f>SUM(L5:L10)</f>
        <v>0</v>
      </c>
      <c r="M11" s="124">
        <f>SUM(M5:M10)</f>
        <v>0</v>
      </c>
      <c r="N11" s="122">
        <f>SUM(N5:N10)</f>
        <v>0</v>
      </c>
      <c r="O11" s="123"/>
      <c r="P11" s="124">
        <f>SUM(P5:P10)</f>
        <v>0</v>
      </c>
      <c r="Q11" s="124">
        <f>SUM(Q5:Q10)</f>
        <v>0</v>
      </c>
      <c r="R11" s="122">
        <f>SUM(R5:R10)</f>
        <v>0</v>
      </c>
      <c r="S11" s="123"/>
      <c r="T11" s="124">
        <f>SUM(T5:T10)</f>
        <v>0</v>
      </c>
      <c r="U11" s="124">
        <f>SUM(U5:U10)</f>
        <v>0</v>
      </c>
      <c r="V11" s="122">
        <f>SUM(V5:V10)</f>
        <v>0</v>
      </c>
      <c r="W11" s="123"/>
      <c r="X11" s="124">
        <f>SUM(X5:X10)</f>
        <v>0</v>
      </c>
      <c r="Y11" s="124">
        <f>SUM(Y5:Y10)</f>
        <v>0</v>
      </c>
      <c r="Z11" s="122">
        <f>SUM(Z5:Z10)</f>
        <v>0</v>
      </c>
      <c r="AA11" s="117"/>
    </row>
    <row r="12" spans="1:27" ht="2.1" customHeight="1" x14ac:dyDescent="0.2">
      <c r="B12" s="126"/>
      <c r="C12" s="126"/>
      <c r="D12" s="127"/>
      <c r="E12" s="127"/>
      <c r="F12" s="128"/>
      <c r="G12" s="126"/>
      <c r="H12" s="129"/>
      <c r="I12" s="129"/>
      <c r="J12" s="130"/>
      <c r="K12" s="131"/>
      <c r="L12" s="129"/>
      <c r="M12" s="132"/>
      <c r="N12" s="130"/>
      <c r="O12" s="131"/>
      <c r="P12" s="129"/>
      <c r="Q12" s="132"/>
      <c r="R12" s="130"/>
      <c r="S12" s="131"/>
      <c r="T12" s="129"/>
      <c r="U12" s="132"/>
      <c r="V12" s="130"/>
      <c r="W12" s="131"/>
      <c r="X12" s="548"/>
      <c r="Y12" s="549"/>
      <c r="Z12" s="130"/>
    </row>
    <row r="13" spans="1:27" x14ac:dyDescent="0.2">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2">
      <c r="B14" s="96" t="s">
        <v>46</v>
      </c>
      <c r="C14" s="97"/>
      <c r="D14" s="98">
        <v>0</v>
      </c>
      <c r="E14" s="98">
        <v>0</v>
      </c>
      <c r="F14" s="99">
        <f>SUM(C14:E14)</f>
        <v>0</v>
      </c>
      <c r="G14" s="100"/>
      <c r="H14" s="98">
        <v>0</v>
      </c>
      <c r="I14" s="98">
        <v>0</v>
      </c>
      <c r="J14" s="99">
        <v>0</v>
      </c>
      <c r="K14" s="102"/>
      <c r="L14" s="98"/>
      <c r="M14" s="98"/>
      <c r="N14" s="101">
        <v>0</v>
      </c>
      <c r="O14" s="102"/>
      <c r="P14" s="138"/>
      <c r="Q14" s="138"/>
      <c r="R14" s="101">
        <v>0</v>
      </c>
      <c r="S14" s="102"/>
      <c r="T14" s="138"/>
      <c r="U14" s="138"/>
      <c r="V14" s="101">
        <f>SUM(T14:U14)</f>
        <v>0</v>
      </c>
      <c r="W14" s="545"/>
      <c r="X14" s="138"/>
      <c r="Y14" s="138"/>
      <c r="Z14" s="101">
        <f>SUM(X14:Y14)</f>
        <v>0</v>
      </c>
    </row>
    <row r="15" spans="1:27" x14ac:dyDescent="0.2">
      <c r="B15" s="103" t="s">
        <v>47</v>
      </c>
      <c r="C15" s="104"/>
      <c r="D15" s="105">
        <v>0</v>
      </c>
      <c r="E15" s="105">
        <v>0</v>
      </c>
      <c r="F15" s="106">
        <f>SUM(C15:E15)</f>
        <v>0</v>
      </c>
      <c r="G15" s="107"/>
      <c r="H15" s="105">
        <v>0</v>
      </c>
      <c r="I15" s="105">
        <v>0</v>
      </c>
      <c r="J15" s="106">
        <v>0</v>
      </c>
      <c r="K15" s="109"/>
      <c r="L15" s="105"/>
      <c r="M15" s="105"/>
      <c r="N15" s="108">
        <v>0</v>
      </c>
      <c r="O15" s="109"/>
      <c r="P15" s="139"/>
      <c r="Q15" s="139"/>
      <c r="R15" s="108">
        <v>0</v>
      </c>
      <c r="S15" s="109"/>
      <c r="T15" s="139"/>
      <c r="U15" s="139"/>
      <c r="V15" s="108">
        <f>SUM(T15:U15)</f>
        <v>0</v>
      </c>
      <c r="W15" s="546"/>
      <c r="X15" s="139"/>
      <c r="Y15" s="139"/>
      <c r="Z15" s="108">
        <f>SUM(X15:Y15)</f>
        <v>0</v>
      </c>
    </row>
    <row r="16" spans="1:27" x14ac:dyDescent="0.2">
      <c r="B16" s="103" t="s">
        <v>48</v>
      </c>
      <c r="C16" s="104"/>
      <c r="D16" s="105">
        <v>0</v>
      </c>
      <c r="E16" s="105">
        <v>0</v>
      </c>
      <c r="F16" s="106">
        <f>SUM(C16:E16)</f>
        <v>0</v>
      </c>
      <c r="G16" s="107"/>
      <c r="H16" s="105">
        <v>0</v>
      </c>
      <c r="I16" s="105">
        <v>0</v>
      </c>
      <c r="J16" s="106">
        <v>0</v>
      </c>
      <c r="K16" s="109"/>
      <c r="L16" s="105"/>
      <c r="M16" s="105"/>
      <c r="N16" s="108">
        <v>0</v>
      </c>
      <c r="O16" s="109"/>
      <c r="P16" s="139"/>
      <c r="Q16" s="139"/>
      <c r="R16" s="108">
        <v>0</v>
      </c>
      <c r="S16" s="109"/>
      <c r="T16" s="139"/>
      <c r="U16" s="139"/>
      <c r="V16" s="108">
        <f>SUM(T16:U16)</f>
        <v>0</v>
      </c>
      <c r="W16" s="546"/>
      <c r="X16" s="139"/>
      <c r="Y16" s="139"/>
      <c r="Z16" s="108">
        <f>SUM(X16:Y16)</f>
        <v>0</v>
      </c>
    </row>
    <row r="17" spans="1:27" x14ac:dyDescent="0.2">
      <c r="B17" s="110" t="s">
        <v>10</v>
      </c>
      <c r="C17" s="140"/>
      <c r="D17" s="112">
        <v>0</v>
      </c>
      <c r="E17" s="112">
        <v>0</v>
      </c>
      <c r="F17" s="113">
        <f>SUM(C17:E17)</f>
        <v>0</v>
      </c>
      <c r="G17" s="114"/>
      <c r="H17" s="112">
        <v>0</v>
      </c>
      <c r="I17" s="112">
        <v>0</v>
      </c>
      <c r="J17" s="113">
        <v>0</v>
      </c>
      <c r="K17" s="116"/>
      <c r="L17" s="112"/>
      <c r="M17" s="112"/>
      <c r="N17" s="115">
        <v>0</v>
      </c>
      <c r="O17" s="116"/>
      <c r="P17" s="141"/>
      <c r="Q17" s="141"/>
      <c r="R17" s="115">
        <v>0</v>
      </c>
      <c r="S17" s="116"/>
      <c r="T17" s="141"/>
      <c r="U17" s="141"/>
      <c r="V17" s="115">
        <f>SUM(T17:U17)</f>
        <v>0</v>
      </c>
      <c r="W17" s="547"/>
      <c r="X17" s="141"/>
      <c r="Y17" s="141"/>
      <c r="Z17" s="115">
        <f>SUM(X17:Y17)</f>
        <v>0</v>
      </c>
    </row>
    <row r="18" spans="1:27" s="125" customFormat="1" x14ac:dyDescent="0.2">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2">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548"/>
      <c r="Y19" s="549"/>
      <c r="Z19" s="130"/>
    </row>
    <row r="20" spans="1:27" s="143" customFormat="1" ht="3" customHeight="1" x14ac:dyDescent="0.2">
      <c r="B20" s="144"/>
      <c r="C20" s="144"/>
      <c r="D20" s="145"/>
      <c r="E20" s="145"/>
      <c r="F20" s="146"/>
      <c r="G20" s="144"/>
      <c r="H20" s="147"/>
      <c r="I20" s="147"/>
      <c r="J20" s="137"/>
      <c r="K20" s="137"/>
      <c r="L20" s="147"/>
      <c r="M20" s="148"/>
      <c r="N20" s="137"/>
      <c r="O20" s="137"/>
      <c r="P20" s="147"/>
      <c r="Q20" s="148"/>
      <c r="R20" s="137"/>
      <c r="S20" s="137"/>
      <c r="T20" s="147"/>
      <c r="U20" s="148"/>
      <c r="V20" s="137"/>
      <c r="W20" s="137"/>
      <c r="X20" s="137"/>
      <c r="Y20" s="551"/>
      <c r="Z20" s="137"/>
    </row>
    <row r="21" spans="1:27" s="125" customFormat="1" x14ac:dyDescent="0.2">
      <c r="A21" s="117"/>
      <c r="B21" s="149" t="s">
        <v>40</v>
      </c>
      <c r="C21" s="149"/>
      <c r="D21" s="150">
        <f>D11+D18</f>
        <v>80.847599999999986</v>
      </c>
      <c r="E21" s="150">
        <f>E11+E18</f>
        <v>0</v>
      </c>
      <c r="F21" s="151">
        <f>F11+F18</f>
        <v>80.847599999999986</v>
      </c>
      <c r="G21" s="149"/>
      <c r="H21" s="150">
        <f>H11+H18</f>
        <v>80.847599999999986</v>
      </c>
      <c r="I21" s="150">
        <f>I11+I18</f>
        <v>0</v>
      </c>
      <c r="J21" s="151">
        <f>J11+J18</f>
        <v>80.847599999999986</v>
      </c>
      <c r="K21" s="152"/>
      <c r="L21" s="150">
        <f>L11+L18</f>
        <v>0</v>
      </c>
      <c r="M21" s="150">
        <f>M11+M18</f>
        <v>0</v>
      </c>
      <c r="N21" s="151">
        <f>N11+N18</f>
        <v>0</v>
      </c>
      <c r="O21" s="152"/>
      <c r="P21" s="150">
        <f>P11+P18</f>
        <v>0</v>
      </c>
      <c r="Q21" s="150">
        <f>Q11+Q18</f>
        <v>0</v>
      </c>
      <c r="R21" s="151">
        <f>R11+R18</f>
        <v>0</v>
      </c>
      <c r="S21" s="152"/>
      <c r="T21" s="150">
        <f>T11+T18</f>
        <v>0</v>
      </c>
      <c r="U21" s="150">
        <f>U11+U18</f>
        <v>0</v>
      </c>
      <c r="V21" s="151">
        <f>V11+V18</f>
        <v>0</v>
      </c>
      <c r="W21" s="152"/>
      <c r="X21" s="153">
        <f>X11+X18</f>
        <v>0</v>
      </c>
      <c r="Y21" s="154">
        <f>Y11+Y18</f>
        <v>0</v>
      </c>
      <c r="Z21" s="155">
        <f>Z11+Z18</f>
        <v>0</v>
      </c>
      <c r="AA21" s="117"/>
    </row>
    <row r="22" spans="1:27" x14ac:dyDescent="0.2">
      <c r="B22" s="156" t="s">
        <v>49</v>
      </c>
      <c r="C22" s="157"/>
      <c r="D22" s="158"/>
      <c r="E22" s="158"/>
      <c r="F22" s="159"/>
      <c r="G22" s="157"/>
      <c r="H22" s="141"/>
      <c r="I22" s="141"/>
      <c r="J22" s="160"/>
      <c r="K22" s="160"/>
      <c r="L22" s="141"/>
      <c r="M22" s="141"/>
      <c r="N22" s="160"/>
      <c r="O22" s="160"/>
      <c r="P22" s="141"/>
      <c r="Q22" s="141"/>
      <c r="R22" s="160"/>
      <c r="S22" s="160"/>
      <c r="T22" s="141"/>
      <c r="U22" s="141"/>
      <c r="V22" s="160"/>
      <c r="W22" s="552"/>
      <c r="X22" s="550"/>
      <c r="Y22" s="550"/>
      <c r="Z22" s="552"/>
    </row>
    <row r="23" spans="1:27" x14ac:dyDescent="0.2">
      <c r="B23" s="161" t="s">
        <v>50</v>
      </c>
      <c r="C23" s="162">
        <v>3.73</v>
      </c>
      <c r="D23" s="163"/>
      <c r="E23" s="164">
        <v>1.8</v>
      </c>
      <c r="F23" s="165"/>
      <c r="G23" s="162">
        <v>3.73</v>
      </c>
      <c r="H23" s="166"/>
      <c r="I23" s="166">
        <v>1.8</v>
      </c>
      <c r="J23" s="167"/>
      <c r="K23" s="162"/>
      <c r="L23" s="166"/>
      <c r="M23" s="164"/>
      <c r="N23" s="167"/>
      <c r="O23" s="162"/>
      <c r="P23" s="166"/>
      <c r="Q23" s="164"/>
      <c r="R23" s="167"/>
      <c r="S23" s="162"/>
      <c r="T23" s="166"/>
      <c r="U23" s="164"/>
      <c r="V23" s="167"/>
      <c r="W23" s="162"/>
      <c r="X23" s="166"/>
      <c r="Y23" s="164"/>
      <c r="Z23" s="553"/>
    </row>
    <row r="24" spans="1:27" s="125" customFormat="1" x14ac:dyDescent="0.2">
      <c r="A24" s="117"/>
      <c r="B24" s="168" t="s">
        <v>45</v>
      </c>
      <c r="C24" s="169">
        <f>SUM(C23)</f>
        <v>3.73</v>
      </c>
      <c r="D24" s="150"/>
      <c r="E24" s="150">
        <f>E23</f>
        <v>1.8</v>
      </c>
      <c r="F24" s="151"/>
      <c r="G24" s="169">
        <f>SUM(G23)</f>
        <v>3.73</v>
      </c>
      <c r="H24" s="150"/>
      <c r="I24" s="150">
        <f>I23</f>
        <v>1.8</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2">
      <c r="B25" s="144"/>
      <c r="C25" s="144"/>
      <c r="D25" s="145"/>
      <c r="E25" s="145"/>
      <c r="F25" s="146"/>
      <c r="G25" s="144"/>
      <c r="H25" s="147"/>
      <c r="I25" s="147"/>
      <c r="J25" s="137"/>
      <c r="K25" s="137"/>
      <c r="L25" s="147"/>
      <c r="M25" s="148"/>
      <c r="N25" s="137"/>
      <c r="O25" s="137"/>
      <c r="P25" s="147"/>
      <c r="Q25" s="148"/>
      <c r="R25" s="137"/>
      <c r="S25" s="137"/>
      <c r="T25" s="147"/>
      <c r="U25" s="148"/>
      <c r="V25" s="137"/>
      <c r="W25" s="137"/>
      <c r="X25" s="137"/>
      <c r="Y25" s="551"/>
      <c r="Z25" s="137"/>
    </row>
    <row r="26" spans="1:27" s="125" customFormat="1" x14ac:dyDescent="0.2">
      <c r="A26" s="117"/>
      <c r="B26" s="149" t="s">
        <v>51</v>
      </c>
      <c r="C26" s="171">
        <f>C24</f>
        <v>3.73</v>
      </c>
      <c r="D26" s="172"/>
      <c r="E26" s="172"/>
      <c r="F26" s="173"/>
      <c r="G26" s="171">
        <f>G24</f>
        <v>3.73</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86" customFormat="1" ht="33.75" customHeight="1" x14ac:dyDescent="0.2">
      <c r="A27" s="377"/>
      <c r="W27" s="117"/>
      <c r="X27" s="117"/>
      <c r="Y27" s="117"/>
      <c r="Z27" s="117"/>
    </row>
    <row r="28" spans="1:27" s="91" customFormat="1" ht="20.25" customHeight="1" x14ac:dyDescent="0.15">
      <c r="A28" s="89"/>
      <c r="B28" s="176"/>
      <c r="C28" s="602" t="s">
        <v>17</v>
      </c>
      <c r="D28" s="602"/>
      <c r="E28" s="602"/>
      <c r="F28" s="602"/>
      <c r="G28" s="602" t="s">
        <v>18</v>
      </c>
      <c r="H28" s="602"/>
      <c r="I28" s="602"/>
      <c r="J28" s="602" t="s">
        <v>17</v>
      </c>
      <c r="K28" s="602" t="s">
        <v>19</v>
      </c>
      <c r="L28" s="602"/>
      <c r="M28" s="602"/>
      <c r="N28" s="602" t="s">
        <v>17</v>
      </c>
      <c r="O28" s="602" t="s">
        <v>20</v>
      </c>
      <c r="P28" s="602"/>
      <c r="Q28" s="602"/>
      <c r="R28" s="602" t="s">
        <v>17</v>
      </c>
      <c r="S28" s="602" t="s">
        <v>21</v>
      </c>
      <c r="T28" s="602"/>
      <c r="U28" s="602"/>
      <c r="V28" s="602" t="s">
        <v>17</v>
      </c>
      <c r="W28" s="602" t="s">
        <v>22</v>
      </c>
      <c r="X28" s="602"/>
      <c r="Y28" s="602"/>
      <c r="Z28" s="602" t="s">
        <v>17</v>
      </c>
      <c r="AA28" s="89"/>
    </row>
    <row r="29" spans="1:27" ht="38.25" x14ac:dyDescent="0.2">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2">
      <c r="B30" s="96" t="s">
        <v>41</v>
      </c>
      <c r="C30" s="97"/>
      <c r="D30" s="428"/>
      <c r="E30" s="98"/>
      <c r="F30" s="99">
        <f t="shared" ref="F30:F35" si="6">SUM(C30:E30)</f>
        <v>0</v>
      </c>
      <c r="G30" s="100"/>
      <c r="H30" s="98"/>
      <c r="I30" s="98"/>
      <c r="J30" s="99">
        <f t="shared" ref="J30:J35" si="7">SUM(G30:I30)</f>
        <v>0</v>
      </c>
      <c r="K30" s="100"/>
      <c r="L30" s="428"/>
      <c r="M30" s="428"/>
      <c r="N30" s="101">
        <f t="shared" ref="N30:N35" si="8">SUM(L30:M30)</f>
        <v>0</v>
      </c>
      <c r="O30" s="102"/>
      <c r="P30" s="98"/>
      <c r="Q30" s="98"/>
      <c r="R30" s="101">
        <f>SUM(P30:Q30)</f>
        <v>0</v>
      </c>
      <c r="S30" s="102"/>
      <c r="T30" s="428"/>
      <c r="U30" s="428"/>
      <c r="V30" s="101">
        <f t="shared" ref="V30:V35" si="9">SUM(T30:U30)</f>
        <v>0</v>
      </c>
      <c r="W30" s="545"/>
      <c r="X30" s="428"/>
      <c r="Y30" s="428"/>
      <c r="Z30" s="101">
        <f t="shared" ref="Z30:Z35" si="10">SUM(X30:Y30)</f>
        <v>0</v>
      </c>
    </row>
    <row r="31" spans="1:27" x14ac:dyDescent="0.2">
      <c r="B31" s="103" t="s">
        <v>42</v>
      </c>
      <c r="C31" s="104"/>
      <c r="D31" s="430"/>
      <c r="E31" s="105"/>
      <c r="F31" s="106">
        <f t="shared" si="6"/>
        <v>0</v>
      </c>
      <c r="G31" s="107"/>
      <c r="H31" s="105"/>
      <c r="I31" s="105"/>
      <c r="J31" s="106">
        <f t="shared" si="7"/>
        <v>0</v>
      </c>
      <c r="K31" s="107"/>
      <c r="L31" s="430"/>
      <c r="M31" s="430"/>
      <c r="N31" s="108">
        <f t="shared" si="8"/>
        <v>0</v>
      </c>
      <c r="O31" s="109"/>
      <c r="P31" s="105"/>
      <c r="Q31" s="105"/>
      <c r="R31" s="108">
        <f>SUM(P31:Q31)</f>
        <v>0</v>
      </c>
      <c r="S31" s="109"/>
      <c r="T31" s="430"/>
      <c r="U31" s="430"/>
      <c r="V31" s="108">
        <f t="shared" si="9"/>
        <v>0</v>
      </c>
      <c r="W31" s="546"/>
      <c r="X31" s="430"/>
      <c r="Y31" s="430"/>
      <c r="Z31" s="108">
        <f t="shared" si="10"/>
        <v>0</v>
      </c>
    </row>
    <row r="32" spans="1:27" x14ac:dyDescent="0.2">
      <c r="B32" s="103" t="s">
        <v>43</v>
      </c>
      <c r="C32" s="104"/>
      <c r="D32" s="430"/>
      <c r="E32" s="105"/>
      <c r="F32" s="106">
        <f t="shared" si="6"/>
        <v>0</v>
      </c>
      <c r="G32" s="107"/>
      <c r="H32" s="105"/>
      <c r="I32" s="105"/>
      <c r="J32" s="106">
        <f t="shared" si="7"/>
        <v>0</v>
      </c>
      <c r="K32" s="107"/>
      <c r="L32" s="430"/>
      <c r="M32" s="430"/>
      <c r="N32" s="108">
        <f t="shared" si="8"/>
        <v>0</v>
      </c>
      <c r="O32" s="109"/>
      <c r="P32" s="105"/>
      <c r="Q32" s="105"/>
      <c r="R32" s="108">
        <f>SUM(P32:Q32)</f>
        <v>0</v>
      </c>
      <c r="S32" s="109"/>
      <c r="T32" s="430"/>
      <c r="U32" s="430"/>
      <c r="V32" s="108">
        <f t="shared" si="9"/>
        <v>0</v>
      </c>
      <c r="W32" s="546"/>
      <c r="X32" s="430"/>
      <c r="Y32" s="430"/>
      <c r="Z32" s="108">
        <f t="shared" si="10"/>
        <v>0</v>
      </c>
    </row>
    <row r="33" spans="1:27" x14ac:dyDescent="0.2">
      <c r="B33" s="255" t="s">
        <v>196</v>
      </c>
      <c r="C33" s="104"/>
      <c r="D33" s="430"/>
      <c r="E33" s="105"/>
      <c r="F33" s="106">
        <f t="shared" si="6"/>
        <v>0</v>
      </c>
      <c r="G33" s="107"/>
      <c r="H33" s="105"/>
      <c r="I33" s="105"/>
      <c r="J33" s="106">
        <f t="shared" si="7"/>
        <v>0</v>
      </c>
      <c r="K33" s="107"/>
      <c r="L33" s="430"/>
      <c r="M33" s="430"/>
      <c r="N33" s="108">
        <f t="shared" si="8"/>
        <v>0</v>
      </c>
      <c r="O33" s="109"/>
      <c r="P33" s="105"/>
      <c r="Q33" s="105"/>
      <c r="R33" s="108">
        <f>SUM(P33:Q33)</f>
        <v>0</v>
      </c>
      <c r="S33" s="109"/>
      <c r="T33" s="430"/>
      <c r="U33" s="430"/>
      <c r="V33" s="108">
        <f t="shared" si="9"/>
        <v>0</v>
      </c>
      <c r="W33" s="546"/>
      <c r="X33" s="430"/>
      <c r="Y33" s="430"/>
      <c r="Z33" s="108">
        <f t="shared" si="10"/>
        <v>0</v>
      </c>
    </row>
    <row r="34" spans="1:27" x14ac:dyDescent="0.2">
      <c r="B34" s="103" t="s">
        <v>44</v>
      </c>
      <c r="C34" s="104"/>
      <c r="D34" s="430"/>
      <c r="E34" s="105"/>
      <c r="F34" s="106">
        <f t="shared" si="6"/>
        <v>0</v>
      </c>
      <c r="G34" s="107"/>
      <c r="H34" s="105"/>
      <c r="I34" s="105"/>
      <c r="J34" s="106">
        <f t="shared" si="7"/>
        <v>0</v>
      </c>
      <c r="K34" s="107"/>
      <c r="L34" s="430"/>
      <c r="M34" s="430"/>
      <c r="N34" s="108">
        <f t="shared" si="8"/>
        <v>0</v>
      </c>
      <c r="O34" s="109"/>
      <c r="P34" s="105"/>
      <c r="Q34" s="105"/>
      <c r="R34" s="108">
        <f>SUM(P34:Q34)</f>
        <v>0</v>
      </c>
      <c r="S34" s="109"/>
      <c r="T34" s="430"/>
      <c r="U34" s="430"/>
      <c r="V34" s="108">
        <f t="shared" si="9"/>
        <v>0</v>
      </c>
      <c r="W34" s="546"/>
      <c r="X34" s="430"/>
      <c r="Y34" s="430"/>
      <c r="Z34" s="108">
        <f t="shared" si="10"/>
        <v>0</v>
      </c>
    </row>
    <row r="35" spans="1:27" x14ac:dyDescent="0.2">
      <c r="B35" s="110" t="s">
        <v>14</v>
      </c>
      <c r="C35" s="111"/>
      <c r="D35" s="432"/>
      <c r="E35" s="112"/>
      <c r="F35" s="113">
        <f t="shared" si="6"/>
        <v>0</v>
      </c>
      <c r="G35" s="114"/>
      <c r="H35" s="112"/>
      <c r="I35" s="112"/>
      <c r="J35" s="113">
        <f t="shared" si="7"/>
        <v>0</v>
      </c>
      <c r="K35" s="114"/>
      <c r="L35" s="432"/>
      <c r="M35" s="432"/>
      <c r="N35" s="115">
        <f t="shared" si="8"/>
        <v>0</v>
      </c>
      <c r="O35" s="116"/>
      <c r="P35" s="112"/>
      <c r="Q35" s="112"/>
      <c r="R35" s="177">
        <v>0</v>
      </c>
      <c r="S35" s="116"/>
      <c r="T35" s="432"/>
      <c r="U35" s="432"/>
      <c r="V35" s="115">
        <f t="shared" si="9"/>
        <v>0</v>
      </c>
      <c r="W35" s="547"/>
      <c r="X35" s="432"/>
      <c r="Y35" s="432"/>
      <c r="Z35" s="115">
        <f t="shared" si="10"/>
        <v>0</v>
      </c>
    </row>
    <row r="36" spans="1:27" s="125" customFormat="1" x14ac:dyDescent="0.2">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2">
      <c r="B37" s="126"/>
      <c r="C37" s="126"/>
      <c r="D37" s="127"/>
      <c r="E37" s="127"/>
      <c r="F37" s="128"/>
      <c r="G37" s="126"/>
      <c r="H37" s="129"/>
      <c r="I37" s="129"/>
      <c r="J37" s="130"/>
      <c r="K37" s="131"/>
      <c r="L37" s="129"/>
      <c r="M37" s="132"/>
      <c r="N37" s="130"/>
      <c r="O37" s="131"/>
      <c r="P37" s="129"/>
      <c r="Q37" s="132"/>
      <c r="R37" s="130"/>
      <c r="S37" s="131"/>
      <c r="T37" s="129"/>
      <c r="U37" s="132"/>
      <c r="V37" s="130"/>
      <c r="W37" s="131"/>
      <c r="X37" s="548"/>
      <c r="Y37" s="549"/>
      <c r="Z37" s="130"/>
    </row>
    <row r="38" spans="1:27" x14ac:dyDescent="0.2">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2">
      <c r="B39" s="96" t="s">
        <v>46</v>
      </c>
      <c r="C39" s="97"/>
      <c r="D39" s="98"/>
      <c r="E39" s="98"/>
      <c r="F39" s="99">
        <f>SUM(C39:E39)</f>
        <v>0</v>
      </c>
      <c r="G39" s="100"/>
      <c r="H39" s="98"/>
      <c r="I39" s="98"/>
      <c r="J39" s="99">
        <v>0</v>
      </c>
      <c r="K39" s="102"/>
      <c r="L39" s="428"/>
      <c r="M39" s="428"/>
      <c r="N39" s="101">
        <f>SUM(L39:M39)</f>
        <v>0</v>
      </c>
      <c r="O39" s="102"/>
      <c r="P39" s="98"/>
      <c r="Q39" s="98"/>
      <c r="R39" s="101">
        <f>SUM(P39:Q39)</f>
        <v>0</v>
      </c>
      <c r="S39" s="102"/>
      <c r="T39" s="98"/>
      <c r="U39" s="98"/>
      <c r="V39" s="101">
        <f>SUM(T39:U39)</f>
        <v>0</v>
      </c>
      <c r="W39" s="545"/>
      <c r="X39" s="428"/>
      <c r="Y39" s="428"/>
      <c r="Z39" s="101">
        <f>SUM(X39:Y39)</f>
        <v>0</v>
      </c>
    </row>
    <row r="40" spans="1:27" x14ac:dyDescent="0.2">
      <c r="B40" s="103" t="s">
        <v>47</v>
      </c>
      <c r="C40" s="104"/>
      <c r="D40" s="105"/>
      <c r="E40" s="105"/>
      <c r="F40" s="106">
        <f>SUM(C40:E40)</f>
        <v>0</v>
      </c>
      <c r="G40" s="107"/>
      <c r="H40" s="105"/>
      <c r="I40" s="105"/>
      <c r="J40" s="106">
        <v>0</v>
      </c>
      <c r="K40" s="109"/>
      <c r="L40" s="430"/>
      <c r="M40" s="430"/>
      <c r="N40" s="108">
        <f>SUM(L40:M40)</f>
        <v>0</v>
      </c>
      <c r="O40" s="109"/>
      <c r="P40" s="105"/>
      <c r="Q40" s="105"/>
      <c r="R40" s="108">
        <f>SUM(P40:Q40)</f>
        <v>0</v>
      </c>
      <c r="S40" s="109"/>
      <c r="T40" s="105"/>
      <c r="U40" s="105"/>
      <c r="V40" s="108">
        <f>SUM(T40:U40)</f>
        <v>0</v>
      </c>
      <c r="W40" s="546"/>
      <c r="X40" s="430"/>
      <c r="Y40" s="430"/>
      <c r="Z40" s="108">
        <f>SUM(X40:Y40)</f>
        <v>0</v>
      </c>
    </row>
    <row r="41" spans="1:27" x14ac:dyDescent="0.2">
      <c r="B41" s="103" t="s">
        <v>48</v>
      </c>
      <c r="C41" s="104"/>
      <c r="D41" s="105"/>
      <c r="E41" s="105"/>
      <c r="F41" s="106">
        <f>SUM(C41:E41)</f>
        <v>0</v>
      </c>
      <c r="G41" s="107"/>
      <c r="H41" s="105"/>
      <c r="I41" s="105"/>
      <c r="J41" s="106">
        <v>0</v>
      </c>
      <c r="K41" s="109"/>
      <c r="L41" s="430"/>
      <c r="M41" s="430"/>
      <c r="N41" s="108">
        <f>SUM(L41:M41)</f>
        <v>0</v>
      </c>
      <c r="O41" s="109"/>
      <c r="P41" s="105"/>
      <c r="Q41" s="105"/>
      <c r="R41" s="108">
        <f>SUM(P41:Q41)</f>
        <v>0</v>
      </c>
      <c r="S41" s="109"/>
      <c r="T41" s="105"/>
      <c r="U41" s="105"/>
      <c r="V41" s="108">
        <f>SUM(T41:U41)</f>
        <v>0</v>
      </c>
      <c r="W41" s="546"/>
      <c r="X41" s="430"/>
      <c r="Y41" s="430"/>
      <c r="Z41" s="108">
        <f>SUM(X41:Y41)</f>
        <v>0</v>
      </c>
    </row>
    <row r="42" spans="1:27" x14ac:dyDescent="0.2">
      <c r="B42" s="110" t="s">
        <v>10</v>
      </c>
      <c r="C42" s="140"/>
      <c r="D42" s="112"/>
      <c r="E42" s="112"/>
      <c r="F42" s="113">
        <f>SUM(C42:E42)</f>
        <v>0</v>
      </c>
      <c r="G42" s="114"/>
      <c r="H42" s="112"/>
      <c r="I42" s="112"/>
      <c r="J42" s="113">
        <v>0</v>
      </c>
      <c r="K42" s="116"/>
      <c r="L42" s="432"/>
      <c r="M42" s="432"/>
      <c r="N42" s="115">
        <f>SUM(L42:M42)</f>
        <v>0</v>
      </c>
      <c r="O42" s="116"/>
      <c r="P42" s="112"/>
      <c r="Q42" s="112"/>
      <c r="R42" s="115">
        <f>SUM(P42:Q42)</f>
        <v>0</v>
      </c>
      <c r="S42" s="116"/>
      <c r="T42" s="112"/>
      <c r="U42" s="112"/>
      <c r="V42" s="115">
        <f>SUM(T42:U42)</f>
        <v>0</v>
      </c>
      <c r="W42" s="547"/>
      <c r="X42" s="432"/>
      <c r="Y42" s="432"/>
      <c r="Z42" s="115">
        <f>SUM(X42:Y42)</f>
        <v>0</v>
      </c>
    </row>
    <row r="43" spans="1:27" s="125" customFormat="1" x14ac:dyDescent="0.2">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2">
      <c r="B44" s="126"/>
      <c r="C44" s="126"/>
      <c r="D44" s="127"/>
      <c r="E44" s="127"/>
      <c r="F44" s="128"/>
      <c r="G44" s="126"/>
      <c r="H44" s="129"/>
      <c r="I44" s="129"/>
      <c r="J44" s="130"/>
      <c r="K44" s="131"/>
      <c r="L44" s="129"/>
      <c r="M44" s="132"/>
      <c r="N44" s="130"/>
      <c r="O44" s="131"/>
      <c r="P44" s="129"/>
      <c r="Q44" s="132"/>
      <c r="R44" s="130"/>
      <c r="S44" s="131"/>
      <c r="T44" s="129"/>
      <c r="U44" s="132"/>
      <c r="V44" s="130"/>
      <c r="W44" s="131"/>
      <c r="X44" s="548"/>
      <c r="Y44" s="549"/>
      <c r="Z44" s="130"/>
    </row>
    <row r="45" spans="1:27" s="143" customFormat="1" ht="3" customHeight="1" x14ac:dyDescent="0.2">
      <c r="B45" s="144"/>
      <c r="C45" s="144"/>
      <c r="D45" s="145"/>
      <c r="E45" s="145"/>
      <c r="F45" s="146"/>
      <c r="G45" s="144"/>
      <c r="H45" s="147"/>
      <c r="I45" s="147"/>
      <c r="J45" s="137"/>
      <c r="K45" s="137"/>
      <c r="L45" s="147"/>
      <c r="M45" s="148"/>
      <c r="N45" s="137"/>
      <c r="O45" s="137"/>
      <c r="P45" s="147"/>
      <c r="Q45" s="148"/>
      <c r="R45" s="137"/>
      <c r="S45" s="137"/>
      <c r="T45" s="147"/>
      <c r="U45" s="148"/>
      <c r="V45" s="137"/>
      <c r="W45" s="137"/>
      <c r="X45" s="137"/>
      <c r="Y45" s="551"/>
      <c r="Z45" s="137"/>
    </row>
    <row r="46" spans="1:27" s="125" customFormat="1" x14ac:dyDescent="0.2">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2">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554"/>
      <c r="X47" s="555"/>
      <c r="Y47" s="555"/>
      <c r="Z47" s="554"/>
      <c r="AA47" s="178"/>
    </row>
    <row r="48" spans="1:27" x14ac:dyDescent="0.2">
      <c r="B48" s="514"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553"/>
    </row>
    <row r="49" spans="1:27" s="125" customFormat="1" x14ac:dyDescent="0.2">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2">
      <c r="B50" s="144"/>
      <c r="C50" s="144"/>
      <c r="D50" s="145"/>
      <c r="E50" s="145"/>
      <c r="F50" s="146"/>
      <c r="G50" s="144"/>
      <c r="H50" s="147"/>
      <c r="I50" s="147"/>
      <c r="J50" s="137"/>
      <c r="K50" s="137"/>
      <c r="L50" s="147"/>
      <c r="M50" s="148"/>
      <c r="N50" s="137"/>
      <c r="O50" s="137"/>
      <c r="P50" s="147"/>
      <c r="Q50" s="148"/>
      <c r="R50" s="137"/>
      <c r="S50" s="137"/>
      <c r="T50" s="147"/>
      <c r="U50" s="148"/>
      <c r="V50" s="137"/>
      <c r="W50" s="137"/>
      <c r="X50" s="137"/>
      <c r="Y50" s="551"/>
      <c r="Z50" s="137"/>
    </row>
    <row r="51" spans="1:27" s="125" customFormat="1" x14ac:dyDescent="0.2">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2">
      <c r="B52" s="186"/>
      <c r="C52" s="187"/>
      <c r="D52" s="187"/>
      <c r="E52" s="187"/>
      <c r="F52" s="188"/>
      <c r="G52" s="189"/>
      <c r="H52" s="190"/>
      <c r="I52" s="191"/>
      <c r="J52" s="189"/>
      <c r="K52" s="189"/>
      <c r="L52" s="190"/>
      <c r="M52" s="191"/>
      <c r="N52" s="189"/>
      <c r="O52" s="189"/>
      <c r="P52" s="190"/>
      <c r="Q52" s="191"/>
      <c r="R52" s="189"/>
      <c r="S52" s="189"/>
      <c r="T52" s="190"/>
      <c r="U52" s="191"/>
      <c r="V52" s="189"/>
      <c r="W52" s="189"/>
      <c r="X52" s="556"/>
      <c r="Y52" s="557"/>
      <c r="Z52" s="189"/>
    </row>
    <row r="53" spans="1:27" s="86" customFormat="1" x14ac:dyDescent="0.2">
      <c r="A53" s="377"/>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558"/>
      <c r="Y53" s="558"/>
      <c r="Z53" s="186"/>
    </row>
    <row r="54" spans="1:27" s="86" customFormat="1" x14ac:dyDescent="0.2">
      <c r="A54" s="377"/>
      <c r="B54" s="186"/>
      <c r="C54" s="143" t="s">
        <v>52</v>
      </c>
      <c r="D54" s="192"/>
      <c r="E54" s="192"/>
      <c r="F54" s="192"/>
      <c r="G54" s="186"/>
      <c r="H54" s="192"/>
      <c r="I54" s="192"/>
      <c r="J54" s="186"/>
      <c r="K54" s="186"/>
      <c r="L54" s="192"/>
      <c r="M54" s="192"/>
      <c r="N54" s="186"/>
      <c r="O54" s="186"/>
      <c r="P54" s="192"/>
      <c r="Q54" s="192"/>
      <c r="R54" s="186"/>
      <c r="S54" s="186"/>
      <c r="T54" s="192"/>
      <c r="U54" s="192"/>
      <c r="V54" s="186"/>
      <c r="W54" s="186"/>
      <c r="X54" s="558"/>
      <c r="Y54" s="558"/>
      <c r="Z54" s="186"/>
    </row>
    <row r="55" spans="1:27" s="86" customFormat="1" x14ac:dyDescent="0.2">
      <c r="A55" s="377"/>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558"/>
      <c r="Y55" s="558"/>
      <c r="Z55" s="186"/>
    </row>
    <row r="56" spans="1:27" s="86" customFormat="1" ht="20.25" customHeight="1" x14ac:dyDescent="0.2">
      <c r="A56" s="377"/>
      <c r="W56" s="117"/>
      <c r="X56" s="117"/>
      <c r="Y56" s="117"/>
      <c r="Z56" s="117"/>
    </row>
    <row r="57" spans="1:27" s="86" customFormat="1" x14ac:dyDescent="0.2">
      <c r="A57" s="377"/>
      <c r="B57" s="186" t="s">
        <v>37</v>
      </c>
      <c r="C57" s="143" t="s">
        <v>54</v>
      </c>
      <c r="E57" s="192"/>
      <c r="H57" s="192"/>
      <c r="J57" s="186"/>
      <c r="L57" s="192"/>
      <c r="N57" s="186"/>
      <c r="O57" s="143"/>
      <c r="P57" s="192"/>
      <c r="Q57" s="192"/>
      <c r="R57" s="143"/>
      <c r="S57" s="143"/>
      <c r="T57" s="192"/>
      <c r="U57" s="192"/>
      <c r="V57" s="143"/>
      <c r="W57" s="186"/>
      <c r="X57" s="558"/>
      <c r="Y57" s="558"/>
      <c r="Z57" s="186"/>
    </row>
    <row r="58" spans="1:27" s="86" customFormat="1" x14ac:dyDescent="0.2">
      <c r="A58" s="377"/>
      <c r="B58" s="186" t="s">
        <v>55</v>
      </c>
      <c r="C58" s="143" t="s">
        <v>56</v>
      </c>
      <c r="E58" s="192"/>
      <c r="H58" s="192"/>
      <c r="J58" s="186"/>
      <c r="L58" s="192"/>
      <c r="N58" s="186"/>
      <c r="O58" s="143"/>
      <c r="P58" s="192"/>
      <c r="Q58" s="192"/>
      <c r="R58" s="143"/>
      <c r="S58" s="143"/>
      <c r="T58" s="192"/>
      <c r="U58" s="192"/>
      <c r="V58" s="143"/>
      <c r="W58" s="186"/>
      <c r="X58" s="558"/>
      <c r="Y58" s="558"/>
      <c r="Z58" s="186"/>
    </row>
    <row r="59" spans="1:27" s="86" customFormat="1" x14ac:dyDescent="0.2">
      <c r="A59" s="377"/>
      <c r="B59" s="186" t="s">
        <v>39</v>
      </c>
      <c r="C59" s="143" t="s">
        <v>57</v>
      </c>
      <c r="E59" s="192"/>
      <c r="H59" s="192"/>
      <c r="J59" s="186"/>
      <c r="L59" s="192"/>
      <c r="N59" s="186"/>
      <c r="W59" s="117"/>
      <c r="X59" s="117"/>
      <c r="Y59" s="117"/>
      <c r="Z59" s="117"/>
    </row>
    <row r="60" spans="1:27" s="86" customFormat="1" x14ac:dyDescent="0.2">
      <c r="A60" s="377"/>
      <c r="B60" s="186"/>
      <c r="C60" s="143"/>
      <c r="D60" s="86" t="s">
        <v>58</v>
      </c>
      <c r="E60" s="192"/>
      <c r="H60" s="192"/>
      <c r="J60" s="186"/>
      <c r="L60" s="192"/>
      <c r="N60" s="186"/>
      <c r="W60" s="117"/>
      <c r="X60" s="117"/>
      <c r="Y60" s="117"/>
      <c r="Z60" s="117"/>
    </row>
    <row r="61" spans="1:27" s="86" customFormat="1" x14ac:dyDescent="0.2">
      <c r="A61" s="377"/>
      <c r="B61" s="186"/>
      <c r="C61" s="143"/>
      <c r="D61" s="86" t="s">
        <v>59</v>
      </c>
      <c r="E61" s="192"/>
      <c r="H61" s="192"/>
      <c r="J61" s="186"/>
      <c r="L61" s="192"/>
      <c r="N61" s="186"/>
      <c r="W61" s="117"/>
      <c r="X61" s="117"/>
      <c r="Y61" s="117"/>
      <c r="Z61" s="117"/>
    </row>
    <row r="62" spans="1:27" s="86" customFormat="1" x14ac:dyDescent="0.2">
      <c r="A62" s="377"/>
      <c r="B62" s="186" t="s">
        <v>40</v>
      </c>
      <c r="C62" s="143" t="s">
        <v>60</v>
      </c>
      <c r="E62" s="192"/>
      <c r="G62" s="193"/>
      <c r="J62" s="193"/>
      <c r="K62" s="193"/>
      <c r="N62" s="193"/>
      <c r="O62" s="193"/>
      <c r="R62" s="193"/>
      <c r="S62" s="193"/>
      <c r="V62" s="193"/>
      <c r="W62" s="559"/>
      <c r="X62" s="117"/>
      <c r="Y62" s="117"/>
      <c r="Z62" s="559"/>
    </row>
    <row r="63" spans="1:27" s="86" customFormat="1" x14ac:dyDescent="0.2">
      <c r="A63" s="377"/>
      <c r="B63" s="186" t="s">
        <v>61</v>
      </c>
      <c r="C63" s="143" t="s">
        <v>62</v>
      </c>
      <c r="E63" s="192"/>
      <c r="H63" s="192"/>
      <c r="J63" s="186"/>
      <c r="L63" s="192"/>
      <c r="N63" s="186"/>
      <c r="O63" s="143"/>
      <c r="P63" s="192"/>
      <c r="Q63" s="192"/>
      <c r="R63" s="143"/>
      <c r="S63" s="143"/>
      <c r="T63" s="192"/>
      <c r="U63" s="192"/>
      <c r="V63" s="143"/>
      <c r="W63" s="186"/>
      <c r="X63" s="558"/>
      <c r="Y63" s="558"/>
      <c r="Z63" s="186"/>
    </row>
    <row r="64" spans="1:27" s="86" customFormat="1" x14ac:dyDescent="0.2">
      <c r="A64" s="377"/>
      <c r="B64" s="193"/>
      <c r="C64" s="193"/>
      <c r="G64" s="193"/>
      <c r="J64" s="193"/>
      <c r="K64" s="193"/>
      <c r="N64" s="193"/>
      <c r="O64" s="193"/>
      <c r="R64" s="193"/>
      <c r="S64" s="193"/>
      <c r="V64" s="193"/>
      <c r="W64" s="559"/>
      <c r="X64" s="117"/>
      <c r="Y64" s="117"/>
      <c r="Z64" s="559"/>
    </row>
    <row r="65" spans="1:26" s="86" customFormat="1" x14ac:dyDescent="0.2">
      <c r="A65" s="377"/>
      <c r="B65" s="193"/>
      <c r="C65" s="193"/>
      <c r="G65" s="193"/>
      <c r="J65" s="193"/>
      <c r="K65" s="193"/>
      <c r="N65" s="193"/>
      <c r="O65" s="193"/>
      <c r="R65" s="193"/>
      <c r="S65" s="193"/>
      <c r="V65" s="193"/>
      <c r="W65" s="559"/>
      <c r="X65" s="117"/>
      <c r="Y65" s="117"/>
      <c r="Z65" s="559"/>
    </row>
    <row r="66" spans="1:26" s="86" customFormat="1" x14ac:dyDescent="0.2">
      <c r="A66" s="377"/>
      <c r="B66" s="193"/>
      <c r="C66" s="193"/>
      <c r="G66" s="193"/>
      <c r="J66" s="193"/>
      <c r="K66" s="193"/>
      <c r="N66" s="193"/>
      <c r="O66" s="193"/>
      <c r="R66" s="193"/>
      <c r="S66" s="193"/>
      <c r="V66" s="193"/>
      <c r="W66" s="559"/>
      <c r="X66" s="117"/>
      <c r="Y66" s="117"/>
      <c r="Z66" s="559"/>
    </row>
    <row r="67" spans="1:26" s="86" customFormat="1" x14ac:dyDescent="0.2">
      <c r="A67" s="377"/>
      <c r="B67" s="193"/>
      <c r="G67" s="193"/>
      <c r="J67" s="193"/>
      <c r="K67" s="193"/>
      <c r="N67" s="193"/>
      <c r="O67" s="193"/>
      <c r="R67" s="193"/>
      <c r="S67" s="193"/>
      <c r="V67" s="193"/>
      <c r="W67" s="559"/>
      <c r="X67" s="117"/>
      <c r="Y67" s="117"/>
      <c r="Z67" s="559"/>
    </row>
    <row r="68" spans="1:26" s="86" customFormat="1" x14ac:dyDescent="0.2">
      <c r="A68" s="377"/>
      <c r="W68" s="117"/>
      <c r="X68" s="117"/>
      <c r="Y68" s="117"/>
      <c r="Z68" s="117"/>
    </row>
    <row r="69" spans="1:26" s="86" customFormat="1" x14ac:dyDescent="0.2">
      <c r="A69" s="377"/>
      <c r="W69" s="117"/>
      <c r="X69" s="117"/>
      <c r="Y69" s="117"/>
      <c r="Z69" s="117"/>
    </row>
    <row r="70" spans="1:26" s="86" customFormat="1" x14ac:dyDescent="0.2">
      <c r="A70" s="377"/>
      <c r="W70" s="117"/>
      <c r="X70" s="117"/>
      <c r="Y70" s="117"/>
      <c r="Z70" s="117"/>
    </row>
    <row r="71" spans="1:26" s="86" customFormat="1" x14ac:dyDescent="0.2">
      <c r="A71" s="377"/>
      <c r="W71" s="117"/>
      <c r="X71" s="117"/>
      <c r="Y71" s="117"/>
      <c r="Z71" s="117"/>
    </row>
    <row r="72" spans="1:26" s="86" customFormat="1" x14ac:dyDescent="0.2">
      <c r="A72" s="377"/>
      <c r="W72" s="117"/>
      <c r="X72" s="117"/>
      <c r="Y72" s="117"/>
      <c r="Z72" s="117"/>
    </row>
    <row r="73" spans="1:26" s="86" customFormat="1" x14ac:dyDescent="0.2">
      <c r="A73" s="377"/>
      <c r="W73" s="117"/>
      <c r="X73" s="117"/>
      <c r="Y73" s="117"/>
      <c r="Z73" s="117"/>
    </row>
    <row r="74" spans="1:26" s="86" customFormat="1" x14ac:dyDescent="0.2">
      <c r="A74" s="377"/>
      <c r="W74" s="117"/>
      <c r="X74" s="117"/>
      <c r="Y74" s="117"/>
      <c r="Z74" s="117"/>
    </row>
    <row r="75" spans="1:26" s="86" customFormat="1" x14ac:dyDescent="0.2">
      <c r="A75" s="377"/>
      <c r="W75" s="117"/>
      <c r="X75" s="117"/>
      <c r="Y75" s="117"/>
      <c r="Z75" s="117"/>
    </row>
    <row r="76" spans="1:26" s="86" customFormat="1" x14ac:dyDescent="0.2">
      <c r="A76" s="377"/>
      <c r="W76" s="117"/>
      <c r="X76" s="117"/>
      <c r="Y76" s="117"/>
      <c r="Z76" s="117"/>
    </row>
    <row r="77" spans="1:26" s="86" customFormat="1" x14ac:dyDescent="0.2">
      <c r="A77" s="377"/>
      <c r="W77" s="117"/>
      <c r="X77" s="117"/>
      <c r="Y77" s="117"/>
      <c r="Z77" s="117"/>
    </row>
    <row r="78" spans="1:26" s="86" customFormat="1" x14ac:dyDescent="0.2">
      <c r="A78" s="377"/>
      <c r="W78" s="117"/>
      <c r="X78" s="117"/>
      <c r="Y78" s="117"/>
      <c r="Z78" s="117"/>
    </row>
    <row r="79" spans="1:26" s="86" customFormat="1" x14ac:dyDescent="0.2">
      <c r="A79" s="377"/>
      <c r="W79" s="117"/>
      <c r="X79" s="117"/>
      <c r="Y79" s="117"/>
      <c r="Z79" s="117"/>
    </row>
    <row r="80" spans="1:26" s="86" customFormat="1" x14ac:dyDescent="0.2">
      <c r="A80" s="377"/>
      <c r="W80" s="117"/>
      <c r="X80" s="117"/>
      <c r="Y80" s="117"/>
      <c r="Z80" s="117"/>
    </row>
    <row r="81" spans="1:26" s="86" customFormat="1" x14ac:dyDescent="0.2">
      <c r="A81" s="377"/>
      <c r="W81" s="117"/>
      <c r="X81" s="117"/>
      <c r="Y81" s="117"/>
      <c r="Z81" s="117"/>
    </row>
    <row r="82" spans="1:26" s="86" customFormat="1" x14ac:dyDescent="0.2">
      <c r="A82" s="377"/>
      <c r="W82" s="117"/>
      <c r="X82" s="117"/>
      <c r="Y82" s="117"/>
      <c r="Z82" s="117"/>
    </row>
    <row r="83" spans="1:26" s="86" customFormat="1" x14ac:dyDescent="0.2">
      <c r="A83" s="377"/>
      <c r="W83" s="117"/>
      <c r="X83" s="117"/>
      <c r="Y83" s="117"/>
      <c r="Z83" s="117"/>
    </row>
    <row r="84" spans="1:26" s="86" customFormat="1" x14ac:dyDescent="0.2">
      <c r="A84" s="377"/>
      <c r="W84" s="117"/>
      <c r="X84" s="117"/>
      <c r="Y84" s="117"/>
      <c r="Z84" s="117"/>
    </row>
    <row r="85" spans="1:26" s="86" customFormat="1" x14ac:dyDescent="0.2">
      <c r="A85" s="377"/>
      <c r="W85" s="117"/>
      <c r="X85" s="117"/>
      <c r="Y85" s="117"/>
      <c r="Z85" s="117"/>
    </row>
    <row r="86" spans="1:26" s="86" customFormat="1" x14ac:dyDescent="0.2">
      <c r="A86" s="377"/>
      <c r="W86" s="117"/>
      <c r="X86" s="117"/>
      <c r="Y86" s="117"/>
      <c r="Z86" s="117"/>
    </row>
    <row r="87" spans="1:26" s="86" customFormat="1" x14ac:dyDescent="0.2">
      <c r="A87" s="377"/>
      <c r="W87" s="117"/>
      <c r="X87" s="117"/>
      <c r="Y87" s="117"/>
      <c r="Z87" s="117"/>
    </row>
    <row r="88" spans="1:26" s="86" customFormat="1" x14ac:dyDescent="0.2">
      <c r="A88" s="377"/>
      <c r="W88" s="117"/>
      <c r="X88" s="117"/>
      <c r="Y88" s="117"/>
      <c r="Z88" s="117"/>
    </row>
    <row r="89" spans="1:26" s="86" customFormat="1" x14ac:dyDescent="0.2">
      <c r="A89" s="377"/>
      <c r="W89" s="117"/>
      <c r="X89" s="117"/>
      <c r="Y89" s="117"/>
      <c r="Z89" s="117"/>
    </row>
    <row r="90" spans="1:26" s="86" customFormat="1" x14ac:dyDescent="0.2">
      <c r="A90" s="377"/>
      <c r="W90" s="117"/>
      <c r="X90" s="117"/>
      <c r="Y90" s="117"/>
      <c r="Z90" s="117"/>
    </row>
    <row r="91" spans="1:26" s="86" customFormat="1" x14ac:dyDescent="0.2">
      <c r="A91" s="377"/>
      <c r="W91" s="117"/>
      <c r="X91" s="117"/>
      <c r="Y91" s="117"/>
      <c r="Z91" s="117"/>
    </row>
    <row r="92" spans="1:26" s="86" customFormat="1" x14ac:dyDescent="0.2">
      <c r="A92" s="377"/>
      <c r="W92" s="117"/>
      <c r="X92" s="117"/>
      <c r="Y92" s="117"/>
      <c r="Z92" s="117"/>
    </row>
    <row r="93" spans="1:26" s="86" customFormat="1" x14ac:dyDescent="0.2">
      <c r="A93" s="377"/>
      <c r="W93" s="117"/>
      <c r="X93" s="117"/>
      <c r="Y93" s="117"/>
      <c r="Z93" s="117"/>
    </row>
    <row r="94" spans="1:26" s="86" customFormat="1" x14ac:dyDescent="0.2">
      <c r="A94" s="377"/>
      <c r="W94" s="117"/>
      <c r="X94" s="117"/>
      <c r="Y94" s="117"/>
      <c r="Z94" s="117"/>
    </row>
    <row r="95" spans="1:26" s="86" customFormat="1" x14ac:dyDescent="0.2">
      <c r="A95" s="377"/>
      <c r="W95" s="117"/>
      <c r="X95" s="117"/>
      <c r="Y95" s="117"/>
      <c r="Z95" s="117"/>
    </row>
    <row r="96" spans="1:26" s="86" customFormat="1" x14ac:dyDescent="0.2">
      <c r="A96" s="377"/>
      <c r="W96" s="117"/>
      <c r="X96" s="117"/>
      <c r="Y96" s="117"/>
      <c r="Z96" s="117"/>
    </row>
    <row r="97" spans="1:26" s="86" customFormat="1" x14ac:dyDescent="0.2">
      <c r="A97" s="377"/>
      <c r="W97" s="117"/>
      <c r="X97" s="117"/>
      <c r="Y97" s="117"/>
      <c r="Z97" s="117"/>
    </row>
    <row r="98" spans="1:26" s="86" customFormat="1" x14ac:dyDescent="0.2">
      <c r="A98" s="377"/>
      <c r="W98" s="117"/>
      <c r="X98" s="117"/>
      <c r="Y98" s="117"/>
      <c r="Z98" s="117"/>
    </row>
    <row r="99" spans="1:26" s="86" customFormat="1" x14ac:dyDescent="0.2">
      <c r="A99" s="377"/>
      <c r="W99" s="117"/>
      <c r="X99" s="117"/>
      <c r="Y99" s="117"/>
      <c r="Z99" s="117"/>
    </row>
    <row r="100" spans="1:26" s="86" customFormat="1" x14ac:dyDescent="0.2">
      <c r="A100" s="377"/>
      <c r="W100" s="117"/>
      <c r="X100" s="117"/>
      <c r="Y100" s="117"/>
      <c r="Z100" s="117"/>
    </row>
    <row r="101" spans="1:26" s="86" customFormat="1" x14ac:dyDescent="0.2">
      <c r="A101" s="377"/>
      <c r="W101" s="117"/>
      <c r="X101" s="117"/>
      <c r="Y101" s="117"/>
      <c r="Z101" s="117"/>
    </row>
    <row r="102" spans="1:26" s="86" customFormat="1" x14ac:dyDescent="0.2">
      <c r="A102" s="377"/>
      <c r="W102" s="117"/>
      <c r="X102" s="117"/>
      <c r="Y102" s="117"/>
      <c r="Z102" s="117"/>
    </row>
    <row r="103" spans="1:26" s="86" customFormat="1" x14ac:dyDescent="0.2">
      <c r="A103" s="377"/>
      <c r="W103" s="117"/>
      <c r="X103" s="117"/>
      <c r="Y103" s="117"/>
      <c r="Z103" s="117"/>
    </row>
    <row r="104" spans="1:26" s="86" customFormat="1" x14ac:dyDescent="0.2">
      <c r="A104" s="377"/>
      <c r="W104" s="117"/>
      <c r="X104" s="117"/>
      <c r="Y104" s="117"/>
      <c r="Z104" s="117"/>
    </row>
    <row r="105" spans="1:26" s="86" customFormat="1" x14ac:dyDescent="0.2">
      <c r="A105" s="377"/>
      <c r="W105" s="117"/>
      <c r="X105" s="117"/>
      <c r="Y105" s="117"/>
      <c r="Z105" s="117"/>
    </row>
    <row r="106" spans="1:26" s="86" customFormat="1" x14ac:dyDescent="0.2">
      <c r="A106" s="377"/>
      <c r="W106" s="117"/>
      <c r="X106" s="117"/>
      <c r="Y106" s="117"/>
      <c r="Z106" s="117"/>
    </row>
    <row r="107" spans="1:26" s="86" customFormat="1" x14ac:dyDescent="0.2">
      <c r="A107" s="377"/>
      <c r="W107" s="117"/>
      <c r="X107" s="117"/>
      <c r="Y107" s="117"/>
      <c r="Z107" s="117"/>
    </row>
    <row r="108" spans="1:26" s="86" customFormat="1" x14ac:dyDescent="0.2">
      <c r="A108" s="377"/>
      <c r="W108" s="117"/>
      <c r="X108" s="117"/>
      <c r="Y108" s="117"/>
      <c r="Z108" s="117"/>
    </row>
    <row r="109" spans="1:26" s="86" customFormat="1" x14ac:dyDescent="0.2">
      <c r="A109" s="377"/>
      <c r="W109" s="117"/>
      <c r="X109" s="117"/>
      <c r="Y109" s="117"/>
      <c r="Z109" s="117"/>
    </row>
    <row r="110" spans="1:26" s="86" customFormat="1" x14ac:dyDescent="0.2">
      <c r="A110" s="377"/>
      <c r="W110" s="117"/>
      <c r="X110" s="117"/>
      <c r="Y110" s="117"/>
      <c r="Z110" s="117"/>
    </row>
    <row r="111" spans="1:26" s="86" customFormat="1" x14ac:dyDescent="0.2">
      <c r="A111" s="377"/>
      <c r="W111" s="117"/>
      <c r="X111" s="117"/>
      <c r="Y111" s="117"/>
      <c r="Z111" s="117"/>
    </row>
    <row r="112" spans="1:26" s="86" customFormat="1" x14ac:dyDescent="0.2">
      <c r="A112" s="377"/>
      <c r="W112" s="117"/>
      <c r="X112" s="117"/>
      <c r="Y112" s="117"/>
      <c r="Z112" s="117"/>
    </row>
    <row r="113" spans="1:26" s="86" customFormat="1" x14ac:dyDescent="0.2">
      <c r="A113" s="377"/>
      <c r="W113" s="117"/>
      <c r="X113" s="117"/>
      <c r="Y113" s="117"/>
      <c r="Z113" s="117"/>
    </row>
    <row r="114" spans="1:26" s="86" customFormat="1" x14ac:dyDescent="0.2">
      <c r="A114" s="377"/>
      <c r="W114" s="117"/>
      <c r="X114" s="117"/>
      <c r="Y114" s="117"/>
      <c r="Z114" s="117"/>
    </row>
    <row r="115" spans="1:26" s="86" customFormat="1" x14ac:dyDescent="0.2">
      <c r="A115" s="377"/>
      <c r="W115" s="117"/>
      <c r="X115" s="117"/>
      <c r="Y115" s="117"/>
      <c r="Z115" s="117"/>
    </row>
    <row r="116" spans="1:26" s="86" customFormat="1" x14ac:dyDescent="0.2">
      <c r="A116" s="377"/>
      <c r="W116" s="117"/>
      <c r="X116" s="117"/>
      <c r="Y116" s="117"/>
      <c r="Z116" s="117"/>
    </row>
    <row r="117" spans="1:26" s="86" customFormat="1" x14ac:dyDescent="0.2">
      <c r="A117" s="377"/>
      <c r="W117" s="117"/>
      <c r="X117" s="117"/>
      <c r="Y117" s="117"/>
      <c r="Z117" s="117"/>
    </row>
    <row r="118" spans="1:26" s="86" customFormat="1" x14ac:dyDescent="0.2">
      <c r="A118" s="377"/>
      <c r="W118" s="117"/>
      <c r="X118" s="117"/>
      <c r="Y118" s="117"/>
      <c r="Z118" s="117"/>
    </row>
    <row r="119" spans="1:26" s="86" customFormat="1" x14ac:dyDescent="0.2">
      <c r="A119" s="377"/>
      <c r="W119" s="117"/>
      <c r="X119" s="117"/>
      <c r="Y119" s="117"/>
      <c r="Z119" s="117"/>
    </row>
    <row r="120" spans="1:26" s="86" customFormat="1" x14ac:dyDescent="0.2">
      <c r="A120" s="377"/>
      <c r="W120" s="117"/>
      <c r="X120" s="117"/>
      <c r="Y120" s="117"/>
      <c r="Z120" s="117"/>
    </row>
    <row r="121" spans="1:26" s="86" customFormat="1" x14ac:dyDescent="0.2">
      <c r="A121" s="377"/>
      <c r="W121" s="117"/>
      <c r="X121" s="117"/>
      <c r="Y121" s="117"/>
      <c r="Z121" s="117"/>
    </row>
    <row r="122" spans="1:26" s="86" customFormat="1" x14ac:dyDescent="0.2">
      <c r="A122" s="377"/>
      <c r="W122" s="117"/>
      <c r="X122" s="117"/>
      <c r="Y122" s="117"/>
      <c r="Z122" s="117"/>
    </row>
    <row r="123" spans="1:26" s="86" customFormat="1" x14ac:dyDescent="0.2">
      <c r="A123" s="377"/>
      <c r="W123" s="117"/>
      <c r="X123" s="117"/>
      <c r="Y123" s="117"/>
      <c r="Z123" s="117"/>
    </row>
    <row r="124" spans="1:26" s="86" customFormat="1" x14ac:dyDescent="0.2">
      <c r="A124" s="377"/>
      <c r="W124" s="117"/>
      <c r="X124" s="117"/>
      <c r="Y124" s="117"/>
      <c r="Z124" s="117"/>
    </row>
    <row r="125" spans="1:26" s="86" customFormat="1" x14ac:dyDescent="0.2">
      <c r="A125" s="377"/>
      <c r="W125" s="117"/>
      <c r="X125" s="117"/>
      <c r="Y125" s="117"/>
      <c r="Z125" s="117"/>
    </row>
    <row r="126" spans="1:26" s="86" customFormat="1" x14ac:dyDescent="0.2">
      <c r="A126" s="377"/>
      <c r="W126" s="117"/>
      <c r="X126" s="117"/>
      <c r="Y126" s="117"/>
      <c r="Z126" s="117"/>
    </row>
    <row r="127" spans="1:26" s="86" customFormat="1" x14ac:dyDescent="0.2">
      <c r="A127" s="377"/>
      <c r="W127" s="117"/>
      <c r="X127" s="117"/>
      <c r="Y127" s="117"/>
      <c r="Z127" s="117"/>
    </row>
    <row r="128" spans="1:26" s="86" customFormat="1" x14ac:dyDescent="0.2">
      <c r="A128" s="377"/>
      <c r="W128" s="117"/>
      <c r="X128" s="117"/>
      <c r="Y128" s="117"/>
      <c r="Z128" s="117"/>
    </row>
    <row r="129" spans="1:26" s="86" customFormat="1" x14ac:dyDescent="0.2">
      <c r="A129" s="377"/>
      <c r="W129" s="117"/>
      <c r="X129" s="117"/>
      <c r="Y129" s="117"/>
      <c r="Z129" s="117"/>
    </row>
    <row r="130" spans="1:26" s="86" customFormat="1" x14ac:dyDescent="0.2">
      <c r="A130" s="377"/>
      <c r="W130" s="117"/>
      <c r="X130" s="117"/>
      <c r="Y130" s="117"/>
      <c r="Z130" s="117"/>
    </row>
    <row r="131" spans="1:26" s="86" customFormat="1" x14ac:dyDescent="0.2">
      <c r="A131" s="377"/>
      <c r="W131" s="117"/>
      <c r="X131" s="117"/>
      <c r="Y131" s="117"/>
      <c r="Z131" s="117"/>
    </row>
    <row r="132" spans="1:26" s="86" customFormat="1" x14ac:dyDescent="0.2">
      <c r="A132" s="377"/>
      <c r="W132" s="117"/>
      <c r="X132" s="117"/>
      <c r="Y132" s="117"/>
      <c r="Z132" s="117"/>
    </row>
    <row r="133" spans="1:26" s="86" customFormat="1" x14ac:dyDescent="0.2">
      <c r="A133" s="377"/>
      <c r="W133" s="117"/>
      <c r="X133" s="117"/>
      <c r="Y133" s="117"/>
      <c r="Z133" s="117"/>
    </row>
    <row r="134" spans="1:26" s="86" customFormat="1" x14ac:dyDescent="0.2">
      <c r="A134" s="377"/>
      <c r="W134" s="117"/>
      <c r="X134" s="117"/>
      <c r="Y134" s="117"/>
      <c r="Z134" s="117"/>
    </row>
    <row r="135" spans="1:26" s="86" customFormat="1" x14ac:dyDescent="0.2">
      <c r="A135" s="377"/>
      <c r="W135" s="117"/>
      <c r="X135" s="117"/>
      <c r="Y135" s="117"/>
      <c r="Z135" s="117"/>
    </row>
    <row r="136" spans="1:26" s="86" customFormat="1" x14ac:dyDescent="0.2">
      <c r="A136" s="377"/>
      <c r="W136" s="117"/>
      <c r="X136" s="117"/>
      <c r="Y136" s="117"/>
      <c r="Z136" s="117"/>
    </row>
    <row r="137" spans="1:26" s="86" customFormat="1" x14ac:dyDescent="0.2">
      <c r="A137" s="377"/>
      <c r="W137" s="117"/>
      <c r="X137" s="117"/>
      <c r="Y137" s="117"/>
      <c r="Z137" s="117"/>
    </row>
    <row r="138" spans="1:26" s="86" customFormat="1" x14ac:dyDescent="0.2">
      <c r="A138" s="377"/>
      <c r="W138" s="117"/>
      <c r="X138" s="117"/>
      <c r="Y138" s="117"/>
      <c r="Z138" s="117"/>
    </row>
    <row r="139" spans="1:26" s="86" customFormat="1" x14ac:dyDescent="0.2">
      <c r="A139" s="377"/>
      <c r="W139" s="117"/>
      <c r="X139" s="117"/>
      <c r="Y139" s="117"/>
      <c r="Z139" s="117"/>
    </row>
    <row r="140" spans="1:26" s="86" customFormat="1" x14ac:dyDescent="0.2">
      <c r="A140" s="377"/>
      <c r="W140" s="117"/>
      <c r="X140" s="117"/>
      <c r="Y140" s="117"/>
      <c r="Z140" s="117"/>
    </row>
    <row r="141" spans="1:26" s="86" customFormat="1" x14ac:dyDescent="0.2">
      <c r="A141" s="377"/>
      <c r="W141" s="117"/>
      <c r="X141" s="117"/>
      <c r="Y141" s="117"/>
      <c r="Z141" s="117"/>
    </row>
    <row r="142" spans="1:26" s="86" customFormat="1" x14ac:dyDescent="0.2">
      <c r="A142" s="377"/>
      <c r="W142" s="117"/>
      <c r="X142" s="117"/>
      <c r="Y142" s="117"/>
      <c r="Z142" s="117"/>
    </row>
    <row r="143" spans="1:26" s="86" customFormat="1" x14ac:dyDescent="0.2">
      <c r="A143" s="377"/>
      <c r="W143" s="117"/>
      <c r="X143" s="117"/>
      <c r="Y143" s="117"/>
      <c r="Z143" s="117"/>
    </row>
    <row r="144" spans="1:26" s="86" customFormat="1" x14ac:dyDescent="0.2">
      <c r="A144" s="377"/>
      <c r="W144" s="117"/>
      <c r="X144" s="117"/>
      <c r="Y144" s="117"/>
      <c r="Z144" s="117"/>
    </row>
    <row r="145" spans="1:26" s="86" customFormat="1" x14ac:dyDescent="0.2">
      <c r="A145" s="377"/>
      <c r="W145" s="117"/>
      <c r="X145" s="117"/>
      <c r="Y145" s="117"/>
      <c r="Z145" s="117"/>
    </row>
    <row r="146" spans="1:26" s="86" customFormat="1" x14ac:dyDescent="0.2">
      <c r="A146" s="377"/>
      <c r="W146" s="117"/>
      <c r="X146" s="117"/>
      <c r="Y146" s="117"/>
      <c r="Z146" s="117"/>
    </row>
    <row r="147" spans="1:26" s="86" customFormat="1" x14ac:dyDescent="0.2">
      <c r="A147" s="377"/>
      <c r="W147" s="117"/>
      <c r="X147" s="117"/>
      <c r="Y147" s="117"/>
      <c r="Z147" s="117"/>
    </row>
    <row r="148" spans="1:26" s="86" customFormat="1" x14ac:dyDescent="0.2">
      <c r="A148" s="377"/>
      <c r="W148" s="117"/>
      <c r="X148" s="117"/>
      <c r="Y148" s="117"/>
      <c r="Z148" s="117"/>
    </row>
    <row r="149" spans="1:26" s="86" customFormat="1" x14ac:dyDescent="0.2">
      <c r="A149" s="377"/>
      <c r="W149" s="117"/>
      <c r="X149" s="117"/>
      <c r="Y149" s="117"/>
      <c r="Z149" s="117"/>
    </row>
    <row r="150" spans="1:26" s="86" customFormat="1" x14ac:dyDescent="0.2">
      <c r="A150" s="377"/>
      <c r="W150" s="117"/>
      <c r="X150" s="117"/>
      <c r="Y150" s="117"/>
      <c r="Z150" s="117"/>
    </row>
    <row r="151" spans="1:26" s="86" customFormat="1" x14ac:dyDescent="0.2">
      <c r="A151" s="377"/>
      <c r="W151" s="117"/>
      <c r="X151" s="117"/>
      <c r="Y151" s="117"/>
      <c r="Z151" s="117"/>
    </row>
    <row r="152" spans="1:26" s="86" customFormat="1" x14ac:dyDescent="0.2">
      <c r="A152" s="377"/>
      <c r="W152" s="117"/>
      <c r="X152" s="117"/>
      <c r="Y152" s="117"/>
      <c r="Z152" s="117"/>
    </row>
    <row r="153" spans="1:26" s="86" customFormat="1" x14ac:dyDescent="0.2">
      <c r="A153" s="377"/>
      <c r="W153" s="117"/>
      <c r="X153" s="117"/>
      <c r="Y153" s="117"/>
      <c r="Z153" s="117"/>
    </row>
    <row r="154" spans="1:26" s="86" customFormat="1" x14ac:dyDescent="0.2">
      <c r="A154" s="377"/>
      <c r="W154" s="117"/>
      <c r="X154" s="117"/>
      <c r="Y154" s="117"/>
      <c r="Z154" s="117"/>
    </row>
    <row r="155" spans="1:26" s="86" customFormat="1" x14ac:dyDescent="0.2">
      <c r="A155" s="377"/>
      <c r="W155" s="117"/>
      <c r="X155" s="117"/>
      <c r="Y155" s="117"/>
      <c r="Z155" s="117"/>
    </row>
    <row r="156" spans="1:26" s="86" customFormat="1" x14ac:dyDescent="0.2">
      <c r="A156" s="377"/>
      <c r="W156" s="117"/>
      <c r="X156" s="117"/>
      <c r="Y156" s="117"/>
      <c r="Z156" s="117"/>
    </row>
    <row r="157" spans="1:26" s="86" customFormat="1" x14ac:dyDescent="0.2">
      <c r="A157" s="377"/>
      <c r="W157" s="117"/>
      <c r="X157" s="117"/>
      <c r="Y157" s="117"/>
      <c r="Z157" s="117"/>
    </row>
    <row r="158" spans="1:26" s="86" customFormat="1" x14ac:dyDescent="0.2">
      <c r="A158" s="377"/>
      <c r="W158" s="117"/>
      <c r="X158" s="117"/>
      <c r="Y158" s="117"/>
      <c r="Z158" s="117"/>
    </row>
    <row r="159" spans="1:26" s="86" customFormat="1" x14ac:dyDescent="0.2">
      <c r="A159" s="377"/>
      <c r="W159" s="117"/>
      <c r="X159" s="117"/>
      <c r="Y159" s="117"/>
      <c r="Z159" s="117"/>
    </row>
    <row r="160" spans="1:26" s="86" customFormat="1" x14ac:dyDescent="0.2">
      <c r="A160" s="377"/>
      <c r="W160" s="117"/>
      <c r="X160" s="117"/>
      <c r="Y160" s="117"/>
      <c r="Z160" s="117"/>
    </row>
    <row r="161" spans="1:26" s="86" customFormat="1" x14ac:dyDescent="0.2">
      <c r="A161" s="377"/>
      <c r="W161" s="117"/>
      <c r="X161" s="117"/>
      <c r="Y161" s="117"/>
      <c r="Z161" s="117"/>
    </row>
    <row r="162" spans="1:26" s="86" customFormat="1" x14ac:dyDescent="0.2">
      <c r="A162" s="377"/>
      <c r="W162" s="117"/>
      <c r="X162" s="117"/>
      <c r="Y162" s="117"/>
      <c r="Z162" s="117"/>
    </row>
    <row r="163" spans="1:26" s="86" customFormat="1" x14ac:dyDescent="0.2">
      <c r="A163" s="377"/>
      <c r="W163" s="117"/>
      <c r="X163" s="117"/>
      <c r="Y163" s="117"/>
      <c r="Z163" s="117"/>
    </row>
    <row r="164" spans="1:26" s="86" customFormat="1" x14ac:dyDescent="0.2">
      <c r="A164" s="377"/>
      <c r="W164" s="117"/>
      <c r="X164" s="117"/>
      <c r="Y164" s="117"/>
      <c r="Z164" s="117"/>
    </row>
    <row r="165" spans="1:26" s="86" customFormat="1" x14ac:dyDescent="0.2">
      <c r="A165" s="377"/>
      <c r="W165" s="117"/>
      <c r="X165" s="117"/>
      <c r="Y165" s="117"/>
      <c r="Z165" s="117"/>
    </row>
    <row r="166" spans="1:26" s="86" customFormat="1" x14ac:dyDescent="0.2">
      <c r="A166" s="377"/>
      <c r="W166" s="117"/>
      <c r="X166" s="117"/>
      <c r="Y166" s="117"/>
      <c r="Z166" s="117"/>
    </row>
    <row r="167" spans="1:26" s="86" customFormat="1" x14ac:dyDescent="0.2">
      <c r="A167" s="377"/>
      <c r="W167" s="117"/>
      <c r="X167" s="117"/>
      <c r="Y167" s="117"/>
      <c r="Z167" s="117"/>
    </row>
    <row r="168" spans="1:26" s="86" customFormat="1" x14ac:dyDescent="0.2">
      <c r="A168" s="377"/>
      <c r="W168" s="117"/>
      <c r="X168" s="117"/>
      <c r="Y168" s="117"/>
      <c r="Z168" s="117"/>
    </row>
    <row r="169" spans="1:26" s="86" customFormat="1" x14ac:dyDescent="0.2">
      <c r="A169" s="377"/>
      <c r="W169" s="117"/>
      <c r="X169" s="117"/>
      <c r="Y169" s="117"/>
      <c r="Z169" s="117"/>
    </row>
    <row r="170" spans="1:26" s="86" customFormat="1" x14ac:dyDescent="0.2">
      <c r="A170" s="377"/>
      <c r="W170" s="117"/>
      <c r="X170" s="117"/>
      <c r="Y170" s="117"/>
      <c r="Z170" s="117"/>
    </row>
    <row r="171" spans="1:26" s="86" customFormat="1" x14ac:dyDescent="0.2">
      <c r="A171" s="377"/>
      <c r="W171" s="117"/>
      <c r="X171" s="117"/>
      <c r="Y171" s="117"/>
      <c r="Z171" s="117"/>
    </row>
    <row r="172" spans="1:26" s="86" customFormat="1" x14ac:dyDescent="0.2">
      <c r="A172" s="377"/>
      <c r="W172" s="117"/>
      <c r="X172" s="117"/>
      <c r="Y172" s="117"/>
      <c r="Z172" s="117"/>
    </row>
    <row r="173" spans="1:26" s="86" customFormat="1" x14ac:dyDescent="0.2">
      <c r="A173" s="377"/>
      <c r="W173" s="117"/>
      <c r="X173" s="117"/>
      <c r="Y173" s="117"/>
      <c r="Z173" s="117"/>
    </row>
    <row r="174" spans="1:26" s="86" customFormat="1" x14ac:dyDescent="0.2">
      <c r="A174" s="377"/>
      <c r="W174" s="117"/>
      <c r="X174" s="117"/>
      <c r="Y174" s="117"/>
      <c r="Z174" s="117"/>
    </row>
    <row r="175" spans="1:26" s="86" customFormat="1" x14ac:dyDescent="0.2">
      <c r="A175" s="377"/>
      <c r="W175" s="117"/>
      <c r="X175" s="117"/>
      <c r="Y175" s="117"/>
      <c r="Z175" s="117"/>
    </row>
    <row r="176" spans="1:26" s="86" customFormat="1" x14ac:dyDescent="0.2">
      <c r="A176" s="377"/>
      <c r="W176" s="117"/>
      <c r="X176" s="117"/>
      <c r="Y176" s="117"/>
      <c r="Z176" s="117"/>
    </row>
    <row r="177" spans="1:26" s="86" customFormat="1" x14ac:dyDescent="0.2">
      <c r="A177" s="377"/>
      <c r="W177" s="117"/>
      <c r="X177" s="117"/>
      <c r="Y177" s="117"/>
      <c r="Z177" s="117"/>
    </row>
    <row r="178" spans="1:26" s="86" customFormat="1" x14ac:dyDescent="0.2">
      <c r="A178" s="377"/>
      <c r="W178" s="117"/>
      <c r="X178" s="117"/>
      <c r="Y178" s="117"/>
      <c r="Z178" s="117"/>
    </row>
    <row r="179" spans="1:26" s="86" customFormat="1" x14ac:dyDescent="0.2">
      <c r="A179" s="377"/>
      <c r="W179" s="117"/>
      <c r="X179" s="117"/>
      <c r="Y179" s="117"/>
      <c r="Z179" s="117"/>
    </row>
    <row r="180" spans="1:26" s="86" customFormat="1" x14ac:dyDescent="0.2">
      <c r="A180" s="377"/>
      <c r="W180" s="117"/>
      <c r="X180" s="117"/>
      <c r="Y180" s="117"/>
      <c r="Z180" s="117"/>
    </row>
    <row r="181" spans="1:26" s="86" customFormat="1" x14ac:dyDescent="0.2">
      <c r="A181" s="377"/>
      <c r="W181" s="117"/>
      <c r="X181" s="117"/>
      <c r="Y181" s="117"/>
      <c r="Z181" s="117"/>
    </row>
    <row r="182" spans="1:26" s="86" customFormat="1" x14ac:dyDescent="0.2">
      <c r="A182" s="377"/>
      <c r="W182" s="117"/>
      <c r="X182" s="117"/>
      <c r="Y182" s="117"/>
      <c r="Z182" s="117"/>
    </row>
    <row r="183" spans="1:26" s="86" customFormat="1" x14ac:dyDescent="0.2">
      <c r="A183" s="377"/>
      <c r="W183" s="117"/>
      <c r="X183" s="117"/>
      <c r="Y183" s="117"/>
      <c r="Z183" s="117"/>
    </row>
    <row r="184" spans="1:26" s="86" customFormat="1" x14ac:dyDescent="0.2">
      <c r="A184" s="377"/>
      <c r="W184" s="117"/>
      <c r="X184" s="117"/>
      <c r="Y184" s="117"/>
      <c r="Z184" s="117"/>
    </row>
    <row r="185" spans="1:26" s="86" customFormat="1" x14ac:dyDescent="0.2">
      <c r="A185" s="377"/>
      <c r="W185" s="117"/>
      <c r="X185" s="117"/>
      <c r="Y185" s="117"/>
      <c r="Z185" s="117"/>
    </row>
    <row r="186" spans="1:26" s="86" customFormat="1" x14ac:dyDescent="0.2">
      <c r="A186" s="377"/>
      <c r="W186" s="117"/>
      <c r="X186" s="117"/>
      <c r="Y186" s="117"/>
      <c r="Z186" s="117"/>
    </row>
    <row r="187" spans="1:26" s="86" customFormat="1" x14ac:dyDescent="0.2">
      <c r="A187" s="377"/>
      <c r="W187" s="117"/>
      <c r="X187" s="117"/>
      <c r="Y187" s="117"/>
      <c r="Z187" s="117"/>
    </row>
    <row r="188" spans="1:26" s="86" customFormat="1" x14ac:dyDescent="0.2">
      <c r="A188" s="377"/>
      <c r="W188" s="117"/>
      <c r="X188" s="117"/>
      <c r="Y188" s="117"/>
      <c r="Z188" s="117"/>
    </row>
    <row r="189" spans="1:26" s="86" customFormat="1" x14ac:dyDescent="0.2">
      <c r="A189" s="377"/>
      <c r="W189" s="117"/>
      <c r="X189" s="117"/>
      <c r="Y189" s="117"/>
      <c r="Z189" s="117"/>
    </row>
    <row r="190" spans="1:26" s="86" customFormat="1" x14ac:dyDescent="0.2">
      <c r="A190" s="377"/>
      <c r="W190" s="117"/>
      <c r="X190" s="117"/>
      <c r="Y190" s="117"/>
      <c r="Z190" s="117"/>
    </row>
    <row r="191" spans="1:26" s="86" customFormat="1" x14ac:dyDescent="0.2">
      <c r="A191" s="377"/>
      <c r="W191" s="117"/>
      <c r="X191" s="117"/>
      <c r="Y191" s="117"/>
      <c r="Z191" s="117"/>
    </row>
    <row r="192" spans="1:26" s="86" customFormat="1" x14ac:dyDescent="0.2">
      <c r="A192" s="377"/>
      <c r="W192" s="117"/>
      <c r="X192" s="117"/>
      <c r="Y192" s="117"/>
      <c r="Z192" s="117"/>
    </row>
    <row r="193" spans="1:26" s="86" customFormat="1" x14ac:dyDescent="0.2">
      <c r="A193" s="377"/>
      <c r="W193" s="117"/>
      <c r="X193" s="117"/>
      <c r="Y193" s="117"/>
      <c r="Z193" s="117"/>
    </row>
    <row r="194" spans="1:26" s="86" customFormat="1" x14ac:dyDescent="0.2">
      <c r="A194" s="377"/>
      <c r="W194" s="117"/>
      <c r="X194" s="117"/>
      <c r="Y194" s="117"/>
      <c r="Z194" s="117"/>
    </row>
    <row r="195" spans="1:26" s="86" customFormat="1" x14ac:dyDescent="0.2">
      <c r="A195" s="377"/>
      <c r="W195" s="117"/>
      <c r="X195" s="117"/>
      <c r="Y195" s="117"/>
      <c r="Z195" s="117"/>
    </row>
    <row r="196" spans="1:26" s="86" customFormat="1" x14ac:dyDescent="0.2">
      <c r="A196" s="377"/>
      <c r="W196" s="117"/>
      <c r="X196" s="117"/>
      <c r="Y196" s="117"/>
      <c r="Z196" s="117"/>
    </row>
    <row r="197" spans="1:26" s="86" customFormat="1" x14ac:dyDescent="0.2">
      <c r="A197" s="377"/>
      <c r="W197" s="117"/>
      <c r="X197" s="117"/>
      <c r="Y197" s="117"/>
      <c r="Z197" s="117"/>
    </row>
    <row r="198" spans="1:26" s="86" customFormat="1" x14ac:dyDescent="0.2">
      <c r="A198" s="377"/>
      <c r="W198" s="117"/>
      <c r="X198" s="117"/>
      <c r="Y198" s="117"/>
      <c r="Z198" s="117"/>
    </row>
    <row r="199" spans="1:26" s="86" customFormat="1" x14ac:dyDescent="0.2">
      <c r="A199" s="377"/>
      <c r="W199" s="117"/>
      <c r="X199" s="117"/>
      <c r="Y199" s="117"/>
      <c r="Z199" s="117"/>
    </row>
    <row r="200" spans="1:26" s="86" customFormat="1" x14ac:dyDescent="0.2">
      <c r="A200" s="377"/>
      <c r="W200" s="117"/>
      <c r="X200" s="117"/>
      <c r="Y200" s="117"/>
      <c r="Z200" s="117"/>
    </row>
    <row r="201" spans="1:26" s="86" customFormat="1" x14ac:dyDescent="0.2">
      <c r="A201" s="377"/>
      <c r="W201" s="117"/>
      <c r="X201" s="117"/>
      <c r="Y201" s="117"/>
      <c r="Z201" s="117"/>
    </row>
    <row r="202" spans="1:26" s="86" customFormat="1" x14ac:dyDescent="0.2">
      <c r="A202" s="377"/>
      <c r="W202" s="117"/>
      <c r="X202" s="117"/>
      <c r="Y202" s="117"/>
      <c r="Z202" s="117"/>
    </row>
    <row r="203" spans="1:26" s="86" customFormat="1" x14ac:dyDescent="0.2">
      <c r="A203" s="377"/>
      <c r="W203" s="117"/>
      <c r="X203" s="117"/>
      <c r="Y203" s="117"/>
      <c r="Z203" s="117"/>
    </row>
    <row r="204" spans="1:26" s="86" customFormat="1" x14ac:dyDescent="0.2">
      <c r="A204" s="377"/>
      <c r="W204" s="117"/>
      <c r="X204" s="117"/>
      <c r="Y204" s="117"/>
      <c r="Z204" s="117"/>
    </row>
    <row r="205" spans="1:26" s="86" customFormat="1" x14ac:dyDescent="0.2">
      <c r="A205" s="377"/>
      <c r="W205" s="117"/>
      <c r="X205" s="117"/>
      <c r="Y205" s="117"/>
      <c r="Z205" s="117"/>
    </row>
    <row r="206" spans="1:26" s="86" customFormat="1" x14ac:dyDescent="0.2">
      <c r="A206" s="377"/>
      <c r="W206" s="117"/>
      <c r="X206" s="117"/>
      <c r="Y206" s="117"/>
      <c r="Z206" s="117"/>
    </row>
    <row r="207" spans="1:26" s="86" customFormat="1" x14ac:dyDescent="0.2">
      <c r="A207" s="377"/>
      <c r="W207" s="117"/>
      <c r="X207" s="117"/>
      <c r="Y207" s="117"/>
      <c r="Z207" s="117"/>
    </row>
    <row r="208" spans="1:26" s="86" customFormat="1" x14ac:dyDescent="0.2">
      <c r="A208" s="377"/>
      <c r="W208" s="117"/>
      <c r="X208" s="117"/>
      <c r="Y208" s="117"/>
      <c r="Z208" s="117"/>
    </row>
    <row r="209" spans="1:26" s="86" customFormat="1" x14ac:dyDescent="0.2">
      <c r="A209" s="377"/>
      <c r="W209" s="117"/>
      <c r="X209" s="117"/>
      <c r="Y209" s="117"/>
      <c r="Z209" s="117"/>
    </row>
    <row r="210" spans="1:26" s="86" customFormat="1" x14ac:dyDescent="0.2">
      <c r="A210" s="377"/>
      <c r="W210" s="117"/>
      <c r="X210" s="117"/>
      <c r="Y210" s="117"/>
      <c r="Z210" s="117"/>
    </row>
    <row r="211" spans="1:26" s="86" customFormat="1" x14ac:dyDescent="0.2">
      <c r="A211" s="377"/>
      <c r="W211" s="117"/>
      <c r="X211" s="117"/>
      <c r="Y211" s="117"/>
      <c r="Z211" s="117"/>
    </row>
    <row r="212" spans="1:26" s="86" customFormat="1" x14ac:dyDescent="0.2">
      <c r="A212" s="377"/>
      <c r="W212" s="117"/>
      <c r="X212" s="117"/>
      <c r="Y212" s="117"/>
      <c r="Z212" s="117"/>
    </row>
    <row r="213" spans="1:26" s="86" customFormat="1" x14ac:dyDescent="0.2">
      <c r="A213" s="377"/>
      <c r="W213" s="117"/>
      <c r="X213" s="117"/>
      <c r="Y213" s="117"/>
      <c r="Z213" s="117"/>
    </row>
    <row r="214" spans="1:26" s="86" customFormat="1" x14ac:dyDescent="0.2">
      <c r="A214" s="377"/>
      <c r="W214" s="117"/>
      <c r="X214" s="117"/>
      <c r="Y214" s="117"/>
      <c r="Z214" s="117"/>
    </row>
    <row r="215" spans="1:26" s="86" customFormat="1" x14ac:dyDescent="0.2">
      <c r="A215" s="377"/>
      <c r="W215" s="117"/>
      <c r="X215" s="117"/>
      <c r="Y215" s="117"/>
      <c r="Z215" s="117"/>
    </row>
    <row r="216" spans="1:26" s="86" customFormat="1" x14ac:dyDescent="0.2">
      <c r="A216" s="377"/>
      <c r="W216" s="117"/>
      <c r="X216" s="117"/>
      <c r="Y216" s="117"/>
      <c r="Z216" s="117"/>
    </row>
    <row r="217" spans="1:26" s="86" customFormat="1" x14ac:dyDescent="0.2">
      <c r="A217" s="377"/>
      <c r="W217" s="117"/>
      <c r="X217" s="117"/>
      <c r="Y217" s="117"/>
      <c r="Z217" s="117"/>
    </row>
    <row r="218" spans="1:26" s="86" customFormat="1" x14ac:dyDescent="0.2">
      <c r="A218" s="377"/>
      <c r="W218" s="117"/>
      <c r="X218" s="117"/>
      <c r="Y218" s="117"/>
      <c r="Z218" s="117"/>
    </row>
    <row r="219" spans="1:26" s="86" customFormat="1" x14ac:dyDescent="0.2">
      <c r="A219" s="377"/>
      <c r="W219" s="117"/>
      <c r="X219" s="117"/>
      <c r="Y219" s="117"/>
      <c r="Z219" s="117"/>
    </row>
    <row r="220" spans="1:26" s="86" customFormat="1" x14ac:dyDescent="0.2">
      <c r="A220" s="377"/>
      <c r="W220" s="117"/>
      <c r="X220" s="117"/>
      <c r="Y220" s="117"/>
      <c r="Z220" s="117"/>
    </row>
    <row r="221" spans="1:26" s="86" customFormat="1" x14ac:dyDescent="0.2">
      <c r="A221" s="377"/>
      <c r="W221" s="117"/>
      <c r="X221" s="117"/>
      <c r="Y221" s="117"/>
      <c r="Z221" s="117"/>
    </row>
    <row r="222" spans="1:26" s="86" customFormat="1" x14ac:dyDescent="0.2">
      <c r="A222" s="377"/>
      <c r="W222" s="117"/>
      <c r="X222" s="117"/>
      <c r="Y222" s="117"/>
      <c r="Z222" s="117"/>
    </row>
    <row r="223" spans="1:26" s="86" customFormat="1" x14ac:dyDescent="0.2">
      <c r="A223" s="377"/>
      <c r="W223" s="117"/>
      <c r="X223" s="117"/>
      <c r="Y223" s="117"/>
      <c r="Z223" s="117"/>
    </row>
    <row r="224" spans="1:26" s="86" customFormat="1" x14ac:dyDescent="0.2">
      <c r="A224" s="377"/>
      <c r="W224" s="117"/>
      <c r="X224" s="117"/>
      <c r="Y224" s="117"/>
      <c r="Z224" s="117"/>
    </row>
    <row r="225" spans="1:26" s="86" customFormat="1" x14ac:dyDescent="0.2">
      <c r="A225" s="377"/>
      <c r="W225" s="117"/>
      <c r="X225" s="117"/>
      <c r="Y225" s="117"/>
      <c r="Z225" s="117"/>
    </row>
    <row r="226" spans="1:26" s="86" customFormat="1" x14ac:dyDescent="0.2">
      <c r="A226" s="377"/>
      <c r="W226" s="117"/>
      <c r="X226" s="117"/>
      <c r="Y226" s="117"/>
      <c r="Z226" s="117"/>
    </row>
    <row r="227" spans="1:26" s="86" customFormat="1" x14ac:dyDescent="0.2">
      <c r="A227" s="377"/>
      <c r="W227" s="117"/>
      <c r="X227" s="117"/>
      <c r="Y227" s="117"/>
      <c r="Z227" s="117"/>
    </row>
    <row r="228" spans="1:26" s="86" customFormat="1" x14ac:dyDescent="0.2">
      <c r="A228" s="377"/>
      <c r="W228" s="117"/>
      <c r="X228" s="117"/>
      <c r="Y228" s="117"/>
      <c r="Z228" s="117"/>
    </row>
    <row r="229" spans="1:26" s="86" customFormat="1" x14ac:dyDescent="0.2">
      <c r="A229" s="377"/>
      <c r="W229" s="117"/>
      <c r="X229" s="117"/>
      <c r="Y229" s="117"/>
      <c r="Z229" s="117"/>
    </row>
    <row r="230" spans="1:26" s="86" customFormat="1" x14ac:dyDescent="0.2">
      <c r="A230" s="377"/>
      <c r="W230" s="117"/>
      <c r="X230" s="117"/>
      <c r="Y230" s="117"/>
      <c r="Z230" s="117"/>
    </row>
    <row r="231" spans="1:26" s="86" customFormat="1" x14ac:dyDescent="0.2">
      <c r="A231" s="377"/>
      <c r="W231" s="117"/>
      <c r="X231" s="117"/>
      <c r="Y231" s="117"/>
      <c r="Z231" s="117"/>
    </row>
    <row r="232" spans="1:26" s="86" customFormat="1" x14ac:dyDescent="0.2">
      <c r="A232" s="377"/>
      <c r="W232" s="117"/>
      <c r="X232" s="117"/>
      <c r="Y232" s="117"/>
      <c r="Z232" s="117"/>
    </row>
    <row r="233" spans="1:26" s="86" customFormat="1" x14ac:dyDescent="0.2">
      <c r="A233" s="377"/>
      <c r="W233" s="117"/>
      <c r="X233" s="117"/>
      <c r="Y233" s="117"/>
      <c r="Z233" s="117"/>
    </row>
    <row r="234" spans="1:26" s="86" customFormat="1" x14ac:dyDescent="0.2">
      <c r="A234" s="377"/>
      <c r="W234" s="117"/>
      <c r="X234" s="117"/>
      <c r="Y234" s="117"/>
      <c r="Z234" s="117"/>
    </row>
    <row r="235" spans="1:26" s="86" customFormat="1" x14ac:dyDescent="0.2">
      <c r="A235" s="377"/>
      <c r="W235" s="117"/>
      <c r="X235" s="117"/>
      <c r="Y235" s="117"/>
      <c r="Z235" s="117"/>
    </row>
    <row r="236" spans="1:26" s="86" customFormat="1" x14ac:dyDescent="0.2">
      <c r="A236" s="377"/>
      <c r="W236" s="117"/>
      <c r="X236" s="117"/>
      <c r="Y236" s="117"/>
      <c r="Z236" s="117"/>
    </row>
    <row r="237" spans="1:26" s="86" customFormat="1" x14ac:dyDescent="0.2">
      <c r="A237" s="377"/>
      <c r="W237" s="117"/>
      <c r="X237" s="117"/>
      <c r="Y237" s="117"/>
      <c r="Z237" s="117"/>
    </row>
    <row r="238" spans="1:26" s="86" customFormat="1" x14ac:dyDescent="0.2">
      <c r="A238" s="377"/>
      <c r="W238" s="117"/>
      <c r="X238" s="117"/>
      <c r="Y238" s="117"/>
      <c r="Z238" s="117"/>
    </row>
    <row r="239" spans="1:26" s="86" customFormat="1" x14ac:dyDescent="0.2">
      <c r="A239" s="377"/>
      <c r="W239" s="117"/>
      <c r="X239" s="117"/>
      <c r="Y239" s="117"/>
      <c r="Z239" s="117"/>
    </row>
    <row r="240" spans="1:26" s="86" customFormat="1" x14ac:dyDescent="0.2">
      <c r="A240" s="377"/>
      <c r="W240" s="117"/>
      <c r="X240" s="117"/>
      <c r="Y240" s="117"/>
      <c r="Z240" s="117"/>
    </row>
    <row r="241" spans="1:26" s="86" customFormat="1" x14ac:dyDescent="0.2">
      <c r="A241" s="377"/>
      <c r="W241" s="117"/>
      <c r="X241" s="117"/>
      <c r="Y241" s="117"/>
      <c r="Z241" s="117"/>
    </row>
    <row r="242" spans="1:26" s="86" customFormat="1" x14ac:dyDescent="0.2">
      <c r="A242" s="377"/>
      <c r="W242" s="117"/>
      <c r="X242" s="117"/>
      <c r="Y242" s="117"/>
      <c r="Z242" s="117"/>
    </row>
    <row r="243" spans="1:26" s="86" customFormat="1" x14ac:dyDescent="0.2">
      <c r="A243" s="377"/>
      <c r="W243" s="117"/>
      <c r="X243" s="117"/>
      <c r="Y243" s="117"/>
      <c r="Z243" s="117"/>
    </row>
    <row r="244" spans="1:26" s="86" customFormat="1" x14ac:dyDescent="0.2">
      <c r="A244" s="377"/>
      <c r="W244" s="117"/>
      <c r="X244" s="117"/>
      <c r="Y244" s="117"/>
      <c r="Z244" s="117"/>
    </row>
    <row r="245" spans="1:26" s="86" customFormat="1" x14ac:dyDescent="0.2">
      <c r="A245" s="377"/>
      <c r="W245" s="117"/>
      <c r="X245" s="117"/>
      <c r="Y245" s="117"/>
      <c r="Z245" s="117"/>
    </row>
    <row r="246" spans="1:26" s="86" customFormat="1" x14ac:dyDescent="0.2">
      <c r="A246" s="377"/>
      <c r="W246" s="117"/>
      <c r="X246" s="117"/>
      <c r="Y246" s="117"/>
      <c r="Z246" s="117"/>
    </row>
    <row r="247" spans="1:26" s="86" customFormat="1" x14ac:dyDescent="0.2">
      <c r="A247" s="377"/>
      <c r="W247" s="117"/>
      <c r="X247" s="117"/>
      <c r="Y247" s="117"/>
      <c r="Z247" s="117"/>
    </row>
    <row r="248" spans="1:26" s="86" customFormat="1" x14ac:dyDescent="0.2">
      <c r="A248" s="377"/>
      <c r="W248" s="117"/>
      <c r="X248" s="117"/>
      <c r="Y248" s="117"/>
      <c r="Z248" s="117"/>
    </row>
    <row r="249" spans="1:26" s="86" customFormat="1" x14ac:dyDescent="0.2">
      <c r="A249" s="377"/>
      <c r="W249" s="117"/>
      <c r="X249" s="117"/>
      <c r="Y249" s="117"/>
      <c r="Z249" s="117"/>
    </row>
    <row r="250" spans="1:26" s="86" customFormat="1" x14ac:dyDescent="0.2">
      <c r="A250" s="377"/>
      <c r="W250" s="117"/>
      <c r="X250" s="117"/>
      <c r="Y250" s="117"/>
      <c r="Z250" s="117"/>
    </row>
    <row r="251" spans="1:26" s="86" customFormat="1" x14ac:dyDescent="0.2">
      <c r="A251" s="377"/>
      <c r="W251" s="117"/>
      <c r="X251" s="117"/>
      <c r="Y251" s="117"/>
      <c r="Z251" s="117"/>
    </row>
    <row r="252" spans="1:26" s="86" customFormat="1" x14ac:dyDescent="0.2">
      <c r="A252" s="377"/>
      <c r="W252" s="117"/>
      <c r="X252" s="117"/>
      <c r="Y252" s="117"/>
      <c r="Z252" s="117"/>
    </row>
    <row r="253" spans="1:26" s="86" customFormat="1" x14ac:dyDescent="0.2">
      <c r="A253" s="377"/>
      <c r="W253" s="117"/>
      <c r="X253" s="117"/>
      <c r="Y253" s="117"/>
      <c r="Z253" s="117"/>
    </row>
    <row r="254" spans="1:26" s="86" customFormat="1" x14ac:dyDescent="0.2">
      <c r="A254" s="377"/>
      <c r="W254" s="117"/>
      <c r="X254" s="117"/>
      <c r="Y254" s="117"/>
      <c r="Z254" s="117"/>
    </row>
    <row r="255" spans="1:26" s="86" customFormat="1" x14ac:dyDescent="0.2">
      <c r="A255" s="377"/>
      <c r="W255" s="117"/>
      <c r="X255" s="117"/>
      <c r="Y255" s="117"/>
      <c r="Z255" s="117"/>
    </row>
    <row r="256" spans="1:26" s="86" customFormat="1" x14ac:dyDescent="0.2">
      <c r="A256" s="377"/>
      <c r="W256" s="117"/>
      <c r="X256" s="117"/>
      <c r="Y256" s="117"/>
      <c r="Z256" s="117"/>
    </row>
    <row r="257" spans="1:26" s="86" customFormat="1" x14ac:dyDescent="0.2">
      <c r="A257" s="377"/>
      <c r="W257" s="117"/>
      <c r="X257" s="117"/>
      <c r="Y257" s="117"/>
      <c r="Z257" s="117"/>
    </row>
    <row r="258" spans="1:26" s="86" customFormat="1" x14ac:dyDescent="0.2">
      <c r="A258" s="377"/>
      <c r="W258" s="117"/>
      <c r="X258" s="117"/>
      <c r="Y258" s="117"/>
      <c r="Z258" s="117"/>
    </row>
    <row r="259" spans="1:26" s="86" customFormat="1" x14ac:dyDescent="0.2">
      <c r="A259" s="377"/>
      <c r="W259" s="117"/>
      <c r="X259" s="117"/>
      <c r="Y259" s="117"/>
      <c r="Z259" s="117"/>
    </row>
    <row r="260" spans="1:26" s="86" customFormat="1" x14ac:dyDescent="0.2">
      <c r="A260" s="377"/>
      <c r="W260" s="117"/>
      <c r="X260" s="117"/>
      <c r="Y260" s="117"/>
      <c r="Z260" s="117"/>
    </row>
    <row r="261" spans="1:26" s="86" customFormat="1" x14ac:dyDescent="0.2">
      <c r="A261" s="377"/>
      <c r="W261" s="117"/>
      <c r="X261" s="117"/>
      <c r="Y261" s="117"/>
      <c r="Z261" s="117"/>
    </row>
    <row r="262" spans="1:26" s="86" customFormat="1" x14ac:dyDescent="0.2">
      <c r="A262" s="377"/>
      <c r="W262" s="117"/>
      <c r="X262" s="117"/>
      <c r="Y262" s="117"/>
      <c r="Z262" s="117"/>
    </row>
    <row r="263" spans="1:26" s="86" customFormat="1" x14ac:dyDescent="0.2">
      <c r="A263" s="377"/>
      <c r="W263" s="117"/>
      <c r="X263" s="117"/>
      <c r="Y263" s="117"/>
      <c r="Z263" s="117"/>
    </row>
    <row r="264" spans="1:26" s="86" customFormat="1" x14ac:dyDescent="0.2">
      <c r="A264" s="377"/>
      <c r="W264" s="117"/>
      <c r="X264" s="117"/>
      <c r="Y264" s="117"/>
      <c r="Z264" s="117"/>
    </row>
    <row r="265" spans="1:26" s="86" customFormat="1" x14ac:dyDescent="0.2">
      <c r="A265" s="377"/>
      <c r="W265" s="117"/>
      <c r="X265" s="117"/>
      <c r="Y265" s="117"/>
      <c r="Z265" s="117"/>
    </row>
    <row r="266" spans="1:26" s="86" customFormat="1" x14ac:dyDescent="0.2">
      <c r="A266" s="377"/>
      <c r="W266" s="117"/>
      <c r="X266" s="117"/>
      <c r="Y266" s="117"/>
      <c r="Z266" s="117"/>
    </row>
    <row r="267" spans="1:26" s="86" customFormat="1" x14ac:dyDescent="0.2">
      <c r="A267" s="377"/>
      <c r="W267" s="117"/>
      <c r="X267" s="117"/>
      <c r="Y267" s="117"/>
      <c r="Z267" s="117"/>
    </row>
    <row r="268" spans="1:26" s="86" customFormat="1" x14ac:dyDescent="0.2">
      <c r="A268" s="377"/>
      <c r="W268" s="117"/>
      <c r="X268" s="117"/>
      <c r="Y268" s="117"/>
      <c r="Z268" s="117"/>
    </row>
    <row r="269" spans="1:26" s="86" customFormat="1" x14ac:dyDescent="0.2">
      <c r="A269" s="377"/>
      <c r="W269" s="117"/>
      <c r="X269" s="117"/>
      <c r="Y269" s="117"/>
      <c r="Z269" s="117"/>
    </row>
    <row r="270" spans="1:26" s="86" customFormat="1" x14ac:dyDescent="0.2">
      <c r="A270" s="377"/>
      <c r="W270" s="117"/>
      <c r="X270" s="117"/>
      <c r="Y270" s="117"/>
      <c r="Z270" s="117"/>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270"/>
  <sheetViews>
    <sheetView zoomScale="80" zoomScaleNormal="80" zoomScaleSheetLayoutView="80" zoomScalePageLayoutView="86" workbookViewId="0">
      <selection activeCell="W17" sqref="W17"/>
    </sheetView>
  </sheetViews>
  <sheetFormatPr defaultColWidth="9.33203125" defaultRowHeight="12.75" x14ac:dyDescent="0.2"/>
  <cols>
    <col min="1" max="1" width="1.83203125" style="377" customWidth="1"/>
    <col min="2" max="2" width="42" style="75" customWidth="1"/>
    <col min="3" max="5" width="11" style="75" customWidth="1"/>
    <col min="6" max="6" width="12.6640625" style="75" customWidth="1"/>
    <col min="7" max="9" width="11" style="75" customWidth="1"/>
    <col min="10" max="10" width="12.6640625" style="75" customWidth="1"/>
    <col min="11" max="13" width="11" style="75" customWidth="1"/>
    <col min="14" max="14" width="12.6640625" style="75" customWidth="1"/>
    <col min="15" max="17" width="11" style="75" customWidth="1"/>
    <col min="18" max="18" width="12.6640625" style="75" customWidth="1"/>
    <col min="19" max="21" width="11" style="75" customWidth="1"/>
    <col min="22" max="22" width="12.6640625" style="75" customWidth="1"/>
    <col min="23" max="25" width="11" style="75" customWidth="1"/>
    <col min="26" max="26" width="12.6640625" style="75" customWidth="1"/>
    <col min="27" max="27" width="4.5" style="377" customWidth="1"/>
    <col min="28" max="115" width="9.33203125" style="75" customWidth="1"/>
    <col min="116" max="116" width="10.6640625" style="75" customWidth="1"/>
    <col min="117" max="16384" width="9.33203125" style="75"/>
  </cols>
  <sheetData>
    <row r="1" spans="1:27" s="87" customFormat="1" ht="21" customHeight="1" x14ac:dyDescent="0.25">
      <c r="B1" s="88" t="s">
        <v>205</v>
      </c>
    </row>
    <row r="2" spans="1:27" s="377" customFormat="1" ht="19.5" customHeight="1" x14ac:dyDescent="0.2"/>
    <row r="3" spans="1:27" s="91" customFormat="1" ht="20.25" customHeight="1" x14ac:dyDescent="0.15">
      <c r="A3" s="89"/>
      <c r="B3" s="90" t="s">
        <v>243</v>
      </c>
      <c r="C3" s="602" t="s">
        <v>1</v>
      </c>
      <c r="D3" s="602"/>
      <c r="E3" s="602"/>
      <c r="F3" s="602"/>
      <c r="G3" s="602" t="s">
        <v>2</v>
      </c>
      <c r="H3" s="602"/>
      <c r="I3" s="602"/>
      <c r="J3" s="602"/>
      <c r="K3" s="602" t="s">
        <v>3</v>
      </c>
      <c r="L3" s="602"/>
      <c r="M3" s="602"/>
      <c r="N3" s="602"/>
      <c r="O3" s="602" t="s">
        <v>4</v>
      </c>
      <c r="P3" s="602"/>
      <c r="Q3" s="602"/>
      <c r="R3" s="602"/>
      <c r="S3" s="602" t="s">
        <v>5</v>
      </c>
      <c r="T3" s="602"/>
      <c r="U3" s="602"/>
      <c r="V3" s="602"/>
      <c r="W3" s="602" t="s">
        <v>6</v>
      </c>
      <c r="X3" s="602"/>
      <c r="Y3" s="602"/>
      <c r="Z3" s="602"/>
      <c r="AA3" s="89"/>
    </row>
    <row r="4" spans="1:27" ht="38.25" x14ac:dyDescent="0.2">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2">
      <c r="B5" s="96" t="s">
        <v>41</v>
      </c>
      <c r="C5" s="97"/>
      <c r="D5" s="428">
        <v>0</v>
      </c>
      <c r="E5" s="428">
        <v>0</v>
      </c>
      <c r="F5" s="429">
        <f t="shared" ref="F5:F10" si="0">SUM(C5:E5)</f>
        <v>0</v>
      </c>
      <c r="G5" s="100"/>
      <c r="H5" s="428">
        <v>0</v>
      </c>
      <c r="I5" s="428">
        <v>0</v>
      </c>
      <c r="J5" s="429">
        <f t="shared" ref="J5:J10" si="1">SUM(G5:I5)</f>
        <v>0</v>
      </c>
      <c r="K5" s="100"/>
      <c r="L5" s="428"/>
      <c r="M5" s="428"/>
      <c r="N5" s="101">
        <f t="shared" ref="N5:N10" si="2">SUM(L5:M5)</f>
        <v>0</v>
      </c>
      <c r="O5" s="102"/>
      <c r="P5" s="428"/>
      <c r="Q5" s="428"/>
      <c r="R5" s="101">
        <f t="shared" ref="R5:R10" si="3">SUM(P5:Q5)</f>
        <v>0</v>
      </c>
      <c r="S5" s="102"/>
      <c r="T5" s="428"/>
      <c r="U5" s="428"/>
      <c r="V5" s="101">
        <f t="shared" ref="V5:V10" si="4">SUM(T5:U5)</f>
        <v>0</v>
      </c>
      <c r="W5" s="102"/>
      <c r="X5" s="428"/>
      <c r="Y5" s="428"/>
      <c r="Z5" s="101">
        <f t="shared" ref="Z5:Z10" si="5">SUM(X5:Y5)</f>
        <v>0</v>
      </c>
    </row>
    <row r="6" spans="1:27" x14ac:dyDescent="0.2">
      <c r="B6" s="103" t="s">
        <v>42</v>
      </c>
      <c r="C6" s="104"/>
      <c r="D6" s="430">
        <v>0</v>
      </c>
      <c r="E6" s="430">
        <v>0</v>
      </c>
      <c r="F6" s="431">
        <f t="shared" si="0"/>
        <v>0</v>
      </c>
      <c r="G6" s="107"/>
      <c r="H6" s="430">
        <v>0</v>
      </c>
      <c r="I6" s="430">
        <v>0</v>
      </c>
      <c r="J6" s="431">
        <f t="shared" si="1"/>
        <v>0</v>
      </c>
      <c r="K6" s="107"/>
      <c r="L6" s="430"/>
      <c r="M6" s="430"/>
      <c r="N6" s="108">
        <f t="shared" si="2"/>
        <v>0</v>
      </c>
      <c r="O6" s="109"/>
      <c r="P6" s="430"/>
      <c r="Q6" s="430"/>
      <c r="R6" s="108">
        <f t="shared" si="3"/>
        <v>0</v>
      </c>
      <c r="S6" s="109"/>
      <c r="T6" s="430"/>
      <c r="U6" s="430"/>
      <c r="V6" s="108">
        <f t="shared" si="4"/>
        <v>0</v>
      </c>
      <c r="W6" s="109"/>
      <c r="X6" s="430"/>
      <c r="Y6" s="430"/>
      <c r="Z6" s="108">
        <f t="shared" si="5"/>
        <v>0</v>
      </c>
    </row>
    <row r="7" spans="1:27" x14ac:dyDescent="0.2">
      <c r="B7" s="103" t="s">
        <v>43</v>
      </c>
      <c r="C7" s="104"/>
      <c r="D7" s="430">
        <v>0</v>
      </c>
      <c r="E7" s="430">
        <v>0</v>
      </c>
      <c r="F7" s="431">
        <f t="shared" si="0"/>
        <v>0</v>
      </c>
      <c r="G7" s="107"/>
      <c r="H7" s="430">
        <v>0</v>
      </c>
      <c r="I7" s="430">
        <v>0</v>
      </c>
      <c r="J7" s="431">
        <f t="shared" si="1"/>
        <v>0</v>
      </c>
      <c r="K7" s="107"/>
      <c r="L7" s="430"/>
      <c r="M7" s="430"/>
      <c r="N7" s="108">
        <f t="shared" si="2"/>
        <v>0</v>
      </c>
      <c r="O7" s="109"/>
      <c r="P7" s="430"/>
      <c r="Q7" s="430"/>
      <c r="R7" s="108">
        <f t="shared" si="3"/>
        <v>0</v>
      </c>
      <c r="S7" s="109"/>
      <c r="T7" s="430"/>
      <c r="U7" s="430"/>
      <c r="V7" s="108">
        <f t="shared" si="4"/>
        <v>0</v>
      </c>
      <c r="W7" s="109"/>
      <c r="X7" s="430"/>
      <c r="Y7" s="430"/>
      <c r="Z7" s="108">
        <f t="shared" si="5"/>
        <v>0</v>
      </c>
    </row>
    <row r="8" spans="1:27" x14ac:dyDescent="0.2">
      <c r="B8" s="255" t="s">
        <v>196</v>
      </c>
      <c r="C8" s="104"/>
      <c r="D8" s="430">
        <v>0</v>
      </c>
      <c r="E8" s="430">
        <v>0</v>
      </c>
      <c r="F8" s="431">
        <f t="shared" si="0"/>
        <v>0</v>
      </c>
      <c r="G8" s="107"/>
      <c r="H8" s="430">
        <v>0</v>
      </c>
      <c r="I8" s="430">
        <v>0</v>
      </c>
      <c r="J8" s="431">
        <f t="shared" si="1"/>
        <v>0</v>
      </c>
      <c r="K8" s="107"/>
      <c r="L8" s="430"/>
      <c r="M8" s="430"/>
      <c r="N8" s="108">
        <f t="shared" si="2"/>
        <v>0</v>
      </c>
      <c r="O8" s="109"/>
      <c r="P8" s="430"/>
      <c r="Q8" s="430"/>
      <c r="R8" s="108">
        <f t="shared" si="3"/>
        <v>0</v>
      </c>
      <c r="S8" s="109"/>
      <c r="T8" s="430"/>
      <c r="U8" s="430"/>
      <c r="V8" s="108">
        <f t="shared" si="4"/>
        <v>0</v>
      </c>
      <c r="W8" s="109"/>
      <c r="X8" s="430"/>
      <c r="Y8" s="430"/>
      <c r="Z8" s="108">
        <f t="shared" si="5"/>
        <v>0</v>
      </c>
    </row>
    <row r="9" spans="1:27" x14ac:dyDescent="0.2">
      <c r="B9" s="103" t="s">
        <v>44</v>
      </c>
      <c r="C9" s="104"/>
      <c r="D9" s="430">
        <v>0</v>
      </c>
      <c r="E9" s="430">
        <v>0</v>
      </c>
      <c r="F9" s="431">
        <f t="shared" si="0"/>
        <v>0</v>
      </c>
      <c r="G9" s="107"/>
      <c r="H9" s="430">
        <v>0</v>
      </c>
      <c r="I9" s="430">
        <v>0</v>
      </c>
      <c r="J9" s="431">
        <f t="shared" si="1"/>
        <v>0</v>
      </c>
      <c r="K9" s="107"/>
      <c r="L9" s="430"/>
      <c r="M9" s="430"/>
      <c r="N9" s="108">
        <f t="shared" si="2"/>
        <v>0</v>
      </c>
      <c r="O9" s="109"/>
      <c r="P9" s="430"/>
      <c r="Q9" s="430"/>
      <c r="R9" s="108">
        <f t="shared" si="3"/>
        <v>0</v>
      </c>
      <c r="S9" s="109"/>
      <c r="T9" s="430"/>
      <c r="U9" s="430"/>
      <c r="V9" s="108">
        <f t="shared" si="4"/>
        <v>0</v>
      </c>
      <c r="W9" s="109"/>
      <c r="X9" s="430"/>
      <c r="Y9" s="430"/>
      <c r="Z9" s="108">
        <f t="shared" si="5"/>
        <v>0</v>
      </c>
    </row>
    <row r="10" spans="1:27" x14ac:dyDescent="0.2">
      <c r="B10" s="110" t="s">
        <v>14</v>
      </c>
      <c r="C10" s="111"/>
      <c r="D10" s="432">
        <v>0</v>
      </c>
      <c r="E10" s="432">
        <v>0</v>
      </c>
      <c r="F10" s="433">
        <f t="shared" si="0"/>
        <v>0</v>
      </c>
      <c r="G10" s="114"/>
      <c r="H10" s="432">
        <v>0</v>
      </c>
      <c r="I10" s="432">
        <v>0</v>
      </c>
      <c r="J10" s="433">
        <f t="shared" si="1"/>
        <v>0</v>
      </c>
      <c r="K10" s="114"/>
      <c r="L10" s="432"/>
      <c r="M10" s="432"/>
      <c r="N10" s="115">
        <f t="shared" si="2"/>
        <v>0</v>
      </c>
      <c r="O10" s="116"/>
      <c r="P10" s="432"/>
      <c r="Q10" s="432"/>
      <c r="R10" s="115">
        <f t="shared" si="3"/>
        <v>0</v>
      </c>
      <c r="S10" s="116"/>
      <c r="T10" s="432"/>
      <c r="U10" s="432"/>
      <c r="V10" s="115">
        <f t="shared" si="4"/>
        <v>0</v>
      </c>
      <c r="W10" s="116"/>
      <c r="X10" s="432"/>
      <c r="Y10" s="432"/>
      <c r="Z10" s="115">
        <f t="shared" si="5"/>
        <v>0</v>
      </c>
    </row>
    <row r="11" spans="1:27" s="125" customFormat="1" x14ac:dyDescent="0.2">
      <c r="A11" s="117"/>
      <c r="B11" s="118" t="s">
        <v>45</v>
      </c>
      <c r="C11" s="119"/>
      <c r="D11" s="120">
        <f>SUM(D5:D10)</f>
        <v>0</v>
      </c>
      <c r="E11" s="120">
        <f>SUM(E5:E10)</f>
        <v>0</v>
      </c>
      <c r="F11" s="121">
        <f>SUM(F5:F10)</f>
        <v>0</v>
      </c>
      <c r="G11" s="118"/>
      <c r="H11" s="120">
        <f>SUM(H5:H10)</f>
        <v>0</v>
      </c>
      <c r="I11" s="120">
        <f>SUM(I5:I10)</f>
        <v>0</v>
      </c>
      <c r="J11" s="122">
        <f>SUM(J5:J10)</f>
        <v>0</v>
      </c>
      <c r="K11" s="123"/>
      <c r="L11" s="124">
        <f>SUM(L5:L10)</f>
        <v>0</v>
      </c>
      <c r="M11" s="124">
        <f>SUM(M5:M10)</f>
        <v>0</v>
      </c>
      <c r="N11" s="122">
        <f>SUM(N5:N10)</f>
        <v>0</v>
      </c>
      <c r="O11" s="123"/>
      <c r="P11" s="124">
        <f>SUM(P5:P10)</f>
        <v>0</v>
      </c>
      <c r="Q11" s="124">
        <f>SUM(Q5:Q10)</f>
        <v>0</v>
      </c>
      <c r="R11" s="122">
        <f>SUM(R5:R10)</f>
        <v>0</v>
      </c>
      <c r="S11" s="123"/>
      <c r="T11" s="124">
        <f>SUM(T5:T10)</f>
        <v>0</v>
      </c>
      <c r="U11" s="124">
        <f>SUM(U5:U10)</f>
        <v>0</v>
      </c>
      <c r="V11" s="122">
        <f>SUM(V5:V10)</f>
        <v>0</v>
      </c>
      <c r="W11" s="123"/>
      <c r="X11" s="124">
        <f>SUM(X5:X10)</f>
        <v>0</v>
      </c>
      <c r="Y11" s="124">
        <f>SUM(Y5:Y10)</f>
        <v>0</v>
      </c>
      <c r="Z11" s="122">
        <f>SUM(Z5:Z10)</f>
        <v>0</v>
      </c>
      <c r="AA11" s="117"/>
    </row>
    <row r="12" spans="1:27" ht="2.1" customHeight="1" x14ac:dyDescent="0.2">
      <c r="B12" s="126"/>
      <c r="C12" s="126"/>
      <c r="D12" s="127"/>
      <c r="E12" s="127"/>
      <c r="F12" s="128"/>
      <c r="G12" s="126"/>
      <c r="H12" s="129"/>
      <c r="I12" s="129"/>
      <c r="J12" s="130"/>
      <c r="K12" s="131"/>
      <c r="L12" s="129"/>
      <c r="M12" s="132"/>
      <c r="N12" s="130"/>
      <c r="O12" s="131"/>
      <c r="P12" s="129"/>
      <c r="Q12" s="132"/>
      <c r="R12" s="130"/>
      <c r="S12" s="131"/>
      <c r="T12" s="129"/>
      <c r="U12" s="132"/>
      <c r="V12" s="130"/>
      <c r="W12" s="131"/>
      <c r="X12" s="129"/>
      <c r="Y12" s="132"/>
      <c r="Z12" s="130"/>
    </row>
    <row r="13" spans="1:27" x14ac:dyDescent="0.2">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2">
      <c r="B14" s="96" t="s">
        <v>46</v>
      </c>
      <c r="C14" s="97"/>
      <c r="D14" s="428">
        <v>0</v>
      </c>
      <c r="E14" s="428">
        <v>0</v>
      </c>
      <c r="F14" s="429">
        <f>SUM(C14:E14)</f>
        <v>0</v>
      </c>
      <c r="G14" s="100"/>
      <c r="H14" s="428">
        <v>0</v>
      </c>
      <c r="I14" s="428">
        <v>0</v>
      </c>
      <c r="J14" s="429">
        <v>0</v>
      </c>
      <c r="K14" s="102"/>
      <c r="L14" s="428"/>
      <c r="M14" s="428"/>
      <c r="N14" s="101">
        <v>0</v>
      </c>
      <c r="O14" s="102"/>
      <c r="P14" s="138"/>
      <c r="Q14" s="138"/>
      <c r="R14" s="101">
        <v>0</v>
      </c>
      <c r="S14" s="102"/>
      <c r="T14" s="138"/>
      <c r="U14" s="138"/>
      <c r="V14" s="101">
        <f>SUM(T14:U14)</f>
        <v>0</v>
      </c>
      <c r="W14" s="102"/>
      <c r="X14" s="138"/>
      <c r="Y14" s="138"/>
      <c r="Z14" s="101">
        <f>SUM(X14:Y14)</f>
        <v>0</v>
      </c>
    </row>
    <row r="15" spans="1:27" x14ac:dyDescent="0.2">
      <c r="B15" s="103" t="s">
        <v>47</v>
      </c>
      <c r="C15" s="104"/>
      <c r="D15" s="430">
        <v>0</v>
      </c>
      <c r="E15" s="430">
        <v>0</v>
      </c>
      <c r="F15" s="431">
        <f>SUM(C15:E15)</f>
        <v>0</v>
      </c>
      <c r="G15" s="107"/>
      <c r="H15" s="430">
        <v>0</v>
      </c>
      <c r="I15" s="430">
        <v>0</v>
      </c>
      <c r="J15" s="431">
        <v>0</v>
      </c>
      <c r="K15" s="109"/>
      <c r="L15" s="430"/>
      <c r="M15" s="430"/>
      <c r="N15" s="108">
        <v>0</v>
      </c>
      <c r="O15" s="109"/>
      <c r="P15" s="139"/>
      <c r="Q15" s="139"/>
      <c r="R15" s="108">
        <v>0</v>
      </c>
      <c r="S15" s="109"/>
      <c r="T15" s="139"/>
      <c r="U15" s="139"/>
      <c r="V15" s="108">
        <f>SUM(T15:U15)</f>
        <v>0</v>
      </c>
      <c r="W15" s="109"/>
      <c r="X15" s="139"/>
      <c r="Y15" s="139"/>
      <c r="Z15" s="108">
        <f>SUM(X15:Y15)</f>
        <v>0</v>
      </c>
    </row>
    <row r="16" spans="1:27" x14ac:dyDescent="0.2">
      <c r="B16" s="103" t="s">
        <v>48</v>
      </c>
      <c r="C16" s="104"/>
      <c r="D16" s="430">
        <v>0</v>
      </c>
      <c r="E16" s="430">
        <v>0</v>
      </c>
      <c r="F16" s="431">
        <f>SUM(C16:E16)</f>
        <v>0</v>
      </c>
      <c r="G16" s="107"/>
      <c r="H16" s="430">
        <v>0</v>
      </c>
      <c r="I16" s="430">
        <v>0</v>
      </c>
      <c r="J16" s="431">
        <v>0</v>
      </c>
      <c r="K16" s="109"/>
      <c r="L16" s="430"/>
      <c r="M16" s="430"/>
      <c r="N16" s="108">
        <v>0</v>
      </c>
      <c r="O16" s="109"/>
      <c r="P16" s="139"/>
      <c r="Q16" s="139"/>
      <c r="R16" s="108">
        <v>0</v>
      </c>
      <c r="S16" s="109"/>
      <c r="T16" s="139"/>
      <c r="U16" s="139"/>
      <c r="V16" s="108">
        <f>SUM(T16:U16)</f>
        <v>0</v>
      </c>
      <c r="W16" s="109"/>
      <c r="X16" s="139"/>
      <c r="Y16" s="139"/>
      <c r="Z16" s="108">
        <f>SUM(X16:Y16)</f>
        <v>0</v>
      </c>
    </row>
    <row r="17" spans="1:27" x14ac:dyDescent="0.2">
      <c r="B17" s="110" t="s">
        <v>10</v>
      </c>
      <c r="C17" s="140"/>
      <c r="D17" s="432">
        <v>0</v>
      </c>
      <c r="E17" s="432">
        <v>0</v>
      </c>
      <c r="F17" s="433">
        <f>SUM(C17:E17)</f>
        <v>0</v>
      </c>
      <c r="G17" s="114"/>
      <c r="H17" s="432">
        <v>0</v>
      </c>
      <c r="I17" s="432">
        <v>0</v>
      </c>
      <c r="J17" s="433">
        <v>0</v>
      </c>
      <c r="K17" s="116"/>
      <c r="L17" s="432"/>
      <c r="M17" s="432"/>
      <c r="N17" s="115">
        <v>0</v>
      </c>
      <c r="O17" s="116"/>
      <c r="P17" s="141"/>
      <c r="Q17" s="141"/>
      <c r="R17" s="115">
        <v>0</v>
      </c>
      <c r="S17" s="116"/>
      <c r="T17" s="141"/>
      <c r="U17" s="141"/>
      <c r="V17" s="115">
        <f>SUM(T17:U17)</f>
        <v>0</v>
      </c>
      <c r="W17" s="116"/>
      <c r="X17" s="141"/>
      <c r="Y17" s="141"/>
      <c r="Z17" s="115">
        <f>SUM(X17:Y17)</f>
        <v>0</v>
      </c>
    </row>
    <row r="18" spans="1:27" s="125" customFormat="1" x14ac:dyDescent="0.2">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2">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129"/>
      <c r="Y19" s="132"/>
      <c r="Z19" s="130"/>
    </row>
    <row r="20" spans="1:27" s="143" customFormat="1" ht="3" customHeight="1" x14ac:dyDescent="0.2">
      <c r="B20" s="144"/>
      <c r="C20" s="144"/>
      <c r="D20" s="145"/>
      <c r="E20" s="145"/>
      <c r="F20" s="146"/>
      <c r="G20" s="144"/>
      <c r="H20" s="147"/>
      <c r="I20" s="147"/>
      <c r="J20" s="137"/>
      <c r="K20" s="137"/>
      <c r="L20" s="147"/>
      <c r="M20" s="148"/>
      <c r="N20" s="137"/>
      <c r="O20" s="137"/>
      <c r="P20" s="147"/>
      <c r="Q20" s="148"/>
      <c r="R20" s="137"/>
      <c r="S20" s="137"/>
      <c r="T20" s="147"/>
      <c r="U20" s="148"/>
      <c r="V20" s="137"/>
      <c r="W20" s="137"/>
      <c r="X20" s="147"/>
      <c r="Y20" s="148"/>
      <c r="Z20" s="137"/>
    </row>
    <row r="21" spans="1:27" s="125" customFormat="1" x14ac:dyDescent="0.2">
      <c r="A21" s="117"/>
      <c r="B21" s="149" t="s">
        <v>40</v>
      </c>
      <c r="C21" s="149"/>
      <c r="D21" s="150">
        <f>D11+D18</f>
        <v>0</v>
      </c>
      <c r="E21" s="150">
        <f>E11+E18</f>
        <v>0</v>
      </c>
      <c r="F21" s="151">
        <f>F11+F18</f>
        <v>0</v>
      </c>
      <c r="G21" s="149"/>
      <c r="H21" s="150">
        <f>H11+H18</f>
        <v>0</v>
      </c>
      <c r="I21" s="150">
        <f>I11+I18</f>
        <v>0</v>
      </c>
      <c r="J21" s="151">
        <f>J11+J18</f>
        <v>0</v>
      </c>
      <c r="K21" s="152"/>
      <c r="L21" s="150">
        <f>L11+L18</f>
        <v>0</v>
      </c>
      <c r="M21" s="150">
        <f>M11+M18</f>
        <v>0</v>
      </c>
      <c r="N21" s="151">
        <f>N11+N18</f>
        <v>0</v>
      </c>
      <c r="O21" s="152"/>
      <c r="P21" s="150">
        <f>P11+P18</f>
        <v>0</v>
      </c>
      <c r="Q21" s="150">
        <f>Q11+Q18</f>
        <v>0</v>
      </c>
      <c r="R21" s="151">
        <f>R11+R18</f>
        <v>0</v>
      </c>
      <c r="S21" s="152"/>
      <c r="T21" s="150">
        <f>T11+T18</f>
        <v>0</v>
      </c>
      <c r="U21" s="150">
        <f>U11+U18</f>
        <v>0</v>
      </c>
      <c r="V21" s="151">
        <f>V11+V18</f>
        <v>0</v>
      </c>
      <c r="W21" s="152"/>
      <c r="X21" s="153">
        <f>X11+X18</f>
        <v>0</v>
      </c>
      <c r="Y21" s="154">
        <f>Y11+Y18</f>
        <v>0</v>
      </c>
      <c r="Z21" s="155">
        <f>Z11+Z18</f>
        <v>0</v>
      </c>
      <c r="AA21" s="117"/>
    </row>
    <row r="22" spans="1:27" x14ac:dyDescent="0.2">
      <c r="B22" s="156" t="s">
        <v>49</v>
      </c>
      <c r="C22" s="157"/>
      <c r="D22" s="158"/>
      <c r="E22" s="158"/>
      <c r="F22" s="159"/>
      <c r="G22" s="157"/>
      <c r="H22" s="141"/>
      <c r="I22" s="141"/>
      <c r="J22" s="160"/>
      <c r="K22" s="160"/>
      <c r="L22" s="141"/>
      <c r="M22" s="141"/>
      <c r="N22" s="160"/>
      <c r="O22" s="160"/>
      <c r="P22" s="141"/>
      <c r="Q22" s="141"/>
      <c r="R22" s="160"/>
      <c r="S22" s="160"/>
      <c r="T22" s="141"/>
      <c r="U22" s="141"/>
      <c r="V22" s="160"/>
      <c r="W22" s="160"/>
      <c r="X22" s="141"/>
      <c r="Y22" s="141"/>
      <c r="Z22" s="160"/>
    </row>
    <row r="23" spans="1:27" x14ac:dyDescent="0.2">
      <c r="B23" s="161" t="s">
        <v>50</v>
      </c>
      <c r="C23" s="162">
        <v>0</v>
      </c>
      <c r="D23" s="163"/>
      <c r="E23" s="164">
        <v>0</v>
      </c>
      <c r="F23" s="165"/>
      <c r="G23" s="162">
        <v>0</v>
      </c>
      <c r="H23" s="166"/>
      <c r="I23" s="166">
        <v>0</v>
      </c>
      <c r="J23" s="167"/>
      <c r="K23" s="162"/>
      <c r="L23" s="166"/>
      <c r="M23" s="166"/>
      <c r="N23" s="167"/>
      <c r="O23" s="162"/>
      <c r="P23" s="166"/>
      <c r="Q23" s="166"/>
      <c r="R23" s="167"/>
      <c r="S23" s="162"/>
      <c r="T23" s="166"/>
      <c r="U23" s="166"/>
      <c r="V23" s="167"/>
      <c r="W23" s="162"/>
      <c r="X23" s="166"/>
      <c r="Y23" s="164"/>
      <c r="Z23" s="167"/>
    </row>
    <row r="24" spans="1:27" s="125" customFormat="1" x14ac:dyDescent="0.2">
      <c r="A24" s="117"/>
      <c r="B24" s="168" t="s">
        <v>45</v>
      </c>
      <c r="C24" s="169">
        <f>SUM(C23)</f>
        <v>0</v>
      </c>
      <c r="D24" s="150"/>
      <c r="E24" s="150">
        <f>E23</f>
        <v>0</v>
      </c>
      <c r="F24" s="151"/>
      <c r="G24" s="169">
        <f>SUM(G23)</f>
        <v>0</v>
      </c>
      <c r="H24" s="150"/>
      <c r="I24" s="150">
        <f>I23</f>
        <v>0</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2">
      <c r="B25" s="144"/>
      <c r="C25" s="144"/>
      <c r="D25" s="145"/>
      <c r="E25" s="145"/>
      <c r="F25" s="146"/>
      <c r="G25" s="144"/>
      <c r="H25" s="147"/>
      <c r="I25" s="147"/>
      <c r="J25" s="137"/>
      <c r="K25" s="137"/>
      <c r="L25" s="147"/>
      <c r="M25" s="148"/>
      <c r="N25" s="137"/>
      <c r="O25" s="137"/>
      <c r="P25" s="147"/>
      <c r="Q25" s="148"/>
      <c r="R25" s="137"/>
      <c r="S25" s="137"/>
      <c r="T25" s="147"/>
      <c r="U25" s="148"/>
      <c r="V25" s="137"/>
      <c r="W25" s="137"/>
      <c r="X25" s="147"/>
      <c r="Y25" s="148"/>
      <c r="Z25" s="137"/>
    </row>
    <row r="26" spans="1:27" s="125" customFormat="1" x14ac:dyDescent="0.2">
      <c r="A26" s="117"/>
      <c r="B26" s="149" t="s">
        <v>51</v>
      </c>
      <c r="C26" s="171">
        <f>C24</f>
        <v>0</v>
      </c>
      <c r="D26" s="172"/>
      <c r="E26" s="172"/>
      <c r="F26" s="173"/>
      <c r="G26" s="171">
        <f>G24</f>
        <v>0</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377" customFormat="1" ht="33.75" customHeight="1" x14ac:dyDescent="0.2"/>
    <row r="28" spans="1:27" s="91" customFormat="1" ht="20.25" customHeight="1" x14ac:dyDescent="0.15">
      <c r="A28" s="89"/>
      <c r="B28" s="176"/>
      <c r="C28" s="602" t="s">
        <v>17</v>
      </c>
      <c r="D28" s="602"/>
      <c r="E28" s="602"/>
      <c r="F28" s="602"/>
      <c r="G28" s="602" t="s">
        <v>18</v>
      </c>
      <c r="H28" s="602"/>
      <c r="I28" s="602"/>
      <c r="J28" s="602" t="s">
        <v>17</v>
      </c>
      <c r="K28" s="602" t="s">
        <v>19</v>
      </c>
      <c r="L28" s="602"/>
      <c r="M28" s="602"/>
      <c r="N28" s="602" t="s">
        <v>17</v>
      </c>
      <c r="O28" s="602" t="s">
        <v>20</v>
      </c>
      <c r="P28" s="602"/>
      <c r="Q28" s="602"/>
      <c r="R28" s="602" t="s">
        <v>17</v>
      </c>
      <c r="S28" s="602" t="s">
        <v>21</v>
      </c>
      <c r="T28" s="602"/>
      <c r="U28" s="602"/>
      <c r="V28" s="602" t="s">
        <v>17</v>
      </c>
      <c r="W28" s="602" t="s">
        <v>22</v>
      </c>
      <c r="X28" s="602"/>
      <c r="Y28" s="602"/>
      <c r="Z28" s="602" t="s">
        <v>17</v>
      </c>
      <c r="AA28" s="89"/>
    </row>
    <row r="29" spans="1:27" ht="38.25" x14ac:dyDescent="0.2">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2">
      <c r="B30" s="96" t="s">
        <v>41</v>
      </c>
      <c r="C30" s="97"/>
      <c r="D30" s="428"/>
      <c r="E30" s="428"/>
      <c r="F30" s="429">
        <f t="shared" ref="F30:F35" si="6">SUM(C30:E30)</f>
        <v>0</v>
      </c>
      <c r="G30" s="100"/>
      <c r="H30" s="428"/>
      <c r="I30" s="428"/>
      <c r="J30" s="429">
        <f t="shared" ref="J30:J35" si="7">SUM(G30:I30)</f>
        <v>0</v>
      </c>
      <c r="K30" s="100"/>
      <c r="L30" s="428"/>
      <c r="M30" s="428"/>
      <c r="N30" s="101">
        <f t="shared" ref="N30:N35" si="8">SUM(L30:M30)</f>
        <v>0</v>
      </c>
      <c r="O30" s="102"/>
      <c r="P30" s="428"/>
      <c r="Q30" s="428"/>
      <c r="R30" s="101">
        <f>SUM(P30:Q30)</f>
        <v>0</v>
      </c>
      <c r="S30" s="102"/>
      <c r="T30" s="428"/>
      <c r="U30" s="428"/>
      <c r="V30" s="101">
        <f t="shared" ref="V30:V35" si="9">SUM(T30:U30)</f>
        <v>0</v>
      </c>
      <c r="W30" s="102"/>
      <c r="X30" s="428"/>
      <c r="Y30" s="428"/>
      <c r="Z30" s="101">
        <f t="shared" ref="Z30:Z35" si="10">SUM(X30:Y30)</f>
        <v>0</v>
      </c>
    </row>
    <row r="31" spans="1:27" x14ac:dyDescent="0.2">
      <c r="B31" s="103" t="s">
        <v>42</v>
      </c>
      <c r="C31" s="104"/>
      <c r="D31" s="430"/>
      <c r="E31" s="430"/>
      <c r="F31" s="431">
        <f t="shared" si="6"/>
        <v>0</v>
      </c>
      <c r="G31" s="107"/>
      <c r="H31" s="430"/>
      <c r="I31" s="430"/>
      <c r="J31" s="431">
        <f t="shared" si="7"/>
        <v>0</v>
      </c>
      <c r="K31" s="107"/>
      <c r="L31" s="430"/>
      <c r="M31" s="430"/>
      <c r="N31" s="108">
        <f t="shared" si="8"/>
        <v>0</v>
      </c>
      <c r="O31" s="109"/>
      <c r="P31" s="430"/>
      <c r="Q31" s="430"/>
      <c r="R31" s="108">
        <f>SUM(P31:Q31)</f>
        <v>0</v>
      </c>
      <c r="S31" s="109"/>
      <c r="T31" s="430"/>
      <c r="U31" s="430"/>
      <c r="V31" s="108">
        <f t="shared" si="9"/>
        <v>0</v>
      </c>
      <c r="W31" s="109"/>
      <c r="X31" s="430"/>
      <c r="Y31" s="430"/>
      <c r="Z31" s="108">
        <f t="shared" si="10"/>
        <v>0</v>
      </c>
    </row>
    <row r="32" spans="1:27" x14ac:dyDescent="0.2">
      <c r="B32" s="103" t="s">
        <v>43</v>
      </c>
      <c r="C32" s="104"/>
      <c r="D32" s="430"/>
      <c r="E32" s="430"/>
      <c r="F32" s="431">
        <f t="shared" si="6"/>
        <v>0</v>
      </c>
      <c r="G32" s="107"/>
      <c r="H32" s="430"/>
      <c r="I32" s="430"/>
      <c r="J32" s="431">
        <f t="shared" si="7"/>
        <v>0</v>
      </c>
      <c r="K32" s="107"/>
      <c r="L32" s="430"/>
      <c r="M32" s="430"/>
      <c r="N32" s="108">
        <f t="shared" si="8"/>
        <v>0</v>
      </c>
      <c r="O32" s="109"/>
      <c r="P32" s="430"/>
      <c r="Q32" s="430"/>
      <c r="R32" s="108">
        <f>SUM(P32:Q32)</f>
        <v>0</v>
      </c>
      <c r="S32" s="109"/>
      <c r="T32" s="430"/>
      <c r="U32" s="430"/>
      <c r="V32" s="108">
        <f t="shared" si="9"/>
        <v>0</v>
      </c>
      <c r="W32" s="109"/>
      <c r="X32" s="430"/>
      <c r="Y32" s="430"/>
      <c r="Z32" s="108">
        <f t="shared" si="10"/>
        <v>0</v>
      </c>
    </row>
    <row r="33" spans="1:27" x14ac:dyDescent="0.2">
      <c r="B33" s="255" t="s">
        <v>196</v>
      </c>
      <c r="C33" s="104"/>
      <c r="D33" s="430"/>
      <c r="E33" s="430"/>
      <c r="F33" s="431">
        <f t="shared" si="6"/>
        <v>0</v>
      </c>
      <c r="G33" s="107"/>
      <c r="H33" s="430"/>
      <c r="I33" s="430"/>
      <c r="J33" s="431">
        <f t="shared" si="7"/>
        <v>0</v>
      </c>
      <c r="K33" s="107"/>
      <c r="L33" s="430"/>
      <c r="M33" s="430"/>
      <c r="N33" s="108">
        <f t="shared" si="8"/>
        <v>0</v>
      </c>
      <c r="O33" s="109"/>
      <c r="P33" s="430"/>
      <c r="Q33" s="430"/>
      <c r="R33" s="108">
        <f>SUM(P33:Q33)</f>
        <v>0</v>
      </c>
      <c r="S33" s="109"/>
      <c r="T33" s="430"/>
      <c r="U33" s="430"/>
      <c r="V33" s="108">
        <f t="shared" si="9"/>
        <v>0</v>
      </c>
      <c r="W33" s="109"/>
      <c r="X33" s="430"/>
      <c r="Y33" s="430"/>
      <c r="Z33" s="108">
        <f t="shared" si="10"/>
        <v>0</v>
      </c>
    </row>
    <row r="34" spans="1:27" x14ac:dyDescent="0.2">
      <c r="B34" s="103" t="s">
        <v>44</v>
      </c>
      <c r="C34" s="104"/>
      <c r="D34" s="430"/>
      <c r="E34" s="430"/>
      <c r="F34" s="431">
        <f t="shared" si="6"/>
        <v>0</v>
      </c>
      <c r="G34" s="107"/>
      <c r="H34" s="430"/>
      <c r="I34" s="430"/>
      <c r="J34" s="431">
        <f t="shared" si="7"/>
        <v>0</v>
      </c>
      <c r="K34" s="107"/>
      <c r="L34" s="430"/>
      <c r="M34" s="430"/>
      <c r="N34" s="108">
        <f t="shared" si="8"/>
        <v>0</v>
      </c>
      <c r="O34" s="109"/>
      <c r="P34" s="430"/>
      <c r="Q34" s="430"/>
      <c r="R34" s="108">
        <f>SUM(P34:Q34)</f>
        <v>0</v>
      </c>
      <c r="S34" s="109"/>
      <c r="T34" s="430"/>
      <c r="U34" s="430"/>
      <c r="V34" s="108">
        <f t="shared" si="9"/>
        <v>0</v>
      </c>
      <c r="W34" s="109"/>
      <c r="X34" s="430"/>
      <c r="Y34" s="430"/>
      <c r="Z34" s="108">
        <f t="shared" si="10"/>
        <v>0</v>
      </c>
    </row>
    <row r="35" spans="1:27" x14ac:dyDescent="0.2">
      <c r="B35" s="110" t="s">
        <v>14</v>
      </c>
      <c r="C35" s="111"/>
      <c r="D35" s="432"/>
      <c r="E35" s="432"/>
      <c r="F35" s="433">
        <f t="shared" si="6"/>
        <v>0</v>
      </c>
      <c r="G35" s="114"/>
      <c r="H35" s="432"/>
      <c r="I35" s="432"/>
      <c r="J35" s="433">
        <f t="shared" si="7"/>
        <v>0</v>
      </c>
      <c r="K35" s="114"/>
      <c r="L35" s="432"/>
      <c r="M35" s="432"/>
      <c r="N35" s="115">
        <f t="shared" si="8"/>
        <v>0</v>
      </c>
      <c r="O35" s="116"/>
      <c r="P35" s="432"/>
      <c r="Q35" s="432"/>
      <c r="R35" s="177">
        <v>0</v>
      </c>
      <c r="S35" s="116"/>
      <c r="T35" s="432"/>
      <c r="U35" s="432"/>
      <c r="V35" s="115">
        <f t="shared" si="9"/>
        <v>0</v>
      </c>
      <c r="W35" s="116"/>
      <c r="X35" s="432"/>
      <c r="Y35" s="432"/>
      <c r="Z35" s="115">
        <f t="shared" si="10"/>
        <v>0</v>
      </c>
    </row>
    <row r="36" spans="1:27" s="125" customFormat="1" x14ac:dyDescent="0.2">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2">
      <c r="B37" s="126"/>
      <c r="C37" s="126"/>
      <c r="D37" s="127"/>
      <c r="E37" s="127"/>
      <c r="F37" s="128"/>
      <c r="G37" s="126"/>
      <c r="H37" s="129"/>
      <c r="I37" s="129"/>
      <c r="J37" s="130"/>
      <c r="K37" s="131"/>
      <c r="L37" s="129"/>
      <c r="M37" s="132"/>
      <c r="N37" s="130"/>
      <c r="O37" s="131"/>
      <c r="P37" s="129"/>
      <c r="Q37" s="132"/>
      <c r="R37" s="130"/>
      <c r="S37" s="131"/>
      <c r="T37" s="129"/>
      <c r="U37" s="132"/>
      <c r="V37" s="130"/>
      <c r="W37" s="131"/>
      <c r="X37" s="129"/>
      <c r="Y37" s="132"/>
      <c r="Z37" s="130"/>
    </row>
    <row r="38" spans="1:27" x14ac:dyDescent="0.2">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2">
      <c r="B39" s="96" t="s">
        <v>46</v>
      </c>
      <c r="C39" s="97"/>
      <c r="D39" s="428"/>
      <c r="E39" s="428"/>
      <c r="F39" s="429">
        <f>SUM(C39:E39)</f>
        <v>0</v>
      </c>
      <c r="G39" s="100"/>
      <c r="H39" s="428"/>
      <c r="I39" s="428"/>
      <c r="J39" s="429">
        <v>0</v>
      </c>
      <c r="K39" s="102"/>
      <c r="L39" s="428"/>
      <c r="M39" s="428"/>
      <c r="N39" s="101">
        <f>SUM(L39:M39)</f>
        <v>0</v>
      </c>
      <c r="O39" s="102"/>
      <c r="P39" s="428"/>
      <c r="Q39" s="428"/>
      <c r="R39" s="101">
        <f>SUM(P39:Q39)</f>
        <v>0</v>
      </c>
      <c r="S39" s="102"/>
      <c r="T39" s="428"/>
      <c r="U39" s="428"/>
      <c r="V39" s="101">
        <f>SUM(T39:U39)</f>
        <v>0</v>
      </c>
      <c r="W39" s="102"/>
      <c r="X39" s="428"/>
      <c r="Y39" s="428"/>
      <c r="Z39" s="101">
        <f>SUM(X39:Y39)</f>
        <v>0</v>
      </c>
    </row>
    <row r="40" spans="1:27" x14ac:dyDescent="0.2">
      <c r="B40" s="103" t="s">
        <v>47</v>
      </c>
      <c r="C40" s="104"/>
      <c r="D40" s="430"/>
      <c r="E40" s="430"/>
      <c r="F40" s="431">
        <f>SUM(C40:E40)</f>
        <v>0</v>
      </c>
      <c r="G40" s="107"/>
      <c r="H40" s="430"/>
      <c r="I40" s="430"/>
      <c r="J40" s="431">
        <v>0</v>
      </c>
      <c r="K40" s="109"/>
      <c r="L40" s="430"/>
      <c r="M40" s="430"/>
      <c r="N40" s="108">
        <f>SUM(L40:M40)</f>
        <v>0</v>
      </c>
      <c r="O40" s="109"/>
      <c r="P40" s="430"/>
      <c r="Q40" s="430"/>
      <c r="R40" s="108">
        <f>SUM(P40:Q40)</f>
        <v>0</v>
      </c>
      <c r="S40" s="109"/>
      <c r="T40" s="430"/>
      <c r="U40" s="430"/>
      <c r="V40" s="108">
        <f>SUM(T40:U40)</f>
        <v>0</v>
      </c>
      <c r="W40" s="109"/>
      <c r="X40" s="430"/>
      <c r="Y40" s="430"/>
      <c r="Z40" s="108">
        <f>SUM(X40:Y40)</f>
        <v>0</v>
      </c>
    </row>
    <row r="41" spans="1:27" x14ac:dyDescent="0.2">
      <c r="B41" s="103" t="s">
        <v>48</v>
      </c>
      <c r="C41" s="104"/>
      <c r="D41" s="430"/>
      <c r="E41" s="430"/>
      <c r="F41" s="431">
        <f>SUM(C41:E41)</f>
        <v>0</v>
      </c>
      <c r="G41" s="107"/>
      <c r="H41" s="430"/>
      <c r="I41" s="430"/>
      <c r="J41" s="431">
        <v>0</v>
      </c>
      <c r="K41" s="109"/>
      <c r="L41" s="430"/>
      <c r="M41" s="430"/>
      <c r="N41" s="108">
        <f>SUM(L41:M41)</f>
        <v>0</v>
      </c>
      <c r="O41" s="109"/>
      <c r="P41" s="430"/>
      <c r="Q41" s="430"/>
      <c r="R41" s="108">
        <f>SUM(P41:Q41)</f>
        <v>0</v>
      </c>
      <c r="S41" s="109"/>
      <c r="T41" s="430"/>
      <c r="U41" s="430"/>
      <c r="V41" s="108">
        <f>SUM(T41:U41)</f>
        <v>0</v>
      </c>
      <c r="W41" s="109"/>
      <c r="X41" s="430"/>
      <c r="Y41" s="430"/>
      <c r="Z41" s="108">
        <f>SUM(X41:Y41)</f>
        <v>0</v>
      </c>
    </row>
    <row r="42" spans="1:27" x14ac:dyDescent="0.2">
      <c r="B42" s="110" t="s">
        <v>10</v>
      </c>
      <c r="C42" s="140"/>
      <c r="D42" s="432"/>
      <c r="E42" s="432"/>
      <c r="F42" s="433">
        <f>SUM(C42:E42)</f>
        <v>0</v>
      </c>
      <c r="G42" s="114"/>
      <c r="H42" s="432"/>
      <c r="I42" s="432"/>
      <c r="J42" s="433">
        <v>0</v>
      </c>
      <c r="K42" s="116"/>
      <c r="L42" s="432"/>
      <c r="M42" s="432"/>
      <c r="N42" s="115">
        <f>SUM(L42:M42)</f>
        <v>0</v>
      </c>
      <c r="O42" s="116"/>
      <c r="P42" s="432"/>
      <c r="Q42" s="432"/>
      <c r="R42" s="115">
        <f>SUM(P42:Q42)</f>
        <v>0</v>
      </c>
      <c r="S42" s="116"/>
      <c r="T42" s="432"/>
      <c r="U42" s="432"/>
      <c r="V42" s="115">
        <f>SUM(T42:U42)</f>
        <v>0</v>
      </c>
      <c r="W42" s="116"/>
      <c r="X42" s="432"/>
      <c r="Y42" s="432"/>
      <c r="Z42" s="115">
        <f>SUM(X42:Y42)</f>
        <v>0</v>
      </c>
    </row>
    <row r="43" spans="1:27" s="125" customFormat="1" x14ac:dyDescent="0.2">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2">
      <c r="B44" s="126"/>
      <c r="C44" s="126"/>
      <c r="D44" s="127"/>
      <c r="E44" s="127"/>
      <c r="F44" s="128"/>
      <c r="G44" s="126"/>
      <c r="H44" s="129"/>
      <c r="I44" s="129"/>
      <c r="J44" s="130"/>
      <c r="K44" s="131"/>
      <c r="L44" s="129"/>
      <c r="M44" s="132"/>
      <c r="N44" s="130"/>
      <c r="O44" s="131"/>
      <c r="P44" s="129"/>
      <c r="Q44" s="132"/>
      <c r="R44" s="130"/>
      <c r="S44" s="131"/>
      <c r="T44" s="129"/>
      <c r="U44" s="132"/>
      <c r="V44" s="130"/>
      <c r="W44" s="131"/>
      <c r="X44" s="129"/>
      <c r="Y44" s="132"/>
      <c r="Z44" s="130"/>
    </row>
    <row r="45" spans="1:27" s="143" customFormat="1" ht="3" customHeight="1" x14ac:dyDescent="0.2">
      <c r="B45" s="144"/>
      <c r="C45" s="144"/>
      <c r="D45" s="145"/>
      <c r="E45" s="145"/>
      <c r="F45" s="146"/>
      <c r="G45" s="144"/>
      <c r="H45" s="147"/>
      <c r="I45" s="147"/>
      <c r="J45" s="137"/>
      <c r="K45" s="137"/>
      <c r="L45" s="147"/>
      <c r="M45" s="148"/>
      <c r="N45" s="137"/>
      <c r="O45" s="137"/>
      <c r="P45" s="147"/>
      <c r="Q45" s="148"/>
      <c r="R45" s="137"/>
      <c r="S45" s="137"/>
      <c r="T45" s="147"/>
      <c r="U45" s="148"/>
      <c r="V45" s="137"/>
      <c r="W45" s="137"/>
      <c r="X45" s="147"/>
      <c r="Y45" s="148"/>
      <c r="Z45" s="137"/>
    </row>
    <row r="46" spans="1:27" s="125" customFormat="1" x14ac:dyDescent="0.2">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2">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183"/>
      <c r="X47" s="182"/>
      <c r="Y47" s="182"/>
      <c r="Z47" s="183"/>
      <c r="AA47" s="178"/>
    </row>
    <row r="48" spans="1:27" x14ac:dyDescent="0.2">
      <c r="B48" s="514"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167"/>
    </row>
    <row r="49" spans="1:27" s="125" customFormat="1" x14ac:dyDescent="0.2">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2">
      <c r="B50" s="144"/>
      <c r="C50" s="144"/>
      <c r="D50" s="145"/>
      <c r="E50" s="145"/>
      <c r="F50" s="146"/>
      <c r="G50" s="144"/>
      <c r="H50" s="147"/>
      <c r="I50" s="147"/>
      <c r="J50" s="137"/>
      <c r="K50" s="137"/>
      <c r="L50" s="147"/>
      <c r="M50" s="148"/>
      <c r="N50" s="137"/>
      <c r="O50" s="137"/>
      <c r="P50" s="147"/>
      <c r="Q50" s="148"/>
      <c r="R50" s="137"/>
      <c r="S50" s="137"/>
      <c r="T50" s="147"/>
      <c r="U50" s="148"/>
      <c r="V50" s="137"/>
      <c r="W50" s="137"/>
      <c r="X50" s="147"/>
      <c r="Y50" s="148"/>
      <c r="Z50" s="137"/>
    </row>
    <row r="51" spans="1:27" s="125" customFormat="1" x14ac:dyDescent="0.2">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2">
      <c r="B52" s="186"/>
      <c r="C52" s="187"/>
      <c r="D52" s="187"/>
      <c r="E52" s="187"/>
      <c r="F52" s="188"/>
      <c r="G52" s="189"/>
      <c r="H52" s="190"/>
      <c r="I52" s="191"/>
      <c r="J52" s="189"/>
      <c r="K52" s="189"/>
      <c r="L52" s="190"/>
      <c r="M52" s="191"/>
      <c r="N52" s="189"/>
      <c r="O52" s="189"/>
      <c r="P52" s="190"/>
      <c r="Q52" s="191"/>
      <c r="R52" s="189"/>
      <c r="S52" s="189"/>
      <c r="T52" s="190"/>
      <c r="U52" s="191"/>
      <c r="V52" s="189"/>
      <c r="W52" s="189"/>
      <c r="X52" s="190"/>
      <c r="Y52" s="191"/>
      <c r="Z52" s="189"/>
    </row>
    <row r="53" spans="1:27" s="377" customFormat="1" x14ac:dyDescent="0.2">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192"/>
      <c r="Y53" s="192"/>
      <c r="Z53" s="186"/>
    </row>
    <row r="54" spans="1:27" s="377" customFormat="1" x14ac:dyDescent="0.2">
      <c r="B54" s="186"/>
      <c r="C54" s="143" t="s">
        <v>267</v>
      </c>
      <c r="D54" s="192"/>
      <c r="E54" s="192"/>
      <c r="F54" s="192"/>
      <c r="G54" s="186"/>
      <c r="H54" s="192"/>
      <c r="I54" s="192"/>
      <c r="J54" s="186"/>
      <c r="K54" s="186"/>
      <c r="L54" s="192"/>
      <c r="M54" s="192"/>
      <c r="N54" s="186"/>
      <c r="O54" s="186"/>
      <c r="P54" s="192"/>
      <c r="Q54" s="192"/>
      <c r="R54" s="186"/>
      <c r="S54" s="186"/>
      <c r="T54" s="192"/>
      <c r="U54" s="192"/>
      <c r="V54" s="186"/>
      <c r="W54" s="186"/>
      <c r="X54" s="192"/>
      <c r="Y54" s="192"/>
      <c r="Z54" s="186"/>
    </row>
    <row r="55" spans="1:27" s="377" customFormat="1" x14ac:dyDescent="0.2">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192"/>
      <c r="Y55" s="192"/>
      <c r="Z55" s="186"/>
    </row>
    <row r="56" spans="1:27" s="377" customFormat="1" ht="20.25" customHeight="1" x14ac:dyDescent="0.2"/>
    <row r="57" spans="1:27" s="377" customFormat="1" x14ac:dyDescent="0.2">
      <c r="B57" s="186" t="s">
        <v>37</v>
      </c>
      <c r="C57" s="143" t="s">
        <v>54</v>
      </c>
      <c r="E57" s="192"/>
      <c r="H57" s="192"/>
      <c r="J57" s="186"/>
      <c r="L57" s="192"/>
      <c r="N57" s="186"/>
      <c r="O57" s="143"/>
      <c r="P57" s="192"/>
      <c r="Q57" s="192"/>
      <c r="R57" s="143"/>
      <c r="S57" s="143"/>
      <c r="T57" s="192"/>
      <c r="U57" s="192"/>
      <c r="V57" s="143"/>
      <c r="W57" s="143"/>
      <c r="X57" s="192"/>
      <c r="Y57" s="192"/>
      <c r="Z57" s="143"/>
    </row>
    <row r="58" spans="1:27" s="377" customFormat="1" x14ac:dyDescent="0.2">
      <c r="B58" s="186" t="s">
        <v>55</v>
      </c>
      <c r="C58" s="143" t="s">
        <v>56</v>
      </c>
      <c r="E58" s="192"/>
      <c r="H58" s="192"/>
      <c r="J58" s="186"/>
      <c r="L58" s="192"/>
      <c r="N58" s="186"/>
      <c r="O58" s="143"/>
      <c r="P58" s="192"/>
      <c r="Q58" s="192"/>
      <c r="R58" s="143"/>
      <c r="S58" s="143"/>
      <c r="T58" s="192"/>
      <c r="U58" s="192"/>
      <c r="V58" s="143"/>
      <c r="W58" s="143"/>
      <c r="X58" s="192"/>
      <c r="Y58" s="192"/>
      <c r="Z58" s="143"/>
    </row>
    <row r="59" spans="1:27" s="377" customFormat="1" x14ac:dyDescent="0.2">
      <c r="B59" s="186" t="s">
        <v>39</v>
      </c>
      <c r="C59" s="143" t="s">
        <v>57</v>
      </c>
      <c r="E59" s="192"/>
      <c r="H59" s="192"/>
      <c r="J59" s="186"/>
      <c r="L59" s="192"/>
      <c r="N59" s="186"/>
    </row>
    <row r="60" spans="1:27" s="377" customFormat="1" x14ac:dyDescent="0.2">
      <c r="B60" s="186"/>
      <c r="C60" s="143"/>
      <c r="D60" s="377" t="s">
        <v>58</v>
      </c>
      <c r="E60" s="192"/>
      <c r="H60" s="192"/>
      <c r="J60" s="186"/>
      <c r="L60" s="192"/>
      <c r="N60" s="186"/>
    </row>
    <row r="61" spans="1:27" s="377" customFormat="1" x14ac:dyDescent="0.2">
      <c r="B61" s="186"/>
      <c r="C61" s="143"/>
      <c r="D61" s="377" t="s">
        <v>59</v>
      </c>
      <c r="E61" s="192"/>
      <c r="H61" s="192"/>
      <c r="J61" s="186"/>
      <c r="L61" s="192"/>
      <c r="N61" s="186"/>
    </row>
    <row r="62" spans="1:27" s="377" customFormat="1" x14ac:dyDescent="0.2">
      <c r="B62" s="186" t="s">
        <v>40</v>
      </c>
      <c r="C62" s="143" t="s">
        <v>60</v>
      </c>
      <c r="E62" s="192"/>
      <c r="G62" s="193"/>
      <c r="J62" s="193"/>
      <c r="K62" s="193"/>
      <c r="N62" s="193"/>
      <c r="O62" s="193"/>
      <c r="R62" s="193"/>
      <c r="S62" s="193"/>
      <c r="V62" s="193"/>
      <c r="W62" s="193"/>
      <c r="Z62" s="193"/>
    </row>
    <row r="63" spans="1:27" s="377" customFormat="1" x14ac:dyDescent="0.2">
      <c r="B63" s="186" t="s">
        <v>61</v>
      </c>
      <c r="C63" s="143" t="s">
        <v>62</v>
      </c>
      <c r="E63" s="192"/>
      <c r="H63" s="192"/>
      <c r="J63" s="186"/>
      <c r="L63" s="192"/>
      <c r="N63" s="186"/>
      <c r="O63" s="143"/>
      <c r="P63" s="192"/>
      <c r="Q63" s="192"/>
      <c r="R63" s="143"/>
      <c r="S63" s="143"/>
      <c r="T63" s="192"/>
      <c r="U63" s="192"/>
      <c r="V63" s="143"/>
      <c r="W63" s="143"/>
      <c r="X63" s="192"/>
      <c r="Y63" s="192"/>
      <c r="Z63" s="143"/>
    </row>
    <row r="64" spans="1:27" s="377" customFormat="1" x14ac:dyDescent="0.2">
      <c r="B64" s="193"/>
      <c r="C64" s="193"/>
      <c r="G64" s="193"/>
      <c r="J64" s="193"/>
      <c r="K64" s="193"/>
      <c r="N64" s="193"/>
      <c r="O64" s="193"/>
      <c r="R64" s="193"/>
      <c r="S64" s="193"/>
      <c r="V64" s="193"/>
      <c r="W64" s="193"/>
      <c r="Z64" s="193"/>
    </row>
    <row r="65" spans="2:26" s="377" customFormat="1" x14ac:dyDescent="0.2">
      <c r="B65" s="193"/>
      <c r="C65" s="193"/>
      <c r="G65" s="193"/>
      <c r="J65" s="193"/>
      <c r="K65" s="193"/>
      <c r="N65" s="193"/>
      <c r="O65" s="193"/>
      <c r="R65" s="193"/>
      <c r="S65" s="193"/>
      <c r="V65" s="193"/>
      <c r="W65" s="193"/>
      <c r="Z65" s="193"/>
    </row>
    <row r="66" spans="2:26" s="377" customFormat="1" x14ac:dyDescent="0.2">
      <c r="B66" s="193"/>
      <c r="C66" s="193"/>
      <c r="G66" s="193"/>
      <c r="J66" s="193"/>
      <c r="K66" s="193"/>
      <c r="N66" s="193"/>
      <c r="O66" s="193"/>
      <c r="R66" s="193"/>
      <c r="S66" s="193"/>
      <c r="V66" s="193"/>
      <c r="W66" s="193"/>
      <c r="Z66" s="193"/>
    </row>
    <row r="67" spans="2:26" s="377" customFormat="1" x14ac:dyDescent="0.2">
      <c r="B67" s="193"/>
      <c r="G67" s="193"/>
      <c r="J67" s="193"/>
      <c r="K67" s="193"/>
      <c r="N67" s="193"/>
      <c r="O67" s="193"/>
      <c r="R67" s="193"/>
      <c r="S67" s="193"/>
      <c r="V67" s="193"/>
      <c r="W67" s="193"/>
      <c r="Z67" s="193"/>
    </row>
    <row r="68" spans="2:26" s="377" customFormat="1" x14ac:dyDescent="0.2"/>
    <row r="69" spans="2:26" s="377" customFormat="1" x14ac:dyDescent="0.2"/>
    <row r="70" spans="2:26" s="377" customFormat="1" x14ac:dyDescent="0.2"/>
    <row r="71" spans="2:26" s="377" customFormat="1" x14ac:dyDescent="0.2"/>
    <row r="72" spans="2:26" s="377" customFormat="1" x14ac:dyDescent="0.2"/>
    <row r="73" spans="2:26" s="377" customFormat="1" x14ac:dyDescent="0.2"/>
    <row r="74" spans="2:26" s="377" customFormat="1" x14ac:dyDescent="0.2"/>
    <row r="75" spans="2:26" s="377" customFormat="1" x14ac:dyDescent="0.2"/>
    <row r="76" spans="2:26" s="377" customFormat="1" x14ac:dyDescent="0.2"/>
    <row r="77" spans="2:26" s="377" customFormat="1" x14ac:dyDescent="0.2"/>
    <row r="78" spans="2:26" s="377" customFormat="1" x14ac:dyDescent="0.2"/>
    <row r="79" spans="2:26" s="377" customFormat="1" x14ac:dyDescent="0.2"/>
    <row r="80" spans="2:26" s="377" customFormat="1" x14ac:dyDescent="0.2"/>
    <row r="81" s="377" customFormat="1" x14ac:dyDescent="0.2"/>
    <row r="82" s="377" customFormat="1" x14ac:dyDescent="0.2"/>
    <row r="83" s="377" customFormat="1" x14ac:dyDescent="0.2"/>
    <row r="84" s="377" customFormat="1" x14ac:dyDescent="0.2"/>
    <row r="85" s="377" customFormat="1" x14ac:dyDescent="0.2"/>
    <row r="86" s="377" customFormat="1" x14ac:dyDescent="0.2"/>
    <row r="87" s="377" customFormat="1" x14ac:dyDescent="0.2"/>
    <row r="88" s="377" customFormat="1" x14ac:dyDescent="0.2"/>
    <row r="89" s="377" customFormat="1" x14ac:dyDescent="0.2"/>
    <row r="90" s="377" customFormat="1" x14ac:dyDescent="0.2"/>
    <row r="91" s="377" customFormat="1" x14ac:dyDescent="0.2"/>
    <row r="92" s="377" customFormat="1" x14ac:dyDescent="0.2"/>
    <row r="93" s="377" customFormat="1" x14ac:dyDescent="0.2"/>
    <row r="94" s="377" customFormat="1" x14ac:dyDescent="0.2"/>
    <row r="95" s="377" customFormat="1" x14ac:dyDescent="0.2"/>
    <row r="96" s="377" customFormat="1" x14ac:dyDescent="0.2"/>
    <row r="97" s="377" customFormat="1" x14ac:dyDescent="0.2"/>
    <row r="98" s="377" customFormat="1" x14ac:dyDescent="0.2"/>
    <row r="99" s="377" customFormat="1" x14ac:dyDescent="0.2"/>
    <row r="100" s="377" customFormat="1" x14ac:dyDescent="0.2"/>
    <row r="101" s="377" customFormat="1" x14ac:dyDescent="0.2"/>
    <row r="102" s="377" customFormat="1" x14ac:dyDescent="0.2"/>
    <row r="103" s="377" customFormat="1" x14ac:dyDescent="0.2"/>
    <row r="104" s="377" customFormat="1" x14ac:dyDescent="0.2"/>
    <row r="105" s="377" customFormat="1" x14ac:dyDescent="0.2"/>
    <row r="106" s="377" customFormat="1" x14ac:dyDescent="0.2"/>
    <row r="107" s="377" customFormat="1" x14ac:dyDescent="0.2"/>
    <row r="108" s="377" customFormat="1" x14ac:dyDescent="0.2"/>
    <row r="109" s="377" customFormat="1" x14ac:dyDescent="0.2"/>
    <row r="110" s="377" customFormat="1" x14ac:dyDescent="0.2"/>
    <row r="111" s="377" customFormat="1" x14ac:dyDescent="0.2"/>
    <row r="112" s="377" customFormat="1" x14ac:dyDescent="0.2"/>
    <row r="113" s="377" customFormat="1" x14ac:dyDescent="0.2"/>
    <row r="114" s="377" customFormat="1" x14ac:dyDescent="0.2"/>
    <row r="115" s="377" customFormat="1" x14ac:dyDescent="0.2"/>
    <row r="116" s="377" customFormat="1" x14ac:dyDescent="0.2"/>
    <row r="117" s="377" customFormat="1" x14ac:dyDescent="0.2"/>
    <row r="118" s="377" customFormat="1" x14ac:dyDescent="0.2"/>
    <row r="119" s="377" customFormat="1" x14ac:dyDescent="0.2"/>
    <row r="120" s="377" customFormat="1" x14ac:dyDescent="0.2"/>
    <row r="121" s="377" customFormat="1" x14ac:dyDescent="0.2"/>
    <row r="122" s="377" customFormat="1" x14ac:dyDescent="0.2"/>
    <row r="123" s="377" customFormat="1" x14ac:dyDescent="0.2"/>
    <row r="124" s="377" customFormat="1" x14ac:dyDescent="0.2"/>
    <row r="125" s="377" customFormat="1" x14ac:dyDescent="0.2"/>
    <row r="126" s="377" customFormat="1" x14ac:dyDescent="0.2"/>
    <row r="127" s="377" customFormat="1" x14ac:dyDescent="0.2"/>
    <row r="128" s="377" customFormat="1" x14ac:dyDescent="0.2"/>
    <row r="129" s="377" customFormat="1" x14ac:dyDescent="0.2"/>
    <row r="130" s="377" customFormat="1" x14ac:dyDescent="0.2"/>
    <row r="131" s="377" customFormat="1" x14ac:dyDescent="0.2"/>
    <row r="132" s="377" customFormat="1" x14ac:dyDescent="0.2"/>
    <row r="133" s="377" customFormat="1" x14ac:dyDescent="0.2"/>
    <row r="134" s="377" customFormat="1" x14ac:dyDescent="0.2"/>
    <row r="135" s="377" customFormat="1" x14ac:dyDescent="0.2"/>
    <row r="136" s="377" customFormat="1" x14ac:dyDescent="0.2"/>
    <row r="137" s="377" customFormat="1" x14ac:dyDescent="0.2"/>
    <row r="138" s="377" customFormat="1" x14ac:dyDescent="0.2"/>
    <row r="139" s="377" customFormat="1" x14ac:dyDescent="0.2"/>
    <row r="140" s="377" customFormat="1" x14ac:dyDescent="0.2"/>
    <row r="141" s="377" customFormat="1" x14ac:dyDescent="0.2"/>
    <row r="142" s="377" customFormat="1" x14ac:dyDescent="0.2"/>
    <row r="143" s="377" customFormat="1" x14ac:dyDescent="0.2"/>
    <row r="144" s="377" customFormat="1" x14ac:dyDescent="0.2"/>
    <row r="145" s="377" customFormat="1" x14ac:dyDescent="0.2"/>
    <row r="146" s="377" customFormat="1" x14ac:dyDescent="0.2"/>
    <row r="147" s="377" customFormat="1" x14ac:dyDescent="0.2"/>
    <row r="148" s="377" customFormat="1" x14ac:dyDescent="0.2"/>
    <row r="149" s="377" customFormat="1" x14ac:dyDescent="0.2"/>
    <row r="150" s="377" customFormat="1" x14ac:dyDescent="0.2"/>
    <row r="151" s="377" customFormat="1" x14ac:dyDescent="0.2"/>
    <row r="152" s="377" customFormat="1" x14ac:dyDescent="0.2"/>
    <row r="153" s="377" customFormat="1" x14ac:dyDescent="0.2"/>
    <row r="154" s="377" customFormat="1" x14ac:dyDescent="0.2"/>
    <row r="155" s="377" customFormat="1" x14ac:dyDescent="0.2"/>
    <row r="156" s="377" customFormat="1" x14ac:dyDescent="0.2"/>
    <row r="157" s="377" customFormat="1" x14ac:dyDescent="0.2"/>
    <row r="158" s="377" customFormat="1" x14ac:dyDescent="0.2"/>
    <row r="159" s="377" customFormat="1" x14ac:dyDescent="0.2"/>
    <row r="160" s="377" customFormat="1" x14ac:dyDescent="0.2"/>
    <row r="161" s="377" customFormat="1" x14ac:dyDescent="0.2"/>
    <row r="162" s="377" customFormat="1" x14ac:dyDescent="0.2"/>
    <row r="163" s="377" customFormat="1" x14ac:dyDescent="0.2"/>
    <row r="164" s="377" customFormat="1" x14ac:dyDescent="0.2"/>
    <row r="165" s="377" customFormat="1" x14ac:dyDescent="0.2"/>
    <row r="166" s="377" customFormat="1" x14ac:dyDescent="0.2"/>
    <row r="167" s="377" customFormat="1" x14ac:dyDescent="0.2"/>
    <row r="168" s="377" customFormat="1" x14ac:dyDescent="0.2"/>
    <row r="169" s="377" customFormat="1" x14ac:dyDescent="0.2"/>
    <row r="170" s="377" customFormat="1" x14ac:dyDescent="0.2"/>
    <row r="171" s="377" customFormat="1" x14ac:dyDescent="0.2"/>
    <row r="172" s="377" customFormat="1" x14ac:dyDescent="0.2"/>
    <row r="173" s="377" customFormat="1" x14ac:dyDescent="0.2"/>
    <row r="174" s="377" customFormat="1" x14ac:dyDescent="0.2"/>
    <row r="175" s="377" customFormat="1" x14ac:dyDescent="0.2"/>
    <row r="176" s="377" customFormat="1" x14ac:dyDescent="0.2"/>
    <row r="177" s="377" customFormat="1" x14ac:dyDescent="0.2"/>
    <row r="178" s="377" customFormat="1" x14ac:dyDescent="0.2"/>
    <row r="179" s="377" customFormat="1" x14ac:dyDescent="0.2"/>
    <row r="180" s="377" customFormat="1" x14ac:dyDescent="0.2"/>
    <row r="181" s="377" customFormat="1" x14ac:dyDescent="0.2"/>
    <row r="182" s="377" customFormat="1" x14ac:dyDescent="0.2"/>
    <row r="183" s="377" customFormat="1" x14ac:dyDescent="0.2"/>
    <row r="184" s="377" customFormat="1" x14ac:dyDescent="0.2"/>
    <row r="185" s="377" customFormat="1" x14ac:dyDescent="0.2"/>
    <row r="186" s="377" customFormat="1" x14ac:dyDescent="0.2"/>
    <row r="187" s="377" customFormat="1" x14ac:dyDescent="0.2"/>
    <row r="188" s="377" customFormat="1" x14ac:dyDescent="0.2"/>
    <row r="189" s="377" customFormat="1" x14ac:dyDescent="0.2"/>
    <row r="190" s="377" customFormat="1" x14ac:dyDescent="0.2"/>
    <row r="191" s="377" customFormat="1" x14ac:dyDescent="0.2"/>
    <row r="192" s="377" customFormat="1" x14ac:dyDescent="0.2"/>
    <row r="193" s="377" customFormat="1" x14ac:dyDescent="0.2"/>
    <row r="194" s="377" customFormat="1" x14ac:dyDescent="0.2"/>
    <row r="195" s="377" customFormat="1" x14ac:dyDescent="0.2"/>
    <row r="196" s="377" customFormat="1" x14ac:dyDescent="0.2"/>
    <row r="197" s="377" customFormat="1" x14ac:dyDescent="0.2"/>
    <row r="198" s="377" customFormat="1" x14ac:dyDescent="0.2"/>
    <row r="199" s="377" customFormat="1" x14ac:dyDescent="0.2"/>
    <row r="200" s="377" customFormat="1" x14ac:dyDescent="0.2"/>
    <row r="201" s="377" customFormat="1" x14ac:dyDescent="0.2"/>
    <row r="202" s="377" customFormat="1" x14ac:dyDescent="0.2"/>
    <row r="203" s="377" customFormat="1" x14ac:dyDescent="0.2"/>
    <row r="204" s="377" customFormat="1" x14ac:dyDescent="0.2"/>
    <row r="205" s="377" customFormat="1" x14ac:dyDescent="0.2"/>
    <row r="206" s="377" customFormat="1" x14ac:dyDescent="0.2"/>
    <row r="207" s="377" customFormat="1" x14ac:dyDescent="0.2"/>
    <row r="208" s="377" customFormat="1" x14ac:dyDescent="0.2"/>
    <row r="209" s="377" customFormat="1" x14ac:dyDescent="0.2"/>
    <row r="210" s="377" customFormat="1" x14ac:dyDescent="0.2"/>
    <row r="211" s="377" customFormat="1" x14ac:dyDescent="0.2"/>
    <row r="212" s="377" customFormat="1" x14ac:dyDescent="0.2"/>
    <row r="213" s="377" customFormat="1" x14ac:dyDescent="0.2"/>
    <row r="214" s="377" customFormat="1" x14ac:dyDescent="0.2"/>
    <row r="215" s="377" customFormat="1" x14ac:dyDescent="0.2"/>
    <row r="216" s="377" customFormat="1" x14ac:dyDescent="0.2"/>
    <row r="217" s="377" customFormat="1" x14ac:dyDescent="0.2"/>
    <row r="218" s="377" customFormat="1" x14ac:dyDescent="0.2"/>
    <row r="219" s="377" customFormat="1" x14ac:dyDescent="0.2"/>
    <row r="220" s="377" customFormat="1" x14ac:dyDescent="0.2"/>
    <row r="221" s="377" customFormat="1" x14ac:dyDescent="0.2"/>
    <row r="222" s="377" customFormat="1" x14ac:dyDescent="0.2"/>
    <row r="223" s="377" customFormat="1" x14ac:dyDescent="0.2"/>
    <row r="224" s="377" customFormat="1" x14ac:dyDescent="0.2"/>
    <row r="225" s="377" customFormat="1" x14ac:dyDescent="0.2"/>
    <row r="226" s="377" customFormat="1" x14ac:dyDescent="0.2"/>
    <row r="227" s="377" customFormat="1" x14ac:dyDescent="0.2"/>
    <row r="228" s="377" customFormat="1" x14ac:dyDescent="0.2"/>
    <row r="229" s="377" customFormat="1" x14ac:dyDescent="0.2"/>
    <row r="230" s="377" customFormat="1" x14ac:dyDescent="0.2"/>
    <row r="231" s="377" customFormat="1" x14ac:dyDescent="0.2"/>
    <row r="232" s="377" customFormat="1" x14ac:dyDescent="0.2"/>
    <row r="233" s="377" customFormat="1" x14ac:dyDescent="0.2"/>
    <row r="234" s="377" customFormat="1" x14ac:dyDescent="0.2"/>
    <row r="235" s="377" customFormat="1" x14ac:dyDescent="0.2"/>
    <row r="236" s="377" customFormat="1" x14ac:dyDescent="0.2"/>
    <row r="237" s="377" customFormat="1" x14ac:dyDescent="0.2"/>
    <row r="238" s="377" customFormat="1" x14ac:dyDescent="0.2"/>
    <row r="239" s="377" customFormat="1" x14ac:dyDescent="0.2"/>
    <row r="240" s="377" customFormat="1" x14ac:dyDescent="0.2"/>
    <row r="241" s="377" customFormat="1" x14ac:dyDescent="0.2"/>
    <row r="242" s="377" customFormat="1" x14ac:dyDescent="0.2"/>
    <row r="243" s="377" customFormat="1" x14ac:dyDescent="0.2"/>
    <row r="244" s="377" customFormat="1" x14ac:dyDescent="0.2"/>
    <row r="245" s="377" customFormat="1" x14ac:dyDescent="0.2"/>
    <row r="246" s="377" customFormat="1" x14ac:dyDescent="0.2"/>
    <row r="247" s="377" customFormat="1" x14ac:dyDescent="0.2"/>
    <row r="248" s="377" customFormat="1" x14ac:dyDescent="0.2"/>
    <row r="249" s="377" customFormat="1" x14ac:dyDescent="0.2"/>
    <row r="250" s="377" customFormat="1" x14ac:dyDescent="0.2"/>
    <row r="251" s="377" customFormat="1" x14ac:dyDescent="0.2"/>
    <row r="252" s="377" customFormat="1" x14ac:dyDescent="0.2"/>
    <row r="253" s="377" customFormat="1" x14ac:dyDescent="0.2"/>
    <row r="254" s="377" customFormat="1" x14ac:dyDescent="0.2"/>
    <row r="255" s="377" customFormat="1" x14ac:dyDescent="0.2"/>
    <row r="256" s="377" customFormat="1" x14ac:dyDescent="0.2"/>
    <row r="257" s="377" customFormat="1" x14ac:dyDescent="0.2"/>
    <row r="258" s="377" customFormat="1" x14ac:dyDescent="0.2"/>
    <row r="259" s="377" customFormat="1" x14ac:dyDescent="0.2"/>
    <row r="260" s="377" customFormat="1" x14ac:dyDescent="0.2"/>
    <row r="261" s="377" customFormat="1" x14ac:dyDescent="0.2"/>
    <row r="262" s="377" customFormat="1" x14ac:dyDescent="0.2"/>
    <row r="263" s="377" customFormat="1" x14ac:dyDescent="0.2"/>
    <row r="264" s="377" customFormat="1" x14ac:dyDescent="0.2"/>
    <row r="265" s="377" customFormat="1" x14ac:dyDescent="0.2"/>
    <row r="266" s="377" customFormat="1" x14ac:dyDescent="0.2"/>
    <row r="267" s="377" customFormat="1" x14ac:dyDescent="0.2"/>
    <row r="268" s="377" customFormat="1" x14ac:dyDescent="0.2"/>
    <row r="269" s="377" customFormat="1" x14ac:dyDescent="0.2"/>
    <row r="270" s="377" customFormat="1" x14ac:dyDescent="0.2"/>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2015 - 2016</oddHeader>
    <oddFooter>&amp;L&amp;"Calibri,Bold Italic"&amp;F&amp;C&amp;"-,Bold"-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94"/>
  <sheetViews>
    <sheetView showGridLines="0" topLeftCell="B4" zoomScale="80" zoomScaleNormal="80" zoomScaleSheetLayoutView="80" workbookViewId="0">
      <selection activeCell="B1" sqref="B1:T1"/>
    </sheetView>
  </sheetViews>
  <sheetFormatPr defaultColWidth="9.33203125" defaultRowHeight="12.75" x14ac:dyDescent="0.2"/>
  <cols>
    <col min="1" max="1" width="1.6640625" style="380" customWidth="1"/>
    <col min="2" max="2" width="66.1640625" style="53" customWidth="1"/>
    <col min="3" max="3" width="17.5" style="380" bestFit="1" customWidth="1"/>
    <col min="4" max="4" width="17.33203125" style="53" bestFit="1" customWidth="1"/>
    <col min="5" max="9" width="16" style="53" customWidth="1"/>
    <col min="10" max="13" width="14.83203125" style="53" customWidth="1"/>
    <col min="14" max="14" width="14.83203125" style="85" customWidth="1"/>
    <col min="15" max="15" width="14.83203125" style="53" customWidth="1"/>
    <col min="16" max="17" width="16" style="53" customWidth="1"/>
    <col min="18" max="18" width="18" style="85" customWidth="1"/>
    <col min="19" max="19" width="15.33203125" style="85" customWidth="1"/>
    <col min="20" max="20" width="9.1640625" style="53" customWidth="1"/>
    <col min="21" max="21" width="4" style="53" customWidth="1"/>
    <col min="22" max="22" width="11.5" style="53" customWidth="1"/>
    <col min="23" max="23" width="15.5" style="53" customWidth="1"/>
    <col min="24" max="24" width="11.5" style="53" customWidth="1"/>
    <col min="25" max="25" width="10.83203125" style="53" customWidth="1"/>
    <col min="26" max="16384" width="9.33203125" style="53"/>
  </cols>
  <sheetData>
    <row r="1" spans="1:22" x14ac:dyDescent="0.2">
      <c r="B1" s="603" t="s">
        <v>170</v>
      </c>
      <c r="C1" s="603"/>
      <c r="D1" s="603"/>
      <c r="E1" s="603"/>
      <c r="F1" s="603"/>
      <c r="G1" s="603"/>
      <c r="H1" s="603"/>
      <c r="I1" s="603"/>
      <c r="J1" s="603"/>
      <c r="K1" s="603"/>
      <c r="L1" s="603"/>
      <c r="M1" s="603"/>
      <c r="N1" s="603"/>
      <c r="O1" s="603"/>
      <c r="P1" s="603"/>
      <c r="Q1" s="603"/>
      <c r="R1" s="603"/>
      <c r="S1" s="603"/>
      <c r="T1" s="603"/>
      <c r="U1" s="376"/>
    </row>
    <row r="2" spans="1:22" x14ac:dyDescent="0.2">
      <c r="B2" s="603" t="s">
        <v>161</v>
      </c>
      <c r="C2" s="603"/>
      <c r="D2" s="603"/>
      <c r="E2" s="603"/>
      <c r="F2" s="603"/>
      <c r="G2" s="603"/>
      <c r="H2" s="603"/>
      <c r="I2" s="603"/>
      <c r="J2" s="603"/>
      <c r="K2" s="603"/>
      <c r="L2" s="603"/>
      <c r="M2" s="603"/>
      <c r="N2" s="603"/>
      <c r="O2" s="603"/>
      <c r="P2" s="603"/>
      <c r="Q2" s="603"/>
      <c r="R2" s="603"/>
      <c r="S2" s="603"/>
      <c r="T2" s="603"/>
      <c r="U2" s="376"/>
    </row>
    <row r="3" spans="1:22" x14ac:dyDescent="0.2">
      <c r="B3" s="603" t="s">
        <v>171</v>
      </c>
      <c r="C3" s="603"/>
      <c r="D3" s="603"/>
      <c r="E3" s="603"/>
      <c r="F3" s="603"/>
      <c r="G3" s="603"/>
      <c r="H3" s="603"/>
      <c r="I3" s="603"/>
      <c r="J3" s="603"/>
      <c r="K3" s="603"/>
      <c r="L3" s="603"/>
      <c r="M3" s="603"/>
      <c r="N3" s="603"/>
      <c r="O3" s="603"/>
      <c r="P3" s="603"/>
      <c r="Q3" s="603"/>
      <c r="R3" s="603"/>
      <c r="S3" s="603"/>
      <c r="T3" s="603"/>
      <c r="U3" s="376"/>
    </row>
    <row r="4" spans="1:22" x14ac:dyDescent="0.2">
      <c r="B4" s="603" t="s">
        <v>243</v>
      </c>
      <c r="C4" s="603"/>
      <c r="D4" s="603"/>
      <c r="E4" s="603"/>
      <c r="F4" s="603"/>
      <c r="G4" s="603"/>
      <c r="H4" s="603"/>
      <c r="I4" s="603"/>
      <c r="J4" s="603"/>
      <c r="K4" s="603"/>
      <c r="L4" s="603"/>
      <c r="M4" s="603"/>
      <c r="N4" s="603"/>
      <c r="O4" s="603"/>
      <c r="P4" s="603"/>
      <c r="Q4" s="603"/>
      <c r="R4" s="603"/>
      <c r="S4" s="603"/>
      <c r="T4" s="603"/>
      <c r="U4" s="376"/>
    </row>
    <row r="5" spans="1:22" s="197" customFormat="1" x14ac:dyDescent="0.15">
      <c r="B5" s="195" t="s">
        <v>63</v>
      </c>
      <c r="C5" s="195"/>
      <c r="D5" s="196"/>
      <c r="E5" s="196"/>
      <c r="F5" s="196"/>
      <c r="G5" s="196"/>
      <c r="H5" s="196"/>
      <c r="I5" s="196"/>
      <c r="J5" s="196"/>
      <c r="K5" s="196"/>
      <c r="L5" s="196"/>
      <c r="M5" s="196"/>
      <c r="N5" s="196"/>
      <c r="O5" s="196"/>
      <c r="S5" s="485"/>
    </row>
    <row r="6" spans="1:22" s="85" customFormat="1" ht="18" customHeight="1" x14ac:dyDescent="0.25">
      <c r="B6" s="608" t="s">
        <v>64</v>
      </c>
      <c r="C6" s="613" t="s">
        <v>303</v>
      </c>
      <c r="D6" s="610" t="s">
        <v>305</v>
      </c>
      <c r="E6" s="610"/>
      <c r="F6" s="610"/>
      <c r="G6" s="610"/>
      <c r="H6" s="610"/>
      <c r="I6" s="610"/>
      <c r="J6" s="610"/>
      <c r="K6" s="610"/>
      <c r="L6" s="610"/>
      <c r="M6" s="610"/>
      <c r="N6" s="610"/>
      <c r="O6" s="610"/>
      <c r="P6" s="611" t="s">
        <v>304</v>
      </c>
      <c r="Q6" s="604" t="s">
        <v>244</v>
      </c>
      <c r="R6" s="604" t="s">
        <v>269</v>
      </c>
      <c r="S6" s="604" t="s">
        <v>268</v>
      </c>
      <c r="T6" s="606" t="s">
        <v>65</v>
      </c>
    </row>
    <row r="7" spans="1:22" s="539" customFormat="1" ht="40.5" customHeight="1" x14ac:dyDescent="0.2">
      <c r="B7" s="609"/>
      <c r="C7" s="614"/>
      <c r="D7" s="198" t="s">
        <v>1</v>
      </c>
      <c r="E7" s="156" t="s">
        <v>2</v>
      </c>
      <c r="F7" s="156" t="s">
        <v>3</v>
      </c>
      <c r="G7" s="156" t="s">
        <v>4</v>
      </c>
      <c r="H7" s="156" t="s">
        <v>5</v>
      </c>
      <c r="I7" s="156" t="s">
        <v>6</v>
      </c>
      <c r="J7" s="156" t="s">
        <v>17</v>
      </c>
      <c r="K7" s="156" t="s">
        <v>18</v>
      </c>
      <c r="L7" s="156" t="s">
        <v>19</v>
      </c>
      <c r="M7" s="156" t="s">
        <v>20</v>
      </c>
      <c r="N7" s="156" t="s">
        <v>21</v>
      </c>
      <c r="O7" s="538" t="s">
        <v>22</v>
      </c>
      <c r="P7" s="612"/>
      <c r="Q7" s="605"/>
      <c r="R7" s="605"/>
      <c r="S7" s="605"/>
      <c r="T7" s="607"/>
    </row>
    <row r="8" spans="1:22" s="85" customFormat="1" x14ac:dyDescent="0.2">
      <c r="B8" s="200" t="s">
        <v>210</v>
      </c>
      <c r="C8" s="200"/>
      <c r="D8" s="201"/>
      <c r="E8" s="201"/>
      <c r="F8" s="201"/>
      <c r="G8" s="201"/>
      <c r="H8" s="201"/>
      <c r="I8" s="201"/>
      <c r="J8" s="201"/>
      <c r="K8" s="201"/>
      <c r="L8" s="201"/>
      <c r="M8" s="201"/>
      <c r="N8" s="201"/>
      <c r="O8" s="201"/>
      <c r="P8" s="199"/>
      <c r="Q8" s="199" t="s">
        <v>34</v>
      </c>
      <c r="R8" s="202"/>
      <c r="S8" s="202"/>
      <c r="T8" s="202"/>
    </row>
    <row r="9" spans="1:22" s="85" customFormat="1" x14ac:dyDescent="0.2">
      <c r="A9" s="143"/>
      <c r="B9" s="203" t="s">
        <v>176</v>
      </c>
      <c r="C9" s="205">
        <v>270110.48</v>
      </c>
      <c r="D9" s="480">
        <v>7410.7500000000036</v>
      </c>
      <c r="E9" s="480">
        <v>15483.370000000012</v>
      </c>
      <c r="F9" s="480"/>
      <c r="G9" s="480"/>
      <c r="H9" s="480"/>
      <c r="I9" s="480"/>
      <c r="J9" s="480"/>
      <c r="K9" s="480"/>
      <c r="L9" s="480"/>
      <c r="M9" s="436"/>
      <c r="N9" s="480"/>
      <c r="O9" s="480"/>
      <c r="P9" s="205">
        <f>SUM(D9:O9)</f>
        <v>22894.120000000017</v>
      </c>
      <c r="Q9" s="435">
        <f>P9+C9</f>
        <v>293004.59999999998</v>
      </c>
      <c r="R9" s="415">
        <f>514351+514351</f>
        <v>1028702</v>
      </c>
      <c r="S9" s="415"/>
      <c r="T9" s="416">
        <f t="shared" ref="T9:T14" si="0">Q9/SUM(R9:S9)</f>
        <v>0.28482942582011117</v>
      </c>
    </row>
    <row r="10" spans="1:22" s="85" customFormat="1" x14ac:dyDescent="0.2">
      <c r="A10" s="143"/>
      <c r="B10" s="203" t="s">
        <v>67</v>
      </c>
      <c r="C10" s="205">
        <v>285010.11000000004</v>
      </c>
      <c r="D10" s="480">
        <v>12269.660000000007</v>
      </c>
      <c r="E10" s="480">
        <v>14468.760000000011</v>
      </c>
      <c r="F10" s="480"/>
      <c r="G10" s="480"/>
      <c r="H10" s="480"/>
      <c r="I10" s="480"/>
      <c r="J10" s="480"/>
      <c r="K10" s="480"/>
      <c r="L10" s="480"/>
      <c r="M10" s="436"/>
      <c r="N10" s="480"/>
      <c r="O10" s="480"/>
      <c r="P10" s="205">
        <f>SUM(D10:O10)</f>
        <v>26738.42000000002</v>
      </c>
      <c r="Q10" s="435">
        <f>P10+C10</f>
        <v>311748.53000000009</v>
      </c>
      <c r="R10" s="415">
        <f>802409+802409</f>
        <v>1604818</v>
      </c>
      <c r="S10" s="415"/>
      <c r="T10" s="416">
        <f t="shared" si="0"/>
        <v>0.19425787223224072</v>
      </c>
    </row>
    <row r="11" spans="1:22" s="85" customFormat="1" x14ac:dyDescent="0.2">
      <c r="A11" s="143"/>
      <c r="B11" s="203" t="s">
        <v>68</v>
      </c>
      <c r="C11" s="205">
        <v>1868.4900000000002</v>
      </c>
      <c r="D11" s="480">
        <v>95.36999999999999</v>
      </c>
      <c r="E11" s="480">
        <v>93.740000000000009</v>
      </c>
      <c r="F11" s="480"/>
      <c r="G11" s="480"/>
      <c r="H11" s="480"/>
      <c r="I11" s="480"/>
      <c r="J11" s="480"/>
      <c r="K11" s="480"/>
      <c r="L11" s="480"/>
      <c r="M11" s="436"/>
      <c r="N11" s="480"/>
      <c r="O11" s="480"/>
      <c r="P11" s="205">
        <f>SUM(D11:O11)</f>
        <v>189.11</v>
      </c>
      <c r="Q11" s="435">
        <f>P11+C11</f>
        <v>2057.6000000000004</v>
      </c>
      <c r="R11" s="415">
        <f>12492+12492</f>
        <v>24984</v>
      </c>
      <c r="S11" s="415"/>
      <c r="T11" s="416">
        <f t="shared" si="0"/>
        <v>8.2356708293307726E-2</v>
      </c>
    </row>
    <row r="12" spans="1:22" s="85" customFormat="1" ht="12.75" customHeight="1" x14ac:dyDescent="0.2">
      <c r="A12" s="143"/>
      <c r="B12" s="203" t="s">
        <v>69</v>
      </c>
      <c r="C12" s="205">
        <v>24947.590000000004</v>
      </c>
      <c r="D12" s="480">
        <v>365.45</v>
      </c>
      <c r="E12" s="480">
        <v>19658.75</v>
      </c>
      <c r="F12" s="480"/>
      <c r="G12" s="480"/>
      <c r="H12" s="480"/>
      <c r="I12" s="480"/>
      <c r="J12" s="480"/>
      <c r="K12" s="480"/>
      <c r="L12" s="480"/>
      <c r="M12" s="480"/>
      <c r="N12" s="480"/>
      <c r="O12" s="480"/>
      <c r="P12" s="205">
        <f>SUM(D12:O12)</f>
        <v>20024.2</v>
      </c>
      <c r="Q12" s="435">
        <f>P12+C12</f>
        <v>44971.790000000008</v>
      </c>
      <c r="R12" s="415">
        <f>107219+107219</f>
        <v>214438</v>
      </c>
      <c r="S12" s="415"/>
      <c r="T12" s="416">
        <f t="shared" si="0"/>
        <v>0.20971931280836423</v>
      </c>
    </row>
    <row r="13" spans="1:22" s="85" customFormat="1" x14ac:dyDescent="0.2">
      <c r="A13" s="143"/>
      <c r="B13" s="203" t="s">
        <v>70</v>
      </c>
      <c r="C13" s="205">
        <v>0</v>
      </c>
      <c r="D13" s="436">
        <v>0</v>
      </c>
      <c r="E13" s="436">
        <v>0</v>
      </c>
      <c r="F13" s="436"/>
      <c r="G13" s="436"/>
      <c r="H13" s="436"/>
      <c r="I13" s="436"/>
      <c r="J13" s="436"/>
      <c r="K13" s="436"/>
      <c r="L13" s="436"/>
      <c r="M13" s="436"/>
      <c r="N13" s="436"/>
      <c r="O13" s="436"/>
      <c r="P13" s="205">
        <f>SUM(D13:O13)</f>
        <v>0</v>
      </c>
      <c r="Q13" s="435">
        <f>P13+C13</f>
        <v>0</v>
      </c>
      <c r="R13" s="415">
        <f>5000+5000</f>
        <v>10000</v>
      </c>
      <c r="S13" s="415"/>
      <c r="T13" s="416">
        <f t="shared" si="0"/>
        <v>0</v>
      </c>
    </row>
    <row r="14" spans="1:22" s="85" customFormat="1" x14ac:dyDescent="0.2">
      <c r="A14" s="143"/>
      <c r="B14" s="149" t="s">
        <v>71</v>
      </c>
      <c r="C14" s="437">
        <v>581936.67000000004</v>
      </c>
      <c r="D14" s="207">
        <f>SUM(D9:D13)</f>
        <v>20141.23000000001</v>
      </c>
      <c r="E14" s="207">
        <f t="shared" ref="E14:R14" si="1">SUM(E9:E13)</f>
        <v>49704.620000000024</v>
      </c>
      <c r="F14" s="207">
        <f t="shared" si="1"/>
        <v>0</v>
      </c>
      <c r="G14" s="207">
        <f t="shared" si="1"/>
        <v>0</v>
      </c>
      <c r="H14" s="207">
        <f t="shared" si="1"/>
        <v>0</v>
      </c>
      <c r="I14" s="207">
        <f t="shared" si="1"/>
        <v>0</v>
      </c>
      <c r="J14" s="207">
        <f t="shared" si="1"/>
        <v>0</v>
      </c>
      <c r="K14" s="207">
        <f t="shared" si="1"/>
        <v>0</v>
      </c>
      <c r="L14" s="383">
        <f t="shared" si="1"/>
        <v>0</v>
      </c>
      <c r="M14" s="383">
        <f t="shared" si="1"/>
        <v>0</v>
      </c>
      <c r="N14" s="383">
        <f t="shared" si="1"/>
        <v>0</v>
      </c>
      <c r="O14" s="383">
        <f t="shared" si="1"/>
        <v>0</v>
      </c>
      <c r="P14" s="437">
        <f>SUM(P9:P13)</f>
        <v>69845.850000000035</v>
      </c>
      <c r="Q14" s="207">
        <f>SUM(Q9:Q13)</f>
        <v>651782.52000000014</v>
      </c>
      <c r="R14" s="207">
        <f t="shared" si="1"/>
        <v>2882942</v>
      </c>
      <c r="S14" s="207"/>
      <c r="T14" s="208">
        <f t="shared" si="0"/>
        <v>0.22608242552226168</v>
      </c>
      <c r="V14" s="436"/>
    </row>
    <row r="15" spans="1:22" x14ac:dyDescent="0.2">
      <c r="A15" s="143"/>
      <c r="C15" s="194"/>
      <c r="L15" s="380"/>
      <c r="N15" s="53"/>
      <c r="P15" s="194"/>
      <c r="R15" s="209"/>
      <c r="S15" s="209"/>
      <c r="T15" s="48"/>
    </row>
    <row r="16" spans="1:22" x14ac:dyDescent="0.2">
      <c r="A16" s="143"/>
      <c r="B16" s="200" t="s">
        <v>209</v>
      </c>
      <c r="C16" s="211"/>
      <c r="D16" s="210"/>
      <c r="E16" s="210"/>
      <c r="F16" s="210"/>
      <c r="G16" s="210"/>
      <c r="H16" s="210"/>
      <c r="I16" s="210"/>
      <c r="J16" s="210"/>
      <c r="K16" s="210"/>
      <c r="L16" s="384"/>
      <c r="M16" s="210"/>
      <c r="N16" s="210"/>
      <c r="O16" s="210"/>
      <c r="P16" s="211"/>
      <c r="Q16" s="211"/>
      <c r="R16" s="202"/>
      <c r="S16" s="202"/>
      <c r="T16" s="212"/>
    </row>
    <row r="17" spans="1:22" s="85" customFormat="1" x14ac:dyDescent="0.2">
      <c r="A17" s="143"/>
      <c r="B17" s="203" t="s">
        <v>75</v>
      </c>
      <c r="C17" s="205">
        <v>8691538.020000007</v>
      </c>
      <c r="D17" s="480">
        <v>160633.89000000127</v>
      </c>
      <c r="E17" s="480">
        <v>166917.1299999996</v>
      </c>
      <c r="F17" s="480"/>
      <c r="G17" s="480"/>
      <c r="H17" s="480"/>
      <c r="I17" s="480"/>
      <c r="J17" s="480"/>
      <c r="K17" s="480"/>
      <c r="L17" s="480"/>
      <c r="M17" s="436"/>
      <c r="N17" s="480"/>
      <c r="O17" s="480"/>
      <c r="P17" s="205">
        <f t="shared" ref="P17:P20" si="2">SUM(D17:O17)</f>
        <v>327551.02000000083</v>
      </c>
      <c r="Q17" s="435">
        <f>P17+C17</f>
        <v>9019089.0400000084</v>
      </c>
      <c r="R17" s="415">
        <f>21463923+21463923</f>
        <v>42927846</v>
      </c>
      <c r="S17" s="415"/>
      <c r="T17" s="416">
        <f t="shared" ref="T17:T21" si="3">Q17/SUM(R17:S17)</f>
        <v>0.2100988025348397</v>
      </c>
    </row>
    <row r="18" spans="1:22" x14ac:dyDescent="0.2">
      <c r="A18" s="143"/>
      <c r="B18" s="203" t="s">
        <v>73</v>
      </c>
      <c r="C18" s="205">
        <v>125072.67000000092</v>
      </c>
      <c r="D18" s="480">
        <v>10287.110000000011</v>
      </c>
      <c r="E18" s="436">
        <v>11024.680000000013</v>
      </c>
      <c r="F18" s="480"/>
      <c r="G18" s="436"/>
      <c r="H18" s="436"/>
      <c r="I18" s="436"/>
      <c r="J18" s="480"/>
      <c r="K18" s="480"/>
      <c r="L18" s="480"/>
      <c r="M18" s="436"/>
      <c r="N18" s="480"/>
      <c r="O18" s="480"/>
      <c r="P18" s="205">
        <f t="shared" si="2"/>
        <v>21311.790000000023</v>
      </c>
      <c r="Q18" s="435">
        <f>P18+C18</f>
        <v>146384.46000000095</v>
      </c>
      <c r="R18" s="415">
        <f>220429+220429</f>
        <v>440858</v>
      </c>
      <c r="S18" s="415"/>
      <c r="T18" s="416">
        <f t="shared" si="3"/>
        <v>0.33204446783318198</v>
      </c>
    </row>
    <row r="19" spans="1:22" x14ac:dyDescent="0.2">
      <c r="A19" s="143"/>
      <c r="B19" s="203" t="s">
        <v>74</v>
      </c>
      <c r="C19" s="205">
        <v>167802.22</v>
      </c>
      <c r="D19" s="480">
        <v>4206.43</v>
      </c>
      <c r="E19" s="436">
        <v>4364.26</v>
      </c>
      <c r="F19" s="480"/>
      <c r="G19" s="436"/>
      <c r="H19" s="436"/>
      <c r="I19" s="436"/>
      <c r="J19" s="480"/>
      <c r="K19" s="480"/>
      <c r="L19" s="480"/>
      <c r="M19" s="436"/>
      <c r="N19" s="480"/>
      <c r="O19" s="480"/>
      <c r="P19" s="205">
        <f t="shared" si="2"/>
        <v>8570.69</v>
      </c>
      <c r="Q19" s="435">
        <f>P19+C19</f>
        <v>176372.91</v>
      </c>
      <c r="R19" s="415">
        <f>494562+494562</f>
        <v>989124</v>
      </c>
      <c r="S19" s="415"/>
      <c r="T19" s="416">
        <f t="shared" si="3"/>
        <v>0.17831223385541145</v>
      </c>
    </row>
    <row r="20" spans="1:22" ht="13.5" customHeight="1" x14ac:dyDescent="0.2">
      <c r="A20" s="143"/>
      <c r="B20" s="203" t="s">
        <v>181</v>
      </c>
      <c r="C20" s="205">
        <v>761148.69</v>
      </c>
      <c r="D20" s="480">
        <v>23366.159999999996</v>
      </c>
      <c r="E20" s="436">
        <v>18897.550000000007</v>
      </c>
      <c r="F20" s="480"/>
      <c r="G20" s="436"/>
      <c r="H20" s="436"/>
      <c r="I20" s="436"/>
      <c r="J20" s="480"/>
      <c r="K20" s="436"/>
      <c r="L20" s="480"/>
      <c r="M20" s="436"/>
      <c r="N20" s="480"/>
      <c r="O20" s="480"/>
      <c r="P20" s="205">
        <f t="shared" si="2"/>
        <v>42263.710000000006</v>
      </c>
      <c r="Q20" s="435">
        <f>P20+C20</f>
        <v>803412.39999999991</v>
      </c>
      <c r="R20" s="415">
        <f>1569172+1569172</f>
        <v>3138344</v>
      </c>
      <c r="S20" s="415"/>
      <c r="T20" s="416">
        <f t="shared" si="3"/>
        <v>0.25599883250529576</v>
      </c>
    </row>
    <row r="21" spans="1:22" s="85" customFormat="1" x14ac:dyDescent="0.2">
      <c r="A21" s="143"/>
      <c r="B21" s="149" t="s">
        <v>76</v>
      </c>
      <c r="C21" s="437">
        <v>9745561.6000000089</v>
      </c>
      <c r="D21" s="207">
        <f t="shared" ref="D21:R21" si="4">SUM(D17:D20)</f>
        <v>198493.59000000128</v>
      </c>
      <c r="E21" s="207">
        <f t="shared" si="4"/>
        <v>201203.61999999965</v>
      </c>
      <c r="F21" s="207">
        <f t="shared" si="4"/>
        <v>0</v>
      </c>
      <c r="G21" s="207">
        <f t="shared" si="4"/>
        <v>0</v>
      </c>
      <c r="H21" s="207">
        <f t="shared" si="4"/>
        <v>0</v>
      </c>
      <c r="I21" s="437">
        <f t="shared" si="4"/>
        <v>0</v>
      </c>
      <c r="J21" s="207">
        <f t="shared" si="4"/>
        <v>0</v>
      </c>
      <c r="K21" s="207">
        <f t="shared" si="4"/>
        <v>0</v>
      </c>
      <c r="L21" s="383">
        <f t="shared" si="4"/>
        <v>0</v>
      </c>
      <c r="M21" s="383">
        <f t="shared" si="4"/>
        <v>0</v>
      </c>
      <c r="N21" s="383">
        <f t="shared" si="4"/>
        <v>0</v>
      </c>
      <c r="O21" s="383">
        <f t="shared" si="4"/>
        <v>0</v>
      </c>
      <c r="P21" s="437">
        <f t="shared" si="4"/>
        <v>399697.21000000089</v>
      </c>
      <c r="Q21" s="207">
        <f t="shared" si="4"/>
        <v>10145258.81000001</v>
      </c>
      <c r="R21" s="207">
        <f t="shared" si="4"/>
        <v>47496172</v>
      </c>
      <c r="S21" s="213"/>
      <c r="T21" s="208">
        <f t="shared" si="3"/>
        <v>0.21360161004133155</v>
      </c>
      <c r="V21" s="436"/>
    </row>
    <row r="22" spans="1:22" s="85" customFormat="1" x14ac:dyDescent="0.2">
      <c r="A22" s="143"/>
      <c r="B22" s="61"/>
      <c r="C22" s="480"/>
      <c r="D22" s="204"/>
      <c r="E22" s="204"/>
      <c r="F22" s="204"/>
      <c r="G22" s="204"/>
      <c r="H22" s="204"/>
      <c r="I22" s="204"/>
      <c r="J22" s="204"/>
      <c r="K22" s="204"/>
      <c r="L22" s="379"/>
      <c r="M22" s="204"/>
      <c r="N22" s="204"/>
      <c r="O22" s="204"/>
      <c r="P22" s="436"/>
      <c r="Q22" s="204"/>
      <c r="R22" s="206"/>
      <c r="S22" s="206"/>
      <c r="T22" s="206"/>
    </row>
    <row r="23" spans="1:22" s="85" customFormat="1" x14ac:dyDescent="0.2">
      <c r="A23" s="143"/>
      <c r="B23" s="200" t="s">
        <v>208</v>
      </c>
      <c r="C23" s="434"/>
      <c r="D23" s="201"/>
      <c r="E23" s="201"/>
      <c r="F23" s="201"/>
      <c r="G23" s="201"/>
      <c r="H23" s="201"/>
      <c r="I23" s="201"/>
      <c r="J23" s="201"/>
      <c r="K23" s="201"/>
      <c r="L23" s="382"/>
      <c r="M23" s="201"/>
      <c r="N23" s="201"/>
      <c r="O23" s="201"/>
      <c r="P23" s="434"/>
      <c r="Q23" s="201"/>
      <c r="R23" s="214"/>
      <c r="S23" s="214"/>
      <c r="T23" s="214"/>
    </row>
    <row r="24" spans="1:22" s="85" customFormat="1" ht="12.75" customHeight="1" x14ac:dyDescent="0.2">
      <c r="A24" s="143"/>
      <c r="B24" s="203" t="s">
        <v>197</v>
      </c>
      <c r="C24" s="205">
        <v>187721.71000000002</v>
      </c>
      <c r="D24" s="436">
        <v>13331.590000000007</v>
      </c>
      <c r="E24" s="436">
        <v>13377.899999999996</v>
      </c>
      <c r="F24" s="480"/>
      <c r="G24" s="436"/>
      <c r="H24" s="436"/>
      <c r="I24" s="436"/>
      <c r="J24" s="480"/>
      <c r="K24" s="480"/>
      <c r="L24" s="480"/>
      <c r="M24" s="436"/>
      <c r="N24" s="480"/>
      <c r="O24" s="480"/>
      <c r="P24" s="205">
        <f>SUM(D24:O24)</f>
        <v>26709.490000000005</v>
      </c>
      <c r="Q24" s="435">
        <f>P24+C24</f>
        <v>214431.2</v>
      </c>
      <c r="R24" s="415">
        <f>24650000+24650000</f>
        <v>49300000</v>
      </c>
      <c r="S24" s="417">
        <f>-4000000-6000000</f>
        <v>-10000000</v>
      </c>
      <c r="T24" s="416">
        <f>Q24/SUM(R24:S24)</f>
        <v>5.4562646310432573E-3</v>
      </c>
    </row>
    <row r="25" spans="1:22" s="85" customFormat="1" ht="12.75" customHeight="1" x14ac:dyDescent="0.2">
      <c r="A25" s="143"/>
      <c r="B25" s="203" t="s">
        <v>278</v>
      </c>
      <c r="C25" s="205">
        <v>12435.41</v>
      </c>
      <c r="D25" s="480">
        <v>16390.97</v>
      </c>
      <c r="E25" s="480">
        <v>9047.6500000000015</v>
      </c>
      <c r="F25" s="480"/>
      <c r="G25" s="480"/>
      <c r="H25" s="480"/>
      <c r="I25" s="480"/>
      <c r="J25" s="480"/>
      <c r="K25" s="480"/>
      <c r="L25" s="480"/>
      <c r="M25" s="480"/>
      <c r="N25" s="480"/>
      <c r="O25" s="480"/>
      <c r="P25" s="205">
        <f>SUM(D25:O25)</f>
        <v>25438.620000000003</v>
      </c>
      <c r="Q25" s="435">
        <f>P25+C25</f>
        <v>37874.03</v>
      </c>
      <c r="R25" s="415"/>
      <c r="S25" s="417">
        <f>4000000+6000000</f>
        <v>10000000</v>
      </c>
      <c r="T25" s="416">
        <f>Q25/SUM(R25:S25)</f>
        <v>3.787403E-3</v>
      </c>
    </row>
    <row r="26" spans="1:22" s="85" customFormat="1" x14ac:dyDescent="0.2">
      <c r="A26" s="143"/>
      <c r="B26" s="149" t="s">
        <v>78</v>
      </c>
      <c r="C26" s="437">
        <v>200157.12000000002</v>
      </c>
      <c r="D26" s="207">
        <f>SUM(D24:D25)</f>
        <v>29722.560000000009</v>
      </c>
      <c r="E26" s="437">
        <f t="shared" ref="E26:O26" si="5">SUM(E24:E25)</f>
        <v>22425.549999999996</v>
      </c>
      <c r="F26" s="437">
        <f t="shared" si="5"/>
        <v>0</v>
      </c>
      <c r="G26" s="437">
        <f t="shared" si="5"/>
        <v>0</v>
      </c>
      <c r="H26" s="437">
        <f t="shared" si="5"/>
        <v>0</v>
      </c>
      <c r="I26" s="437">
        <f t="shared" si="5"/>
        <v>0</v>
      </c>
      <c r="J26" s="437">
        <f t="shared" si="5"/>
        <v>0</v>
      </c>
      <c r="K26" s="437">
        <f t="shared" si="5"/>
        <v>0</v>
      </c>
      <c r="L26" s="437">
        <f t="shared" si="5"/>
        <v>0</v>
      </c>
      <c r="M26" s="437">
        <f t="shared" si="5"/>
        <v>0</v>
      </c>
      <c r="N26" s="437">
        <f t="shared" si="5"/>
        <v>0</v>
      </c>
      <c r="O26" s="437">
        <f t="shared" si="5"/>
        <v>0</v>
      </c>
      <c r="P26" s="437">
        <f>SUM(P24:P25)</f>
        <v>52148.110000000008</v>
      </c>
      <c r="Q26" s="437">
        <f>SUM(Q24:Q25)</f>
        <v>252305.23</v>
      </c>
      <c r="R26" s="437">
        <f>SUM(R24:R25)</f>
        <v>49300000</v>
      </c>
      <c r="S26" s="213"/>
      <c r="T26" s="238">
        <f>Q26/SUM(R26:S26)</f>
        <v>5.1177531440162278E-3</v>
      </c>
      <c r="V26" s="436"/>
    </row>
    <row r="27" spans="1:22" s="85" customFormat="1" x14ac:dyDescent="0.2">
      <c r="A27" s="143"/>
      <c r="B27" s="203"/>
      <c r="C27" s="480"/>
      <c r="D27" s="204"/>
      <c r="E27" s="204"/>
      <c r="F27" s="204"/>
      <c r="G27" s="204"/>
      <c r="H27" s="204"/>
      <c r="I27" s="204"/>
      <c r="J27" s="204"/>
      <c r="K27" s="204"/>
      <c r="L27" s="379"/>
      <c r="M27" s="204"/>
      <c r="N27" s="204"/>
      <c r="O27" s="204"/>
      <c r="P27" s="436"/>
      <c r="Q27" s="204"/>
      <c r="R27" s="206"/>
      <c r="S27" s="206"/>
      <c r="T27" s="206"/>
    </row>
    <row r="28" spans="1:22" x14ac:dyDescent="0.2">
      <c r="A28" s="143"/>
      <c r="B28" s="200" t="s">
        <v>206</v>
      </c>
      <c r="C28" s="438"/>
      <c r="D28" s="210"/>
      <c r="E28" s="210"/>
      <c r="F28" s="210"/>
      <c r="G28" s="210"/>
      <c r="H28" s="210"/>
      <c r="I28" s="210"/>
      <c r="J28" s="210"/>
      <c r="K28" s="210"/>
      <c r="L28" s="384"/>
      <c r="M28" s="210"/>
      <c r="N28" s="210"/>
      <c r="O28" s="210"/>
      <c r="P28" s="438"/>
      <c r="Q28" s="210"/>
      <c r="R28" s="202"/>
      <c r="S28" s="202"/>
      <c r="T28" s="212"/>
    </row>
    <row r="29" spans="1:22" s="85" customFormat="1" x14ac:dyDescent="0.2">
      <c r="A29" s="143"/>
      <c r="B29" s="203" t="s">
        <v>160</v>
      </c>
      <c r="C29" s="205">
        <v>1275059.9500000014</v>
      </c>
      <c r="D29" s="480">
        <v>168544.25000000023</v>
      </c>
      <c r="E29" s="480">
        <v>71077.910000000178</v>
      </c>
      <c r="F29" s="480"/>
      <c r="G29" s="480"/>
      <c r="H29" s="480"/>
      <c r="I29" s="480"/>
      <c r="J29" s="480"/>
      <c r="K29" s="480"/>
      <c r="L29" s="480"/>
      <c r="M29" s="436"/>
      <c r="N29" s="480"/>
      <c r="O29" s="480"/>
      <c r="P29" s="205">
        <f>SUM(D29:O29)</f>
        <v>239622.16000000041</v>
      </c>
      <c r="Q29" s="435">
        <f>P29+C29</f>
        <v>1514682.1100000017</v>
      </c>
      <c r="R29" s="415">
        <f>14358759+14358759</f>
        <v>28717518</v>
      </c>
      <c r="S29" s="415"/>
      <c r="T29" s="418">
        <f>Q29/SUM(R29:S29)</f>
        <v>5.2744185970389282E-2</v>
      </c>
    </row>
    <row r="30" spans="1:22" s="85" customFormat="1" x14ac:dyDescent="0.2">
      <c r="A30" s="143"/>
      <c r="B30" s="203" t="s">
        <v>121</v>
      </c>
      <c r="C30" s="205">
        <v>1826829.2199999983</v>
      </c>
      <c r="D30" s="480">
        <v>99486.660000000193</v>
      </c>
      <c r="E30" s="480">
        <v>46085.209999999985</v>
      </c>
      <c r="F30" s="480"/>
      <c r="G30" s="480"/>
      <c r="H30" s="480"/>
      <c r="I30" s="480"/>
      <c r="J30" s="480"/>
      <c r="K30" s="480"/>
      <c r="L30" s="480"/>
      <c r="M30" s="436"/>
      <c r="N30" s="480"/>
      <c r="O30" s="480"/>
      <c r="P30" s="205">
        <f>SUM(D30:O30)</f>
        <v>145571.87000000017</v>
      </c>
      <c r="Q30" s="435">
        <f>P30+C30</f>
        <v>1972401.0899999985</v>
      </c>
      <c r="R30" s="415">
        <f>2922156+2922156</f>
        <v>5844312</v>
      </c>
      <c r="S30" s="415"/>
      <c r="T30" s="418">
        <f>Q30/SUM(R30:S30)</f>
        <v>0.33749072431451271</v>
      </c>
    </row>
    <row r="31" spans="1:22" s="85" customFormat="1" x14ac:dyDescent="0.2">
      <c r="A31" s="143"/>
      <c r="B31" s="149" t="s">
        <v>80</v>
      </c>
      <c r="C31" s="437">
        <v>3101889.17</v>
      </c>
      <c r="D31" s="207">
        <f>SUM(D29:D30)</f>
        <v>268030.91000000044</v>
      </c>
      <c r="E31" s="207">
        <f t="shared" ref="E31:R31" si="6">SUM(E29:E30)</f>
        <v>117163.12000000017</v>
      </c>
      <c r="F31" s="207">
        <f t="shared" si="6"/>
        <v>0</v>
      </c>
      <c r="G31" s="207">
        <f t="shared" si="6"/>
        <v>0</v>
      </c>
      <c r="H31" s="207">
        <f t="shared" si="6"/>
        <v>0</v>
      </c>
      <c r="I31" s="207">
        <f t="shared" si="6"/>
        <v>0</v>
      </c>
      <c r="J31" s="207">
        <f t="shared" si="6"/>
        <v>0</v>
      </c>
      <c r="K31" s="207">
        <f t="shared" si="6"/>
        <v>0</v>
      </c>
      <c r="L31" s="383">
        <f t="shared" si="6"/>
        <v>0</v>
      </c>
      <c r="M31" s="383">
        <f t="shared" si="6"/>
        <v>0</v>
      </c>
      <c r="N31" s="383">
        <f t="shared" si="6"/>
        <v>0</v>
      </c>
      <c r="O31" s="383">
        <f t="shared" si="6"/>
        <v>0</v>
      </c>
      <c r="P31" s="437">
        <f>SUM(P29:P30)</f>
        <v>385194.03000000061</v>
      </c>
      <c r="Q31" s="207">
        <f t="shared" si="6"/>
        <v>3487083.2</v>
      </c>
      <c r="R31" s="207">
        <f t="shared" si="6"/>
        <v>34561830</v>
      </c>
      <c r="S31" s="213"/>
      <c r="T31" s="238">
        <f>Q31/SUM(R31:S31)</f>
        <v>0.10089405566776992</v>
      </c>
      <c r="V31" s="436"/>
    </row>
    <row r="32" spans="1:22" s="85" customFormat="1" x14ac:dyDescent="0.2">
      <c r="A32" s="143"/>
      <c r="B32" s="203"/>
      <c r="C32" s="480"/>
      <c r="D32" s="204"/>
      <c r="E32" s="204"/>
      <c r="F32" s="204"/>
      <c r="G32" s="204"/>
      <c r="H32" s="215"/>
      <c r="I32" s="204"/>
      <c r="J32" s="204"/>
      <c r="K32" s="204"/>
      <c r="L32" s="379"/>
      <c r="M32" s="204"/>
      <c r="N32" s="204"/>
      <c r="O32" s="204"/>
      <c r="P32" s="436"/>
      <c r="Q32" s="204"/>
      <c r="R32" s="206"/>
      <c r="S32" s="206"/>
      <c r="T32" s="206"/>
    </row>
    <row r="33" spans="1:22" s="85" customFormat="1" x14ac:dyDescent="0.2">
      <c r="A33" s="143"/>
      <c r="B33" s="200" t="s">
        <v>207</v>
      </c>
      <c r="C33" s="434"/>
      <c r="D33" s="201"/>
      <c r="E33" s="201"/>
      <c r="F33" s="201"/>
      <c r="G33" s="201"/>
      <c r="H33" s="201"/>
      <c r="I33" s="201"/>
      <c r="J33" s="201"/>
      <c r="K33" s="201"/>
      <c r="L33" s="382"/>
      <c r="M33" s="201"/>
      <c r="N33" s="201"/>
      <c r="O33" s="201"/>
      <c r="P33" s="434"/>
      <c r="Q33" s="201"/>
      <c r="R33" s="214"/>
      <c r="S33" s="202"/>
      <c r="T33" s="214"/>
    </row>
    <row r="34" spans="1:22" s="85" customFormat="1" x14ac:dyDescent="0.2">
      <c r="A34" s="143"/>
      <c r="B34" s="203" t="s">
        <v>82</v>
      </c>
      <c r="C34" s="205">
        <v>0</v>
      </c>
      <c r="D34" s="480">
        <v>0</v>
      </c>
      <c r="E34" s="204">
        <v>0</v>
      </c>
      <c r="F34" s="480"/>
      <c r="G34" s="204"/>
      <c r="H34" s="436"/>
      <c r="I34" s="436"/>
      <c r="J34" s="204"/>
      <c r="K34" s="204"/>
      <c r="L34" s="480"/>
      <c r="M34" s="204"/>
      <c r="N34" s="480"/>
      <c r="O34" s="480"/>
      <c r="P34" s="205">
        <f>SUM(D34:O34)</f>
        <v>0</v>
      </c>
      <c r="Q34" s="435">
        <f>P34+C34</f>
        <v>0</v>
      </c>
      <c r="R34" s="415" t="s">
        <v>11</v>
      </c>
      <c r="S34" s="415"/>
      <c r="T34" s="418">
        <f>IFERROR(Q34/SUM(R34:S34),)</f>
        <v>0</v>
      </c>
    </row>
    <row r="35" spans="1:22" s="85" customFormat="1" x14ac:dyDescent="0.2">
      <c r="A35" s="143"/>
      <c r="B35" s="203" t="s">
        <v>83</v>
      </c>
      <c r="C35" s="205">
        <v>0</v>
      </c>
      <c r="D35" s="480">
        <v>0</v>
      </c>
      <c r="E35" s="204">
        <v>0</v>
      </c>
      <c r="F35" s="480"/>
      <c r="G35" s="436"/>
      <c r="H35" s="436"/>
      <c r="I35" s="436"/>
      <c r="J35" s="480"/>
      <c r="K35" s="480"/>
      <c r="L35" s="480"/>
      <c r="M35" s="204"/>
      <c r="N35" s="480"/>
      <c r="O35" s="480"/>
      <c r="P35" s="205">
        <f>SUM(D35:O35)</f>
        <v>0</v>
      </c>
      <c r="Q35" s="435">
        <f>P35+C35</f>
        <v>0</v>
      </c>
      <c r="R35" s="415" t="s">
        <v>11</v>
      </c>
      <c r="S35" s="415"/>
      <c r="T35" s="418">
        <f>IFERROR(Q35/SUM(R35:S35),0)</f>
        <v>0</v>
      </c>
    </row>
    <row r="36" spans="1:22" s="85" customFormat="1" x14ac:dyDescent="0.2">
      <c r="A36" s="143"/>
      <c r="B36" s="149" t="s">
        <v>84</v>
      </c>
      <c r="C36" s="437">
        <v>0</v>
      </c>
      <c r="D36" s="207">
        <f>SUM(D34:D35)</f>
        <v>0</v>
      </c>
      <c r="E36" s="390">
        <f t="shared" ref="E36:R36" si="7">SUM(E34:E35)</f>
        <v>0</v>
      </c>
      <c r="F36" s="390">
        <f t="shared" si="7"/>
        <v>0</v>
      </c>
      <c r="G36" s="390">
        <f t="shared" si="7"/>
        <v>0</v>
      </c>
      <c r="H36" s="390">
        <f t="shared" si="7"/>
        <v>0</v>
      </c>
      <c r="I36" s="390">
        <f t="shared" si="7"/>
        <v>0</v>
      </c>
      <c r="J36" s="390">
        <f t="shared" si="7"/>
        <v>0</v>
      </c>
      <c r="K36" s="390">
        <f t="shared" si="7"/>
        <v>0</v>
      </c>
      <c r="L36" s="390">
        <f t="shared" si="7"/>
        <v>0</v>
      </c>
      <c r="M36" s="390">
        <f t="shared" si="7"/>
        <v>0</v>
      </c>
      <c r="N36" s="390">
        <f t="shared" si="7"/>
        <v>0</v>
      </c>
      <c r="O36" s="390">
        <f t="shared" si="7"/>
        <v>0</v>
      </c>
      <c r="P36" s="437">
        <f t="shared" si="7"/>
        <v>0</v>
      </c>
      <c r="Q36" s="390">
        <f t="shared" si="7"/>
        <v>0</v>
      </c>
      <c r="R36" s="390">
        <f t="shared" si="7"/>
        <v>0</v>
      </c>
      <c r="S36" s="213"/>
      <c r="T36" s="217">
        <f>IFERROR(Q36/SUM(R36:S36),0)</f>
        <v>0</v>
      </c>
      <c r="V36" s="436"/>
    </row>
    <row r="37" spans="1:22" s="85" customFormat="1" x14ac:dyDescent="0.2">
      <c r="A37" s="143"/>
      <c r="B37" s="203"/>
      <c r="C37" s="480"/>
      <c r="D37" s="204"/>
      <c r="E37" s="204"/>
      <c r="F37" s="204"/>
      <c r="G37" s="204"/>
      <c r="H37" s="204"/>
      <c r="I37" s="204"/>
      <c r="J37" s="204"/>
      <c r="K37" s="204"/>
      <c r="L37" s="379"/>
      <c r="M37" s="204"/>
      <c r="N37" s="204"/>
      <c r="O37" s="204"/>
      <c r="P37" s="436"/>
      <c r="Q37" s="204"/>
      <c r="R37" s="206"/>
      <c r="S37" s="206"/>
      <c r="T37" s="216"/>
    </row>
    <row r="38" spans="1:22" s="85" customFormat="1" x14ac:dyDescent="0.2">
      <c r="A38" s="143"/>
      <c r="B38" s="200" t="s">
        <v>85</v>
      </c>
      <c r="C38" s="434"/>
      <c r="D38" s="201"/>
      <c r="E38" s="201"/>
      <c r="F38" s="201"/>
      <c r="G38" s="201"/>
      <c r="H38" s="201"/>
      <c r="I38" s="201"/>
      <c r="J38" s="201"/>
      <c r="K38" s="201"/>
      <c r="L38" s="382"/>
      <c r="M38" s="201"/>
      <c r="N38" s="201"/>
      <c r="O38" s="201"/>
      <c r="P38" s="434"/>
      <c r="Q38" s="201"/>
      <c r="R38" s="214"/>
      <c r="S38" s="214"/>
      <c r="T38" s="218"/>
    </row>
    <row r="39" spans="1:22" s="85" customFormat="1" x14ac:dyDescent="0.2">
      <c r="A39" s="143"/>
      <c r="B39" s="203" t="s">
        <v>179</v>
      </c>
      <c r="C39" s="205">
        <v>25.35</v>
      </c>
      <c r="D39" s="480">
        <v>0</v>
      </c>
      <c r="E39" s="436">
        <v>0</v>
      </c>
      <c r="F39" s="480"/>
      <c r="G39" s="436"/>
      <c r="H39" s="436"/>
      <c r="I39" s="436"/>
      <c r="J39" s="436"/>
      <c r="K39" s="480"/>
      <c r="L39" s="436"/>
      <c r="M39" s="436"/>
      <c r="N39" s="480"/>
      <c r="O39" s="436"/>
      <c r="P39" s="205">
        <f>SUM(D39:O39)</f>
        <v>0</v>
      </c>
      <c r="Q39" s="435">
        <f>P39+C39</f>
        <v>25.35</v>
      </c>
      <c r="R39" s="415">
        <f>400000+400000</f>
        <v>800000</v>
      </c>
      <c r="S39" s="415"/>
      <c r="T39" s="418">
        <f>Q39/SUM(R39:S39)</f>
        <v>3.1687500000000005E-5</v>
      </c>
    </row>
    <row r="40" spans="1:22" s="85" customFormat="1" x14ac:dyDescent="0.2">
      <c r="A40" s="143"/>
      <c r="B40" s="203" t="s">
        <v>178</v>
      </c>
      <c r="C40" s="205">
        <v>715874.22999999905</v>
      </c>
      <c r="D40" s="480">
        <v>69715.249999999942</v>
      </c>
      <c r="E40" s="480">
        <v>168447.31999999992</v>
      </c>
      <c r="F40" s="480"/>
      <c r="G40" s="480"/>
      <c r="H40" s="480"/>
      <c r="I40" s="480"/>
      <c r="J40" s="480"/>
      <c r="K40" s="480"/>
      <c r="L40" s="480"/>
      <c r="M40" s="436"/>
      <c r="N40" s="480"/>
      <c r="O40" s="480"/>
      <c r="P40" s="205">
        <f>SUM(D40:O40)</f>
        <v>238162.56999999986</v>
      </c>
      <c r="Q40" s="435">
        <f>P40+C40</f>
        <v>954036.79999999888</v>
      </c>
      <c r="R40" s="415">
        <f>2134716+2134716</f>
        <v>4269432</v>
      </c>
      <c r="S40" s="415"/>
      <c r="T40" s="418">
        <f>Q40/SUM(R40:S40)</f>
        <v>0.22345754657762412</v>
      </c>
    </row>
    <row r="41" spans="1:22" s="85" customFormat="1" x14ac:dyDescent="0.2">
      <c r="A41" s="143"/>
      <c r="B41" s="149" t="s">
        <v>86</v>
      </c>
      <c r="C41" s="437">
        <v>715899.57999999903</v>
      </c>
      <c r="D41" s="207">
        <f>SUM(D39:D40)</f>
        <v>69715.249999999942</v>
      </c>
      <c r="E41" s="207">
        <f t="shared" ref="E41:R41" si="8">SUM(E39:E40)</f>
        <v>168447.31999999992</v>
      </c>
      <c r="F41" s="207">
        <f t="shared" si="8"/>
        <v>0</v>
      </c>
      <c r="G41" s="207">
        <f t="shared" si="8"/>
        <v>0</v>
      </c>
      <c r="H41" s="207">
        <f t="shared" si="8"/>
        <v>0</v>
      </c>
      <c r="I41" s="207">
        <f t="shared" si="8"/>
        <v>0</v>
      </c>
      <c r="J41" s="207">
        <f t="shared" si="8"/>
        <v>0</v>
      </c>
      <c r="K41" s="207">
        <f t="shared" si="8"/>
        <v>0</v>
      </c>
      <c r="L41" s="383">
        <f t="shared" si="8"/>
        <v>0</v>
      </c>
      <c r="M41" s="383">
        <f t="shared" si="8"/>
        <v>0</v>
      </c>
      <c r="N41" s="383">
        <f t="shared" si="8"/>
        <v>0</v>
      </c>
      <c r="O41" s="383">
        <f t="shared" si="8"/>
        <v>0</v>
      </c>
      <c r="P41" s="437">
        <f>SUM(P39:P40)</f>
        <v>238162.56999999986</v>
      </c>
      <c r="Q41" s="207">
        <f t="shared" si="8"/>
        <v>954062.14999999886</v>
      </c>
      <c r="R41" s="207">
        <f t="shared" si="8"/>
        <v>5069432</v>
      </c>
      <c r="S41" s="213"/>
      <c r="T41" s="217">
        <f>Q41/SUM(R41:S41)</f>
        <v>0.18819902308582082</v>
      </c>
      <c r="V41" s="436"/>
    </row>
    <row r="42" spans="1:22" s="85" customFormat="1" x14ac:dyDescent="0.2">
      <c r="A42" s="143"/>
      <c r="B42" s="203"/>
      <c r="C42" s="480"/>
      <c r="D42" s="206"/>
      <c r="E42" s="206"/>
      <c r="F42" s="206"/>
      <c r="G42" s="206"/>
      <c r="H42" s="206"/>
      <c r="I42" s="206"/>
      <c r="J42" s="206"/>
      <c r="K42" s="206"/>
      <c r="L42" s="381"/>
      <c r="M42" s="206"/>
      <c r="N42" s="206"/>
      <c r="O42" s="206"/>
      <c r="P42" s="436"/>
      <c r="Q42" s="204"/>
      <c r="R42" s="206"/>
      <c r="S42" s="206"/>
      <c r="T42" s="216"/>
    </row>
    <row r="43" spans="1:22" s="85" customFormat="1" x14ac:dyDescent="0.2">
      <c r="A43" s="143"/>
      <c r="B43" s="200" t="s">
        <v>87</v>
      </c>
      <c r="C43" s="434"/>
      <c r="D43" s="201"/>
      <c r="E43" s="201"/>
      <c r="F43" s="201"/>
      <c r="G43" s="201"/>
      <c r="H43" s="201"/>
      <c r="I43" s="201"/>
      <c r="J43" s="201"/>
      <c r="K43" s="201"/>
      <c r="L43" s="382"/>
      <c r="M43" s="201"/>
      <c r="N43" s="201"/>
      <c r="O43" s="201"/>
      <c r="P43" s="434"/>
      <c r="Q43" s="201"/>
      <c r="R43" s="214"/>
      <c r="S43" s="214"/>
      <c r="T43" s="218"/>
    </row>
    <row r="44" spans="1:22" s="85" customFormat="1" ht="15" x14ac:dyDescent="0.2">
      <c r="A44" s="143"/>
      <c r="B44" s="203" t="s">
        <v>288</v>
      </c>
      <c r="C44" s="205">
        <v>312258.37000000005</v>
      </c>
      <c r="D44" s="480">
        <v>1599.0799999999983</v>
      </c>
      <c r="E44" s="436">
        <v>940.0200000000001</v>
      </c>
      <c r="F44" s="480"/>
      <c r="G44" s="436"/>
      <c r="H44" s="436"/>
      <c r="I44" s="480"/>
      <c r="J44" s="480"/>
      <c r="K44" s="480"/>
      <c r="L44" s="480"/>
      <c r="M44" s="436"/>
      <c r="N44" s="480"/>
      <c r="O44" s="480"/>
      <c r="P44" s="205">
        <f>SUM(D44:O44)</f>
        <v>2539.0999999999985</v>
      </c>
      <c r="Q44" s="435">
        <f>P44+C44</f>
        <v>314797.47000000003</v>
      </c>
      <c r="R44" s="415">
        <f>333333.33+333333.33</f>
        <v>666666.66</v>
      </c>
      <c r="S44" s="415"/>
      <c r="T44" s="418">
        <f>Q44/SUM(R44:S44)</f>
        <v>0.47219620972196213</v>
      </c>
    </row>
    <row r="45" spans="1:22" s="85" customFormat="1" ht="15" x14ac:dyDescent="0.2">
      <c r="A45" s="143"/>
      <c r="B45" s="203" t="s">
        <v>293</v>
      </c>
      <c r="C45" s="205">
        <v>48622.599999999846</v>
      </c>
      <c r="D45" s="480">
        <v>3638.3400000000011</v>
      </c>
      <c r="E45" s="480">
        <v>5234.4599999999937</v>
      </c>
      <c r="F45" s="480"/>
      <c r="G45" s="480"/>
      <c r="H45" s="480"/>
      <c r="I45" s="480"/>
      <c r="J45" s="480"/>
      <c r="K45" s="480"/>
      <c r="L45" s="480"/>
      <c r="M45" s="480"/>
      <c r="N45" s="480"/>
      <c r="O45" s="480"/>
      <c r="P45" s="205">
        <f>SUM(D45:O45)</f>
        <v>8872.7999999999956</v>
      </c>
      <c r="Q45" s="435">
        <f>P45+C45</f>
        <v>57495.399999999841</v>
      </c>
      <c r="R45" s="415">
        <v>3200000</v>
      </c>
      <c r="S45" s="415"/>
      <c r="T45" s="419">
        <f>Q45/SUM(R45:S45)</f>
        <v>1.796731249999995E-2</v>
      </c>
    </row>
    <row r="46" spans="1:22" s="85" customFormat="1" x14ac:dyDescent="0.2">
      <c r="A46" s="143"/>
      <c r="B46" s="203" t="s">
        <v>90</v>
      </c>
      <c r="C46" s="205">
        <v>2086238.7599999984</v>
      </c>
      <c r="D46" s="480">
        <v>4835.7999999999865</v>
      </c>
      <c r="E46" s="480">
        <v>11084.569999999996</v>
      </c>
      <c r="F46" s="480"/>
      <c r="G46" s="480"/>
      <c r="H46" s="480"/>
      <c r="I46" s="480"/>
      <c r="J46" s="480"/>
      <c r="K46" s="480"/>
      <c r="L46" s="480"/>
      <c r="M46" s="436"/>
      <c r="N46" s="480"/>
      <c r="O46" s="480"/>
      <c r="P46" s="205">
        <f>SUM(D46:O46)</f>
        <v>15920.369999999983</v>
      </c>
      <c r="Q46" s="435">
        <f>P46+C46</f>
        <v>2102159.1299999985</v>
      </c>
      <c r="R46" s="415">
        <f>5531666.66+5531666.66</f>
        <v>11063333.32</v>
      </c>
      <c r="S46" s="415"/>
      <c r="T46" s="419">
        <f>Q46/SUM(R46:S46)</f>
        <v>0.19001137082255048</v>
      </c>
    </row>
    <row r="47" spans="1:22" s="85" customFormat="1" x14ac:dyDescent="0.2">
      <c r="A47" s="143"/>
      <c r="B47" s="203" t="s">
        <v>242</v>
      </c>
      <c r="C47" s="205">
        <v>0</v>
      </c>
      <c r="D47" s="436">
        <v>0</v>
      </c>
      <c r="E47" s="436">
        <v>0</v>
      </c>
      <c r="F47" s="436"/>
      <c r="G47" s="436"/>
      <c r="H47" s="436"/>
      <c r="I47" s="436"/>
      <c r="J47" s="480"/>
      <c r="K47" s="480"/>
      <c r="L47" s="480"/>
      <c r="M47" s="436"/>
      <c r="N47" s="480"/>
      <c r="O47" s="480"/>
      <c r="P47" s="205">
        <f>SUM(D47:O47)</f>
        <v>0</v>
      </c>
      <c r="Q47" s="435">
        <f>P47+C47</f>
        <v>0</v>
      </c>
      <c r="R47" s="415">
        <f>6000000</f>
        <v>6000000</v>
      </c>
      <c r="S47" s="415"/>
      <c r="T47" s="419">
        <f>Q47/SUM(R47:S47)</f>
        <v>0</v>
      </c>
    </row>
    <row r="48" spans="1:22" s="85" customFormat="1" x14ac:dyDescent="0.2">
      <c r="A48" s="143"/>
      <c r="B48" s="149" t="s">
        <v>91</v>
      </c>
      <c r="C48" s="437">
        <v>2447119.7299999981</v>
      </c>
      <c r="D48" s="207">
        <f t="shared" ref="D48:R48" si="9">SUM(D44:D47)</f>
        <v>10073.219999999987</v>
      </c>
      <c r="E48" s="207">
        <f t="shared" si="9"/>
        <v>17259.049999999988</v>
      </c>
      <c r="F48" s="207">
        <f t="shared" si="9"/>
        <v>0</v>
      </c>
      <c r="G48" s="207">
        <f t="shared" si="9"/>
        <v>0</v>
      </c>
      <c r="H48" s="207">
        <f t="shared" si="9"/>
        <v>0</v>
      </c>
      <c r="I48" s="207">
        <f t="shared" si="9"/>
        <v>0</v>
      </c>
      <c r="J48" s="207">
        <f t="shared" si="9"/>
        <v>0</v>
      </c>
      <c r="K48" s="207">
        <f t="shared" si="9"/>
        <v>0</v>
      </c>
      <c r="L48" s="383">
        <f t="shared" si="9"/>
        <v>0</v>
      </c>
      <c r="M48" s="383">
        <f t="shared" si="9"/>
        <v>0</v>
      </c>
      <c r="N48" s="383">
        <f t="shared" si="9"/>
        <v>0</v>
      </c>
      <c r="O48" s="383">
        <f t="shared" si="9"/>
        <v>0</v>
      </c>
      <c r="P48" s="437">
        <f t="shared" si="9"/>
        <v>27332.269999999975</v>
      </c>
      <c r="Q48" s="207">
        <f t="shared" si="9"/>
        <v>2474451.9999999981</v>
      </c>
      <c r="R48" s="207">
        <f t="shared" si="9"/>
        <v>20929999.98</v>
      </c>
      <c r="S48" s="213"/>
      <c r="T48" s="219">
        <f>Q48/SUM(R48:S48)</f>
        <v>0.11822513150332063</v>
      </c>
      <c r="V48" s="436"/>
    </row>
    <row r="49" spans="1:25" s="85" customFormat="1" x14ac:dyDescent="0.2">
      <c r="A49" s="143"/>
      <c r="B49" s="203"/>
      <c r="C49" s="480"/>
      <c r="D49" s="204"/>
      <c r="E49" s="204"/>
      <c r="F49" s="204"/>
      <c r="G49" s="204"/>
      <c r="H49" s="204"/>
      <c r="I49" s="204"/>
      <c r="J49" s="204"/>
      <c r="K49" s="204"/>
      <c r="L49" s="379"/>
      <c r="M49" s="204"/>
      <c r="N49" s="204"/>
      <c r="O49" s="204"/>
      <c r="P49" s="436"/>
      <c r="Q49" s="204"/>
      <c r="R49" s="206"/>
      <c r="S49" s="206"/>
      <c r="T49" s="216"/>
    </row>
    <row r="50" spans="1:25" s="85" customFormat="1" x14ac:dyDescent="0.2">
      <c r="A50" s="143"/>
      <c r="B50" s="200" t="s">
        <v>92</v>
      </c>
      <c r="C50" s="434"/>
      <c r="D50" s="201"/>
      <c r="E50" s="201"/>
      <c r="F50" s="201"/>
      <c r="G50" s="201"/>
      <c r="H50" s="201"/>
      <c r="I50" s="201"/>
      <c r="J50" s="201"/>
      <c r="K50" s="201"/>
      <c r="L50" s="382"/>
      <c r="M50" s="201"/>
      <c r="N50" s="201"/>
      <c r="O50" s="201"/>
      <c r="P50" s="434"/>
      <c r="Q50" s="201"/>
      <c r="R50" s="214"/>
      <c r="S50" s="214"/>
      <c r="T50" s="218"/>
    </row>
    <row r="51" spans="1:25" s="85" customFormat="1" x14ac:dyDescent="0.2">
      <c r="A51" s="143"/>
      <c r="B51" s="203" t="s">
        <v>93</v>
      </c>
      <c r="C51" s="205">
        <v>3403688.0900000031</v>
      </c>
      <c r="D51" s="480">
        <v>183557.77000000002</v>
      </c>
      <c r="E51" s="480">
        <v>200968.20000000129</v>
      </c>
      <c r="F51" s="480"/>
      <c r="G51" s="480"/>
      <c r="H51" s="480"/>
      <c r="I51" s="480"/>
      <c r="J51" s="480"/>
      <c r="K51" s="480"/>
      <c r="L51" s="480"/>
      <c r="M51" s="436"/>
      <c r="N51" s="480"/>
      <c r="O51" s="480"/>
      <c r="P51" s="205">
        <f>SUM(D51:O51)</f>
        <v>384525.97000000131</v>
      </c>
      <c r="Q51" s="435">
        <f>P51+C51</f>
        <v>3788214.0600000042</v>
      </c>
      <c r="R51" s="415">
        <f>5966677+5966677</f>
        <v>11933354</v>
      </c>
      <c r="S51" s="417"/>
      <c r="T51" s="420">
        <f>Q51/SUM(R51:S51)</f>
        <v>0.31744755581708245</v>
      </c>
    </row>
    <row r="52" spans="1:25" s="85" customFormat="1" x14ac:dyDescent="0.2">
      <c r="A52" s="143"/>
      <c r="B52" s="149" t="s">
        <v>94</v>
      </c>
      <c r="C52" s="437">
        <v>3403688.0900000031</v>
      </c>
      <c r="D52" s="207">
        <f>SUM(D51)</f>
        <v>183557.77000000002</v>
      </c>
      <c r="E52" s="207">
        <f t="shared" ref="E52:R52" si="10">SUM(E51)</f>
        <v>200968.20000000129</v>
      </c>
      <c r="F52" s="207">
        <f t="shared" si="10"/>
        <v>0</v>
      </c>
      <c r="G52" s="207">
        <f t="shared" si="10"/>
        <v>0</v>
      </c>
      <c r="H52" s="207">
        <f t="shared" si="10"/>
        <v>0</v>
      </c>
      <c r="I52" s="207">
        <f t="shared" si="10"/>
        <v>0</v>
      </c>
      <c r="J52" s="207">
        <f t="shared" si="10"/>
        <v>0</v>
      </c>
      <c r="K52" s="207">
        <f t="shared" si="10"/>
        <v>0</v>
      </c>
      <c r="L52" s="383">
        <f t="shared" si="10"/>
        <v>0</v>
      </c>
      <c r="M52" s="383">
        <f t="shared" si="10"/>
        <v>0</v>
      </c>
      <c r="N52" s="383">
        <f t="shared" si="10"/>
        <v>0</v>
      </c>
      <c r="O52" s="383">
        <f t="shared" si="10"/>
        <v>0</v>
      </c>
      <c r="P52" s="437">
        <f>SUM(P51)</f>
        <v>384525.97000000131</v>
      </c>
      <c r="Q52" s="207">
        <f t="shared" si="10"/>
        <v>3788214.0600000042</v>
      </c>
      <c r="R52" s="207">
        <f t="shared" si="10"/>
        <v>11933354</v>
      </c>
      <c r="S52" s="213"/>
      <c r="T52" s="217">
        <f>Q52/SUM(R52:S52)</f>
        <v>0.31744755581708245</v>
      </c>
      <c r="V52" s="436"/>
    </row>
    <row r="53" spans="1:25" s="85" customFormat="1" x14ac:dyDescent="0.2">
      <c r="A53" s="143"/>
      <c r="B53" s="203"/>
      <c r="C53" s="480"/>
      <c r="D53" s="206"/>
      <c r="E53" s="206"/>
      <c r="F53" s="206"/>
      <c r="G53" s="206"/>
      <c r="H53" s="206"/>
      <c r="I53" s="206"/>
      <c r="J53" s="206"/>
      <c r="K53" s="206"/>
      <c r="L53" s="381"/>
      <c r="M53" s="206"/>
      <c r="N53" s="206"/>
      <c r="O53" s="206"/>
      <c r="P53" s="436"/>
      <c r="Q53" s="204"/>
      <c r="R53" s="206"/>
      <c r="S53" s="206"/>
      <c r="T53" s="216"/>
    </row>
    <row r="54" spans="1:25" s="85" customFormat="1" ht="25.5" x14ac:dyDescent="0.2">
      <c r="A54" s="143"/>
      <c r="B54" s="200" t="s">
        <v>95</v>
      </c>
      <c r="C54" s="434"/>
      <c r="D54" s="201"/>
      <c r="E54" s="201"/>
      <c r="F54" s="201"/>
      <c r="G54" s="201"/>
      <c r="H54" s="201"/>
      <c r="I54" s="201"/>
      <c r="J54" s="201"/>
      <c r="K54" s="201"/>
      <c r="L54" s="382"/>
      <c r="M54" s="201"/>
      <c r="N54" s="201"/>
      <c r="O54" s="201"/>
      <c r="P54" s="434"/>
      <c r="Q54" s="201"/>
      <c r="R54" s="214"/>
      <c r="S54" s="214"/>
      <c r="T54" s="218"/>
    </row>
    <row r="55" spans="1:25" s="85" customFormat="1" x14ac:dyDescent="0.2">
      <c r="A55" s="143"/>
      <c r="B55" s="203" t="s">
        <v>103</v>
      </c>
      <c r="C55" s="205">
        <v>45771.969999999994</v>
      </c>
      <c r="D55" s="480">
        <v>1281.55</v>
      </c>
      <c r="E55" s="436">
        <v>270.64</v>
      </c>
      <c r="F55" s="480"/>
      <c r="G55" s="436"/>
      <c r="H55" s="436"/>
      <c r="I55" s="436"/>
      <c r="J55" s="480"/>
      <c r="K55" s="480"/>
      <c r="L55" s="480"/>
      <c r="M55" s="436"/>
      <c r="N55" s="480"/>
      <c r="O55" s="480"/>
      <c r="P55" s="205">
        <f t="shared" ref="P55:P66" si="11">SUM(D55:O55)</f>
        <v>1552.19</v>
      </c>
      <c r="Q55" s="435">
        <f t="shared" ref="Q55:Q69" si="12">P55+C55</f>
        <v>47324.159999999996</v>
      </c>
      <c r="R55" s="415">
        <v>350000</v>
      </c>
      <c r="S55" s="421"/>
      <c r="T55" s="418">
        <f t="shared" ref="T55:T69" si="13">Q55/SUM(R55:S55)</f>
        <v>0.13521188571428569</v>
      </c>
    </row>
    <row r="56" spans="1:25" s="85" customFormat="1" x14ac:dyDescent="0.2">
      <c r="A56" s="143"/>
      <c r="B56" s="203" t="s">
        <v>100</v>
      </c>
      <c r="C56" s="205">
        <v>240165.27999999988</v>
      </c>
      <c r="D56" s="480">
        <v>20409.399999999976</v>
      </c>
      <c r="E56" s="436">
        <v>17346.449999999986</v>
      </c>
      <c r="F56" s="480"/>
      <c r="G56" s="436"/>
      <c r="H56" s="436"/>
      <c r="I56" s="436"/>
      <c r="J56" s="480"/>
      <c r="K56" s="480"/>
      <c r="L56" s="480"/>
      <c r="M56" s="436"/>
      <c r="N56" s="480"/>
      <c r="O56" s="480"/>
      <c r="P56" s="205">
        <f t="shared" si="11"/>
        <v>37755.849999999962</v>
      </c>
      <c r="Q56" s="435">
        <f t="shared" si="12"/>
        <v>277921.12999999983</v>
      </c>
      <c r="R56" s="415">
        <v>868031</v>
      </c>
      <c r="S56" s="421"/>
      <c r="T56" s="418">
        <f t="shared" si="13"/>
        <v>0.32017419884773679</v>
      </c>
    </row>
    <row r="57" spans="1:25" s="85" customFormat="1" x14ac:dyDescent="0.2">
      <c r="A57" s="143"/>
      <c r="B57" s="203" t="s">
        <v>270</v>
      </c>
      <c r="C57" s="205">
        <v>284417.90000000014</v>
      </c>
      <c r="D57" s="480">
        <v>18358.120000000101</v>
      </c>
      <c r="E57" s="436">
        <v>21047.930000000099</v>
      </c>
      <c r="F57" s="480"/>
      <c r="G57" s="436"/>
      <c r="H57" s="436"/>
      <c r="I57" s="436"/>
      <c r="J57" s="480"/>
      <c r="K57" s="480"/>
      <c r="L57" s="480"/>
      <c r="M57" s="436"/>
      <c r="N57" s="480"/>
      <c r="O57" s="480"/>
      <c r="P57" s="205">
        <f t="shared" si="11"/>
        <v>39406.050000000199</v>
      </c>
      <c r="Q57" s="435">
        <f t="shared" si="12"/>
        <v>323823.95000000036</v>
      </c>
      <c r="R57" s="415">
        <v>670757</v>
      </c>
      <c r="S57" s="421"/>
      <c r="T57" s="418">
        <f t="shared" si="13"/>
        <v>0.48277386594549199</v>
      </c>
    </row>
    <row r="58" spans="1:25" s="85" customFormat="1" x14ac:dyDescent="0.2">
      <c r="A58" s="143"/>
      <c r="B58" s="203" t="s">
        <v>99</v>
      </c>
      <c r="C58" s="205">
        <v>3092.56</v>
      </c>
      <c r="D58" s="480">
        <v>180.9</v>
      </c>
      <c r="E58" s="436">
        <v>188.13</v>
      </c>
      <c r="F58" s="480"/>
      <c r="G58" s="436"/>
      <c r="H58" s="436"/>
      <c r="I58" s="436"/>
      <c r="J58" s="480"/>
      <c r="K58" s="480"/>
      <c r="L58" s="480"/>
      <c r="M58" s="436"/>
      <c r="N58" s="480"/>
      <c r="O58" s="480"/>
      <c r="P58" s="205">
        <f t="shared" si="11"/>
        <v>369.03</v>
      </c>
      <c r="Q58" s="435">
        <f t="shared" si="12"/>
        <v>3461.59</v>
      </c>
      <c r="R58" s="415">
        <v>250000</v>
      </c>
      <c r="S58" s="421"/>
      <c r="T58" s="418">
        <f t="shared" si="13"/>
        <v>1.384636E-2</v>
      </c>
    </row>
    <row r="59" spans="1:25" s="85" customFormat="1" x14ac:dyDescent="0.2">
      <c r="A59" s="143"/>
      <c r="B59" s="203" t="s">
        <v>101</v>
      </c>
      <c r="C59" s="205">
        <v>0</v>
      </c>
      <c r="D59" s="480">
        <v>0</v>
      </c>
      <c r="E59" s="436">
        <v>0</v>
      </c>
      <c r="F59" s="436"/>
      <c r="G59" s="436"/>
      <c r="H59" s="436"/>
      <c r="I59" s="436"/>
      <c r="J59" s="436"/>
      <c r="K59" s="480"/>
      <c r="L59" s="480"/>
      <c r="M59" s="436"/>
      <c r="N59" s="480"/>
      <c r="O59" s="480"/>
      <c r="P59" s="205">
        <f t="shared" si="11"/>
        <v>0</v>
      </c>
      <c r="Q59" s="435">
        <f t="shared" si="12"/>
        <v>0</v>
      </c>
      <c r="R59" s="415">
        <v>0</v>
      </c>
      <c r="S59" s="421"/>
      <c r="T59" s="418">
        <f>IFERROR(Q59/SUM(R59:S59),0)</f>
        <v>0</v>
      </c>
    </row>
    <row r="60" spans="1:25" s="85" customFormat="1" x14ac:dyDescent="0.2">
      <c r="A60" s="143"/>
      <c r="B60" s="203" t="s">
        <v>188</v>
      </c>
      <c r="C60" s="205">
        <v>2752.3199999999997</v>
      </c>
      <c r="D60" s="480">
        <v>199</v>
      </c>
      <c r="E60" s="480">
        <v>206.91</v>
      </c>
      <c r="F60" s="480"/>
      <c r="G60" s="436"/>
      <c r="H60" s="436"/>
      <c r="I60" s="436"/>
      <c r="J60" s="480"/>
      <c r="K60" s="480"/>
      <c r="L60" s="480"/>
      <c r="M60" s="436"/>
      <c r="N60" s="480"/>
      <c r="O60" s="480"/>
      <c r="P60" s="205">
        <f t="shared" si="11"/>
        <v>405.90999999999997</v>
      </c>
      <c r="Q60" s="435">
        <f t="shared" si="12"/>
        <v>3158.2299999999996</v>
      </c>
      <c r="R60" s="415">
        <v>270000</v>
      </c>
      <c r="S60" s="421"/>
      <c r="T60" s="418">
        <f t="shared" si="13"/>
        <v>1.1697148148148146E-2</v>
      </c>
      <c r="V60" s="391"/>
      <c r="W60" s="391"/>
      <c r="X60" s="391"/>
      <c r="Y60" s="391"/>
    </row>
    <row r="61" spans="1:25" s="85" customFormat="1" x14ac:dyDescent="0.2">
      <c r="A61" s="143"/>
      <c r="B61" s="203" t="s">
        <v>211</v>
      </c>
      <c r="C61" s="205">
        <v>5252.51</v>
      </c>
      <c r="D61" s="480">
        <v>379.88</v>
      </c>
      <c r="E61" s="480">
        <v>395.03999999999996</v>
      </c>
      <c r="F61" s="480"/>
      <c r="G61" s="436"/>
      <c r="H61" s="436"/>
      <c r="I61" s="436"/>
      <c r="J61" s="480"/>
      <c r="K61" s="480"/>
      <c r="L61" s="480"/>
      <c r="M61" s="436"/>
      <c r="N61" s="480"/>
      <c r="O61" s="480"/>
      <c r="P61" s="205">
        <f t="shared" si="11"/>
        <v>774.92</v>
      </c>
      <c r="Q61" s="435">
        <f t="shared" si="12"/>
        <v>6027.43</v>
      </c>
      <c r="R61" s="415">
        <v>515000</v>
      </c>
      <c r="S61" s="421"/>
      <c r="T61" s="418">
        <f t="shared" si="13"/>
        <v>1.1703747572815535E-2</v>
      </c>
    </row>
    <row r="62" spans="1:25" s="85" customFormat="1" x14ac:dyDescent="0.2">
      <c r="A62" s="143"/>
      <c r="B62" s="203" t="s">
        <v>96</v>
      </c>
      <c r="C62" s="205">
        <v>812283.19000000076</v>
      </c>
      <c r="D62" s="480">
        <v>5967.8999999999978</v>
      </c>
      <c r="E62" s="480">
        <v>6708.9599999999991</v>
      </c>
      <c r="F62" s="480"/>
      <c r="G62" s="480"/>
      <c r="H62" s="480"/>
      <c r="I62" s="480"/>
      <c r="J62" s="480"/>
      <c r="K62" s="480"/>
      <c r="L62" s="480"/>
      <c r="M62" s="436"/>
      <c r="N62" s="480"/>
      <c r="O62" s="480"/>
      <c r="P62" s="205">
        <f>SUM(D62:O62)</f>
        <v>12676.859999999997</v>
      </c>
      <c r="Q62" s="435">
        <f t="shared" si="12"/>
        <v>824960.05000000075</v>
      </c>
      <c r="R62" s="415">
        <v>3010000</v>
      </c>
      <c r="S62" s="421"/>
      <c r="T62" s="418">
        <f t="shared" si="13"/>
        <v>0.27407310631229259</v>
      </c>
    </row>
    <row r="63" spans="1:25" s="85" customFormat="1" x14ac:dyDescent="0.2">
      <c r="A63" s="143"/>
      <c r="B63" s="203" t="s">
        <v>189</v>
      </c>
      <c r="C63" s="205">
        <v>173314.96000000005</v>
      </c>
      <c r="D63" s="480">
        <v>452.01</v>
      </c>
      <c r="E63" s="480">
        <v>2980.19</v>
      </c>
      <c r="F63" s="480"/>
      <c r="G63" s="436"/>
      <c r="H63" s="436"/>
      <c r="I63" s="436"/>
      <c r="J63" s="480"/>
      <c r="K63" s="480"/>
      <c r="L63" s="480"/>
      <c r="M63" s="436"/>
      <c r="N63" s="480"/>
      <c r="O63" s="480"/>
      <c r="P63" s="205">
        <f t="shared" si="11"/>
        <v>3432.2</v>
      </c>
      <c r="Q63" s="435">
        <f t="shared" si="12"/>
        <v>176747.16000000006</v>
      </c>
      <c r="R63" s="415">
        <v>143750</v>
      </c>
      <c r="S63" s="421">
        <v>100000</v>
      </c>
      <c r="T63" s="418">
        <f t="shared" si="13"/>
        <v>0.72511655384615414</v>
      </c>
    </row>
    <row r="64" spans="1:25" s="85" customFormat="1" x14ac:dyDescent="0.2">
      <c r="A64" s="143"/>
      <c r="B64" s="203" t="s">
        <v>105</v>
      </c>
      <c r="C64" s="205">
        <v>1500.7300000000002</v>
      </c>
      <c r="D64" s="392">
        <v>108.54</v>
      </c>
      <c r="E64" s="480">
        <v>112.87</v>
      </c>
      <c r="F64" s="480"/>
      <c r="G64" s="436"/>
      <c r="H64" s="436"/>
      <c r="I64" s="436"/>
      <c r="J64" s="480"/>
      <c r="K64" s="480"/>
      <c r="L64" s="480"/>
      <c r="M64" s="436"/>
      <c r="N64" s="480"/>
      <c r="O64" s="480"/>
      <c r="P64" s="205">
        <f t="shared" si="11"/>
        <v>221.41000000000003</v>
      </c>
      <c r="Q64" s="435">
        <f t="shared" si="12"/>
        <v>1722.1400000000003</v>
      </c>
      <c r="R64" s="415">
        <v>150000</v>
      </c>
      <c r="S64" s="421"/>
      <c r="T64" s="418">
        <f t="shared" si="13"/>
        <v>1.1480933333333335E-2</v>
      </c>
    </row>
    <row r="65" spans="1:22" s="85" customFormat="1" x14ac:dyDescent="0.2">
      <c r="A65" s="143"/>
      <c r="B65" s="203" t="s">
        <v>97</v>
      </c>
      <c r="C65" s="205">
        <v>450878.49</v>
      </c>
      <c r="D65" s="480">
        <v>56497.679999999993</v>
      </c>
      <c r="E65" s="480">
        <v>32090.32</v>
      </c>
      <c r="F65" s="480"/>
      <c r="G65" s="436"/>
      <c r="H65" s="436"/>
      <c r="I65" s="436"/>
      <c r="J65" s="480"/>
      <c r="K65" s="480"/>
      <c r="L65" s="480"/>
      <c r="M65" s="436"/>
      <c r="N65" s="480"/>
      <c r="O65" s="480"/>
      <c r="P65" s="205">
        <f t="shared" si="11"/>
        <v>88588</v>
      </c>
      <c r="Q65" s="435">
        <f t="shared" si="12"/>
        <v>539466.49</v>
      </c>
      <c r="R65" s="415">
        <v>250000</v>
      </c>
      <c r="S65" s="421">
        <f>150000+100000+400000</f>
        <v>650000</v>
      </c>
      <c r="T65" s="418">
        <f t="shared" si="13"/>
        <v>0.59940721111111106</v>
      </c>
    </row>
    <row r="66" spans="1:22" s="85" customFormat="1" x14ac:dyDescent="0.2">
      <c r="A66" s="143"/>
      <c r="B66" s="203" t="s">
        <v>102</v>
      </c>
      <c r="C66" s="205">
        <v>497058.54</v>
      </c>
      <c r="D66" s="480">
        <v>8215.9399999999987</v>
      </c>
      <c r="E66" s="480">
        <v>7633.4999999999982</v>
      </c>
      <c r="F66" s="480"/>
      <c r="G66" s="436"/>
      <c r="H66" s="436"/>
      <c r="I66" s="436"/>
      <c r="J66" s="480"/>
      <c r="K66" s="480"/>
      <c r="L66" s="480"/>
      <c r="M66" s="436"/>
      <c r="N66" s="480"/>
      <c r="O66" s="480"/>
      <c r="P66" s="205">
        <f t="shared" si="11"/>
        <v>15849.439999999997</v>
      </c>
      <c r="Q66" s="435">
        <f t="shared" si="12"/>
        <v>512907.98</v>
      </c>
      <c r="R66" s="415">
        <v>1249686</v>
      </c>
      <c r="S66" s="421"/>
      <c r="T66" s="418">
        <f t="shared" si="13"/>
        <v>0.41042948388635225</v>
      </c>
    </row>
    <row r="67" spans="1:22" s="85" customFormat="1" x14ac:dyDescent="0.2">
      <c r="A67" s="143"/>
      <c r="B67" s="203" t="s">
        <v>187</v>
      </c>
      <c r="C67" s="205">
        <v>51142.82</v>
      </c>
      <c r="D67" s="480">
        <v>3321.84</v>
      </c>
      <c r="E67" s="480">
        <v>3527.15</v>
      </c>
      <c r="F67" s="480"/>
      <c r="G67" s="436"/>
      <c r="H67" s="436"/>
      <c r="I67" s="436"/>
      <c r="J67" s="480"/>
      <c r="K67" s="480"/>
      <c r="L67" s="480"/>
      <c r="M67" s="436"/>
      <c r="N67" s="480"/>
      <c r="O67" s="480"/>
      <c r="P67" s="205">
        <f>SUM(D67:O67)</f>
        <v>6848.99</v>
      </c>
      <c r="Q67" s="435">
        <f t="shared" si="12"/>
        <v>57991.81</v>
      </c>
      <c r="R67" s="415">
        <v>2068750</v>
      </c>
      <c r="S67" s="421">
        <f>-150000-100000-400000</f>
        <v>-650000</v>
      </c>
      <c r="T67" s="418">
        <f t="shared" si="13"/>
        <v>4.0875284581497799E-2</v>
      </c>
    </row>
    <row r="68" spans="1:22" s="85" customFormat="1" x14ac:dyDescent="0.2">
      <c r="A68" s="143"/>
      <c r="B68" s="203" t="s">
        <v>190</v>
      </c>
      <c r="C68" s="205">
        <v>63060.610000000015</v>
      </c>
      <c r="D68" s="480">
        <v>1473.4599999999998</v>
      </c>
      <c r="E68" s="480">
        <v>1612.75</v>
      </c>
      <c r="F68" s="480"/>
      <c r="G68" s="436"/>
      <c r="H68" s="436"/>
      <c r="I68" s="436"/>
      <c r="J68" s="480"/>
      <c r="K68" s="480"/>
      <c r="L68" s="480"/>
      <c r="M68" s="436"/>
      <c r="N68" s="480"/>
      <c r="O68" s="480"/>
      <c r="P68" s="205">
        <f>SUM(D68:O68)</f>
        <v>3086.21</v>
      </c>
      <c r="Q68" s="435">
        <f t="shared" si="12"/>
        <v>66146.820000000022</v>
      </c>
      <c r="R68" s="415">
        <v>950000</v>
      </c>
      <c r="S68" s="421">
        <v>-100000</v>
      </c>
      <c r="T68" s="418">
        <f t="shared" si="13"/>
        <v>7.7819788235294146E-2</v>
      </c>
    </row>
    <row r="69" spans="1:22" s="85" customFormat="1" x14ac:dyDescent="0.2">
      <c r="A69" s="143"/>
      <c r="B69" s="203" t="s">
        <v>106</v>
      </c>
      <c r="C69" s="205">
        <v>434107.76999999996</v>
      </c>
      <c r="D69" s="392">
        <v>26747.779999999995</v>
      </c>
      <c r="E69" s="480">
        <v>11666.8</v>
      </c>
      <c r="F69" s="480"/>
      <c r="G69" s="436"/>
      <c r="H69" s="436"/>
      <c r="I69" s="436"/>
      <c r="J69" s="480"/>
      <c r="K69" s="480"/>
      <c r="L69" s="480"/>
      <c r="M69" s="436"/>
      <c r="N69" s="480"/>
      <c r="O69" s="480"/>
      <c r="P69" s="205">
        <f>SUM(D69:O69)</f>
        <v>38414.579999999994</v>
      </c>
      <c r="Q69" s="435">
        <f t="shared" si="12"/>
        <v>472522.35</v>
      </c>
      <c r="R69" s="415">
        <v>1000000</v>
      </c>
      <c r="S69" s="421"/>
      <c r="T69" s="418">
        <f t="shared" si="13"/>
        <v>0.47252234999999998</v>
      </c>
    </row>
    <row r="70" spans="1:22" s="85" customFormat="1" x14ac:dyDescent="0.2">
      <c r="A70" s="143"/>
      <c r="B70" s="149" t="s">
        <v>107</v>
      </c>
      <c r="C70" s="437">
        <v>3064799.6500000004</v>
      </c>
      <c r="D70" s="207">
        <f t="shared" ref="D70:R70" si="14">SUM(D55:D69)</f>
        <v>143594.00000000006</v>
      </c>
      <c r="E70" s="437">
        <f t="shared" si="14"/>
        <v>105787.64000000009</v>
      </c>
      <c r="F70" s="437">
        <f t="shared" si="14"/>
        <v>0</v>
      </c>
      <c r="G70" s="437">
        <f t="shared" si="14"/>
        <v>0</v>
      </c>
      <c r="H70" s="437">
        <f t="shared" si="14"/>
        <v>0</v>
      </c>
      <c r="I70" s="437">
        <f t="shared" si="14"/>
        <v>0</v>
      </c>
      <c r="J70" s="437">
        <f t="shared" si="14"/>
        <v>0</v>
      </c>
      <c r="K70" s="437">
        <f t="shared" si="14"/>
        <v>0</v>
      </c>
      <c r="L70" s="437">
        <f t="shared" si="14"/>
        <v>0</v>
      </c>
      <c r="M70" s="437">
        <f t="shared" si="14"/>
        <v>0</v>
      </c>
      <c r="N70" s="437">
        <f t="shared" si="14"/>
        <v>0</v>
      </c>
      <c r="O70" s="437">
        <f t="shared" si="14"/>
        <v>0</v>
      </c>
      <c r="P70" s="437">
        <f>SUM(P55:P69)</f>
        <v>249381.64000000013</v>
      </c>
      <c r="Q70" s="437">
        <f t="shared" si="14"/>
        <v>3314181.290000001</v>
      </c>
      <c r="R70" s="437">
        <f t="shared" si="14"/>
        <v>11745974</v>
      </c>
      <c r="S70" s="213"/>
      <c r="T70" s="217">
        <f>Q70/R70</f>
        <v>0.2821546591197972</v>
      </c>
      <c r="V70" s="436"/>
    </row>
    <row r="71" spans="1:22" s="85" customFormat="1" x14ac:dyDescent="0.2">
      <c r="A71" s="143"/>
      <c r="B71" s="61"/>
      <c r="C71" s="480"/>
      <c r="D71" s="204"/>
      <c r="E71" s="204"/>
      <c r="F71" s="204"/>
      <c r="G71" s="204"/>
      <c r="H71" s="204"/>
      <c r="I71" s="204"/>
      <c r="J71" s="204"/>
      <c r="K71" s="204"/>
      <c r="L71" s="379"/>
      <c r="M71" s="204"/>
      <c r="N71" s="204"/>
      <c r="O71" s="204"/>
      <c r="P71" s="436"/>
      <c r="Q71" s="204"/>
      <c r="R71" s="206"/>
      <c r="S71" s="206"/>
      <c r="T71" s="216"/>
    </row>
    <row r="72" spans="1:22" s="85" customFormat="1" x14ac:dyDescent="0.2">
      <c r="A72" s="143"/>
      <c r="B72" s="200" t="s">
        <v>108</v>
      </c>
      <c r="C72" s="434"/>
      <c r="D72" s="201"/>
      <c r="E72" s="201"/>
      <c r="F72" s="201"/>
      <c r="G72" s="201"/>
      <c r="H72" s="201"/>
      <c r="I72" s="201"/>
      <c r="J72" s="201"/>
      <c r="K72" s="201"/>
      <c r="L72" s="387"/>
      <c r="M72" s="201"/>
      <c r="N72" s="201"/>
      <c r="O72" s="201"/>
      <c r="P72" s="434"/>
      <c r="Q72" s="201"/>
      <c r="R72" s="214"/>
      <c r="S72" s="214"/>
      <c r="T72" s="218"/>
    </row>
    <row r="73" spans="1:22" s="85" customFormat="1" x14ac:dyDescent="0.2">
      <c r="A73" s="143"/>
      <c r="B73" s="203" t="s">
        <v>109</v>
      </c>
      <c r="C73" s="205">
        <v>352381.74999999988</v>
      </c>
      <c r="D73" s="480">
        <v>14903.809999999943</v>
      </c>
      <c r="E73" s="436">
        <v>27556.759999999962</v>
      </c>
      <c r="F73" s="480"/>
      <c r="G73" s="436"/>
      <c r="H73" s="436"/>
      <c r="I73" s="480"/>
      <c r="J73" s="480"/>
      <c r="K73" s="480"/>
      <c r="L73" s="480"/>
      <c r="M73" s="436"/>
      <c r="N73" s="480"/>
      <c r="O73" s="480"/>
      <c r="P73" s="205">
        <f>SUM(D73:O73)</f>
        <v>42460.569999999905</v>
      </c>
      <c r="Q73" s="435">
        <f>P73+C73</f>
        <v>394842.31999999977</v>
      </c>
      <c r="R73" s="415">
        <f>4666667+4666667</f>
        <v>9333334</v>
      </c>
      <c r="S73" s="417"/>
      <c r="T73" s="418">
        <f>Q73/SUM(R73:S73)</f>
        <v>4.2304531263962025E-2</v>
      </c>
    </row>
    <row r="74" spans="1:22" s="85" customFormat="1" x14ac:dyDescent="0.2">
      <c r="A74" s="143"/>
      <c r="B74" s="149" t="s">
        <v>110</v>
      </c>
      <c r="C74" s="437">
        <v>352381.74999999988</v>
      </c>
      <c r="D74" s="207">
        <f>SUM(D73)</f>
        <v>14903.809999999943</v>
      </c>
      <c r="E74" s="207">
        <f t="shared" ref="E74:R74" si="15">SUM(E73)</f>
        <v>27556.759999999962</v>
      </c>
      <c r="F74" s="207">
        <f t="shared" si="15"/>
        <v>0</v>
      </c>
      <c r="G74" s="207">
        <f t="shared" si="15"/>
        <v>0</v>
      </c>
      <c r="H74" s="207">
        <f t="shared" si="15"/>
        <v>0</v>
      </c>
      <c r="I74" s="207">
        <f t="shared" si="15"/>
        <v>0</v>
      </c>
      <c r="J74" s="207">
        <f t="shared" si="15"/>
        <v>0</v>
      </c>
      <c r="K74" s="207">
        <f t="shared" si="15"/>
        <v>0</v>
      </c>
      <c r="L74" s="388">
        <f t="shared" si="15"/>
        <v>0</v>
      </c>
      <c r="M74" s="388">
        <f t="shared" si="15"/>
        <v>0</v>
      </c>
      <c r="N74" s="388">
        <f t="shared" si="15"/>
        <v>0</v>
      </c>
      <c r="O74" s="388">
        <f t="shared" si="15"/>
        <v>0</v>
      </c>
      <c r="P74" s="437">
        <f t="shared" si="15"/>
        <v>42460.569999999905</v>
      </c>
      <c r="Q74" s="207">
        <f t="shared" si="15"/>
        <v>394842.31999999977</v>
      </c>
      <c r="R74" s="207">
        <f t="shared" si="15"/>
        <v>9333334</v>
      </c>
      <c r="S74" s="213"/>
      <c r="T74" s="217">
        <f>Q74/SUM(R74:S74)</f>
        <v>4.2304531263962025E-2</v>
      </c>
      <c r="V74" s="436"/>
    </row>
    <row r="75" spans="1:22" s="85" customFormat="1" x14ac:dyDescent="0.2">
      <c r="A75" s="143"/>
      <c r="B75" s="61"/>
      <c r="C75" s="480"/>
      <c r="D75" s="204"/>
      <c r="E75" s="204"/>
      <c r="F75" s="204"/>
      <c r="G75" s="204"/>
      <c r="H75" s="204"/>
      <c r="I75" s="204"/>
      <c r="J75" s="204"/>
      <c r="K75" s="204"/>
      <c r="L75" s="386"/>
      <c r="M75" s="204"/>
      <c r="N75" s="204"/>
      <c r="O75" s="204"/>
      <c r="P75" s="436"/>
      <c r="Q75" s="204"/>
      <c r="R75" s="206"/>
      <c r="S75" s="206"/>
      <c r="T75" s="216"/>
    </row>
    <row r="76" spans="1:22" s="85" customFormat="1" x14ac:dyDescent="0.2">
      <c r="A76" s="143"/>
      <c r="B76" s="200" t="s">
        <v>111</v>
      </c>
      <c r="C76" s="434"/>
      <c r="D76" s="201"/>
      <c r="E76" s="201"/>
      <c r="F76" s="201"/>
      <c r="G76" s="201"/>
      <c r="H76" s="201"/>
      <c r="I76" s="201"/>
      <c r="J76" s="201"/>
      <c r="K76" s="201"/>
      <c r="L76" s="387"/>
      <c r="M76" s="201"/>
      <c r="N76" s="201"/>
      <c r="O76" s="201"/>
      <c r="P76" s="434"/>
      <c r="Q76" s="201"/>
      <c r="R76" s="214"/>
      <c r="S76" s="214"/>
      <c r="T76" s="218"/>
    </row>
    <row r="77" spans="1:22" s="85" customFormat="1" x14ac:dyDescent="0.2">
      <c r="A77" s="143"/>
      <c r="B77" s="203" t="s">
        <v>44</v>
      </c>
      <c r="C77" s="205">
        <v>104782.58999999995</v>
      </c>
      <c r="D77" s="480">
        <v>8530.5799999999927</v>
      </c>
      <c r="E77" s="480">
        <v>8798.0899999999929</v>
      </c>
      <c r="F77" s="480"/>
      <c r="G77" s="480"/>
      <c r="H77" s="480"/>
      <c r="I77" s="480"/>
      <c r="J77" s="480"/>
      <c r="K77" s="480"/>
      <c r="L77" s="480"/>
      <c r="M77" s="436"/>
      <c r="N77" s="480"/>
      <c r="O77" s="480"/>
      <c r="P77" s="205">
        <f>SUM(D77:O77)</f>
        <v>17328.669999999984</v>
      </c>
      <c r="Q77" s="435">
        <f>P77+C77</f>
        <v>122111.25999999994</v>
      </c>
      <c r="R77" s="415">
        <v>0</v>
      </c>
      <c r="S77" s="415"/>
      <c r="T77" s="418">
        <f>IFERROR(Q77/SUM(R77:S77),0)</f>
        <v>0</v>
      </c>
    </row>
    <row r="78" spans="1:22" s="85" customFormat="1" x14ac:dyDescent="0.2">
      <c r="A78" s="143"/>
      <c r="B78" s="203" t="s">
        <v>245</v>
      </c>
      <c r="C78" s="205">
        <v>129284.78</v>
      </c>
      <c r="D78" s="480">
        <v>8530.5799999999927</v>
      </c>
      <c r="E78" s="480">
        <v>8798.09</v>
      </c>
      <c r="F78" s="480"/>
      <c r="G78" s="480"/>
      <c r="H78" s="480"/>
      <c r="I78" s="480"/>
      <c r="J78" s="480"/>
      <c r="K78" s="480"/>
      <c r="L78" s="480"/>
      <c r="M78" s="436"/>
      <c r="N78" s="480"/>
      <c r="O78" s="480"/>
      <c r="P78" s="205">
        <f>SUM(D78:O78)</f>
        <v>17328.669999999991</v>
      </c>
      <c r="Q78" s="435">
        <f>P78+C78</f>
        <v>146613.44999999998</v>
      </c>
      <c r="R78" s="415">
        <v>0</v>
      </c>
      <c r="S78" s="415"/>
      <c r="T78" s="418">
        <f>IFERROR(Q78/SUM(R78:S78),0)</f>
        <v>0</v>
      </c>
    </row>
    <row r="79" spans="1:22" s="85" customFormat="1" x14ac:dyDescent="0.2">
      <c r="A79" s="143"/>
      <c r="B79" s="149" t="s">
        <v>112</v>
      </c>
      <c r="C79" s="437">
        <v>234067.36999999994</v>
      </c>
      <c r="D79" s="207">
        <f t="shared" ref="D79:R79" si="16">SUM(D77:D78)</f>
        <v>17061.159999999985</v>
      </c>
      <c r="E79" s="207">
        <f t="shared" si="16"/>
        <v>17596.179999999993</v>
      </c>
      <c r="F79" s="207">
        <f t="shared" si="16"/>
        <v>0</v>
      </c>
      <c r="G79" s="207">
        <f t="shared" si="16"/>
        <v>0</v>
      </c>
      <c r="H79" s="207">
        <f t="shared" si="16"/>
        <v>0</v>
      </c>
      <c r="I79" s="207">
        <f t="shared" si="16"/>
        <v>0</v>
      </c>
      <c r="J79" s="207">
        <f t="shared" si="16"/>
        <v>0</v>
      </c>
      <c r="K79" s="207">
        <f t="shared" si="16"/>
        <v>0</v>
      </c>
      <c r="L79" s="388">
        <f t="shared" si="16"/>
        <v>0</v>
      </c>
      <c r="M79" s="388">
        <f t="shared" si="16"/>
        <v>0</v>
      </c>
      <c r="N79" s="388">
        <f t="shared" si="16"/>
        <v>0</v>
      </c>
      <c r="O79" s="388">
        <f t="shared" si="16"/>
        <v>0</v>
      </c>
      <c r="P79" s="437">
        <f t="shared" si="16"/>
        <v>34657.339999999975</v>
      </c>
      <c r="Q79" s="207">
        <f t="shared" si="16"/>
        <v>268724.7099999999</v>
      </c>
      <c r="R79" s="207">
        <f t="shared" si="16"/>
        <v>0</v>
      </c>
      <c r="S79" s="213"/>
      <c r="T79" s="238">
        <f>IFERROR(Q79/SUM(R79:S79),0)</f>
        <v>0</v>
      </c>
      <c r="V79" s="436"/>
    </row>
    <row r="80" spans="1:22" s="85" customFormat="1" ht="13.5" thickBot="1" x14ac:dyDescent="0.25">
      <c r="A80" s="143"/>
      <c r="B80" s="61"/>
      <c r="C80" s="480"/>
      <c r="D80" s="237"/>
      <c r="E80" s="237"/>
      <c r="F80" s="237"/>
      <c r="G80" s="237"/>
      <c r="H80" s="237"/>
      <c r="I80" s="237"/>
      <c r="J80" s="237"/>
      <c r="K80" s="237"/>
      <c r="L80" s="386"/>
      <c r="M80" s="237"/>
      <c r="N80" s="237"/>
      <c r="O80" s="237"/>
      <c r="P80" s="436"/>
    </row>
    <row r="81" spans="1:22" ht="15" customHeight="1" thickBot="1" x14ac:dyDescent="0.25">
      <c r="A81" s="143"/>
      <c r="B81" s="220" t="s">
        <v>223</v>
      </c>
      <c r="C81" s="393">
        <v>23847500.730000012</v>
      </c>
      <c r="D81" s="393">
        <f t="shared" ref="D81:R81" si="17">SUM(D79,D74,D70,D52,D48,D41,D36,D31,D26,D21,D14)</f>
        <v>955293.50000000163</v>
      </c>
      <c r="E81" s="393">
        <f t="shared" si="17"/>
        <v>928112.0600000011</v>
      </c>
      <c r="F81" s="393">
        <f t="shared" si="17"/>
        <v>0</v>
      </c>
      <c r="G81" s="393">
        <f t="shared" si="17"/>
        <v>0</v>
      </c>
      <c r="H81" s="393">
        <f t="shared" si="17"/>
        <v>0</v>
      </c>
      <c r="I81" s="393">
        <f t="shared" si="17"/>
        <v>0</v>
      </c>
      <c r="J81" s="393">
        <f t="shared" si="17"/>
        <v>0</v>
      </c>
      <c r="K81" s="393">
        <f t="shared" si="17"/>
        <v>0</v>
      </c>
      <c r="L81" s="393">
        <f t="shared" si="17"/>
        <v>0</v>
      </c>
      <c r="M81" s="393">
        <f t="shared" si="17"/>
        <v>0</v>
      </c>
      <c r="N81" s="393">
        <f t="shared" si="17"/>
        <v>0</v>
      </c>
      <c r="O81" s="393">
        <f t="shared" si="17"/>
        <v>0</v>
      </c>
      <c r="P81" s="393">
        <f t="shared" si="17"/>
        <v>1883405.5600000031</v>
      </c>
      <c r="Q81" s="393">
        <f t="shared" si="17"/>
        <v>25730906.29000001</v>
      </c>
      <c r="R81" s="393">
        <f t="shared" si="17"/>
        <v>193253037.98000002</v>
      </c>
      <c r="S81" s="221"/>
      <c r="T81" s="222">
        <f>Q81/SUM(R81:S81)</f>
        <v>0.13314619298591793</v>
      </c>
      <c r="V81" s="436"/>
    </row>
    <row r="82" spans="1:22" s="380" customFormat="1" ht="15" customHeight="1" x14ac:dyDescent="0.2">
      <c r="A82" s="143"/>
      <c r="B82" s="223"/>
      <c r="C82" s="223"/>
      <c r="D82" s="436"/>
      <c r="E82" s="436"/>
      <c r="F82" s="436"/>
      <c r="G82" s="436"/>
      <c r="H82" s="436"/>
      <c r="I82" s="436"/>
      <c r="J82" s="436"/>
      <c r="K82" s="436"/>
      <c r="L82" s="436"/>
      <c r="M82" s="436"/>
      <c r="N82" s="436"/>
      <c r="O82" s="436"/>
      <c r="P82" s="436"/>
      <c r="Q82" s="436"/>
      <c r="R82" s="436"/>
      <c r="S82" s="436"/>
      <c r="T82" s="436"/>
    </row>
    <row r="83" spans="1:22" ht="26.25" customHeight="1" x14ac:dyDescent="0.2">
      <c r="A83" s="143"/>
      <c r="B83" s="578" t="s">
        <v>326</v>
      </c>
      <c r="C83" s="542">
        <v>1114514</v>
      </c>
      <c r="D83" s="374"/>
      <c r="E83" s="204"/>
      <c r="F83" s="204"/>
      <c r="G83" s="204"/>
      <c r="H83" s="204"/>
      <c r="I83" s="204"/>
      <c r="J83" s="480"/>
      <c r="K83" s="204"/>
      <c r="L83" s="204"/>
      <c r="M83" s="204"/>
      <c r="N83" s="204"/>
      <c r="O83" s="204"/>
      <c r="P83" s="204"/>
      <c r="Q83" s="204"/>
      <c r="R83" s="204"/>
      <c r="S83" s="204"/>
    </row>
    <row r="84" spans="1:22" s="380" customFormat="1" ht="26.25" customHeight="1" x14ac:dyDescent="0.2">
      <c r="A84" s="143"/>
      <c r="B84" s="578" t="s">
        <v>327</v>
      </c>
      <c r="C84" s="543">
        <v>612500</v>
      </c>
      <c r="D84" s="374"/>
      <c r="E84" s="480"/>
      <c r="F84" s="480"/>
      <c r="G84" s="480"/>
      <c r="H84" s="480"/>
      <c r="I84" s="480"/>
      <c r="J84" s="480"/>
      <c r="K84" s="480"/>
      <c r="L84" s="480"/>
      <c r="M84" s="480"/>
      <c r="N84" s="480"/>
      <c r="O84" s="480"/>
      <c r="P84" s="480"/>
      <c r="Q84" s="480"/>
      <c r="R84" s="480"/>
      <c r="S84" s="480"/>
    </row>
    <row r="85" spans="1:22" ht="10.5" customHeight="1" x14ac:dyDescent="0.2">
      <c r="B85" s="224"/>
      <c r="C85" s="224"/>
      <c r="D85" s="225"/>
      <c r="E85" s="225"/>
      <c r="F85" s="225"/>
      <c r="G85" s="225"/>
      <c r="H85" s="225"/>
      <c r="I85" s="225"/>
      <c r="J85" s="225"/>
      <c r="K85" s="225"/>
      <c r="L85" s="225"/>
      <c r="M85" s="225"/>
      <c r="N85" s="226"/>
      <c r="O85" s="225"/>
      <c r="P85" s="225"/>
      <c r="Q85" s="225"/>
    </row>
    <row r="86" spans="1:22" s="85" customFormat="1" x14ac:dyDescent="0.2">
      <c r="B86" s="227" t="s">
        <v>23</v>
      </c>
      <c r="C86" s="227"/>
    </row>
    <row r="87" spans="1:22" s="85" customFormat="1" x14ac:dyDescent="0.2">
      <c r="B87" s="85" t="s">
        <v>113</v>
      </c>
      <c r="P87" s="204"/>
      <c r="Q87" s="204"/>
    </row>
    <row r="88" spans="1:22" s="85" customFormat="1" x14ac:dyDescent="0.2">
      <c r="B88" s="85" t="s">
        <v>114</v>
      </c>
      <c r="P88" s="204"/>
      <c r="Q88" s="204"/>
    </row>
    <row r="89" spans="1:22" s="85" customFormat="1" x14ac:dyDescent="0.2">
      <c r="B89" s="85" t="s">
        <v>195</v>
      </c>
      <c r="P89" s="204"/>
      <c r="Q89" s="204"/>
    </row>
    <row r="90" spans="1:22" x14ac:dyDescent="0.2">
      <c r="B90" s="85" t="s">
        <v>294</v>
      </c>
      <c r="C90" s="85"/>
    </row>
    <row r="91" spans="1:22" x14ac:dyDescent="0.2">
      <c r="B91" s="53" t="s">
        <v>286</v>
      </c>
    </row>
    <row r="92" spans="1:22" x14ac:dyDescent="0.2">
      <c r="B92" s="53" t="s">
        <v>295</v>
      </c>
    </row>
    <row r="93" spans="1:22" x14ac:dyDescent="0.2">
      <c r="B93" s="53" t="s">
        <v>287</v>
      </c>
    </row>
    <row r="94" spans="1:22" x14ac:dyDescent="0.2">
      <c r="B94" s="53" t="s">
        <v>292</v>
      </c>
    </row>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2">
    <mergeCell ref="B1:T1"/>
    <mergeCell ref="Q6:Q7"/>
    <mergeCell ref="T6:T7"/>
    <mergeCell ref="B6:B7"/>
    <mergeCell ref="D6:O6"/>
    <mergeCell ref="P6:P7"/>
    <mergeCell ref="R6:R7"/>
    <mergeCell ref="S6:S7"/>
    <mergeCell ref="B4:T4"/>
    <mergeCell ref="B3:T3"/>
    <mergeCell ref="B2:T2"/>
    <mergeCell ref="C6:C7"/>
  </mergeCells>
  <printOptions horizontalCentered="1"/>
  <pageMargins left="0.2" right="0.2" top="0.2" bottom="0.45" header="0" footer="0.2"/>
  <pageSetup scale="43" orientation="landscape" cellComments="asDisplayed" r:id="rId2"/>
  <headerFooter alignWithMargins="0">
    <oddFooter>&amp;L&amp;"-,Bold"&amp;F&amp;C&amp;"-,Bold"- PUBLIC -</oddFooter>
  </headerFooter>
  <ignoredErrors>
    <ignoredError sqref="T22:T23 T27:T28 T15:T16 T71:T72 T32:T33 T37:T38 T42:T43 T49:T50 T53:T54 T75:T76 P45:P80 P9:P24 P27:P44" formulaRange="1"/>
    <ignoredError sqref="T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90"/>
  <sheetViews>
    <sheetView showGridLines="0" topLeftCell="A55" zoomScale="85" zoomScaleNormal="85" zoomScaleSheetLayoutView="80" workbookViewId="0">
      <selection activeCell="B1" sqref="B1:Q1"/>
    </sheetView>
  </sheetViews>
  <sheetFormatPr defaultColWidth="9.33203125" defaultRowHeight="12.75" x14ac:dyDescent="0.2"/>
  <cols>
    <col min="1" max="1" width="1.6640625" style="380" customWidth="1"/>
    <col min="2" max="2" width="66.1640625" style="380" customWidth="1"/>
    <col min="3" max="3" width="15.5" style="380" bestFit="1" customWidth="1"/>
    <col min="4" max="9" width="16" style="380" customWidth="1"/>
    <col min="10" max="13" width="14.83203125" style="380" customWidth="1"/>
    <col min="14" max="14" width="14.83203125" style="85" customWidth="1"/>
    <col min="15" max="15" width="14.83203125" style="380" customWidth="1"/>
    <col min="16" max="17" width="16" style="380" customWidth="1"/>
    <col min="18" max="18" width="4" style="380" customWidth="1"/>
    <col min="19" max="19" width="11.5" style="380" customWidth="1"/>
    <col min="20" max="20" width="15.5" style="380" customWidth="1"/>
    <col min="21" max="21" width="11.5" style="380" customWidth="1"/>
    <col min="22" max="22" width="10.83203125" style="380" customWidth="1"/>
    <col min="23" max="16384" width="9.33203125" style="380"/>
  </cols>
  <sheetData>
    <row r="1" spans="1:19" x14ac:dyDescent="0.2">
      <c r="B1" s="603" t="s">
        <v>214</v>
      </c>
      <c r="C1" s="603"/>
      <c r="D1" s="603"/>
      <c r="E1" s="603"/>
      <c r="F1" s="603"/>
      <c r="G1" s="603"/>
      <c r="H1" s="603"/>
      <c r="I1" s="603"/>
      <c r="J1" s="603"/>
      <c r="K1" s="603"/>
      <c r="L1" s="603"/>
      <c r="M1" s="603"/>
      <c r="N1" s="603"/>
      <c r="O1" s="603"/>
      <c r="P1" s="603"/>
      <c r="Q1" s="603"/>
      <c r="R1" s="376"/>
    </row>
    <row r="2" spans="1:19" x14ac:dyDescent="0.2">
      <c r="B2" s="603" t="s">
        <v>161</v>
      </c>
      <c r="C2" s="603"/>
      <c r="D2" s="603"/>
      <c r="E2" s="603"/>
      <c r="F2" s="603"/>
      <c r="G2" s="603"/>
      <c r="H2" s="603"/>
      <c r="I2" s="603"/>
      <c r="J2" s="603"/>
      <c r="K2" s="603"/>
      <c r="L2" s="603"/>
      <c r="M2" s="603"/>
      <c r="N2" s="603"/>
      <c r="O2" s="603"/>
      <c r="P2" s="603"/>
      <c r="Q2" s="603"/>
      <c r="R2" s="376"/>
    </row>
    <row r="3" spans="1:19" x14ac:dyDescent="0.2">
      <c r="B3" s="603" t="s">
        <v>213</v>
      </c>
      <c r="C3" s="603"/>
      <c r="D3" s="603"/>
      <c r="E3" s="603"/>
      <c r="F3" s="603"/>
      <c r="G3" s="603"/>
      <c r="H3" s="603"/>
      <c r="I3" s="603"/>
      <c r="J3" s="603"/>
      <c r="K3" s="603"/>
      <c r="L3" s="603"/>
      <c r="M3" s="603"/>
      <c r="N3" s="603"/>
      <c r="O3" s="603"/>
      <c r="P3" s="603"/>
      <c r="Q3" s="603"/>
      <c r="R3" s="376"/>
    </row>
    <row r="4" spans="1:19" x14ac:dyDescent="0.2">
      <c r="B4" s="603" t="s">
        <v>243</v>
      </c>
      <c r="C4" s="603"/>
      <c r="D4" s="603"/>
      <c r="E4" s="603"/>
      <c r="F4" s="603"/>
      <c r="G4" s="603"/>
      <c r="H4" s="603"/>
      <c r="I4" s="603"/>
      <c r="J4" s="603"/>
      <c r="K4" s="603"/>
      <c r="L4" s="603"/>
      <c r="M4" s="603"/>
      <c r="N4" s="603"/>
      <c r="O4" s="603"/>
      <c r="P4" s="603"/>
      <c r="Q4" s="603"/>
      <c r="R4" s="376"/>
    </row>
    <row r="5" spans="1:19" s="197" customFormat="1" x14ac:dyDescent="0.15">
      <c r="B5" s="195" t="s">
        <v>63</v>
      </c>
      <c r="C5" s="195"/>
      <c r="D5" s="196"/>
      <c r="E5" s="196"/>
      <c r="F5" s="196"/>
      <c r="G5" s="196"/>
      <c r="H5" s="196"/>
      <c r="I5" s="196"/>
      <c r="J5" s="196"/>
      <c r="K5" s="196"/>
      <c r="L5" s="196"/>
      <c r="M5" s="196"/>
      <c r="N5" s="196"/>
      <c r="O5" s="196"/>
    </row>
    <row r="6" spans="1:19" s="85" customFormat="1" ht="18" x14ac:dyDescent="0.25">
      <c r="B6" s="608" t="s">
        <v>64</v>
      </c>
      <c r="C6" s="613" t="s">
        <v>303</v>
      </c>
      <c r="D6" s="610" t="s">
        <v>317</v>
      </c>
      <c r="E6" s="610"/>
      <c r="F6" s="610"/>
      <c r="G6" s="610"/>
      <c r="H6" s="610"/>
      <c r="I6" s="610"/>
      <c r="J6" s="610"/>
      <c r="K6" s="610"/>
      <c r="L6" s="610"/>
      <c r="M6" s="610"/>
      <c r="N6" s="610"/>
      <c r="O6" s="610"/>
      <c r="P6" s="611" t="s">
        <v>304</v>
      </c>
      <c r="Q6" s="604" t="s">
        <v>244</v>
      </c>
    </row>
    <row r="7" spans="1:19" s="85" customFormat="1" ht="27" customHeight="1" x14ac:dyDescent="0.2">
      <c r="B7" s="609"/>
      <c r="C7" s="614"/>
      <c r="D7" s="198" t="s">
        <v>1</v>
      </c>
      <c r="E7" s="156" t="s">
        <v>2</v>
      </c>
      <c r="F7" s="156" t="s">
        <v>3</v>
      </c>
      <c r="G7" s="156" t="s">
        <v>4</v>
      </c>
      <c r="H7" s="156" t="s">
        <v>5</v>
      </c>
      <c r="I7" s="156" t="s">
        <v>6</v>
      </c>
      <c r="J7" s="156" t="s">
        <v>17</v>
      </c>
      <c r="K7" s="156" t="s">
        <v>18</v>
      </c>
      <c r="L7" s="156" t="s">
        <v>19</v>
      </c>
      <c r="M7" s="156" t="s">
        <v>20</v>
      </c>
      <c r="N7" s="156" t="s">
        <v>21</v>
      </c>
      <c r="O7" s="536" t="s">
        <v>22</v>
      </c>
      <c r="P7" s="612"/>
      <c r="Q7" s="605"/>
    </row>
    <row r="8" spans="1:19" s="85" customFormat="1" x14ac:dyDescent="0.2">
      <c r="B8" s="200" t="s">
        <v>210</v>
      </c>
      <c r="C8" s="200"/>
      <c r="D8" s="434"/>
      <c r="E8" s="434"/>
      <c r="F8" s="434"/>
      <c r="G8" s="434"/>
      <c r="H8" s="434"/>
      <c r="I8" s="434"/>
      <c r="J8" s="434"/>
      <c r="K8" s="434"/>
      <c r="L8" s="434"/>
      <c r="M8" s="434"/>
      <c r="N8" s="434"/>
      <c r="O8" s="434"/>
      <c r="P8" s="414"/>
      <c r="Q8" s="414" t="s">
        <v>34</v>
      </c>
    </row>
    <row r="9" spans="1:19" s="85" customFormat="1" x14ac:dyDescent="0.2">
      <c r="A9" s="143"/>
      <c r="B9" s="203" t="s">
        <v>176</v>
      </c>
      <c r="C9" s="205">
        <v>9258.17</v>
      </c>
      <c r="D9" s="480">
        <v>219.02</v>
      </c>
      <c r="E9" s="480">
        <v>-3560.9799999999977</v>
      </c>
      <c r="F9" s="480"/>
      <c r="G9" s="480"/>
      <c r="H9" s="480"/>
      <c r="I9" s="480"/>
      <c r="J9" s="480"/>
      <c r="K9" s="480"/>
      <c r="L9" s="480"/>
      <c r="M9" s="480"/>
      <c r="N9" s="480"/>
      <c r="O9" s="480"/>
      <c r="P9" s="205">
        <f>SUM(D9:O9)</f>
        <v>-3341.9599999999978</v>
      </c>
      <c r="Q9" s="435">
        <f>P9+C9</f>
        <v>5916.2100000000028</v>
      </c>
    </row>
    <row r="10" spans="1:19" s="85" customFormat="1" x14ac:dyDescent="0.2">
      <c r="A10" s="143"/>
      <c r="B10" s="203" t="s">
        <v>67</v>
      </c>
      <c r="C10" s="205">
        <v>22426.829999999994</v>
      </c>
      <c r="D10" s="480">
        <v>10236.969999999999</v>
      </c>
      <c r="E10" s="480">
        <v>6580.12</v>
      </c>
      <c r="F10" s="480"/>
      <c r="G10" s="480"/>
      <c r="H10" s="480"/>
      <c r="I10" s="480"/>
      <c r="J10" s="480"/>
      <c r="K10" s="480"/>
      <c r="L10" s="480"/>
      <c r="M10" s="480"/>
      <c r="N10" s="480"/>
      <c r="O10" s="480"/>
      <c r="P10" s="205">
        <f>SUM(D10:O10)</f>
        <v>16817.09</v>
      </c>
      <c r="Q10" s="435">
        <f>P10+C10</f>
        <v>39243.919999999998</v>
      </c>
    </row>
    <row r="11" spans="1:19" s="85" customFormat="1" x14ac:dyDescent="0.2">
      <c r="A11" s="143"/>
      <c r="B11" s="203" t="s">
        <v>68</v>
      </c>
      <c r="C11" s="205">
        <v>-25.460000000000008</v>
      </c>
      <c r="D11" s="480">
        <v>5.97</v>
      </c>
      <c r="E11" s="480">
        <v>6.71</v>
      </c>
      <c r="F11" s="480"/>
      <c r="G11" s="480"/>
      <c r="H11" s="480"/>
      <c r="I11" s="480"/>
      <c r="J11" s="480"/>
      <c r="K11" s="480"/>
      <c r="L11" s="480"/>
      <c r="M11" s="480"/>
      <c r="N11" s="480"/>
      <c r="O11" s="480"/>
      <c r="P11" s="205">
        <f>SUM(D11:O11)</f>
        <v>12.68</v>
      </c>
      <c r="Q11" s="435">
        <f>P11+C11</f>
        <v>-12.780000000000008</v>
      </c>
    </row>
    <row r="12" spans="1:19" s="85" customFormat="1" ht="12.75" customHeight="1" x14ac:dyDescent="0.2">
      <c r="A12" s="143"/>
      <c r="B12" s="203" t="s">
        <v>69</v>
      </c>
      <c r="C12" s="205">
        <v>996.4699999999998</v>
      </c>
      <c r="D12" s="480">
        <v>104.24000000000001</v>
      </c>
      <c r="E12" s="480">
        <v>43.69</v>
      </c>
      <c r="F12" s="480"/>
      <c r="G12" s="480"/>
      <c r="H12" s="480"/>
      <c r="I12" s="480"/>
      <c r="J12" s="480"/>
      <c r="K12" s="480"/>
      <c r="L12" s="480"/>
      <c r="M12" s="480"/>
      <c r="N12" s="480"/>
      <c r="O12" s="480"/>
      <c r="P12" s="205">
        <f>SUM(D12:O12)</f>
        <v>147.93</v>
      </c>
      <c r="Q12" s="435">
        <f>P12+C12</f>
        <v>1144.3999999999999</v>
      </c>
    </row>
    <row r="13" spans="1:19" s="85" customFormat="1" x14ac:dyDescent="0.2">
      <c r="A13" s="143"/>
      <c r="B13" s="203" t="s">
        <v>70</v>
      </c>
      <c r="C13" s="205">
        <v>0</v>
      </c>
      <c r="D13" s="480">
        <v>0</v>
      </c>
      <c r="E13" s="480">
        <v>0</v>
      </c>
      <c r="F13" s="480"/>
      <c r="G13" s="480"/>
      <c r="H13" s="480"/>
      <c r="I13" s="480"/>
      <c r="J13" s="480"/>
      <c r="K13" s="480"/>
      <c r="L13" s="480"/>
      <c r="M13" s="480"/>
      <c r="N13" s="480"/>
      <c r="O13" s="480"/>
      <c r="P13" s="205">
        <f>SUM(D13:O13)</f>
        <v>0</v>
      </c>
      <c r="Q13" s="435">
        <f>P13+C13</f>
        <v>0</v>
      </c>
    </row>
    <row r="14" spans="1:19" s="85" customFormat="1" x14ac:dyDescent="0.2">
      <c r="A14" s="143"/>
      <c r="B14" s="149" t="s">
        <v>71</v>
      </c>
      <c r="C14" s="437">
        <v>32656.009999999995</v>
      </c>
      <c r="D14" s="437">
        <f>SUM(D9:D13)</f>
        <v>10566.199999999999</v>
      </c>
      <c r="E14" s="437">
        <f t="shared" ref="E14:O14" si="0">SUM(E9:E13)</f>
        <v>3069.5400000000022</v>
      </c>
      <c r="F14" s="437">
        <f t="shared" si="0"/>
        <v>0</v>
      </c>
      <c r="G14" s="437">
        <f t="shared" si="0"/>
        <v>0</v>
      </c>
      <c r="H14" s="437">
        <f t="shared" si="0"/>
        <v>0</v>
      </c>
      <c r="I14" s="437">
        <f t="shared" si="0"/>
        <v>0</v>
      </c>
      <c r="J14" s="437">
        <f t="shared" si="0"/>
        <v>0</v>
      </c>
      <c r="K14" s="437">
        <f t="shared" si="0"/>
        <v>0</v>
      </c>
      <c r="L14" s="437">
        <f t="shared" si="0"/>
        <v>0</v>
      </c>
      <c r="M14" s="437">
        <f t="shared" si="0"/>
        <v>0</v>
      </c>
      <c r="N14" s="437">
        <f t="shared" si="0"/>
        <v>0</v>
      </c>
      <c r="O14" s="437">
        <f t="shared" si="0"/>
        <v>0</v>
      </c>
      <c r="P14" s="437">
        <f>SUM(P9:P13)</f>
        <v>13635.740000000003</v>
      </c>
      <c r="Q14" s="437">
        <f>SUM(Q9:Q13)</f>
        <v>46291.750000000007</v>
      </c>
      <c r="S14" s="480"/>
    </row>
    <row r="15" spans="1:19" x14ac:dyDescent="0.2">
      <c r="A15" s="143"/>
      <c r="C15" s="194"/>
      <c r="N15" s="380"/>
      <c r="P15" s="194"/>
    </row>
    <row r="16" spans="1:19" x14ac:dyDescent="0.2">
      <c r="A16" s="143"/>
      <c r="B16" s="200" t="s">
        <v>209</v>
      </c>
      <c r="C16" s="211"/>
      <c r="D16" s="438"/>
      <c r="E16" s="438"/>
      <c r="F16" s="438"/>
      <c r="G16" s="438"/>
      <c r="H16" s="438"/>
      <c r="I16" s="438"/>
      <c r="J16" s="438"/>
      <c r="K16" s="438"/>
      <c r="L16" s="438"/>
      <c r="M16" s="438"/>
      <c r="N16" s="438"/>
      <c r="O16" s="438"/>
      <c r="P16" s="211"/>
      <c r="Q16" s="211"/>
    </row>
    <row r="17" spans="1:19" s="85" customFormat="1" x14ac:dyDescent="0.2">
      <c r="A17" s="143"/>
      <c r="B17" s="203" t="s">
        <v>75</v>
      </c>
      <c r="C17" s="205">
        <v>469471.66000000032</v>
      </c>
      <c r="D17" s="480">
        <v>8973.5399999999991</v>
      </c>
      <c r="E17" s="480">
        <v>-1412.08</v>
      </c>
      <c r="F17" s="480"/>
      <c r="G17" s="480"/>
      <c r="H17" s="480"/>
      <c r="I17" s="480"/>
      <c r="J17" s="480"/>
      <c r="K17" s="480"/>
      <c r="L17" s="480"/>
      <c r="M17" s="480"/>
      <c r="N17" s="480"/>
      <c r="O17" s="480"/>
      <c r="P17" s="205">
        <f t="shared" ref="P17:P20" si="1">SUM(D17:O17)</f>
        <v>7561.4599999999991</v>
      </c>
      <c r="Q17" s="435">
        <f>P17+C17</f>
        <v>477033.12000000034</v>
      </c>
    </row>
    <row r="18" spans="1:19" x14ac:dyDescent="0.2">
      <c r="A18" s="143"/>
      <c r="B18" s="203" t="s">
        <v>73</v>
      </c>
      <c r="C18" s="205">
        <v>-2900.6699999999996</v>
      </c>
      <c r="D18" s="480">
        <v>142.03</v>
      </c>
      <c r="E18" s="480">
        <v>158.83000000000001</v>
      </c>
      <c r="F18" s="480"/>
      <c r="G18" s="480"/>
      <c r="H18" s="480"/>
      <c r="I18" s="480"/>
      <c r="J18" s="480"/>
      <c r="K18" s="480"/>
      <c r="L18" s="480"/>
      <c r="M18" s="480"/>
      <c r="N18" s="480"/>
      <c r="O18" s="480"/>
      <c r="P18" s="205">
        <f t="shared" si="1"/>
        <v>300.86</v>
      </c>
      <c r="Q18" s="435">
        <f>P18+C18</f>
        <v>-2599.8099999999995</v>
      </c>
    </row>
    <row r="19" spans="1:19" x14ac:dyDescent="0.2">
      <c r="A19" s="143"/>
      <c r="B19" s="203" t="s">
        <v>74</v>
      </c>
      <c r="C19" s="205">
        <v>-3924.9300000000003</v>
      </c>
      <c r="D19" s="480">
        <v>286.75</v>
      </c>
      <c r="E19" s="480">
        <v>320.69</v>
      </c>
      <c r="F19" s="480"/>
      <c r="G19" s="480"/>
      <c r="H19" s="480"/>
      <c r="I19" s="480"/>
      <c r="J19" s="480"/>
      <c r="K19" s="480"/>
      <c r="L19" s="480"/>
      <c r="M19" s="480"/>
      <c r="N19" s="480"/>
      <c r="O19" s="480"/>
      <c r="P19" s="205">
        <f t="shared" si="1"/>
        <v>607.44000000000005</v>
      </c>
      <c r="Q19" s="435">
        <f>P19+C19</f>
        <v>-3317.4900000000002</v>
      </c>
    </row>
    <row r="20" spans="1:19" ht="13.5" customHeight="1" x14ac:dyDescent="0.2">
      <c r="A20" s="143"/>
      <c r="B20" s="203" t="s">
        <v>254</v>
      </c>
      <c r="C20" s="205">
        <v>-220613.69999999992</v>
      </c>
      <c r="D20" s="480">
        <v>132.23000000000002</v>
      </c>
      <c r="E20" s="480">
        <v>1324.02</v>
      </c>
      <c r="F20" s="480"/>
      <c r="G20" s="480"/>
      <c r="H20" s="480"/>
      <c r="I20" s="480"/>
      <c r="J20" s="480"/>
      <c r="K20" s="480"/>
      <c r="L20" s="480"/>
      <c r="M20" s="480"/>
      <c r="N20" s="480"/>
      <c r="O20" s="480"/>
      <c r="P20" s="205">
        <f t="shared" si="1"/>
        <v>1456.25</v>
      </c>
      <c r="Q20" s="435">
        <f>P20+C20</f>
        <v>-219157.44999999992</v>
      </c>
    </row>
    <row r="21" spans="1:19" s="85" customFormat="1" x14ac:dyDescent="0.2">
      <c r="A21" s="143"/>
      <c r="B21" s="149" t="s">
        <v>76</v>
      </c>
      <c r="C21" s="437">
        <v>242032.36000000042</v>
      </c>
      <c r="D21" s="437">
        <f t="shared" ref="D21:Q21" si="2">SUM(D17:D20)</f>
        <v>9534.5499999999993</v>
      </c>
      <c r="E21" s="437">
        <f t="shared" si="2"/>
        <v>391.46000000000004</v>
      </c>
      <c r="F21" s="437">
        <f t="shared" si="2"/>
        <v>0</v>
      </c>
      <c r="G21" s="437">
        <f t="shared" si="2"/>
        <v>0</v>
      </c>
      <c r="H21" s="437">
        <f t="shared" si="2"/>
        <v>0</v>
      </c>
      <c r="I21" s="437">
        <f t="shared" si="2"/>
        <v>0</v>
      </c>
      <c r="J21" s="437">
        <f t="shared" si="2"/>
        <v>0</v>
      </c>
      <c r="K21" s="437">
        <f t="shared" si="2"/>
        <v>0</v>
      </c>
      <c r="L21" s="437">
        <f t="shared" si="2"/>
        <v>0</v>
      </c>
      <c r="M21" s="437">
        <f t="shared" si="2"/>
        <v>0</v>
      </c>
      <c r="N21" s="437">
        <f t="shared" si="2"/>
        <v>0</v>
      </c>
      <c r="O21" s="437">
        <f t="shared" si="2"/>
        <v>0</v>
      </c>
      <c r="P21" s="437">
        <f t="shared" si="2"/>
        <v>9926.0099999999984</v>
      </c>
      <c r="Q21" s="437">
        <f t="shared" si="2"/>
        <v>251958.37000000043</v>
      </c>
      <c r="S21" s="480"/>
    </row>
    <row r="22" spans="1:19" s="85" customFormat="1" x14ac:dyDescent="0.2">
      <c r="A22" s="143"/>
      <c r="B22" s="61"/>
      <c r="C22" s="480"/>
      <c r="D22" s="480"/>
      <c r="E22" s="480"/>
      <c r="F22" s="480"/>
      <c r="G22" s="480"/>
      <c r="H22" s="480"/>
      <c r="I22" s="480"/>
      <c r="J22" s="480"/>
      <c r="K22" s="480"/>
      <c r="L22" s="480"/>
      <c r="M22" s="480"/>
      <c r="N22" s="480"/>
      <c r="O22" s="480"/>
      <c r="P22" s="480"/>
      <c r="Q22" s="480"/>
    </row>
    <row r="23" spans="1:19" s="85" customFormat="1" x14ac:dyDescent="0.2">
      <c r="A23" s="143"/>
      <c r="B23" s="200" t="s">
        <v>208</v>
      </c>
      <c r="C23" s="434"/>
      <c r="D23" s="434"/>
      <c r="E23" s="434"/>
      <c r="F23" s="434"/>
      <c r="G23" s="434"/>
      <c r="H23" s="434"/>
      <c r="I23" s="434"/>
      <c r="J23" s="434"/>
      <c r="K23" s="434"/>
      <c r="L23" s="434"/>
      <c r="M23" s="434"/>
      <c r="N23" s="434"/>
      <c r="O23" s="434"/>
      <c r="P23" s="434"/>
      <c r="Q23" s="434"/>
    </row>
    <row r="24" spans="1:19" s="85" customFormat="1" ht="12.75" customHeight="1" x14ac:dyDescent="0.2">
      <c r="A24" s="143"/>
      <c r="B24" s="203" t="s">
        <v>253</v>
      </c>
      <c r="C24" s="205">
        <v>32336.780000000002</v>
      </c>
      <c r="D24" s="480">
        <v>197.24</v>
      </c>
      <c r="E24" s="480">
        <v>220.57000000000002</v>
      </c>
      <c r="F24" s="480"/>
      <c r="G24" s="480"/>
      <c r="H24" s="480"/>
      <c r="I24" s="480"/>
      <c r="J24" s="480"/>
      <c r="K24" s="480"/>
      <c r="L24" s="480"/>
      <c r="M24" s="480"/>
      <c r="N24" s="480"/>
      <c r="O24" s="480"/>
      <c r="P24" s="205">
        <f>SUM(D24:O24)</f>
        <v>417.81000000000006</v>
      </c>
      <c r="Q24" s="435">
        <f>P24+C24</f>
        <v>32754.590000000004</v>
      </c>
    </row>
    <row r="25" spans="1:19" s="85" customFormat="1" x14ac:dyDescent="0.2">
      <c r="A25" s="143"/>
      <c r="B25" s="149" t="s">
        <v>78</v>
      </c>
      <c r="C25" s="437">
        <v>32336.780000000002</v>
      </c>
      <c r="D25" s="437">
        <f>SUM(D24)</f>
        <v>197.24</v>
      </c>
      <c r="E25" s="437">
        <f t="shared" ref="E25:Q25" si="3">SUM(E24)</f>
        <v>220.57000000000002</v>
      </c>
      <c r="F25" s="437">
        <f t="shared" si="3"/>
        <v>0</v>
      </c>
      <c r="G25" s="437">
        <f t="shared" si="3"/>
        <v>0</v>
      </c>
      <c r="H25" s="437">
        <f t="shared" si="3"/>
        <v>0</v>
      </c>
      <c r="I25" s="437">
        <f t="shared" si="3"/>
        <v>0</v>
      </c>
      <c r="J25" s="437">
        <f t="shared" si="3"/>
        <v>0</v>
      </c>
      <c r="K25" s="437">
        <f t="shared" si="3"/>
        <v>0</v>
      </c>
      <c r="L25" s="437">
        <f t="shared" si="3"/>
        <v>0</v>
      </c>
      <c r="M25" s="437">
        <f t="shared" si="3"/>
        <v>0</v>
      </c>
      <c r="N25" s="437">
        <f t="shared" si="3"/>
        <v>0</v>
      </c>
      <c r="O25" s="437">
        <f t="shared" si="3"/>
        <v>0</v>
      </c>
      <c r="P25" s="437">
        <f t="shared" si="3"/>
        <v>417.81000000000006</v>
      </c>
      <c r="Q25" s="437">
        <f t="shared" si="3"/>
        <v>32754.590000000004</v>
      </c>
      <c r="S25" s="480"/>
    </row>
    <row r="26" spans="1:19" s="85" customFormat="1" x14ac:dyDescent="0.2">
      <c r="A26" s="143"/>
      <c r="B26" s="203"/>
      <c r="C26" s="480"/>
      <c r="D26" s="480"/>
      <c r="E26" s="480"/>
      <c r="F26" s="480"/>
      <c r="G26" s="480"/>
      <c r="H26" s="480"/>
      <c r="I26" s="480"/>
      <c r="J26" s="480"/>
      <c r="K26" s="480"/>
      <c r="L26" s="480"/>
      <c r="M26" s="480"/>
      <c r="N26" s="480"/>
      <c r="O26" s="480"/>
      <c r="P26" s="480"/>
      <c r="Q26" s="480"/>
    </row>
    <row r="27" spans="1:19" x14ac:dyDescent="0.2">
      <c r="A27" s="143"/>
      <c r="B27" s="200" t="s">
        <v>206</v>
      </c>
      <c r="C27" s="438"/>
      <c r="D27" s="438"/>
      <c r="E27" s="438"/>
      <c r="F27" s="438"/>
      <c r="G27" s="438"/>
      <c r="H27" s="438"/>
      <c r="I27" s="438"/>
      <c r="J27" s="438"/>
      <c r="K27" s="438"/>
      <c r="L27" s="438"/>
      <c r="M27" s="438"/>
      <c r="N27" s="438"/>
      <c r="O27" s="438"/>
      <c r="P27" s="438"/>
      <c r="Q27" s="438"/>
    </row>
    <row r="28" spans="1:19" s="85" customFormat="1" x14ac:dyDescent="0.2">
      <c r="A28" s="143"/>
      <c r="B28" s="203" t="s">
        <v>252</v>
      </c>
      <c r="C28" s="205">
        <v>926067.05000000342</v>
      </c>
      <c r="D28" s="480">
        <v>105519.50999999998</v>
      </c>
      <c r="E28" s="480">
        <v>9601.7800000000007</v>
      </c>
      <c r="F28" s="480"/>
      <c r="G28" s="480"/>
      <c r="H28" s="480"/>
      <c r="I28" s="480"/>
      <c r="J28" s="480"/>
      <c r="K28" s="480"/>
      <c r="L28" s="480"/>
      <c r="M28" s="480"/>
      <c r="N28" s="480"/>
      <c r="O28" s="480"/>
      <c r="P28" s="205">
        <f>SUM(D28:O28)</f>
        <v>115121.28999999998</v>
      </c>
      <c r="Q28" s="435">
        <f>P28+C28</f>
        <v>1041188.3400000033</v>
      </c>
    </row>
    <row r="29" spans="1:19" s="85" customFormat="1" x14ac:dyDescent="0.2">
      <c r="A29" s="143"/>
      <c r="B29" s="203" t="s">
        <v>251</v>
      </c>
      <c r="C29" s="205">
        <v>792649.53000000061</v>
      </c>
      <c r="D29" s="480">
        <v>-115557.10999999999</v>
      </c>
      <c r="E29" s="480">
        <v>127233.49</v>
      </c>
      <c r="F29" s="480"/>
      <c r="G29" s="480"/>
      <c r="H29" s="480"/>
      <c r="I29" s="480"/>
      <c r="J29" s="480"/>
      <c r="K29" s="480"/>
      <c r="L29" s="480"/>
      <c r="M29" s="480"/>
      <c r="N29" s="480"/>
      <c r="O29" s="480"/>
      <c r="P29" s="205">
        <f>SUM(D29:O29)</f>
        <v>11676.380000000019</v>
      </c>
      <c r="Q29" s="435">
        <f>P29+C29</f>
        <v>804325.91000000061</v>
      </c>
    </row>
    <row r="30" spans="1:19" s="85" customFormat="1" x14ac:dyDescent="0.2">
      <c r="A30" s="143"/>
      <c r="B30" s="149" t="s">
        <v>80</v>
      </c>
      <c r="C30" s="437">
        <v>1718716.580000004</v>
      </c>
      <c r="D30" s="437">
        <f>SUM(D28:D29)</f>
        <v>-10037.600000000006</v>
      </c>
      <c r="E30" s="437">
        <f t="shared" ref="E30:Q30" si="4">SUM(E28:E29)</f>
        <v>136835.27000000002</v>
      </c>
      <c r="F30" s="437">
        <f t="shared" si="4"/>
        <v>0</v>
      </c>
      <c r="G30" s="437">
        <f t="shared" si="4"/>
        <v>0</v>
      </c>
      <c r="H30" s="437">
        <f t="shared" si="4"/>
        <v>0</v>
      </c>
      <c r="I30" s="437">
        <f t="shared" si="4"/>
        <v>0</v>
      </c>
      <c r="J30" s="437">
        <f t="shared" si="4"/>
        <v>0</v>
      </c>
      <c r="K30" s="437">
        <f t="shared" si="4"/>
        <v>0</v>
      </c>
      <c r="L30" s="437">
        <f t="shared" si="4"/>
        <v>0</v>
      </c>
      <c r="M30" s="437">
        <f t="shared" si="4"/>
        <v>0</v>
      </c>
      <c r="N30" s="437">
        <f t="shared" si="4"/>
        <v>0</v>
      </c>
      <c r="O30" s="437">
        <f t="shared" si="4"/>
        <v>0</v>
      </c>
      <c r="P30" s="437">
        <f>SUM(P28:P29)</f>
        <v>126797.67</v>
      </c>
      <c r="Q30" s="437">
        <f t="shared" si="4"/>
        <v>1845514.250000004</v>
      </c>
      <c r="S30" s="480"/>
    </row>
    <row r="31" spans="1:19" s="85" customFormat="1" x14ac:dyDescent="0.2">
      <c r="A31" s="143"/>
      <c r="B31" s="203"/>
      <c r="C31" s="480"/>
      <c r="D31" s="480"/>
      <c r="E31" s="480"/>
      <c r="F31" s="480"/>
      <c r="G31" s="480"/>
      <c r="H31" s="215"/>
      <c r="I31" s="480"/>
      <c r="J31" s="480"/>
      <c r="K31" s="480"/>
      <c r="L31" s="480"/>
      <c r="M31" s="480"/>
      <c r="N31" s="480"/>
      <c r="O31" s="480"/>
      <c r="P31" s="480"/>
      <c r="Q31" s="480"/>
    </row>
    <row r="32" spans="1:19" s="85" customFormat="1" x14ac:dyDescent="0.2">
      <c r="A32" s="143"/>
      <c r="B32" s="200" t="s">
        <v>207</v>
      </c>
      <c r="C32" s="434"/>
      <c r="D32" s="434"/>
      <c r="E32" s="434"/>
      <c r="F32" s="434"/>
      <c r="G32" s="434"/>
      <c r="H32" s="434"/>
      <c r="I32" s="434"/>
      <c r="J32" s="434"/>
      <c r="K32" s="434"/>
      <c r="L32" s="434"/>
      <c r="M32" s="434"/>
      <c r="N32" s="434"/>
      <c r="O32" s="434"/>
      <c r="P32" s="434"/>
      <c r="Q32" s="434"/>
    </row>
    <row r="33" spans="1:19" s="85" customFormat="1" x14ac:dyDescent="0.2">
      <c r="A33" s="143"/>
      <c r="B33" s="203" t="s">
        <v>82</v>
      </c>
      <c r="C33" s="205">
        <v>-22963.090000000004</v>
      </c>
      <c r="D33" s="480">
        <v>0</v>
      </c>
      <c r="E33" s="480">
        <v>0</v>
      </c>
      <c r="F33" s="480"/>
      <c r="G33" s="480"/>
      <c r="H33" s="480"/>
      <c r="I33" s="480"/>
      <c r="J33" s="480"/>
      <c r="K33" s="480"/>
      <c r="L33" s="480"/>
      <c r="M33" s="480"/>
      <c r="N33" s="480"/>
      <c r="O33" s="480"/>
      <c r="P33" s="205">
        <f>SUM(D33:O33)</f>
        <v>0</v>
      </c>
      <c r="Q33" s="435">
        <f>P33+C33</f>
        <v>-22963.090000000004</v>
      </c>
    </row>
    <row r="34" spans="1:19" s="85" customFormat="1" x14ac:dyDescent="0.2">
      <c r="A34" s="143"/>
      <c r="B34" s="203" t="s">
        <v>83</v>
      </c>
      <c r="C34" s="205">
        <v>22081.849999999991</v>
      </c>
      <c r="D34" s="480">
        <v>-1.999999999998181E-2</v>
      </c>
      <c r="E34" s="480">
        <v>265.54000000000002</v>
      </c>
      <c r="F34" s="480"/>
      <c r="G34" s="480"/>
      <c r="H34" s="480"/>
      <c r="I34" s="480"/>
      <c r="J34" s="480"/>
      <c r="K34" s="480"/>
      <c r="L34" s="480"/>
      <c r="M34" s="480"/>
      <c r="N34" s="480"/>
      <c r="O34" s="480"/>
      <c r="P34" s="205">
        <f>SUM(D34:O34)</f>
        <v>265.52000000000004</v>
      </c>
      <c r="Q34" s="435">
        <f>P34+C34</f>
        <v>22347.369999999992</v>
      </c>
    </row>
    <row r="35" spans="1:19" s="85" customFormat="1" x14ac:dyDescent="0.2">
      <c r="A35" s="143"/>
      <c r="B35" s="149" t="s">
        <v>84</v>
      </c>
      <c r="C35" s="437">
        <v>-881.24000000001251</v>
      </c>
      <c r="D35" s="437">
        <f t="shared" ref="D35:Q35" si="5">SUM(D33:D34)</f>
        <v>-1.999999999998181E-2</v>
      </c>
      <c r="E35" s="437">
        <f t="shared" si="5"/>
        <v>265.54000000000002</v>
      </c>
      <c r="F35" s="437">
        <f t="shared" si="5"/>
        <v>0</v>
      </c>
      <c r="G35" s="437">
        <f t="shared" si="5"/>
        <v>0</v>
      </c>
      <c r="H35" s="437">
        <f t="shared" si="5"/>
        <v>0</v>
      </c>
      <c r="I35" s="437">
        <f t="shared" si="5"/>
        <v>0</v>
      </c>
      <c r="J35" s="437">
        <f t="shared" si="5"/>
        <v>0</v>
      </c>
      <c r="K35" s="437">
        <f t="shared" si="5"/>
        <v>0</v>
      </c>
      <c r="L35" s="437">
        <f t="shared" si="5"/>
        <v>0</v>
      </c>
      <c r="M35" s="437">
        <f t="shared" si="5"/>
        <v>0</v>
      </c>
      <c r="N35" s="437">
        <f t="shared" si="5"/>
        <v>0</v>
      </c>
      <c r="O35" s="437">
        <f t="shared" si="5"/>
        <v>0</v>
      </c>
      <c r="P35" s="437">
        <f t="shared" si="5"/>
        <v>265.52000000000004</v>
      </c>
      <c r="Q35" s="437">
        <f t="shared" si="5"/>
        <v>-615.72000000001208</v>
      </c>
      <c r="S35" s="480"/>
    </row>
    <row r="36" spans="1:19" s="85" customFormat="1" x14ac:dyDescent="0.2">
      <c r="A36" s="143"/>
      <c r="B36" s="203"/>
      <c r="C36" s="480"/>
      <c r="D36" s="480"/>
      <c r="E36" s="480"/>
      <c r="F36" s="480"/>
      <c r="G36" s="480"/>
      <c r="H36" s="480"/>
      <c r="I36" s="480"/>
      <c r="J36" s="480"/>
      <c r="K36" s="480"/>
      <c r="L36" s="480"/>
      <c r="M36" s="480"/>
      <c r="N36" s="480"/>
      <c r="O36" s="480"/>
      <c r="P36" s="480"/>
      <c r="Q36" s="480"/>
    </row>
    <row r="37" spans="1:19" s="85" customFormat="1" x14ac:dyDescent="0.2">
      <c r="A37" s="143"/>
      <c r="B37" s="200" t="s">
        <v>85</v>
      </c>
      <c r="C37" s="434"/>
      <c r="D37" s="434"/>
      <c r="E37" s="434"/>
      <c r="F37" s="434"/>
      <c r="G37" s="434"/>
      <c r="H37" s="434"/>
      <c r="I37" s="434"/>
      <c r="J37" s="434"/>
      <c r="K37" s="434"/>
      <c r="L37" s="434"/>
      <c r="M37" s="434"/>
      <c r="N37" s="434"/>
      <c r="O37" s="434"/>
      <c r="P37" s="434"/>
      <c r="Q37" s="434"/>
    </row>
    <row r="38" spans="1:19" s="85" customFormat="1" x14ac:dyDescent="0.2">
      <c r="A38" s="143"/>
      <c r="B38" s="203" t="s">
        <v>179</v>
      </c>
      <c r="C38" s="205">
        <v>0</v>
      </c>
      <c r="D38" s="480">
        <v>0</v>
      </c>
      <c r="E38" s="480">
        <v>0</v>
      </c>
      <c r="F38" s="480"/>
      <c r="G38" s="480"/>
      <c r="H38" s="480"/>
      <c r="I38" s="480"/>
      <c r="J38" s="480"/>
      <c r="K38" s="480"/>
      <c r="L38" s="480"/>
      <c r="M38" s="480"/>
      <c r="N38" s="480"/>
      <c r="O38" s="480"/>
      <c r="P38" s="205">
        <f>SUM(D38:O38)</f>
        <v>0</v>
      </c>
      <c r="Q38" s="435">
        <f>P38+C38</f>
        <v>0</v>
      </c>
    </row>
    <row r="39" spans="1:19" s="85" customFormat="1" x14ac:dyDescent="0.2">
      <c r="A39" s="143"/>
      <c r="B39" s="203" t="s">
        <v>178</v>
      </c>
      <c r="C39" s="205">
        <v>471807.21000000014</v>
      </c>
      <c r="D39" s="480">
        <v>-39233.970000000023</v>
      </c>
      <c r="E39" s="480">
        <v>252201.16</v>
      </c>
      <c r="F39" s="480"/>
      <c r="G39" s="480"/>
      <c r="H39" s="480"/>
      <c r="I39" s="480"/>
      <c r="J39" s="480"/>
      <c r="K39" s="480"/>
      <c r="L39" s="480"/>
      <c r="M39" s="480"/>
      <c r="N39" s="480"/>
      <c r="O39" s="480"/>
      <c r="P39" s="205">
        <f>SUM(D39:O39)</f>
        <v>212967.18999999997</v>
      </c>
      <c r="Q39" s="435">
        <f>P39+C39</f>
        <v>684774.40000000014</v>
      </c>
    </row>
    <row r="40" spans="1:19" s="85" customFormat="1" x14ac:dyDescent="0.2">
      <c r="A40" s="143"/>
      <c r="B40" s="149" t="s">
        <v>86</v>
      </c>
      <c r="C40" s="437">
        <v>471807.21000000014</v>
      </c>
      <c r="D40" s="437">
        <f t="shared" ref="D40:Q40" si="6">SUM(D38:D39)</f>
        <v>-39233.970000000023</v>
      </c>
      <c r="E40" s="437">
        <f t="shared" si="6"/>
        <v>252201.16</v>
      </c>
      <c r="F40" s="437">
        <f t="shared" si="6"/>
        <v>0</v>
      </c>
      <c r="G40" s="437">
        <f t="shared" si="6"/>
        <v>0</v>
      </c>
      <c r="H40" s="437">
        <f t="shared" si="6"/>
        <v>0</v>
      </c>
      <c r="I40" s="437">
        <f t="shared" si="6"/>
        <v>0</v>
      </c>
      <c r="J40" s="437">
        <f t="shared" si="6"/>
        <v>0</v>
      </c>
      <c r="K40" s="437">
        <f t="shared" si="6"/>
        <v>0</v>
      </c>
      <c r="L40" s="437">
        <f t="shared" si="6"/>
        <v>0</v>
      </c>
      <c r="M40" s="437">
        <f t="shared" si="6"/>
        <v>0</v>
      </c>
      <c r="N40" s="437">
        <f t="shared" si="6"/>
        <v>0</v>
      </c>
      <c r="O40" s="437">
        <f t="shared" si="6"/>
        <v>0</v>
      </c>
      <c r="P40" s="437">
        <f t="shared" si="6"/>
        <v>212967.18999999997</v>
      </c>
      <c r="Q40" s="437">
        <f t="shared" si="6"/>
        <v>684774.40000000014</v>
      </c>
      <c r="S40" s="480"/>
    </row>
    <row r="41" spans="1:19" s="85" customFormat="1" x14ac:dyDescent="0.2">
      <c r="A41" s="143"/>
      <c r="B41" s="203"/>
      <c r="C41" s="480"/>
      <c r="D41" s="392"/>
      <c r="E41" s="392"/>
      <c r="F41" s="392"/>
      <c r="G41" s="392"/>
      <c r="H41" s="392"/>
      <c r="I41" s="392"/>
      <c r="J41" s="392"/>
      <c r="K41" s="392"/>
      <c r="L41" s="392"/>
      <c r="M41" s="392"/>
      <c r="N41" s="392"/>
      <c r="O41" s="392"/>
      <c r="P41" s="480"/>
      <c r="Q41" s="480"/>
    </row>
    <row r="42" spans="1:19" s="85" customFormat="1" x14ac:dyDescent="0.2">
      <c r="A42" s="143"/>
      <c r="B42" s="200" t="s">
        <v>87</v>
      </c>
      <c r="C42" s="434"/>
      <c r="D42" s="434"/>
      <c r="E42" s="434"/>
      <c r="F42" s="434"/>
      <c r="G42" s="434"/>
      <c r="H42" s="434"/>
      <c r="I42" s="434"/>
      <c r="J42" s="434"/>
      <c r="K42" s="434"/>
      <c r="L42" s="434"/>
      <c r="M42" s="434"/>
      <c r="N42" s="434"/>
      <c r="O42" s="434"/>
      <c r="P42" s="434"/>
      <c r="Q42" s="434"/>
    </row>
    <row r="43" spans="1:19" s="85" customFormat="1" x14ac:dyDescent="0.2">
      <c r="A43" s="143"/>
      <c r="B43" s="203" t="s">
        <v>88</v>
      </c>
      <c r="C43" s="205">
        <v>-1192.7999999999943</v>
      </c>
      <c r="D43" s="480">
        <v>9.5500000000000007</v>
      </c>
      <c r="E43" s="480">
        <v>9.93</v>
      </c>
      <c r="F43" s="480"/>
      <c r="G43" s="480"/>
      <c r="H43" s="480"/>
      <c r="I43" s="480"/>
      <c r="J43" s="480"/>
      <c r="K43" s="480"/>
      <c r="L43" s="480"/>
      <c r="M43" s="480"/>
      <c r="N43" s="480"/>
      <c r="O43" s="480"/>
      <c r="P43" s="205">
        <f>SUM(D43:O43)</f>
        <v>19.48</v>
      </c>
      <c r="Q43" s="435">
        <f>P43+C43</f>
        <v>-1173.3199999999943</v>
      </c>
    </row>
    <row r="44" spans="1:19" s="85" customFormat="1" x14ac:dyDescent="0.2">
      <c r="A44" s="143"/>
      <c r="B44" s="203" t="s">
        <v>89</v>
      </c>
      <c r="C44" s="205">
        <v>1920.0400000000068</v>
      </c>
      <c r="D44" s="480">
        <v>0</v>
      </c>
      <c r="E44" s="480">
        <v>-316.86</v>
      </c>
      <c r="F44" s="480"/>
      <c r="G44" s="480"/>
      <c r="H44" s="480"/>
      <c r="I44" s="480"/>
      <c r="J44" s="480"/>
      <c r="K44" s="480"/>
      <c r="L44" s="480"/>
      <c r="M44" s="480"/>
      <c r="N44" s="480"/>
      <c r="O44" s="480"/>
      <c r="P44" s="205">
        <f>SUM(D44:O44)</f>
        <v>-316.86</v>
      </c>
      <c r="Q44" s="435">
        <f>P44+C44</f>
        <v>1603.1800000000067</v>
      </c>
    </row>
    <row r="45" spans="1:19" s="85" customFormat="1" x14ac:dyDescent="0.2">
      <c r="A45" s="143"/>
      <c r="B45" s="203" t="s">
        <v>90</v>
      </c>
      <c r="C45" s="205">
        <v>-595383.69999999995</v>
      </c>
      <c r="D45" s="480">
        <v>0</v>
      </c>
      <c r="E45" s="480">
        <v>-74680.590000000011</v>
      </c>
      <c r="F45" s="480"/>
      <c r="G45" s="480"/>
      <c r="H45" s="480"/>
      <c r="I45" s="480"/>
      <c r="J45" s="480"/>
      <c r="K45" s="480"/>
      <c r="L45" s="480"/>
      <c r="M45" s="480"/>
      <c r="N45" s="480"/>
      <c r="O45" s="480"/>
      <c r="P45" s="205">
        <f>SUM(D45:O45)</f>
        <v>-74680.590000000011</v>
      </c>
      <c r="Q45" s="435">
        <f>P45+C45</f>
        <v>-670064.28999999992</v>
      </c>
    </row>
    <row r="46" spans="1:19" s="85" customFormat="1" ht="12" customHeight="1" x14ac:dyDescent="0.2">
      <c r="A46" s="143"/>
      <c r="B46" s="203" t="s">
        <v>285</v>
      </c>
      <c r="C46" s="205">
        <v>5989806.5300000003</v>
      </c>
      <c r="D46" s="480">
        <v>-50381.64</v>
      </c>
      <c r="E46" s="480">
        <v>0</v>
      </c>
      <c r="F46" s="480"/>
      <c r="G46" s="480"/>
      <c r="H46" s="480"/>
      <c r="I46" s="480"/>
      <c r="J46" s="480"/>
      <c r="K46" s="480"/>
      <c r="L46" s="480"/>
      <c r="M46" s="480"/>
      <c r="N46" s="480"/>
      <c r="O46" s="480"/>
      <c r="P46" s="205">
        <f>SUM(D46:O46)</f>
        <v>-50381.64</v>
      </c>
      <c r="Q46" s="435">
        <f>P46+C46</f>
        <v>5939424.8900000006</v>
      </c>
    </row>
    <row r="47" spans="1:19" s="85" customFormat="1" x14ac:dyDescent="0.2">
      <c r="A47" s="143"/>
      <c r="B47" s="149" t="s">
        <v>91</v>
      </c>
      <c r="C47" s="437">
        <v>5395150.0700000003</v>
      </c>
      <c r="D47" s="437">
        <f>SUM(D43:D46)</f>
        <v>-50372.09</v>
      </c>
      <c r="E47" s="437">
        <f t="shared" ref="E47:Q47" si="7">SUM(E43:E46)</f>
        <v>-74987.520000000004</v>
      </c>
      <c r="F47" s="437">
        <f t="shared" si="7"/>
        <v>0</v>
      </c>
      <c r="G47" s="437">
        <f t="shared" si="7"/>
        <v>0</v>
      </c>
      <c r="H47" s="437">
        <f t="shared" si="7"/>
        <v>0</v>
      </c>
      <c r="I47" s="437">
        <f t="shared" si="7"/>
        <v>0</v>
      </c>
      <c r="J47" s="437">
        <f t="shared" si="7"/>
        <v>0</v>
      </c>
      <c r="K47" s="437">
        <f t="shared" si="7"/>
        <v>0</v>
      </c>
      <c r="L47" s="437">
        <f t="shared" si="7"/>
        <v>0</v>
      </c>
      <c r="M47" s="437">
        <f>SUM(M43:M46)</f>
        <v>0</v>
      </c>
      <c r="N47" s="437">
        <f t="shared" si="7"/>
        <v>0</v>
      </c>
      <c r="O47" s="437">
        <f t="shared" si="7"/>
        <v>0</v>
      </c>
      <c r="P47" s="437">
        <f>SUM(P43:P46)</f>
        <v>-125359.61000000002</v>
      </c>
      <c r="Q47" s="437">
        <f t="shared" si="7"/>
        <v>5269790.4600000009</v>
      </c>
      <c r="S47" s="480"/>
    </row>
    <row r="48" spans="1:19" s="85" customFormat="1" x14ac:dyDescent="0.2">
      <c r="A48" s="143"/>
      <c r="B48" s="203"/>
      <c r="C48" s="480"/>
      <c r="D48" s="480"/>
      <c r="E48" s="480"/>
      <c r="F48" s="480"/>
      <c r="G48" s="480"/>
      <c r="H48" s="480"/>
      <c r="I48" s="480"/>
      <c r="J48" s="480"/>
      <c r="K48" s="480"/>
      <c r="L48" s="480"/>
      <c r="M48" s="480"/>
      <c r="N48" s="480"/>
      <c r="O48" s="480"/>
      <c r="P48" s="480"/>
      <c r="Q48" s="480"/>
    </row>
    <row r="49" spans="1:22" s="85" customFormat="1" x14ac:dyDescent="0.2">
      <c r="A49" s="143"/>
      <c r="B49" s="200" t="s">
        <v>92</v>
      </c>
      <c r="C49" s="434"/>
      <c r="D49" s="434"/>
      <c r="E49" s="434"/>
      <c r="F49" s="434"/>
      <c r="G49" s="434"/>
      <c r="H49" s="434"/>
      <c r="I49" s="434"/>
      <c r="J49" s="434"/>
      <c r="K49" s="434"/>
      <c r="L49" s="434"/>
      <c r="M49" s="434"/>
      <c r="N49" s="434"/>
      <c r="O49" s="434"/>
      <c r="P49" s="434"/>
      <c r="Q49" s="434"/>
    </row>
    <row r="50" spans="1:22" s="85" customFormat="1" x14ac:dyDescent="0.2">
      <c r="A50" s="143"/>
      <c r="B50" s="203" t="s">
        <v>93</v>
      </c>
      <c r="C50" s="205">
        <v>228389.41999999995</v>
      </c>
      <c r="D50" s="480">
        <v>377.19</v>
      </c>
      <c r="E50" s="480">
        <v>322032.81</v>
      </c>
      <c r="F50" s="480"/>
      <c r="G50" s="480"/>
      <c r="H50" s="480"/>
      <c r="I50" s="480"/>
      <c r="J50" s="480"/>
      <c r="K50" s="480"/>
      <c r="L50" s="480"/>
      <c r="M50" s="480"/>
      <c r="N50" s="480"/>
      <c r="O50" s="480"/>
      <c r="P50" s="205">
        <f>SUM(D50:O50)</f>
        <v>322410</v>
      </c>
      <c r="Q50" s="435">
        <f>P50+C50</f>
        <v>550799.41999999993</v>
      </c>
    </row>
    <row r="51" spans="1:22" s="85" customFormat="1" x14ac:dyDescent="0.2">
      <c r="A51" s="143"/>
      <c r="B51" s="149" t="s">
        <v>94</v>
      </c>
      <c r="C51" s="437">
        <v>228389.41999999995</v>
      </c>
      <c r="D51" s="437">
        <f>SUM(D50)</f>
        <v>377.19</v>
      </c>
      <c r="E51" s="437">
        <f t="shared" ref="E51:Q51" si="8">SUM(E50)</f>
        <v>322032.81</v>
      </c>
      <c r="F51" s="437">
        <f t="shared" si="8"/>
        <v>0</v>
      </c>
      <c r="G51" s="437">
        <f t="shared" si="8"/>
        <v>0</v>
      </c>
      <c r="H51" s="437">
        <f t="shared" si="8"/>
        <v>0</v>
      </c>
      <c r="I51" s="437">
        <f t="shared" si="8"/>
        <v>0</v>
      </c>
      <c r="J51" s="437">
        <f t="shared" si="8"/>
        <v>0</v>
      </c>
      <c r="K51" s="437">
        <f t="shared" si="8"/>
        <v>0</v>
      </c>
      <c r="L51" s="437">
        <f t="shared" si="8"/>
        <v>0</v>
      </c>
      <c r="M51" s="437">
        <f t="shared" si="8"/>
        <v>0</v>
      </c>
      <c r="N51" s="437">
        <f t="shared" si="8"/>
        <v>0</v>
      </c>
      <c r="O51" s="437">
        <f t="shared" si="8"/>
        <v>0</v>
      </c>
      <c r="P51" s="437">
        <f>SUM(P50)</f>
        <v>322410</v>
      </c>
      <c r="Q51" s="437">
        <f t="shared" si="8"/>
        <v>550799.41999999993</v>
      </c>
      <c r="S51" s="480"/>
    </row>
    <row r="52" spans="1:22" s="85" customFormat="1" x14ac:dyDescent="0.2">
      <c r="A52" s="143"/>
      <c r="B52" s="203"/>
      <c r="C52" s="480"/>
      <c r="D52" s="392"/>
      <c r="E52" s="392"/>
      <c r="F52" s="392"/>
      <c r="G52" s="392"/>
      <c r="H52" s="392"/>
      <c r="I52" s="392"/>
      <c r="J52" s="392"/>
      <c r="K52" s="392"/>
      <c r="L52" s="392"/>
      <c r="M52" s="392"/>
      <c r="N52" s="392"/>
      <c r="O52" s="392"/>
      <c r="P52" s="480"/>
      <c r="Q52" s="480"/>
    </row>
    <row r="53" spans="1:22" s="85" customFormat="1" ht="25.5" x14ac:dyDescent="0.2">
      <c r="A53" s="143"/>
      <c r="B53" s="200" t="s">
        <v>95</v>
      </c>
      <c r="C53" s="434"/>
      <c r="D53" s="434"/>
      <c r="E53" s="434"/>
      <c r="F53" s="434"/>
      <c r="G53" s="434"/>
      <c r="H53" s="434"/>
      <c r="I53" s="434"/>
      <c r="J53" s="434"/>
      <c r="K53" s="434"/>
      <c r="L53" s="434"/>
      <c r="M53" s="434"/>
      <c r="N53" s="434"/>
      <c r="O53" s="434"/>
      <c r="P53" s="434"/>
      <c r="Q53" s="434"/>
    </row>
    <row r="54" spans="1:22" s="85" customFormat="1" x14ac:dyDescent="0.2">
      <c r="A54" s="143"/>
      <c r="B54" s="203" t="s">
        <v>103</v>
      </c>
      <c r="C54" s="205">
        <v>4194.4999999999982</v>
      </c>
      <c r="D54" s="480">
        <v>40.729999999999997</v>
      </c>
      <c r="E54" s="480">
        <v>0</v>
      </c>
      <c r="F54" s="480"/>
      <c r="G54" s="480"/>
      <c r="H54" s="480"/>
      <c r="I54" s="480"/>
      <c r="J54" s="480"/>
      <c r="K54" s="480"/>
      <c r="L54" s="480"/>
      <c r="M54" s="480"/>
      <c r="N54" s="480"/>
      <c r="O54" s="480"/>
      <c r="P54" s="205">
        <f t="shared" ref="P54:P65" si="9">SUM(D54:O54)</f>
        <v>40.729999999999997</v>
      </c>
      <c r="Q54" s="435">
        <f t="shared" ref="Q54:Q68" si="10">P54+C54</f>
        <v>4235.2299999999977</v>
      </c>
    </row>
    <row r="55" spans="1:22" s="85" customFormat="1" x14ac:dyDescent="0.2">
      <c r="A55" s="143"/>
      <c r="B55" s="203" t="s">
        <v>100</v>
      </c>
      <c r="C55" s="205">
        <v>15192.439999999999</v>
      </c>
      <c r="D55" s="480">
        <v>0</v>
      </c>
      <c r="E55" s="480">
        <v>-479.03</v>
      </c>
      <c r="F55" s="480"/>
      <c r="G55" s="480"/>
      <c r="H55" s="480"/>
      <c r="I55" s="480"/>
      <c r="J55" s="480"/>
      <c r="K55" s="480"/>
      <c r="L55" s="480"/>
      <c r="M55" s="480"/>
      <c r="N55" s="480"/>
      <c r="O55" s="480"/>
      <c r="P55" s="205">
        <f t="shared" si="9"/>
        <v>-479.03</v>
      </c>
      <c r="Q55" s="435">
        <f t="shared" si="10"/>
        <v>14713.409999999998</v>
      </c>
    </row>
    <row r="56" spans="1:22" s="85" customFormat="1" x14ac:dyDescent="0.2">
      <c r="A56" s="143"/>
      <c r="B56" s="203" t="s">
        <v>98</v>
      </c>
      <c r="C56" s="205">
        <v>33802.94</v>
      </c>
      <c r="D56" s="480">
        <v>78.819999999999993</v>
      </c>
      <c r="E56" s="480">
        <v>58.01</v>
      </c>
      <c r="F56" s="480"/>
      <c r="G56" s="480"/>
      <c r="H56" s="480"/>
      <c r="I56" s="480"/>
      <c r="J56" s="480"/>
      <c r="K56" s="480"/>
      <c r="L56" s="480"/>
      <c r="M56" s="480"/>
      <c r="N56" s="480"/>
      <c r="O56" s="480"/>
      <c r="P56" s="205">
        <f t="shared" si="9"/>
        <v>136.82999999999998</v>
      </c>
      <c r="Q56" s="435">
        <f t="shared" si="10"/>
        <v>33939.770000000004</v>
      </c>
    </row>
    <row r="57" spans="1:22" s="85" customFormat="1" x14ac:dyDescent="0.2">
      <c r="A57" s="143"/>
      <c r="B57" s="203" t="s">
        <v>99</v>
      </c>
      <c r="C57" s="205">
        <v>109.1</v>
      </c>
      <c r="D57" s="480">
        <v>16.28</v>
      </c>
      <c r="E57" s="480">
        <v>0</v>
      </c>
      <c r="F57" s="480"/>
      <c r="G57" s="480"/>
      <c r="H57" s="480"/>
      <c r="I57" s="480"/>
      <c r="J57" s="480"/>
      <c r="K57" s="480"/>
      <c r="L57" s="480"/>
      <c r="M57" s="480"/>
      <c r="N57" s="480"/>
      <c r="O57" s="480"/>
      <c r="P57" s="205">
        <f t="shared" si="9"/>
        <v>16.28</v>
      </c>
      <c r="Q57" s="435">
        <f t="shared" si="10"/>
        <v>125.38</v>
      </c>
    </row>
    <row r="58" spans="1:22" s="85" customFormat="1" x14ac:dyDescent="0.2">
      <c r="A58" s="143"/>
      <c r="B58" s="203" t="s">
        <v>101</v>
      </c>
      <c r="C58" s="205">
        <v>0</v>
      </c>
      <c r="D58" s="480">
        <v>0</v>
      </c>
      <c r="E58" s="480">
        <v>0</v>
      </c>
      <c r="F58" s="480"/>
      <c r="G58" s="480"/>
      <c r="H58" s="480"/>
      <c r="I58" s="480"/>
      <c r="J58" s="480"/>
      <c r="K58" s="480"/>
      <c r="L58" s="480"/>
      <c r="M58" s="480"/>
      <c r="N58" s="480"/>
      <c r="O58" s="480"/>
      <c r="P58" s="205">
        <f t="shared" si="9"/>
        <v>0</v>
      </c>
      <c r="Q58" s="435">
        <f t="shared" si="10"/>
        <v>0</v>
      </c>
    </row>
    <row r="59" spans="1:22" s="85" customFormat="1" x14ac:dyDescent="0.2">
      <c r="A59" s="143"/>
      <c r="B59" s="203" t="s">
        <v>188</v>
      </c>
      <c r="C59" s="205">
        <v>106638.25</v>
      </c>
      <c r="D59" s="480">
        <v>-7441</v>
      </c>
      <c r="E59" s="480">
        <v>6546.12</v>
      </c>
      <c r="F59" s="480"/>
      <c r="G59" s="480"/>
      <c r="H59" s="480"/>
      <c r="I59" s="480"/>
      <c r="J59" s="480"/>
      <c r="K59" s="480"/>
      <c r="L59" s="480"/>
      <c r="M59" s="480"/>
      <c r="N59" s="480"/>
      <c r="O59" s="480"/>
      <c r="P59" s="205">
        <f t="shared" si="9"/>
        <v>-894.88000000000011</v>
      </c>
      <c r="Q59" s="435">
        <f t="shared" si="10"/>
        <v>105743.37</v>
      </c>
      <c r="S59" s="480"/>
      <c r="T59" s="480"/>
      <c r="U59" s="480"/>
      <c r="V59" s="480"/>
    </row>
    <row r="60" spans="1:22" s="85" customFormat="1" x14ac:dyDescent="0.2">
      <c r="A60" s="143"/>
      <c r="B60" s="203" t="s">
        <v>211</v>
      </c>
      <c r="C60" s="205">
        <v>348.20000000000067</v>
      </c>
      <c r="D60" s="480">
        <v>32.58</v>
      </c>
      <c r="E60" s="480">
        <v>0</v>
      </c>
      <c r="F60" s="480"/>
      <c r="G60" s="480"/>
      <c r="H60" s="480"/>
      <c r="I60" s="480"/>
      <c r="J60" s="480"/>
      <c r="K60" s="480"/>
      <c r="L60" s="480"/>
      <c r="M60" s="480"/>
      <c r="N60" s="480"/>
      <c r="O60" s="480"/>
      <c r="P60" s="205">
        <f t="shared" si="9"/>
        <v>32.58</v>
      </c>
      <c r="Q60" s="435">
        <f t="shared" si="10"/>
        <v>380.78000000000065</v>
      </c>
    </row>
    <row r="61" spans="1:22" s="85" customFormat="1" x14ac:dyDescent="0.2">
      <c r="A61" s="143"/>
      <c r="B61" s="203" t="s">
        <v>96</v>
      </c>
      <c r="C61" s="205">
        <v>684310.16000000015</v>
      </c>
      <c r="D61" s="480">
        <v>74.819999999999993</v>
      </c>
      <c r="E61" s="480">
        <v>679.3</v>
      </c>
      <c r="F61" s="480"/>
      <c r="G61" s="480"/>
      <c r="H61" s="480"/>
      <c r="I61" s="480"/>
      <c r="J61" s="480"/>
      <c r="K61" s="480"/>
      <c r="L61" s="480"/>
      <c r="M61" s="480"/>
      <c r="N61" s="480"/>
      <c r="O61" s="480"/>
      <c r="P61" s="205">
        <f>SUM(D61:O61)</f>
        <v>754.11999999999989</v>
      </c>
      <c r="Q61" s="435">
        <f t="shared" si="10"/>
        <v>685064.28000000014</v>
      </c>
    </row>
    <row r="62" spans="1:22" s="85" customFormat="1" x14ac:dyDescent="0.2">
      <c r="A62" s="143"/>
      <c r="B62" s="203" t="s">
        <v>189</v>
      </c>
      <c r="C62" s="205">
        <v>3451.0899999999997</v>
      </c>
      <c r="D62" s="480">
        <v>14.92</v>
      </c>
      <c r="E62" s="480">
        <v>15.5</v>
      </c>
      <c r="F62" s="480"/>
      <c r="G62" s="480"/>
      <c r="H62" s="480"/>
      <c r="I62" s="480"/>
      <c r="J62" s="480"/>
      <c r="K62" s="480"/>
      <c r="L62" s="480"/>
      <c r="M62" s="480"/>
      <c r="N62" s="480"/>
      <c r="O62" s="480"/>
      <c r="P62" s="205">
        <f t="shared" si="9"/>
        <v>30.42</v>
      </c>
      <c r="Q62" s="435">
        <f t="shared" si="10"/>
        <v>3481.5099999999998</v>
      </c>
    </row>
    <row r="63" spans="1:22" s="85" customFormat="1" x14ac:dyDescent="0.2">
      <c r="A63" s="143"/>
      <c r="B63" s="203" t="s">
        <v>105</v>
      </c>
      <c r="C63" s="205">
        <v>335.70999999999992</v>
      </c>
      <c r="D63" s="392">
        <v>24.459999999999997</v>
      </c>
      <c r="E63" s="480">
        <v>0</v>
      </c>
      <c r="F63" s="480"/>
      <c r="G63" s="480"/>
      <c r="H63" s="480"/>
      <c r="I63" s="480"/>
      <c r="J63" s="480"/>
      <c r="K63" s="480"/>
      <c r="L63" s="480"/>
      <c r="M63" s="480"/>
      <c r="N63" s="480"/>
      <c r="O63" s="480"/>
      <c r="P63" s="205">
        <f t="shared" si="9"/>
        <v>24.459999999999997</v>
      </c>
      <c r="Q63" s="435">
        <f t="shared" si="10"/>
        <v>360.1699999999999</v>
      </c>
    </row>
    <row r="64" spans="1:22" s="85" customFormat="1" x14ac:dyDescent="0.2">
      <c r="A64" s="143"/>
      <c r="B64" s="203" t="s">
        <v>97</v>
      </c>
      <c r="C64" s="205">
        <v>81249.929999999993</v>
      </c>
      <c r="D64" s="480">
        <v>0</v>
      </c>
      <c r="E64" s="480">
        <v>0</v>
      </c>
      <c r="F64" s="480"/>
      <c r="G64" s="480"/>
      <c r="H64" s="480"/>
      <c r="I64" s="480"/>
      <c r="J64" s="480"/>
      <c r="K64" s="480"/>
      <c r="L64" s="480"/>
      <c r="M64" s="480"/>
      <c r="N64" s="480"/>
      <c r="O64" s="480"/>
      <c r="P64" s="205">
        <f t="shared" si="9"/>
        <v>0</v>
      </c>
      <c r="Q64" s="435">
        <f t="shared" si="10"/>
        <v>81249.929999999993</v>
      </c>
    </row>
    <row r="65" spans="1:19" s="85" customFormat="1" x14ac:dyDescent="0.2">
      <c r="A65" s="143"/>
      <c r="B65" s="203" t="s">
        <v>102</v>
      </c>
      <c r="C65" s="205">
        <v>963608.12</v>
      </c>
      <c r="D65" s="480">
        <v>1269.7300000000105</v>
      </c>
      <c r="E65" s="480">
        <v>8077.11</v>
      </c>
      <c r="F65" s="480"/>
      <c r="G65" s="480"/>
      <c r="H65" s="480"/>
      <c r="I65" s="480"/>
      <c r="J65" s="480"/>
      <c r="K65" s="480"/>
      <c r="L65" s="480"/>
      <c r="M65" s="480"/>
      <c r="N65" s="480"/>
      <c r="O65" s="480"/>
      <c r="P65" s="205">
        <f t="shared" si="9"/>
        <v>9346.8400000000111</v>
      </c>
      <c r="Q65" s="435">
        <f t="shared" si="10"/>
        <v>972954.96</v>
      </c>
    </row>
    <row r="66" spans="1:19" s="85" customFormat="1" x14ac:dyDescent="0.2">
      <c r="A66" s="143"/>
      <c r="B66" s="203" t="s">
        <v>187</v>
      </c>
      <c r="C66" s="205">
        <v>364.39000000000033</v>
      </c>
      <c r="D66" s="480">
        <v>74.599999999999994</v>
      </c>
      <c r="E66" s="480">
        <v>77.48</v>
      </c>
      <c r="F66" s="480"/>
      <c r="G66" s="480"/>
      <c r="H66" s="480"/>
      <c r="I66" s="480"/>
      <c r="J66" s="480"/>
      <c r="K66" s="480"/>
      <c r="L66" s="480"/>
      <c r="M66" s="480"/>
      <c r="N66" s="480"/>
      <c r="O66" s="480"/>
      <c r="P66" s="205">
        <f>SUM(D66:O66)</f>
        <v>152.07999999999998</v>
      </c>
      <c r="Q66" s="435">
        <f t="shared" si="10"/>
        <v>516.47000000000025</v>
      </c>
    </row>
    <row r="67" spans="1:19" s="85" customFormat="1" x14ac:dyDescent="0.2">
      <c r="A67" s="143"/>
      <c r="B67" s="203" t="s">
        <v>190</v>
      </c>
      <c r="C67" s="205">
        <v>18454.980000000003</v>
      </c>
      <c r="D67" s="480">
        <v>29.84</v>
      </c>
      <c r="E67" s="480">
        <v>30.99</v>
      </c>
      <c r="F67" s="480"/>
      <c r="G67" s="480"/>
      <c r="H67" s="480"/>
      <c r="I67" s="480"/>
      <c r="J67" s="480"/>
      <c r="K67" s="480"/>
      <c r="L67" s="480"/>
      <c r="M67" s="480"/>
      <c r="N67" s="480"/>
      <c r="O67" s="480"/>
      <c r="P67" s="205">
        <f>SUM(D67:O67)</f>
        <v>60.83</v>
      </c>
      <c r="Q67" s="435">
        <f t="shared" si="10"/>
        <v>18515.810000000005</v>
      </c>
    </row>
    <row r="68" spans="1:19" s="85" customFormat="1" x14ac:dyDescent="0.2">
      <c r="A68" s="143"/>
      <c r="B68" s="203" t="s">
        <v>106</v>
      </c>
      <c r="C68" s="205">
        <v>40998.440000000017</v>
      </c>
      <c r="D68" s="392">
        <v>34.85</v>
      </c>
      <c r="E68" s="480">
        <v>10.85</v>
      </c>
      <c r="F68" s="480"/>
      <c r="G68" s="480"/>
      <c r="H68" s="480"/>
      <c r="I68" s="480"/>
      <c r="J68" s="480"/>
      <c r="K68" s="480"/>
      <c r="L68" s="480"/>
      <c r="M68" s="480"/>
      <c r="N68" s="480"/>
      <c r="O68" s="480"/>
      <c r="P68" s="205">
        <f>SUM(D68:O68)</f>
        <v>45.7</v>
      </c>
      <c r="Q68" s="435">
        <f t="shared" si="10"/>
        <v>41044.140000000014</v>
      </c>
    </row>
    <row r="69" spans="1:19" s="85" customFormat="1" x14ac:dyDescent="0.2">
      <c r="A69" s="143"/>
      <c r="B69" s="149" t="s">
        <v>107</v>
      </c>
      <c r="C69" s="437">
        <v>1953058.2499999998</v>
      </c>
      <c r="D69" s="437">
        <f t="shared" ref="D69:Q69" si="11">SUM(D54:D68)</f>
        <v>-5749.369999999989</v>
      </c>
      <c r="E69" s="437">
        <f t="shared" si="11"/>
        <v>15016.33</v>
      </c>
      <c r="F69" s="437">
        <f t="shared" si="11"/>
        <v>0</v>
      </c>
      <c r="G69" s="437">
        <f t="shared" si="11"/>
        <v>0</v>
      </c>
      <c r="H69" s="437">
        <f t="shared" si="11"/>
        <v>0</v>
      </c>
      <c r="I69" s="437">
        <f t="shared" si="11"/>
        <v>0</v>
      </c>
      <c r="J69" s="437">
        <f t="shared" si="11"/>
        <v>0</v>
      </c>
      <c r="K69" s="437">
        <f t="shared" si="11"/>
        <v>0</v>
      </c>
      <c r="L69" s="437">
        <f t="shared" si="11"/>
        <v>0</v>
      </c>
      <c r="M69" s="437">
        <f t="shared" si="11"/>
        <v>0</v>
      </c>
      <c r="N69" s="437">
        <f t="shared" si="11"/>
        <v>0</v>
      </c>
      <c r="O69" s="437">
        <f t="shared" si="11"/>
        <v>0</v>
      </c>
      <c r="P69" s="437">
        <f>SUM(P54:P68)</f>
        <v>9266.9600000000119</v>
      </c>
      <c r="Q69" s="437">
        <f t="shared" si="11"/>
        <v>1962325.2100000004</v>
      </c>
      <c r="S69" s="480"/>
    </row>
    <row r="70" spans="1:19" s="85" customFormat="1" x14ac:dyDescent="0.2">
      <c r="A70" s="143"/>
      <c r="B70" s="61"/>
      <c r="C70" s="480"/>
      <c r="D70" s="480"/>
      <c r="E70" s="480"/>
      <c r="F70" s="480"/>
      <c r="G70" s="480"/>
      <c r="H70" s="480"/>
      <c r="I70" s="480"/>
      <c r="J70" s="480"/>
      <c r="K70" s="480"/>
      <c r="L70" s="480"/>
      <c r="M70" s="480"/>
      <c r="N70" s="480"/>
      <c r="O70" s="480"/>
      <c r="P70" s="480"/>
      <c r="Q70" s="480"/>
    </row>
    <row r="71" spans="1:19" s="85" customFormat="1" x14ac:dyDescent="0.2">
      <c r="A71" s="143"/>
      <c r="B71" s="200" t="s">
        <v>108</v>
      </c>
      <c r="C71" s="434"/>
      <c r="D71" s="434"/>
      <c r="E71" s="434"/>
      <c r="F71" s="434"/>
      <c r="G71" s="434"/>
      <c r="H71" s="434"/>
      <c r="I71" s="434"/>
      <c r="J71" s="434"/>
      <c r="K71" s="434"/>
      <c r="L71" s="434"/>
      <c r="M71" s="434"/>
      <c r="N71" s="434"/>
      <c r="O71" s="434"/>
      <c r="P71" s="434"/>
      <c r="Q71" s="434"/>
    </row>
    <row r="72" spans="1:19" s="85" customFormat="1" x14ac:dyDescent="0.2">
      <c r="A72" s="143"/>
      <c r="B72" s="203" t="s">
        <v>109</v>
      </c>
      <c r="C72" s="205">
        <v>28558.440000000002</v>
      </c>
      <c r="D72" s="480">
        <v>119.17</v>
      </c>
      <c r="E72" s="480">
        <v>12911.22</v>
      </c>
      <c r="F72" s="480"/>
      <c r="G72" s="480"/>
      <c r="H72" s="480"/>
      <c r="I72" s="480"/>
      <c r="J72" s="480"/>
      <c r="K72" s="480"/>
      <c r="L72" s="480"/>
      <c r="M72" s="480"/>
      <c r="N72" s="480"/>
      <c r="O72" s="480"/>
      <c r="P72" s="205">
        <f>SUM(D72:O72)</f>
        <v>13030.39</v>
      </c>
      <c r="Q72" s="435">
        <f>P72+C72</f>
        <v>41588.83</v>
      </c>
    </row>
    <row r="73" spans="1:19" s="85" customFormat="1" x14ac:dyDescent="0.2">
      <c r="A73" s="143"/>
      <c r="B73" s="149" t="s">
        <v>110</v>
      </c>
      <c r="C73" s="437">
        <v>28558.440000000002</v>
      </c>
      <c r="D73" s="437">
        <f>SUM(D72)</f>
        <v>119.17</v>
      </c>
      <c r="E73" s="437">
        <f t="shared" ref="E73:Q73" si="12">SUM(E72)</f>
        <v>12911.22</v>
      </c>
      <c r="F73" s="437">
        <f t="shared" si="12"/>
        <v>0</v>
      </c>
      <c r="G73" s="437">
        <f t="shared" si="12"/>
        <v>0</v>
      </c>
      <c r="H73" s="437">
        <f t="shared" si="12"/>
        <v>0</v>
      </c>
      <c r="I73" s="437">
        <f t="shared" si="12"/>
        <v>0</v>
      </c>
      <c r="J73" s="437">
        <f t="shared" si="12"/>
        <v>0</v>
      </c>
      <c r="K73" s="437">
        <f t="shared" si="12"/>
        <v>0</v>
      </c>
      <c r="L73" s="437">
        <f t="shared" si="12"/>
        <v>0</v>
      </c>
      <c r="M73" s="437">
        <f t="shared" si="12"/>
        <v>0</v>
      </c>
      <c r="N73" s="437">
        <f t="shared" si="12"/>
        <v>0</v>
      </c>
      <c r="O73" s="437">
        <f t="shared" si="12"/>
        <v>0</v>
      </c>
      <c r="P73" s="437">
        <f t="shared" si="12"/>
        <v>13030.39</v>
      </c>
      <c r="Q73" s="437">
        <f t="shared" si="12"/>
        <v>41588.83</v>
      </c>
      <c r="S73" s="480"/>
    </row>
    <row r="74" spans="1:19" s="85" customFormat="1" x14ac:dyDescent="0.2">
      <c r="A74" s="143"/>
      <c r="B74" s="61"/>
      <c r="C74" s="480"/>
      <c r="D74" s="480"/>
      <c r="E74" s="480"/>
      <c r="F74" s="480"/>
      <c r="G74" s="480"/>
      <c r="H74" s="480"/>
      <c r="I74" s="480"/>
      <c r="J74" s="480"/>
      <c r="K74" s="480"/>
      <c r="L74" s="480"/>
      <c r="M74" s="480"/>
      <c r="N74" s="480"/>
      <c r="O74" s="480"/>
      <c r="P74" s="480"/>
      <c r="Q74" s="480"/>
    </row>
    <row r="75" spans="1:19" s="85" customFormat="1" x14ac:dyDescent="0.2">
      <c r="A75" s="143"/>
      <c r="B75" s="200" t="s">
        <v>111</v>
      </c>
      <c r="C75" s="434"/>
      <c r="D75" s="434"/>
      <c r="E75" s="434"/>
      <c r="F75" s="434"/>
      <c r="G75" s="434"/>
      <c r="H75" s="434"/>
      <c r="I75" s="434"/>
      <c r="J75" s="434"/>
      <c r="K75" s="434"/>
      <c r="L75" s="434"/>
      <c r="M75" s="434"/>
      <c r="N75" s="434"/>
      <c r="O75" s="434"/>
      <c r="P75" s="434"/>
      <c r="Q75" s="434"/>
    </row>
    <row r="76" spans="1:19" s="85" customFormat="1" x14ac:dyDescent="0.2">
      <c r="A76" s="143"/>
      <c r="B76" s="203" t="s">
        <v>44</v>
      </c>
      <c r="C76" s="205">
        <v>-1729.4100000000014</v>
      </c>
      <c r="D76" s="480">
        <v>50.73</v>
      </c>
      <c r="E76" s="480">
        <v>56.739999999999995</v>
      </c>
      <c r="F76" s="480"/>
      <c r="G76" s="480"/>
      <c r="H76" s="480"/>
      <c r="I76" s="480"/>
      <c r="J76" s="480"/>
      <c r="K76" s="480"/>
      <c r="L76" s="480"/>
      <c r="M76" s="480"/>
      <c r="N76" s="480"/>
      <c r="O76" s="480"/>
      <c r="P76" s="205">
        <f>SUM(D76:O76)</f>
        <v>107.47</v>
      </c>
      <c r="Q76" s="435">
        <f>P76+C76</f>
        <v>-1621.9400000000014</v>
      </c>
    </row>
    <row r="77" spans="1:19" s="85" customFormat="1" x14ac:dyDescent="0.2">
      <c r="A77" s="143"/>
      <c r="B77" s="203" t="s">
        <v>245</v>
      </c>
      <c r="C77" s="205">
        <v>-5363.14</v>
      </c>
      <c r="D77" s="480">
        <v>606.32000000000005</v>
      </c>
      <c r="E77" s="480">
        <v>678.06999999999994</v>
      </c>
      <c r="F77" s="480"/>
      <c r="G77" s="480"/>
      <c r="H77" s="480"/>
      <c r="I77" s="480"/>
      <c r="J77" s="480"/>
      <c r="K77" s="480"/>
      <c r="L77" s="480"/>
      <c r="M77" s="480"/>
      <c r="N77" s="480"/>
      <c r="O77" s="480"/>
      <c r="P77" s="205">
        <f>SUM(D77:O77)</f>
        <v>1284.3899999999999</v>
      </c>
      <c r="Q77" s="435">
        <f>P77+C77</f>
        <v>-4078.7500000000005</v>
      </c>
    </row>
    <row r="78" spans="1:19" s="85" customFormat="1" x14ac:dyDescent="0.2">
      <c r="A78" s="143"/>
      <c r="B78" s="149" t="s">
        <v>112</v>
      </c>
      <c r="C78" s="437">
        <v>-7092.550000000002</v>
      </c>
      <c r="D78" s="437">
        <f t="shared" ref="D78:Q78" si="13">SUM(D76:D77)</f>
        <v>657.05000000000007</v>
      </c>
      <c r="E78" s="437">
        <f t="shared" si="13"/>
        <v>734.81</v>
      </c>
      <c r="F78" s="437">
        <f t="shared" si="13"/>
        <v>0</v>
      </c>
      <c r="G78" s="437">
        <f t="shared" si="13"/>
        <v>0</v>
      </c>
      <c r="H78" s="437">
        <f t="shared" si="13"/>
        <v>0</v>
      </c>
      <c r="I78" s="437">
        <f t="shared" si="13"/>
        <v>0</v>
      </c>
      <c r="J78" s="437">
        <f t="shared" si="13"/>
        <v>0</v>
      </c>
      <c r="K78" s="437">
        <f t="shared" si="13"/>
        <v>0</v>
      </c>
      <c r="L78" s="437">
        <f t="shared" si="13"/>
        <v>0</v>
      </c>
      <c r="M78" s="437">
        <f t="shared" si="13"/>
        <v>0</v>
      </c>
      <c r="N78" s="437">
        <f t="shared" si="13"/>
        <v>0</v>
      </c>
      <c r="O78" s="437">
        <f t="shared" si="13"/>
        <v>0</v>
      </c>
      <c r="P78" s="437">
        <f t="shared" si="13"/>
        <v>1391.86</v>
      </c>
      <c r="Q78" s="437">
        <f t="shared" si="13"/>
        <v>-5700.6900000000023</v>
      </c>
      <c r="S78" s="480"/>
    </row>
    <row r="79" spans="1:19" s="85" customFormat="1" x14ac:dyDescent="0.2">
      <c r="A79" s="143"/>
      <c r="B79" s="61"/>
      <c r="C79" s="480"/>
      <c r="D79" s="480"/>
      <c r="E79" s="480"/>
      <c r="F79" s="480"/>
      <c r="G79" s="480"/>
      <c r="H79" s="480"/>
      <c r="I79" s="480"/>
      <c r="J79" s="480"/>
      <c r="K79" s="480"/>
      <c r="L79" s="480"/>
      <c r="M79" s="480"/>
      <c r="N79" s="480"/>
      <c r="O79" s="480"/>
      <c r="P79" s="480"/>
    </row>
    <row r="80" spans="1:19" s="85" customFormat="1" x14ac:dyDescent="0.2">
      <c r="A80" s="143"/>
      <c r="B80" s="439" t="s">
        <v>212</v>
      </c>
      <c r="C80" s="446">
        <v>0</v>
      </c>
      <c r="D80" s="434">
        <v>0</v>
      </c>
      <c r="E80" s="434">
        <v>0</v>
      </c>
      <c r="F80" s="434"/>
      <c r="G80" s="434"/>
      <c r="H80" s="434"/>
      <c r="I80" s="434"/>
      <c r="J80" s="434"/>
      <c r="K80" s="434"/>
      <c r="L80" s="434"/>
      <c r="M80" s="434"/>
      <c r="N80" s="434"/>
      <c r="O80" s="434"/>
      <c r="P80" s="446">
        <f>SUM(D80:O80)</f>
        <v>0</v>
      </c>
      <c r="Q80" s="435">
        <f>P80+C80</f>
        <v>0</v>
      </c>
    </row>
    <row r="81" spans="1:19" s="85" customFormat="1" ht="13.5" thickBot="1" x14ac:dyDescent="0.25">
      <c r="A81" s="143"/>
      <c r="B81" s="61"/>
      <c r="C81" s="480"/>
      <c r="D81" s="480"/>
      <c r="E81" s="480"/>
      <c r="F81" s="480"/>
      <c r="G81" s="480"/>
      <c r="H81" s="480"/>
      <c r="I81" s="480"/>
      <c r="J81" s="480"/>
      <c r="K81" s="480"/>
      <c r="L81" s="480"/>
      <c r="M81" s="480"/>
      <c r="N81" s="480"/>
      <c r="O81" s="480"/>
      <c r="P81" s="480"/>
      <c r="Q81" s="579"/>
    </row>
    <row r="82" spans="1:19" ht="15" customHeight="1" thickBot="1" x14ac:dyDescent="0.25">
      <c r="A82" s="143"/>
      <c r="B82" s="220" t="s">
        <v>223</v>
      </c>
      <c r="C82" s="393">
        <v>10094731.330000004</v>
      </c>
      <c r="D82" s="389">
        <f t="shared" ref="D82:Q82" si="14">SUM(D78,D73,D69,D51,D47,D40,D35,D30,D25,D21,D14,D80)</f>
        <v>-83941.650000000023</v>
      </c>
      <c r="E82" s="389">
        <f t="shared" si="14"/>
        <v>668691.18999999994</v>
      </c>
      <c r="F82" s="389">
        <f t="shared" si="14"/>
        <v>0</v>
      </c>
      <c r="G82" s="389">
        <f t="shared" si="14"/>
        <v>0</v>
      </c>
      <c r="H82" s="389">
        <f t="shared" si="14"/>
        <v>0</v>
      </c>
      <c r="I82" s="389">
        <f t="shared" si="14"/>
        <v>0</v>
      </c>
      <c r="J82" s="389">
        <f t="shared" si="14"/>
        <v>0</v>
      </c>
      <c r="K82" s="389">
        <f t="shared" si="14"/>
        <v>0</v>
      </c>
      <c r="L82" s="389">
        <f t="shared" si="14"/>
        <v>0</v>
      </c>
      <c r="M82" s="389">
        <f t="shared" si="14"/>
        <v>0</v>
      </c>
      <c r="N82" s="389">
        <f t="shared" si="14"/>
        <v>0</v>
      </c>
      <c r="O82" s="389">
        <f t="shared" si="14"/>
        <v>0</v>
      </c>
      <c r="P82" s="393">
        <f t="shared" si="14"/>
        <v>584749.54</v>
      </c>
      <c r="Q82" s="393">
        <f t="shared" si="14"/>
        <v>10679480.870000005</v>
      </c>
      <c r="S82" s="480"/>
    </row>
    <row r="83" spans="1:19" ht="15" customHeight="1" x14ac:dyDescent="0.2">
      <c r="A83" s="143"/>
      <c r="B83" s="223"/>
      <c r="C83" s="223"/>
      <c r="D83" s="480"/>
      <c r="E83" s="480"/>
      <c r="F83" s="480"/>
      <c r="G83" s="480"/>
      <c r="H83" s="480"/>
      <c r="I83" s="480"/>
      <c r="J83" s="480"/>
      <c r="K83" s="480"/>
      <c r="L83" s="480"/>
      <c r="M83" s="480"/>
      <c r="N83" s="480"/>
      <c r="O83" s="480"/>
      <c r="P83" s="480"/>
      <c r="Q83" s="480"/>
    </row>
    <row r="84" spans="1:19" ht="25.5" x14ac:dyDescent="0.2">
      <c r="A84" s="143"/>
      <c r="B84" s="578" t="s">
        <v>326</v>
      </c>
      <c r="C84" s="543">
        <v>10254117</v>
      </c>
      <c r="D84" s="374"/>
      <c r="E84" s="480"/>
      <c r="F84" s="480"/>
      <c r="G84" s="480"/>
      <c r="H84" s="480"/>
      <c r="I84" s="480"/>
      <c r="J84" s="480"/>
      <c r="K84" s="480"/>
      <c r="L84" s="480"/>
      <c r="M84" s="480"/>
      <c r="N84" s="480"/>
      <c r="O84" s="480"/>
      <c r="P84" s="480"/>
    </row>
    <row r="85" spans="1:19" ht="25.5" x14ac:dyDescent="0.2">
      <c r="B85" s="578" t="s">
        <v>327</v>
      </c>
      <c r="C85" s="543">
        <v>2016350</v>
      </c>
      <c r="D85" s="225"/>
      <c r="E85" s="225"/>
      <c r="F85" s="225"/>
      <c r="G85" s="225"/>
      <c r="H85" s="225"/>
      <c r="I85" s="225"/>
      <c r="J85" s="225"/>
      <c r="K85" s="225"/>
      <c r="L85" s="225"/>
      <c r="M85" s="226"/>
      <c r="N85" s="225"/>
      <c r="O85" s="225"/>
      <c r="P85" s="225"/>
    </row>
    <row r="86" spans="1:19" s="85" customFormat="1" x14ac:dyDescent="0.2">
      <c r="B86" s="227" t="s">
        <v>23</v>
      </c>
      <c r="C86" s="227"/>
    </row>
    <row r="87" spans="1:19" s="85" customFormat="1" x14ac:dyDescent="0.2">
      <c r="B87" s="85" t="s">
        <v>193</v>
      </c>
      <c r="Q87" s="480"/>
    </row>
    <row r="88" spans="1:19" s="85" customFormat="1" x14ac:dyDescent="0.2">
      <c r="B88" s="85" t="s">
        <v>114</v>
      </c>
      <c r="Q88" s="480"/>
    </row>
    <row r="89" spans="1:19" s="85" customFormat="1" x14ac:dyDescent="0.2">
      <c r="B89" s="537" t="s">
        <v>255</v>
      </c>
      <c r="C89" s="537"/>
      <c r="Q89" s="480"/>
    </row>
    <row r="90" spans="1:19" x14ac:dyDescent="0.2">
      <c r="B90" s="380" t="s">
        <v>284</v>
      </c>
    </row>
  </sheetData>
  <mergeCells count="9">
    <mergeCell ref="B1:Q1"/>
    <mergeCell ref="B2:Q2"/>
    <mergeCell ref="B3:Q3"/>
    <mergeCell ref="B4:Q4"/>
    <mergeCell ref="B6:B7"/>
    <mergeCell ref="D6:O6"/>
    <mergeCell ref="P6:P7"/>
    <mergeCell ref="Q6:Q7"/>
    <mergeCell ref="C6:C7"/>
  </mergeCells>
  <printOptions horizontalCentered="1"/>
  <pageMargins left="0.2" right="0.2" top="0.2" bottom="0.45" header="0" footer="0.2"/>
  <pageSetup scale="43" orientation="landscape" cellComments="asDisplayed" r:id="rId1"/>
  <headerFooter alignWithMargins="0">
    <oddFooter>&amp;L&amp;"-,Bold"&amp;F&amp;C&amp;"-,Bold"-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7"/>
  <sheetViews>
    <sheetView zoomScale="90" zoomScaleNormal="90" zoomScaleSheetLayoutView="90" workbookViewId="0">
      <selection activeCell="D17" sqref="D17"/>
    </sheetView>
  </sheetViews>
  <sheetFormatPr defaultColWidth="9.33203125" defaultRowHeight="12.75" customHeight="1" x14ac:dyDescent="0.2"/>
  <cols>
    <col min="1" max="1" width="1.83203125" style="380" customWidth="1"/>
    <col min="2" max="2" width="54.33203125" style="380" customWidth="1"/>
    <col min="3" max="14" width="15.5" style="380" customWidth="1"/>
    <col min="15" max="15" width="16.1640625" style="380" customWidth="1"/>
    <col min="16" max="16" width="11" style="380" customWidth="1"/>
    <col min="17" max="17" width="12" style="380" customWidth="1"/>
    <col min="18" max="16384" width="9.33203125" style="380"/>
  </cols>
  <sheetData>
    <row r="1" spans="1:16" x14ac:dyDescent="0.2">
      <c r="A1" s="143"/>
      <c r="B1" s="615" t="s">
        <v>163</v>
      </c>
      <c r="C1" s="615"/>
      <c r="D1" s="615"/>
      <c r="E1" s="615"/>
      <c r="F1" s="615"/>
      <c r="G1" s="615"/>
      <c r="H1" s="615"/>
      <c r="I1" s="615"/>
      <c r="J1" s="615"/>
      <c r="K1" s="615"/>
      <c r="L1" s="615"/>
      <c r="M1" s="615"/>
      <c r="N1" s="615"/>
      <c r="O1" s="615"/>
      <c r="P1" s="143"/>
    </row>
    <row r="2" spans="1:16" x14ac:dyDescent="0.2">
      <c r="A2" s="143"/>
      <c r="B2" s="615" t="s">
        <v>165</v>
      </c>
      <c r="C2" s="615"/>
      <c r="D2" s="615"/>
      <c r="E2" s="615"/>
      <c r="F2" s="615"/>
      <c r="G2" s="615"/>
      <c r="H2" s="615"/>
      <c r="I2" s="615"/>
      <c r="J2" s="615"/>
      <c r="K2" s="615"/>
      <c r="L2" s="615"/>
      <c r="M2" s="615"/>
      <c r="N2" s="615"/>
      <c r="O2" s="615"/>
      <c r="P2" s="143"/>
    </row>
    <row r="3" spans="1:16" x14ac:dyDescent="0.2">
      <c r="A3" s="143"/>
      <c r="B3" s="615" t="s">
        <v>164</v>
      </c>
      <c r="C3" s="615"/>
      <c r="D3" s="615"/>
      <c r="E3" s="615"/>
      <c r="F3" s="615"/>
      <c r="G3" s="615"/>
      <c r="H3" s="615"/>
      <c r="I3" s="615"/>
      <c r="J3" s="615"/>
      <c r="K3" s="615"/>
      <c r="L3" s="615"/>
      <c r="M3" s="615"/>
      <c r="N3" s="615"/>
      <c r="O3" s="615"/>
      <c r="P3" s="143"/>
    </row>
    <row r="4" spans="1:16" x14ac:dyDescent="0.2">
      <c r="A4" s="143"/>
      <c r="B4" s="615">
        <v>2016</v>
      </c>
      <c r="C4" s="615"/>
      <c r="D4" s="615"/>
      <c r="E4" s="615"/>
      <c r="F4" s="615"/>
      <c r="G4" s="615"/>
      <c r="H4" s="615"/>
      <c r="I4" s="615"/>
      <c r="J4" s="615"/>
      <c r="K4" s="615"/>
      <c r="L4" s="615"/>
      <c r="M4" s="615"/>
      <c r="N4" s="615"/>
      <c r="O4" s="615"/>
      <c r="P4" s="143"/>
    </row>
    <row r="5" spans="1:16" x14ac:dyDescent="0.2">
      <c r="A5" s="143"/>
      <c r="B5" s="616"/>
      <c r="C5" s="616"/>
      <c r="D5" s="616"/>
      <c r="E5" s="616"/>
      <c r="F5" s="616"/>
      <c r="G5" s="616"/>
      <c r="H5" s="616"/>
      <c r="I5" s="616"/>
      <c r="J5" s="616"/>
      <c r="K5" s="616"/>
      <c r="L5" s="616"/>
      <c r="M5" s="616"/>
      <c r="N5" s="616"/>
      <c r="O5" s="616"/>
      <c r="P5" s="143"/>
    </row>
    <row r="6" spans="1:16" x14ac:dyDescent="0.2">
      <c r="A6" s="143"/>
      <c r="B6" s="186" t="s">
        <v>131</v>
      </c>
      <c r="C6" s="398"/>
      <c r="D6" s="398"/>
      <c r="E6" s="398"/>
      <c r="F6" s="398"/>
      <c r="G6" s="398"/>
      <c r="H6" s="398"/>
      <c r="I6" s="398"/>
      <c r="J6" s="398"/>
      <c r="K6" s="398"/>
      <c r="L6" s="398"/>
      <c r="M6" s="398"/>
      <c r="N6" s="398"/>
      <c r="O6" s="143"/>
      <c r="P6" s="143"/>
    </row>
    <row r="7" spans="1:16" ht="18" x14ac:dyDescent="0.25">
      <c r="A7" s="143"/>
      <c r="B7" s="233"/>
      <c r="C7" s="610" t="s">
        <v>132</v>
      </c>
      <c r="D7" s="610"/>
      <c r="E7" s="610"/>
      <c r="F7" s="610"/>
      <c r="G7" s="610"/>
      <c r="H7" s="610"/>
      <c r="I7" s="610"/>
      <c r="J7" s="610"/>
      <c r="K7" s="610"/>
      <c r="L7" s="610"/>
      <c r="M7" s="610"/>
      <c r="N7" s="610"/>
      <c r="O7" s="613" t="s">
        <v>133</v>
      </c>
      <c r="P7" s="143"/>
    </row>
    <row r="8" spans="1:16" ht="21.75" customHeight="1" x14ac:dyDescent="0.2">
      <c r="A8" s="143"/>
      <c r="B8" s="92" t="s">
        <v>64</v>
      </c>
      <c r="C8" s="410" t="s">
        <v>1</v>
      </c>
      <c r="D8" s="133" t="s">
        <v>2</v>
      </c>
      <c r="E8" s="133" t="s">
        <v>3</v>
      </c>
      <c r="F8" s="133" t="s">
        <v>4</v>
      </c>
      <c r="G8" s="133" t="s">
        <v>5</v>
      </c>
      <c r="H8" s="133" t="s">
        <v>6</v>
      </c>
      <c r="I8" s="133" t="s">
        <v>17</v>
      </c>
      <c r="J8" s="133" t="s">
        <v>18</v>
      </c>
      <c r="K8" s="133" t="s">
        <v>19</v>
      </c>
      <c r="L8" s="133" t="s">
        <v>20</v>
      </c>
      <c r="M8" s="133" t="s">
        <v>21</v>
      </c>
      <c r="N8" s="411" t="s">
        <v>22</v>
      </c>
      <c r="O8" s="614"/>
      <c r="P8" s="143"/>
    </row>
    <row r="9" spans="1:16" ht="15" x14ac:dyDescent="0.2">
      <c r="A9" s="143"/>
      <c r="B9" s="144" t="s">
        <v>134</v>
      </c>
      <c r="C9" s="412"/>
      <c r="D9" s="412"/>
      <c r="E9" s="412"/>
      <c r="F9" s="412"/>
      <c r="G9" s="412"/>
      <c r="H9" s="412"/>
      <c r="I9" s="412"/>
      <c r="J9" s="412"/>
      <c r="K9" s="412"/>
      <c r="L9" s="412"/>
      <c r="M9" s="412"/>
      <c r="N9" s="412"/>
      <c r="O9" s="234"/>
      <c r="P9" s="143"/>
    </row>
    <row r="10" spans="1:16" x14ac:dyDescent="0.2">
      <c r="A10" s="143"/>
      <c r="B10" s="143" t="s">
        <v>176</v>
      </c>
      <c r="C10" s="374">
        <v>29187.08</v>
      </c>
      <c r="D10" s="374">
        <v>27961.200000000001</v>
      </c>
      <c r="E10" s="374"/>
      <c r="F10" s="374"/>
      <c r="G10" s="374"/>
      <c r="H10" s="374"/>
      <c r="I10" s="374"/>
      <c r="J10" s="374"/>
      <c r="K10" s="374"/>
      <c r="L10" s="374"/>
      <c r="M10" s="374"/>
      <c r="N10" s="374"/>
      <c r="O10" s="435">
        <f t="shared" ref="O10:O16" si="0">SUM(C10:N10)</f>
        <v>57148.28</v>
      </c>
      <c r="P10" s="143"/>
    </row>
    <row r="11" spans="1:16" x14ac:dyDescent="0.2">
      <c r="A11" s="143"/>
      <c r="B11" s="143" t="s">
        <v>67</v>
      </c>
      <c r="C11" s="374">
        <v>668020</v>
      </c>
      <c r="D11" s="374">
        <v>776916.5</v>
      </c>
      <c r="E11" s="374"/>
      <c r="F11" s="374"/>
      <c r="G11" s="374"/>
      <c r="H11" s="374"/>
      <c r="I11" s="374"/>
      <c r="J11" s="374"/>
      <c r="K11" s="374"/>
      <c r="L11" s="374"/>
      <c r="M11" s="374"/>
      <c r="N11" s="374"/>
      <c r="O11" s="435">
        <f t="shared" si="0"/>
        <v>1444936.5</v>
      </c>
      <c r="P11" s="143"/>
    </row>
    <row r="12" spans="1:16" ht="12.75" customHeight="1" x14ac:dyDescent="0.2">
      <c r="A12" s="143"/>
      <c r="B12" s="413" t="s">
        <v>73</v>
      </c>
      <c r="C12" s="355">
        <v>131.61000000000001</v>
      </c>
      <c r="D12" s="530" t="s">
        <v>314</v>
      </c>
      <c r="E12" s="355"/>
      <c r="F12" s="355"/>
      <c r="G12" s="355"/>
      <c r="H12" s="392"/>
      <c r="I12" s="392"/>
      <c r="J12" s="392"/>
      <c r="K12" s="355"/>
      <c r="L12" s="355"/>
      <c r="M12" s="530"/>
      <c r="N12" s="530"/>
      <c r="O12" s="435">
        <f t="shared" si="0"/>
        <v>131.61000000000001</v>
      </c>
      <c r="P12" s="143"/>
    </row>
    <row r="13" spans="1:16" ht="12.75" customHeight="1" x14ac:dyDescent="0.2">
      <c r="A13" s="143"/>
      <c r="B13" s="143" t="s">
        <v>74</v>
      </c>
      <c r="C13" s="374">
        <v>0</v>
      </c>
      <c r="D13" s="374">
        <v>567.9</v>
      </c>
      <c r="E13" s="374"/>
      <c r="F13" s="480"/>
      <c r="G13" s="374"/>
      <c r="H13" s="374"/>
      <c r="I13" s="374"/>
      <c r="J13" s="533"/>
      <c r="K13" s="374"/>
      <c r="L13" s="374"/>
      <c r="M13" s="374"/>
      <c r="N13" s="374"/>
      <c r="O13" s="435">
        <f>SUM(C13:N13)</f>
        <v>567.9</v>
      </c>
      <c r="P13" s="143"/>
    </row>
    <row r="14" spans="1:16" ht="12.75" customHeight="1" x14ac:dyDescent="0.2">
      <c r="A14" s="143"/>
      <c r="B14" s="413" t="s">
        <v>198</v>
      </c>
      <c r="C14" s="374">
        <v>1065.4399999999971</v>
      </c>
      <c r="D14" s="374">
        <v>65013.53</v>
      </c>
      <c r="E14" s="374"/>
      <c r="F14" s="374"/>
      <c r="G14" s="374"/>
      <c r="H14" s="374"/>
      <c r="I14" s="374"/>
      <c r="J14" s="374"/>
      <c r="K14" s="374"/>
      <c r="L14" s="374"/>
      <c r="M14" s="374"/>
      <c r="N14" s="374"/>
      <c r="O14" s="435">
        <f t="shared" si="0"/>
        <v>66078.97</v>
      </c>
      <c r="P14" s="143"/>
    </row>
    <row r="15" spans="1:16" ht="12.75" customHeight="1" x14ac:dyDescent="0.2">
      <c r="A15" s="143"/>
      <c r="B15" s="413" t="s">
        <v>181</v>
      </c>
      <c r="C15" s="374">
        <v>9963.75</v>
      </c>
      <c r="D15" s="374">
        <v>12012</v>
      </c>
      <c r="E15" s="374"/>
      <c r="F15" s="374"/>
      <c r="G15" s="374"/>
      <c r="H15" s="374"/>
      <c r="I15" s="374"/>
      <c r="J15" s="374"/>
      <c r="K15" s="374"/>
      <c r="L15" s="374"/>
      <c r="M15" s="374"/>
      <c r="N15" s="374"/>
      <c r="O15" s="435">
        <f t="shared" si="0"/>
        <v>21975.75</v>
      </c>
      <c r="P15" s="143"/>
    </row>
    <row r="16" spans="1:16" ht="12.75" customHeight="1" x14ac:dyDescent="0.2">
      <c r="A16" s="143"/>
      <c r="B16" s="143" t="s">
        <v>202</v>
      </c>
      <c r="C16" s="374">
        <v>-5641.49</v>
      </c>
      <c r="D16" s="374">
        <v>27793.13</v>
      </c>
      <c r="E16" s="374"/>
      <c r="F16" s="374"/>
      <c r="G16" s="374"/>
      <c r="H16" s="374"/>
      <c r="I16" s="374"/>
      <c r="J16" s="374"/>
      <c r="K16" s="374"/>
      <c r="L16" s="374"/>
      <c r="M16" s="374"/>
      <c r="N16" s="374"/>
      <c r="O16" s="435">
        <f t="shared" si="0"/>
        <v>22151.64</v>
      </c>
      <c r="P16" s="374"/>
    </row>
    <row r="17" spans="1:16" ht="12.75" customHeight="1" x14ac:dyDescent="0.2">
      <c r="A17" s="143"/>
      <c r="B17" s="143" t="s">
        <v>191</v>
      </c>
      <c r="C17" s="374">
        <v>197737.78</v>
      </c>
      <c r="D17" s="374">
        <v>220561</v>
      </c>
      <c r="E17" s="374"/>
      <c r="F17" s="374"/>
      <c r="G17" s="374"/>
      <c r="H17" s="374"/>
      <c r="I17" s="374"/>
      <c r="J17" s="374"/>
      <c r="K17" s="374"/>
      <c r="L17" s="374"/>
      <c r="M17" s="374"/>
      <c r="N17" s="374"/>
      <c r="O17" s="435">
        <f>SUM(C17:N17)</f>
        <v>418298.78</v>
      </c>
      <c r="P17" s="374"/>
    </row>
    <row r="18" spans="1:16" ht="12.75" customHeight="1" x14ac:dyDescent="0.2">
      <c r="A18" s="143"/>
      <c r="B18" s="143" t="s">
        <v>192</v>
      </c>
      <c r="C18" s="374">
        <v>3627.45</v>
      </c>
      <c r="D18" s="374">
        <v>4534.03</v>
      </c>
      <c r="E18" s="374"/>
      <c r="F18" s="374"/>
      <c r="G18" s="374"/>
      <c r="H18" s="374"/>
      <c r="I18" s="374"/>
      <c r="J18" s="374"/>
      <c r="K18" s="374"/>
      <c r="L18" s="374"/>
      <c r="M18" s="374"/>
      <c r="N18" s="374"/>
      <c r="O18" s="435">
        <f>SUM(C18:N18)</f>
        <v>8161.48</v>
      </c>
      <c r="P18" s="374"/>
    </row>
    <row r="19" spans="1:16" x14ac:dyDescent="0.2">
      <c r="A19" s="143"/>
      <c r="B19" s="149" t="s">
        <v>175</v>
      </c>
      <c r="C19" s="213">
        <f t="shared" ref="C19:O19" si="1">SUM(C10:C18)</f>
        <v>904091.61999999988</v>
      </c>
      <c r="D19" s="213">
        <f t="shared" si="1"/>
        <v>1135359.29</v>
      </c>
      <c r="E19" s="213">
        <f t="shared" si="1"/>
        <v>0</v>
      </c>
      <c r="F19" s="213">
        <f t="shared" si="1"/>
        <v>0</v>
      </c>
      <c r="G19" s="213">
        <f t="shared" si="1"/>
        <v>0</v>
      </c>
      <c r="H19" s="213">
        <f t="shared" si="1"/>
        <v>0</v>
      </c>
      <c r="I19" s="213">
        <f t="shared" si="1"/>
        <v>0</v>
      </c>
      <c r="J19" s="213">
        <f t="shared" si="1"/>
        <v>0</v>
      </c>
      <c r="K19" s="213">
        <f t="shared" si="1"/>
        <v>0</v>
      </c>
      <c r="L19" s="213">
        <f t="shared" si="1"/>
        <v>0</v>
      </c>
      <c r="M19" s="213">
        <f t="shared" si="1"/>
        <v>0</v>
      </c>
      <c r="N19" s="213">
        <f t="shared" si="1"/>
        <v>0</v>
      </c>
      <c r="O19" s="213">
        <f t="shared" si="1"/>
        <v>2039450.91</v>
      </c>
      <c r="P19" s="143"/>
    </row>
    <row r="20" spans="1:16" x14ac:dyDescent="0.2">
      <c r="A20" s="143"/>
      <c r="B20" s="143"/>
      <c r="C20" s="399"/>
      <c r="D20" s="399"/>
      <c r="E20" s="399"/>
      <c r="F20" s="399"/>
      <c r="G20" s="399"/>
      <c r="H20" s="399"/>
      <c r="I20" s="399"/>
      <c r="J20" s="399"/>
      <c r="K20" s="399"/>
      <c r="L20" s="399"/>
      <c r="M20" s="399"/>
      <c r="N20" s="399"/>
      <c r="O20" s="399"/>
      <c r="P20" s="143"/>
    </row>
    <row r="21" spans="1:16" x14ac:dyDescent="0.2">
      <c r="A21" s="143"/>
      <c r="B21" s="186"/>
      <c r="C21" s="399"/>
      <c r="D21" s="399"/>
      <c r="E21" s="399"/>
      <c r="F21" s="399"/>
      <c r="G21" s="399"/>
      <c r="H21" s="399"/>
      <c r="I21" s="399"/>
      <c r="J21" s="399"/>
      <c r="K21" s="399"/>
      <c r="L21" s="399"/>
      <c r="M21" s="399"/>
      <c r="N21" s="399"/>
      <c r="O21" s="399"/>
      <c r="P21" s="143"/>
    </row>
    <row r="22" spans="1:16" ht="9" customHeight="1" x14ac:dyDescent="0.2">
      <c r="A22" s="143"/>
      <c r="B22" s="186"/>
      <c r="C22" s="399"/>
      <c r="D22" s="399"/>
      <c r="E22" s="399"/>
      <c r="F22" s="399"/>
      <c r="G22" s="399"/>
      <c r="H22" s="399"/>
      <c r="I22" s="399"/>
      <c r="J22" s="399"/>
      <c r="K22" s="399"/>
      <c r="L22" s="399"/>
      <c r="M22" s="399"/>
      <c r="N22" s="399"/>
      <c r="O22" s="399"/>
      <c r="P22" s="143"/>
    </row>
    <row r="23" spans="1:16" ht="21.75" customHeight="1" x14ac:dyDescent="0.2">
      <c r="A23" s="143"/>
      <c r="B23" s="400" t="s">
        <v>135</v>
      </c>
      <c r="C23" s="401">
        <v>0</v>
      </c>
      <c r="D23" s="402">
        <v>23712.86</v>
      </c>
      <c r="E23" s="402"/>
      <c r="F23" s="402"/>
      <c r="G23" s="402"/>
      <c r="H23" s="402"/>
      <c r="I23" s="402"/>
      <c r="J23" s="403"/>
      <c r="K23" s="403"/>
      <c r="L23" s="403"/>
      <c r="M23" s="403"/>
      <c r="N23" s="403"/>
      <c r="O23" s="409">
        <f>SUM(C23:N23)</f>
        <v>23712.86</v>
      </c>
      <c r="P23" s="143"/>
    </row>
    <row r="24" spans="1:16" ht="15" customHeight="1" x14ac:dyDescent="0.2">
      <c r="A24" s="143"/>
      <c r="B24" s="404"/>
      <c r="C24" s="399"/>
      <c r="D24" s="399"/>
      <c r="E24" s="399"/>
      <c r="F24" s="399"/>
      <c r="G24" s="399"/>
      <c r="H24" s="399"/>
      <c r="I24" s="399"/>
      <c r="J24" s="399"/>
      <c r="K24" s="399"/>
      <c r="L24" s="399"/>
      <c r="M24" s="399"/>
      <c r="N24" s="399"/>
      <c r="O24" s="399"/>
      <c r="P24" s="143"/>
    </row>
    <row r="25" spans="1:16" ht="15" customHeight="1" x14ac:dyDescent="0.2">
      <c r="A25" s="143"/>
      <c r="B25" s="512" t="s">
        <v>136</v>
      </c>
      <c r="C25" s="405"/>
      <c r="D25" s="405"/>
      <c r="E25" s="405"/>
      <c r="F25" s="405"/>
      <c r="G25" s="405"/>
      <c r="H25" s="399"/>
      <c r="I25" s="399"/>
      <c r="J25" s="399"/>
      <c r="K25" s="399"/>
      <c r="L25" s="399"/>
      <c r="M25" s="399"/>
      <c r="N25" s="399"/>
      <c r="O25" s="399"/>
      <c r="P25" s="143"/>
    </row>
    <row r="26" spans="1:16" x14ac:dyDescent="0.2">
      <c r="A26" s="143"/>
      <c r="B26" s="406" t="s">
        <v>203</v>
      </c>
      <c r="C26" s="512"/>
      <c r="D26" s="512"/>
      <c r="E26" s="512"/>
      <c r="F26" s="512"/>
      <c r="G26" s="512"/>
      <c r="H26" s="143"/>
      <c r="I26" s="143"/>
      <c r="J26" s="143"/>
      <c r="K26" s="143"/>
      <c r="L26" s="143"/>
      <c r="M26" s="143"/>
      <c r="N26" s="143"/>
      <c r="O26" s="143"/>
      <c r="P26" s="143"/>
    </row>
    <row r="27" spans="1:16" x14ac:dyDescent="0.2">
      <c r="A27" s="143"/>
      <c r="B27" s="512" t="s">
        <v>137</v>
      </c>
      <c r="C27" s="512"/>
      <c r="D27" s="512"/>
      <c r="E27" s="512"/>
      <c r="F27" s="512"/>
      <c r="G27" s="512"/>
      <c r="H27" s="143"/>
      <c r="I27" s="143"/>
      <c r="J27" s="143"/>
      <c r="K27" s="143"/>
      <c r="L27" s="143"/>
      <c r="M27" s="143"/>
      <c r="N27" s="143"/>
      <c r="O27" s="143"/>
      <c r="P27" s="143"/>
    </row>
    <row r="28" spans="1:16" x14ac:dyDescent="0.2">
      <c r="A28" s="143"/>
      <c r="B28" s="143"/>
      <c r="C28" s="143"/>
      <c r="D28" s="143"/>
      <c r="E28" s="143"/>
      <c r="F28" s="143"/>
      <c r="G28" s="143"/>
      <c r="H28" s="143"/>
      <c r="I28" s="143"/>
      <c r="J28" s="143"/>
      <c r="K28" s="143"/>
      <c r="L28" s="143"/>
      <c r="M28" s="143"/>
      <c r="N28" s="143"/>
      <c r="O28" s="143"/>
      <c r="P28" s="143"/>
    </row>
    <row r="29" spans="1:16" x14ac:dyDescent="0.2">
      <c r="A29" s="143"/>
      <c r="B29" s="512"/>
      <c r="C29" s="143"/>
      <c r="D29" s="143"/>
      <c r="E29" s="143"/>
      <c r="F29" s="143"/>
      <c r="G29" s="143"/>
      <c r="H29" s="143"/>
      <c r="I29" s="143"/>
      <c r="J29" s="143"/>
      <c r="K29" s="143"/>
      <c r="L29" s="143"/>
      <c r="M29" s="143"/>
      <c r="N29" s="143"/>
      <c r="O29" s="143"/>
      <c r="P29" s="143"/>
    </row>
    <row r="30" spans="1:16" x14ac:dyDescent="0.2">
      <c r="A30" s="143"/>
      <c r="B30" s="143"/>
      <c r="C30" s="143"/>
      <c r="D30" s="143"/>
      <c r="E30" s="143"/>
      <c r="F30" s="143"/>
      <c r="G30" s="143"/>
      <c r="H30" s="407"/>
      <c r="I30" s="143"/>
      <c r="J30" s="143"/>
      <c r="K30" s="143"/>
      <c r="L30" s="143" t="s">
        <v>34</v>
      </c>
      <c r="M30" s="143"/>
      <c r="N30" s="143"/>
      <c r="O30" s="143"/>
      <c r="P30" s="143"/>
    </row>
    <row r="31" spans="1:16" x14ac:dyDescent="0.2">
      <c r="A31" s="143"/>
      <c r="B31" s="143"/>
      <c r="C31" s="143"/>
      <c r="D31" s="143"/>
      <c r="E31" s="143"/>
      <c r="F31" s="143"/>
      <c r="G31" s="143"/>
      <c r="H31" s="407"/>
      <c r="I31" s="143"/>
      <c r="J31" s="143"/>
      <c r="K31" s="143"/>
      <c r="L31" s="143"/>
      <c r="M31" s="143"/>
      <c r="N31" s="143"/>
      <c r="O31" s="143"/>
      <c r="P31" s="143"/>
    </row>
    <row r="32" spans="1:16" x14ac:dyDescent="0.2">
      <c r="A32" s="143"/>
      <c r="B32" s="143"/>
      <c r="C32" s="143"/>
      <c r="D32" s="143"/>
      <c r="E32" s="143"/>
      <c r="F32" s="143"/>
      <c r="G32" s="143"/>
      <c r="H32" s="407"/>
      <c r="I32" s="143"/>
      <c r="J32" s="143"/>
      <c r="K32" s="143"/>
      <c r="L32" s="143"/>
      <c r="M32" s="143"/>
      <c r="N32" s="143"/>
      <c r="O32" s="143"/>
      <c r="P32" s="143"/>
    </row>
    <row r="33" spans="1:16" x14ac:dyDescent="0.2">
      <c r="A33" s="143"/>
      <c r="B33" s="143"/>
      <c r="C33" s="143"/>
      <c r="D33" s="143"/>
      <c r="E33" s="143"/>
      <c r="F33" s="143"/>
      <c r="G33" s="143"/>
      <c r="H33" s="407"/>
      <c r="I33" s="143"/>
      <c r="J33" s="143"/>
      <c r="K33" s="143"/>
      <c r="L33" s="143"/>
      <c r="M33" s="143"/>
      <c r="N33" s="143"/>
      <c r="O33" s="143"/>
      <c r="P33" s="143"/>
    </row>
    <row r="34" spans="1:16" x14ac:dyDescent="0.2">
      <c r="A34" s="143"/>
      <c r="B34" s="143"/>
      <c r="C34" s="143"/>
      <c r="D34" s="143"/>
      <c r="E34" s="143"/>
      <c r="F34" s="143"/>
      <c r="G34" s="143"/>
      <c r="H34" s="407"/>
      <c r="I34" s="143"/>
      <c r="J34" s="143"/>
      <c r="K34" s="143"/>
      <c r="L34" s="143"/>
      <c r="M34" s="143"/>
      <c r="N34" s="143"/>
      <c r="O34" s="143"/>
      <c r="P34" s="143"/>
    </row>
    <row r="35" spans="1:16" x14ac:dyDescent="0.2">
      <c r="A35" s="143"/>
      <c r="B35" s="143"/>
      <c r="C35" s="143"/>
      <c r="D35" s="143"/>
      <c r="E35" s="143"/>
      <c r="F35" s="143"/>
      <c r="G35" s="143"/>
      <c r="H35" s="408"/>
      <c r="I35" s="143"/>
      <c r="J35" s="143"/>
      <c r="K35" s="143"/>
      <c r="L35" s="143"/>
      <c r="M35" s="143"/>
      <c r="N35" s="143"/>
      <c r="O35" s="143"/>
      <c r="P35" s="143"/>
    </row>
    <row r="36" spans="1:16" x14ac:dyDescent="0.2">
      <c r="A36" s="143"/>
      <c r="B36" s="143"/>
      <c r="C36" s="143"/>
      <c r="D36" s="143"/>
      <c r="E36" s="143"/>
      <c r="F36" s="143"/>
      <c r="G36" s="143"/>
      <c r="H36" s="143"/>
      <c r="I36" s="143"/>
      <c r="J36" s="143"/>
      <c r="K36" s="143"/>
      <c r="L36" s="143"/>
      <c r="M36" s="143"/>
      <c r="N36" s="143"/>
      <c r="O36" s="143"/>
      <c r="P36" s="143"/>
    </row>
    <row r="37" spans="1:16" x14ac:dyDescent="0.2">
      <c r="A37" s="143"/>
      <c r="B37" s="143"/>
      <c r="C37" s="143"/>
      <c r="D37" s="143"/>
      <c r="E37" s="143"/>
      <c r="F37" s="143"/>
      <c r="G37" s="143"/>
      <c r="H37" s="143"/>
      <c r="I37" s="143"/>
      <c r="J37" s="143"/>
      <c r="K37" s="143"/>
      <c r="L37" s="143"/>
      <c r="M37" s="143"/>
      <c r="N37" s="143"/>
      <c r="O37" s="143"/>
      <c r="P37" s="143"/>
    </row>
    <row r="77" spans="2:12" x14ac:dyDescent="0.2">
      <c r="B77" s="438"/>
      <c r="C77" s="438"/>
      <c r="D77" s="438"/>
      <c r="E77" s="438"/>
      <c r="F77" s="438"/>
      <c r="G77" s="438"/>
      <c r="H77" s="438"/>
      <c r="I77" s="438"/>
      <c r="J77" s="438"/>
      <c r="K77" s="438"/>
      <c r="L77" s="438"/>
    </row>
  </sheetData>
  <mergeCells count="7">
    <mergeCell ref="C7:N7"/>
    <mergeCell ref="O7:O8"/>
    <mergeCell ref="B1:O1"/>
    <mergeCell ref="B2:O2"/>
    <mergeCell ref="B3:O3"/>
    <mergeCell ref="B4:O4"/>
    <mergeCell ref="B5:O5"/>
  </mergeCells>
  <printOptions horizontalCentered="1"/>
  <pageMargins left="0.2" right="0.2" top="0.2" bottom="0.45" header="0" footer="0.2"/>
  <pageSetup scale="63" orientation="landscape" r:id="rId1"/>
  <headerFooter alignWithMargins="0">
    <oddFooter>&amp;L&amp;"Calibri,Bold"&amp;F&amp;C&amp;"Calibri,Bold"- PUBLIC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B79" zoomScale="80" zoomScaleNormal="80" zoomScaleSheetLayoutView="80" workbookViewId="0">
      <selection activeCell="C111" sqref="C111"/>
    </sheetView>
  </sheetViews>
  <sheetFormatPr defaultColWidth="9.33203125" defaultRowHeight="12.75" x14ac:dyDescent="0.2"/>
  <cols>
    <col min="1" max="1" width="1.83203125" style="371" customWidth="1"/>
    <col min="2" max="2" width="81.6640625" style="370" customWidth="1"/>
    <col min="3" max="3" width="17.1640625" style="370" customWidth="1"/>
    <col min="4" max="15" width="14.83203125" style="370" customWidth="1"/>
    <col min="16" max="16" width="15.1640625" style="371" customWidth="1"/>
    <col min="17" max="17" width="15" style="371" customWidth="1"/>
    <col min="18" max="18" width="14.83203125" style="371" bestFit="1" customWidth="1"/>
    <col min="19" max="19" width="3.6640625" style="371" customWidth="1"/>
    <col min="20" max="16384" width="9.33203125" style="371"/>
  </cols>
  <sheetData>
    <row r="1" spans="2:19" ht="15" customHeight="1" x14ac:dyDescent="0.25">
      <c r="B1" s="618" t="s">
        <v>161</v>
      </c>
      <c r="C1" s="618"/>
      <c r="D1" s="619"/>
      <c r="E1" s="619"/>
      <c r="F1" s="619"/>
      <c r="G1" s="619"/>
      <c r="H1" s="619"/>
      <c r="I1" s="619"/>
      <c r="J1" s="619"/>
      <c r="K1" s="619"/>
      <c r="L1" s="619"/>
      <c r="M1" s="619"/>
      <c r="N1" s="619"/>
      <c r="O1" s="619"/>
      <c r="P1" s="619"/>
      <c r="Q1" s="619"/>
      <c r="R1" s="619"/>
    </row>
    <row r="2" spans="2:19" ht="14.25" customHeight="1" x14ac:dyDescent="0.25">
      <c r="B2" s="618" t="s">
        <v>246</v>
      </c>
      <c r="C2" s="618"/>
      <c r="D2" s="619"/>
      <c r="E2" s="619"/>
      <c r="F2" s="619"/>
      <c r="G2" s="619"/>
      <c r="H2" s="619"/>
      <c r="I2" s="619"/>
      <c r="J2" s="619"/>
      <c r="K2" s="619"/>
      <c r="L2" s="619"/>
      <c r="M2" s="619"/>
      <c r="N2" s="619"/>
      <c r="O2" s="619"/>
      <c r="P2" s="619"/>
      <c r="Q2" s="619"/>
      <c r="R2" s="619"/>
    </row>
    <row r="3" spans="2:19" ht="13.5" customHeight="1" x14ac:dyDescent="0.2"/>
    <row r="4" spans="2:19" ht="18" customHeight="1" x14ac:dyDescent="0.25">
      <c r="B4" s="333" t="s">
        <v>34</v>
      </c>
      <c r="C4" s="623" t="s">
        <v>306</v>
      </c>
      <c r="D4" s="620" t="s">
        <v>277</v>
      </c>
      <c r="E4" s="621"/>
      <c r="F4" s="621"/>
      <c r="G4" s="621"/>
      <c r="H4" s="621"/>
      <c r="I4" s="621"/>
      <c r="J4" s="621"/>
      <c r="K4" s="621"/>
      <c r="L4" s="621"/>
      <c r="M4" s="621"/>
      <c r="N4" s="621"/>
      <c r="O4" s="622"/>
      <c r="P4" s="623" t="s">
        <v>304</v>
      </c>
      <c r="Q4" s="625" t="s">
        <v>248</v>
      </c>
      <c r="R4" s="627" t="s">
        <v>247</v>
      </c>
      <c r="S4" s="370"/>
    </row>
    <row r="5" spans="2:19" ht="34.5" customHeight="1" x14ac:dyDescent="0.2">
      <c r="B5" s="334"/>
      <c r="C5" s="624"/>
      <c r="D5" s="335" t="s">
        <v>1</v>
      </c>
      <c r="E5" s="336" t="s">
        <v>2</v>
      </c>
      <c r="F5" s="336" t="s">
        <v>3</v>
      </c>
      <c r="G5" s="336" t="s">
        <v>4</v>
      </c>
      <c r="H5" s="336" t="s">
        <v>5</v>
      </c>
      <c r="I5" s="336" t="s">
        <v>6</v>
      </c>
      <c r="J5" s="336" t="s">
        <v>17</v>
      </c>
      <c r="K5" s="336" t="s">
        <v>18</v>
      </c>
      <c r="L5" s="336" t="s">
        <v>19</v>
      </c>
      <c r="M5" s="336" t="s">
        <v>20</v>
      </c>
      <c r="N5" s="336" t="s">
        <v>21</v>
      </c>
      <c r="O5" s="337" t="s">
        <v>22</v>
      </c>
      <c r="P5" s="624"/>
      <c r="Q5" s="626"/>
      <c r="R5" s="628"/>
    </row>
    <row r="6" spans="2:19" s="370" customFormat="1" ht="18" x14ac:dyDescent="0.25">
      <c r="B6" s="338" t="s">
        <v>282</v>
      </c>
      <c r="C6" s="338"/>
      <c r="D6" s="353"/>
      <c r="E6" s="353"/>
      <c r="F6" s="353"/>
      <c r="G6" s="353"/>
      <c r="H6" s="353"/>
      <c r="I6" s="353"/>
      <c r="J6" s="353"/>
      <c r="K6" s="353"/>
      <c r="L6" s="353"/>
      <c r="M6" s="353"/>
      <c r="N6" s="353"/>
      <c r="O6" s="353"/>
      <c r="P6" s="354"/>
      <c r="Q6" s="354"/>
      <c r="R6" s="354"/>
    </row>
    <row r="7" spans="2:19" x14ac:dyDescent="0.2">
      <c r="B7" s="356" t="s">
        <v>141</v>
      </c>
      <c r="C7" s="489">
        <v>48622.599999999846</v>
      </c>
      <c r="D7" s="475">
        <v>3638.3400000000011</v>
      </c>
      <c r="E7" s="475">
        <v>5234.4599999999937</v>
      </c>
      <c r="F7" s="475"/>
      <c r="G7" s="475"/>
      <c r="H7" s="475"/>
      <c r="I7" s="475"/>
      <c r="J7" s="475"/>
      <c r="K7" s="475"/>
      <c r="L7" s="475"/>
      <c r="M7" s="475"/>
      <c r="N7" s="475"/>
      <c r="O7" s="475"/>
      <c r="P7" s="489">
        <f>SUM(D7:O7)</f>
        <v>8872.7999999999956</v>
      </c>
      <c r="Q7" s="497">
        <f>P7+C7</f>
        <v>57495.399999999841</v>
      </c>
      <c r="R7" s="490"/>
    </row>
    <row r="8" spans="2:19" x14ac:dyDescent="0.2">
      <c r="B8" s="357" t="s">
        <v>142</v>
      </c>
      <c r="C8" s="491">
        <v>0</v>
      </c>
      <c r="D8" s="477">
        <v>0</v>
      </c>
      <c r="E8" s="477">
        <v>0</v>
      </c>
      <c r="F8" s="477"/>
      <c r="G8" s="477"/>
      <c r="H8" s="477"/>
      <c r="I8" s="477"/>
      <c r="J8" s="477"/>
      <c r="K8" s="477"/>
      <c r="L8" s="477"/>
      <c r="M8" s="477"/>
      <c r="N8" s="477"/>
      <c r="O8" s="477"/>
      <c r="P8" s="491">
        <f>SUM(D8:O8)</f>
        <v>0</v>
      </c>
      <c r="Q8" s="499">
        <f>P8+C8</f>
        <v>0</v>
      </c>
      <c r="R8" s="492"/>
    </row>
    <row r="9" spans="2:19" ht="15.75" x14ac:dyDescent="0.25">
      <c r="B9" s="351" t="s">
        <v>143</v>
      </c>
      <c r="C9" s="474">
        <v>48622.599999999846</v>
      </c>
      <c r="D9" s="474">
        <f>SUM(D7:D8)</f>
        <v>3638.3400000000011</v>
      </c>
      <c r="E9" s="474">
        <f t="shared" ref="E9:Q9" si="0">SUM(E7:E8)</f>
        <v>5234.4599999999937</v>
      </c>
      <c r="F9" s="474">
        <f t="shared" si="0"/>
        <v>0</v>
      </c>
      <c r="G9" s="474">
        <f t="shared" si="0"/>
        <v>0</v>
      </c>
      <c r="H9" s="474">
        <f t="shared" si="0"/>
        <v>0</v>
      </c>
      <c r="I9" s="474">
        <f t="shared" si="0"/>
        <v>0</v>
      </c>
      <c r="J9" s="474">
        <f t="shared" si="0"/>
        <v>0</v>
      </c>
      <c r="K9" s="474">
        <f t="shared" si="0"/>
        <v>0</v>
      </c>
      <c r="L9" s="474">
        <f t="shared" si="0"/>
        <v>0</v>
      </c>
      <c r="M9" s="474">
        <f t="shared" si="0"/>
        <v>0</v>
      </c>
      <c r="N9" s="474">
        <f t="shared" si="0"/>
        <v>0</v>
      </c>
      <c r="O9" s="474">
        <f t="shared" si="0"/>
        <v>0</v>
      </c>
      <c r="P9" s="474">
        <f t="shared" si="0"/>
        <v>8872.7999999999956</v>
      </c>
      <c r="Q9" s="474">
        <f t="shared" si="0"/>
        <v>57495.399999999841</v>
      </c>
      <c r="R9" s="474">
        <v>6000000</v>
      </c>
    </row>
    <row r="10" spans="2:19" x14ac:dyDescent="0.2">
      <c r="C10" s="466"/>
      <c r="D10" s="465"/>
      <c r="E10" s="466"/>
      <c r="F10" s="466"/>
      <c r="G10" s="466"/>
      <c r="H10" s="466"/>
      <c r="I10" s="466"/>
      <c r="J10" s="466"/>
      <c r="K10" s="466"/>
      <c r="L10" s="466"/>
      <c r="M10" s="466"/>
      <c r="N10" s="466"/>
      <c r="O10" s="466"/>
      <c r="P10" s="466"/>
      <c r="Q10" s="473"/>
      <c r="R10" s="466"/>
    </row>
    <row r="11" spans="2:19" ht="18" x14ac:dyDescent="0.25">
      <c r="B11" s="339" t="s">
        <v>194</v>
      </c>
      <c r="C11" s="466"/>
      <c r="D11" s="466"/>
      <c r="E11" s="466"/>
      <c r="F11" s="466"/>
      <c r="G11" s="466"/>
      <c r="H11" s="466"/>
      <c r="I11" s="466"/>
      <c r="J11" s="466"/>
      <c r="K11" s="466"/>
      <c r="L11" s="466"/>
      <c r="M11" s="466"/>
      <c r="N11" s="466"/>
      <c r="O11" s="466"/>
      <c r="P11" s="466"/>
      <c r="Q11" s="473"/>
      <c r="R11" s="466"/>
    </row>
    <row r="12" spans="2:19" x14ac:dyDescent="0.2">
      <c r="B12" s="373" t="s">
        <v>241</v>
      </c>
      <c r="C12" s="467"/>
      <c r="D12" s="467"/>
      <c r="E12" s="467"/>
      <c r="F12" s="467"/>
      <c r="G12" s="467"/>
      <c r="H12" s="467"/>
      <c r="I12" s="467"/>
      <c r="J12" s="467"/>
      <c r="K12" s="467"/>
      <c r="L12" s="467"/>
      <c r="M12" s="467"/>
      <c r="N12" s="467"/>
      <c r="O12" s="467"/>
      <c r="P12" s="467"/>
      <c r="Q12" s="476"/>
      <c r="R12" s="476">
        <f>11865000+5865000</f>
        <v>17730000</v>
      </c>
    </row>
    <row r="13" spans="2:19" x14ac:dyDescent="0.2">
      <c r="B13" s="340"/>
      <c r="C13" s="466"/>
      <c r="D13" s="466"/>
      <c r="E13" s="466"/>
      <c r="F13" s="466"/>
      <c r="G13" s="466"/>
      <c r="H13" s="466"/>
      <c r="I13" s="466"/>
      <c r="J13" s="466"/>
      <c r="K13" s="466"/>
      <c r="L13" s="466"/>
      <c r="M13" s="466"/>
      <c r="N13" s="466"/>
      <c r="O13" s="466"/>
      <c r="P13" s="466"/>
      <c r="Q13" s="473"/>
      <c r="R13" s="466"/>
    </row>
    <row r="14" spans="2:19" x14ac:dyDescent="0.2">
      <c r="B14" s="364" t="s">
        <v>144</v>
      </c>
      <c r="C14" s="468"/>
      <c r="D14" s="468"/>
      <c r="E14" s="468"/>
      <c r="F14" s="468"/>
      <c r="G14" s="468"/>
      <c r="H14" s="468"/>
      <c r="I14" s="468"/>
      <c r="J14" s="468"/>
      <c r="K14" s="468"/>
      <c r="L14" s="468"/>
      <c r="M14" s="468"/>
      <c r="N14" s="468"/>
      <c r="O14" s="468"/>
      <c r="P14" s="468"/>
      <c r="Q14" s="478"/>
      <c r="R14" s="468"/>
    </row>
    <row r="15" spans="2:19" x14ac:dyDescent="0.2">
      <c r="B15" s="363" t="s">
        <v>66</v>
      </c>
      <c r="C15" s="493"/>
      <c r="D15" s="466"/>
      <c r="E15" s="466"/>
      <c r="F15" s="466"/>
      <c r="G15" s="466"/>
      <c r="H15" s="466"/>
      <c r="I15" s="466"/>
      <c r="J15" s="466"/>
      <c r="K15" s="466"/>
      <c r="L15" s="466"/>
      <c r="M15" s="466"/>
      <c r="N15" s="466"/>
      <c r="O15" s="466"/>
      <c r="P15" s="493"/>
      <c r="Q15" s="494"/>
      <c r="R15" s="493"/>
    </row>
    <row r="16" spans="2:19" x14ac:dyDescent="0.2">
      <c r="B16" s="372" t="s">
        <v>176</v>
      </c>
      <c r="C16" s="494">
        <v>0</v>
      </c>
      <c r="D16" s="466">
        <v>0</v>
      </c>
      <c r="E16" s="466">
        <v>0</v>
      </c>
      <c r="F16" s="466"/>
      <c r="G16" s="466"/>
      <c r="H16" s="466"/>
      <c r="I16" s="466"/>
      <c r="J16" s="466"/>
      <c r="K16" s="466"/>
      <c r="L16" s="466"/>
      <c r="M16" s="466"/>
      <c r="N16" s="466"/>
      <c r="O16" s="466"/>
      <c r="P16" s="494">
        <f>SUM(D16:O16)</f>
        <v>0</v>
      </c>
      <c r="Q16" s="494">
        <f t="shared" ref="Q16:Q20" si="1">P16+C16</f>
        <v>0</v>
      </c>
      <c r="R16" s="493"/>
    </row>
    <row r="17" spans="2:18" x14ac:dyDescent="0.2">
      <c r="B17" s="372" t="s">
        <v>67</v>
      </c>
      <c r="C17" s="494">
        <v>0</v>
      </c>
      <c r="D17" s="466">
        <v>0</v>
      </c>
      <c r="E17" s="466">
        <v>0</v>
      </c>
      <c r="F17" s="466"/>
      <c r="G17" s="466"/>
      <c r="H17" s="466"/>
      <c r="I17" s="466"/>
      <c r="J17" s="466"/>
      <c r="K17" s="466"/>
      <c r="L17" s="466"/>
      <c r="M17" s="466"/>
      <c r="N17" s="466"/>
      <c r="O17" s="466"/>
      <c r="P17" s="494">
        <f>SUM(D17:O17)</f>
        <v>0</v>
      </c>
      <c r="Q17" s="494">
        <f t="shared" si="1"/>
        <v>0</v>
      </c>
      <c r="R17" s="494"/>
    </row>
    <row r="18" spans="2:18" x14ac:dyDescent="0.2">
      <c r="B18" s="372" t="s">
        <v>68</v>
      </c>
      <c r="C18" s="494">
        <v>0</v>
      </c>
      <c r="D18" s="466">
        <v>0</v>
      </c>
      <c r="E18" s="466">
        <v>0</v>
      </c>
      <c r="F18" s="466"/>
      <c r="G18" s="466"/>
      <c r="H18" s="466"/>
      <c r="I18" s="466"/>
      <c r="J18" s="466"/>
      <c r="K18" s="466"/>
      <c r="L18" s="466"/>
      <c r="M18" s="466"/>
      <c r="N18" s="466"/>
      <c r="O18" s="466"/>
      <c r="P18" s="494">
        <f>SUM(D18:O18)</f>
        <v>0</v>
      </c>
      <c r="Q18" s="494">
        <f t="shared" si="1"/>
        <v>0</v>
      </c>
      <c r="R18" s="494"/>
    </row>
    <row r="19" spans="2:18" x14ac:dyDescent="0.2">
      <c r="B19" s="366" t="s">
        <v>69</v>
      </c>
      <c r="C19" s="494">
        <v>0</v>
      </c>
      <c r="D19" s="466">
        <v>0</v>
      </c>
      <c r="E19" s="466">
        <v>0</v>
      </c>
      <c r="F19" s="466"/>
      <c r="G19" s="466"/>
      <c r="H19" s="466"/>
      <c r="I19" s="466"/>
      <c r="J19" s="466"/>
      <c r="K19" s="466"/>
      <c r="L19" s="466"/>
      <c r="M19" s="466"/>
      <c r="N19" s="466"/>
      <c r="O19" s="466"/>
      <c r="P19" s="494">
        <f>SUM(D19:O19)</f>
        <v>0</v>
      </c>
      <c r="Q19" s="494">
        <f t="shared" si="1"/>
        <v>0</v>
      </c>
      <c r="R19" s="494"/>
    </row>
    <row r="20" spans="2:18" x14ac:dyDescent="0.2">
      <c r="B20" s="366" t="s">
        <v>70</v>
      </c>
      <c r="C20" s="494">
        <v>0</v>
      </c>
      <c r="D20" s="466">
        <v>0</v>
      </c>
      <c r="E20" s="466">
        <v>0</v>
      </c>
      <c r="F20" s="466"/>
      <c r="G20" s="466"/>
      <c r="H20" s="466"/>
      <c r="I20" s="466"/>
      <c r="J20" s="466"/>
      <c r="K20" s="466"/>
      <c r="L20" s="466"/>
      <c r="M20" s="466"/>
      <c r="N20" s="466"/>
      <c r="O20" s="466"/>
      <c r="P20" s="494">
        <f>SUM(D20:O20)</f>
        <v>0</v>
      </c>
      <c r="Q20" s="494">
        <f t="shared" si="1"/>
        <v>0</v>
      </c>
      <c r="R20" s="494"/>
    </row>
    <row r="21" spans="2:18" x14ac:dyDescent="0.2">
      <c r="B21" s="362"/>
      <c r="C21" s="493"/>
      <c r="D21" s="466"/>
      <c r="E21" s="466"/>
      <c r="F21" s="466"/>
      <c r="G21" s="466"/>
      <c r="H21" s="466"/>
      <c r="I21" s="466"/>
      <c r="J21" s="466"/>
      <c r="K21" s="466"/>
      <c r="L21" s="466"/>
      <c r="M21" s="466"/>
      <c r="N21" s="466"/>
      <c r="O21" s="466"/>
      <c r="P21" s="493"/>
      <c r="Q21" s="494"/>
      <c r="R21" s="493"/>
    </row>
    <row r="22" spans="2:18" x14ac:dyDescent="0.2">
      <c r="B22" s="363" t="s">
        <v>72</v>
      </c>
      <c r="C22" s="493"/>
      <c r="D22" s="466"/>
      <c r="E22" s="466"/>
      <c r="F22" s="466"/>
      <c r="G22" s="466"/>
      <c r="H22" s="466"/>
      <c r="I22" s="466"/>
      <c r="J22" s="466"/>
      <c r="K22" s="466"/>
      <c r="L22" s="466"/>
      <c r="M22" s="466"/>
      <c r="N22" s="466"/>
      <c r="O22" s="466"/>
      <c r="P22" s="493"/>
      <c r="Q22" s="494"/>
      <c r="R22" s="493"/>
    </row>
    <row r="23" spans="2:18" x14ac:dyDescent="0.2">
      <c r="B23" s="372" t="s">
        <v>73</v>
      </c>
      <c r="C23" s="494">
        <v>0</v>
      </c>
      <c r="D23" s="466">
        <v>0</v>
      </c>
      <c r="E23" s="466">
        <v>0</v>
      </c>
      <c r="F23" s="466"/>
      <c r="G23" s="466"/>
      <c r="H23" s="466"/>
      <c r="I23" s="466"/>
      <c r="J23" s="466"/>
      <c r="K23" s="466"/>
      <c r="L23" s="466"/>
      <c r="M23" s="466"/>
      <c r="N23" s="466"/>
      <c r="O23" s="466"/>
      <c r="P23" s="494">
        <f t="shared" ref="P23:P26" si="2">SUM(D23:O23)</f>
        <v>0</v>
      </c>
      <c r="Q23" s="494">
        <f t="shared" ref="Q23:Q26" si="3">P23+C23</f>
        <v>0</v>
      </c>
      <c r="R23" s="494"/>
    </row>
    <row r="24" spans="2:18" x14ac:dyDescent="0.2">
      <c r="B24" s="372" t="s">
        <v>74</v>
      </c>
      <c r="C24" s="494">
        <v>170.21</v>
      </c>
      <c r="D24" s="466">
        <v>0</v>
      </c>
      <c r="E24" s="466">
        <v>0</v>
      </c>
      <c r="F24" s="466"/>
      <c r="G24" s="466"/>
      <c r="H24" s="466"/>
      <c r="I24" s="466"/>
      <c r="J24" s="466"/>
      <c r="K24" s="466"/>
      <c r="L24" s="466"/>
      <c r="M24" s="466"/>
      <c r="N24" s="466"/>
      <c r="O24" s="466"/>
      <c r="P24" s="494">
        <f t="shared" si="2"/>
        <v>0</v>
      </c>
      <c r="Q24" s="494">
        <f t="shared" si="3"/>
        <v>170.21</v>
      </c>
      <c r="R24" s="494">
        <f>91667+91667</f>
        <v>183334</v>
      </c>
    </row>
    <row r="25" spans="2:18" x14ac:dyDescent="0.2">
      <c r="B25" s="372" t="s">
        <v>239</v>
      </c>
      <c r="C25" s="494">
        <v>0</v>
      </c>
      <c r="D25" s="466">
        <v>0</v>
      </c>
      <c r="E25" s="466">
        <v>0</v>
      </c>
      <c r="F25" s="466"/>
      <c r="G25" s="466"/>
      <c r="H25" s="466"/>
      <c r="I25" s="466"/>
      <c r="J25" s="466"/>
      <c r="K25" s="466"/>
      <c r="L25" s="466"/>
      <c r="M25" s="466"/>
      <c r="N25" s="466"/>
      <c r="O25" s="466"/>
      <c r="P25" s="494">
        <f t="shared" si="2"/>
        <v>0</v>
      </c>
      <c r="Q25" s="494">
        <f t="shared" si="3"/>
        <v>0</v>
      </c>
      <c r="R25" s="493"/>
    </row>
    <row r="26" spans="2:18" x14ac:dyDescent="0.2">
      <c r="B26" s="366" t="s">
        <v>240</v>
      </c>
      <c r="C26" s="494">
        <v>0</v>
      </c>
      <c r="D26" s="466">
        <v>0</v>
      </c>
      <c r="E26" s="466">
        <v>0</v>
      </c>
      <c r="F26" s="466"/>
      <c r="G26" s="466"/>
      <c r="H26" s="466"/>
      <c r="I26" s="466"/>
      <c r="J26" s="466"/>
      <c r="K26" s="466"/>
      <c r="L26" s="466"/>
      <c r="M26" s="466"/>
      <c r="N26" s="466"/>
      <c r="O26" s="466"/>
      <c r="P26" s="494">
        <f t="shared" si="2"/>
        <v>0</v>
      </c>
      <c r="Q26" s="494">
        <f t="shared" si="3"/>
        <v>0</v>
      </c>
      <c r="R26" s="493"/>
    </row>
    <row r="27" spans="2:18" x14ac:dyDescent="0.2">
      <c r="B27" s="362"/>
      <c r="C27" s="493"/>
      <c r="D27" s="466"/>
      <c r="E27" s="466"/>
      <c r="F27" s="466"/>
      <c r="G27" s="466"/>
      <c r="H27" s="466"/>
      <c r="I27" s="466"/>
      <c r="J27" s="466"/>
      <c r="K27" s="466"/>
      <c r="L27" s="466"/>
      <c r="M27" s="466"/>
      <c r="N27" s="466"/>
      <c r="O27" s="466"/>
      <c r="P27" s="493"/>
      <c r="Q27" s="494"/>
      <c r="R27" s="493"/>
    </row>
    <row r="28" spans="2:18" x14ac:dyDescent="0.2">
      <c r="B28" s="363" t="s">
        <v>77</v>
      </c>
      <c r="C28" s="493"/>
      <c r="D28" s="466"/>
      <c r="E28" s="466"/>
      <c r="F28" s="466"/>
      <c r="G28" s="466"/>
      <c r="H28" s="466"/>
      <c r="I28" s="466"/>
      <c r="J28" s="466"/>
      <c r="K28" s="466"/>
      <c r="L28" s="466"/>
      <c r="M28" s="466"/>
      <c r="N28" s="466"/>
      <c r="O28" s="466"/>
      <c r="P28" s="493"/>
      <c r="Q28" s="494"/>
      <c r="R28" s="493"/>
    </row>
    <row r="29" spans="2:18" x14ac:dyDescent="0.2">
      <c r="B29" s="366" t="s">
        <v>198</v>
      </c>
      <c r="C29" s="494">
        <v>0</v>
      </c>
      <c r="D29" s="466">
        <v>0</v>
      </c>
      <c r="E29" s="466">
        <v>0</v>
      </c>
      <c r="F29" s="466"/>
      <c r="G29" s="466"/>
      <c r="H29" s="466"/>
      <c r="I29" s="466"/>
      <c r="J29" s="466"/>
      <c r="K29" s="466"/>
      <c r="L29" s="466"/>
      <c r="M29" s="466"/>
      <c r="N29" s="466"/>
      <c r="O29" s="466"/>
      <c r="P29" s="494">
        <f>SUM(D29:O29)</f>
        <v>0</v>
      </c>
      <c r="Q29" s="494">
        <f>P29+C29</f>
        <v>0</v>
      </c>
      <c r="R29" s="494"/>
    </row>
    <row r="30" spans="2:18" x14ac:dyDescent="0.2">
      <c r="B30" s="362"/>
      <c r="C30" s="493"/>
      <c r="D30" s="466"/>
      <c r="E30" s="466"/>
      <c r="F30" s="466"/>
      <c r="G30" s="466"/>
      <c r="H30" s="466"/>
      <c r="I30" s="466"/>
      <c r="J30" s="466"/>
      <c r="K30" s="466"/>
      <c r="L30" s="466"/>
      <c r="M30" s="466"/>
      <c r="N30" s="466"/>
      <c r="O30" s="466"/>
      <c r="P30" s="493"/>
      <c r="Q30" s="494"/>
      <c r="R30" s="493"/>
    </row>
    <row r="31" spans="2:18" x14ac:dyDescent="0.2">
      <c r="B31" s="363" t="s">
        <v>79</v>
      </c>
      <c r="C31" s="493"/>
      <c r="D31" s="466"/>
      <c r="E31" s="466"/>
      <c r="F31" s="466"/>
      <c r="G31" s="466"/>
      <c r="H31" s="466"/>
      <c r="I31" s="466"/>
      <c r="J31" s="466"/>
      <c r="K31" s="466"/>
      <c r="L31" s="466"/>
      <c r="M31" s="466"/>
      <c r="N31" s="466"/>
      <c r="O31" s="466"/>
      <c r="P31" s="493"/>
      <c r="Q31" s="494"/>
      <c r="R31" s="493"/>
    </row>
    <row r="32" spans="2:18" x14ac:dyDescent="0.2">
      <c r="B32" s="366" t="s">
        <v>160</v>
      </c>
      <c r="C32" s="494">
        <v>9962.0800000000017</v>
      </c>
      <c r="D32" s="466">
        <v>0</v>
      </c>
      <c r="E32" s="466">
        <v>0</v>
      </c>
      <c r="F32" s="466"/>
      <c r="G32" s="472"/>
      <c r="H32" s="466"/>
      <c r="I32" s="466"/>
      <c r="J32" s="466"/>
      <c r="K32" s="466"/>
      <c r="L32" s="466"/>
      <c r="M32" s="466"/>
      <c r="N32" s="466"/>
      <c r="O32" s="466"/>
      <c r="P32" s="494">
        <f>SUM(D32:O32)</f>
        <v>0</v>
      </c>
      <c r="Q32" s="494">
        <f t="shared" ref="Q32:Q33" si="4">P32+C32</f>
        <v>9962.0800000000017</v>
      </c>
      <c r="R32" s="494"/>
    </row>
    <row r="33" spans="2:18" x14ac:dyDescent="0.2">
      <c r="B33" s="366" t="s">
        <v>121</v>
      </c>
      <c r="C33" s="494">
        <v>0</v>
      </c>
      <c r="D33" s="466">
        <v>0</v>
      </c>
      <c r="E33" s="466">
        <v>0</v>
      </c>
      <c r="F33" s="466"/>
      <c r="G33" s="466"/>
      <c r="H33" s="466"/>
      <c r="I33" s="466"/>
      <c r="J33" s="466"/>
      <c r="K33" s="466"/>
      <c r="L33" s="466"/>
      <c r="M33" s="466"/>
      <c r="N33" s="466"/>
      <c r="O33" s="466"/>
      <c r="P33" s="494">
        <f>SUM(D33:O33)</f>
        <v>0</v>
      </c>
      <c r="Q33" s="494">
        <f t="shared" si="4"/>
        <v>0</v>
      </c>
      <c r="R33" s="494"/>
    </row>
    <row r="34" spans="2:18" x14ac:dyDescent="0.2">
      <c r="B34" s="362"/>
      <c r="C34" s="493"/>
      <c r="D34" s="466"/>
      <c r="E34" s="466"/>
      <c r="F34" s="466"/>
      <c r="G34" s="466"/>
      <c r="H34" s="466"/>
      <c r="I34" s="466"/>
      <c r="J34" s="466"/>
      <c r="K34" s="466"/>
      <c r="L34" s="466"/>
      <c r="M34" s="466"/>
      <c r="N34" s="466"/>
      <c r="O34" s="466"/>
      <c r="P34" s="493"/>
      <c r="Q34" s="494"/>
      <c r="R34" s="493"/>
    </row>
    <row r="35" spans="2:18" x14ac:dyDescent="0.2">
      <c r="B35" s="363" t="s">
        <v>81</v>
      </c>
      <c r="C35" s="493"/>
      <c r="D35" s="466"/>
      <c r="E35" s="466"/>
      <c r="F35" s="466"/>
      <c r="G35" s="466"/>
      <c r="H35" s="466"/>
      <c r="I35" s="466"/>
      <c r="J35" s="466"/>
      <c r="K35" s="466"/>
      <c r="L35" s="466"/>
      <c r="M35" s="466"/>
      <c r="N35" s="466"/>
      <c r="O35" s="466"/>
      <c r="P35" s="493"/>
      <c r="Q35" s="494"/>
      <c r="R35" s="493"/>
    </row>
    <row r="36" spans="2:18" x14ac:dyDescent="0.2">
      <c r="B36" s="366" t="s">
        <v>82</v>
      </c>
      <c r="C36" s="494">
        <v>0</v>
      </c>
      <c r="D36" s="466">
        <v>0</v>
      </c>
      <c r="E36" s="466">
        <v>0</v>
      </c>
      <c r="F36" s="466"/>
      <c r="G36" s="466"/>
      <c r="H36" s="466"/>
      <c r="I36" s="466"/>
      <c r="J36" s="466"/>
      <c r="K36" s="466"/>
      <c r="L36" s="466"/>
      <c r="M36" s="466"/>
      <c r="N36" s="466"/>
      <c r="O36" s="466"/>
      <c r="P36" s="494">
        <f>SUM(D36:O36)</f>
        <v>0</v>
      </c>
      <c r="Q36" s="494">
        <f t="shared" ref="Q36:Q37" si="5">P36+C36</f>
        <v>0</v>
      </c>
      <c r="R36" s="494"/>
    </row>
    <row r="37" spans="2:18" x14ac:dyDescent="0.2">
      <c r="B37" s="366" t="s">
        <v>83</v>
      </c>
      <c r="C37" s="494">
        <v>0</v>
      </c>
      <c r="D37" s="466">
        <v>0</v>
      </c>
      <c r="E37" s="466">
        <v>0</v>
      </c>
      <c r="F37" s="466"/>
      <c r="G37" s="466"/>
      <c r="H37" s="466"/>
      <c r="I37" s="466"/>
      <c r="J37" s="466"/>
      <c r="K37" s="466"/>
      <c r="L37" s="466"/>
      <c r="M37" s="466"/>
      <c r="N37" s="466"/>
      <c r="O37" s="466"/>
      <c r="P37" s="494">
        <f>SUM(D37:O37)</f>
        <v>0</v>
      </c>
      <c r="Q37" s="494">
        <f t="shared" si="5"/>
        <v>0</v>
      </c>
      <c r="R37" s="494"/>
    </row>
    <row r="38" spans="2:18" x14ac:dyDescent="0.2">
      <c r="B38" s="362"/>
      <c r="C38" s="493"/>
      <c r="D38" s="466"/>
      <c r="E38" s="466"/>
      <c r="F38" s="466"/>
      <c r="G38" s="466"/>
      <c r="H38" s="466"/>
      <c r="I38" s="466"/>
      <c r="J38" s="466"/>
      <c r="K38" s="466"/>
      <c r="L38" s="466"/>
      <c r="M38" s="466"/>
      <c r="N38" s="466"/>
      <c r="O38" s="466"/>
      <c r="P38" s="493"/>
      <c r="Q38" s="494"/>
      <c r="R38" s="493"/>
    </row>
    <row r="39" spans="2:18" x14ac:dyDescent="0.2">
      <c r="B39" s="363" t="s">
        <v>85</v>
      </c>
      <c r="C39" s="493"/>
      <c r="D39" s="466"/>
      <c r="E39" s="466"/>
      <c r="F39" s="466"/>
      <c r="G39" s="466"/>
      <c r="H39" s="466"/>
      <c r="I39" s="466"/>
      <c r="J39" s="466"/>
      <c r="K39" s="466"/>
      <c r="L39" s="466"/>
      <c r="M39" s="466"/>
      <c r="N39" s="466"/>
      <c r="O39" s="466"/>
      <c r="P39" s="493"/>
      <c r="Q39" s="494"/>
      <c r="R39" s="493"/>
    </row>
    <row r="40" spans="2:18" x14ac:dyDescent="0.2">
      <c r="B40" s="366" t="s">
        <v>178</v>
      </c>
      <c r="C40" s="494">
        <v>0</v>
      </c>
      <c r="D40" s="466">
        <v>0</v>
      </c>
      <c r="E40" s="466">
        <v>0</v>
      </c>
      <c r="F40" s="466"/>
      <c r="G40" s="466"/>
      <c r="H40" s="466"/>
      <c r="I40" s="466"/>
      <c r="J40" s="466"/>
      <c r="K40" s="466"/>
      <c r="L40" s="466"/>
      <c r="M40" s="466"/>
      <c r="N40" s="466"/>
      <c r="O40" s="466"/>
      <c r="P40" s="494">
        <f>SUM(D40:O40)</f>
        <v>0</v>
      </c>
      <c r="Q40" s="494">
        <f t="shared" ref="Q40:Q41" si="6">P40+C40</f>
        <v>0</v>
      </c>
      <c r="R40" s="494"/>
    </row>
    <row r="41" spans="2:18" x14ac:dyDescent="0.2">
      <c r="B41" s="372" t="s">
        <v>179</v>
      </c>
      <c r="C41" s="494">
        <v>0</v>
      </c>
      <c r="D41" s="466">
        <v>0</v>
      </c>
      <c r="E41" s="466">
        <v>0</v>
      </c>
      <c r="F41" s="466"/>
      <c r="G41" s="466"/>
      <c r="H41" s="466"/>
      <c r="I41" s="466"/>
      <c r="J41" s="466"/>
      <c r="K41" s="466"/>
      <c r="L41" s="466"/>
      <c r="M41" s="466"/>
      <c r="N41" s="466"/>
      <c r="O41" s="466"/>
      <c r="P41" s="494">
        <f>SUM(D41:O41)</f>
        <v>0</v>
      </c>
      <c r="Q41" s="494">
        <f t="shared" si="6"/>
        <v>0</v>
      </c>
      <c r="R41" s="494"/>
    </row>
    <row r="42" spans="2:18" x14ac:dyDescent="0.2">
      <c r="B42" s="362"/>
      <c r="C42" s="493"/>
      <c r="D42" s="466"/>
      <c r="E42" s="466"/>
      <c r="F42" s="466"/>
      <c r="G42" s="466"/>
      <c r="H42" s="466"/>
      <c r="I42" s="466"/>
      <c r="J42" s="466"/>
      <c r="K42" s="466"/>
      <c r="L42" s="466"/>
      <c r="M42" s="466"/>
      <c r="N42" s="466"/>
      <c r="O42" s="466"/>
      <c r="P42" s="493"/>
      <c r="Q42" s="494"/>
      <c r="R42" s="493"/>
    </row>
    <row r="43" spans="2:18" x14ac:dyDescent="0.2">
      <c r="B43" s="363" t="s">
        <v>87</v>
      </c>
      <c r="C43" s="493"/>
      <c r="D43" s="466"/>
      <c r="E43" s="466"/>
      <c r="F43" s="466"/>
      <c r="G43" s="466"/>
      <c r="H43" s="466"/>
      <c r="I43" s="466"/>
      <c r="J43" s="466"/>
      <c r="K43" s="466"/>
      <c r="L43" s="466"/>
      <c r="M43" s="466"/>
      <c r="N43" s="466"/>
      <c r="O43" s="466"/>
      <c r="P43" s="493"/>
      <c r="Q43" s="494"/>
      <c r="R43" s="493"/>
    </row>
    <row r="44" spans="2:18" ht="15" x14ac:dyDescent="0.2">
      <c r="B44" s="372" t="s">
        <v>283</v>
      </c>
      <c r="C44" s="494">
        <v>312258.37000000005</v>
      </c>
      <c r="D44" s="466">
        <v>1599.0799999999983</v>
      </c>
      <c r="E44" s="466">
        <v>940.0200000000001</v>
      </c>
      <c r="F44" s="466"/>
      <c r="G44" s="466"/>
      <c r="H44" s="466"/>
      <c r="I44" s="466"/>
      <c r="J44" s="466"/>
      <c r="K44" s="466"/>
      <c r="L44" s="466"/>
      <c r="M44" s="466"/>
      <c r="N44" s="466"/>
      <c r="O44" s="466"/>
      <c r="P44" s="494">
        <f>SUM(D44:O44)</f>
        <v>2539.0999999999985</v>
      </c>
      <c r="Q44" s="494">
        <f t="shared" ref="Q44:Q46" si="7">P44+C44</f>
        <v>314797.47000000003</v>
      </c>
      <c r="R44" s="494">
        <f>333333.33+333333.33</f>
        <v>666666.66</v>
      </c>
    </row>
    <row r="45" spans="2:18" x14ac:dyDescent="0.2">
      <c r="B45" s="372" t="s">
        <v>89</v>
      </c>
      <c r="C45" s="494">
        <v>0</v>
      </c>
      <c r="D45" s="466">
        <v>0</v>
      </c>
      <c r="E45" s="466">
        <v>0</v>
      </c>
      <c r="F45" s="466"/>
      <c r="G45" s="466"/>
      <c r="H45" s="466"/>
      <c r="I45" s="466"/>
      <c r="J45" s="466"/>
      <c r="K45" s="466"/>
      <c r="L45" s="466"/>
      <c r="M45" s="466"/>
      <c r="N45" s="466"/>
      <c r="O45" s="466"/>
      <c r="P45" s="494">
        <f>SUM(D45:O45)</f>
        <v>0</v>
      </c>
      <c r="Q45" s="494">
        <f t="shared" si="7"/>
        <v>0</v>
      </c>
      <c r="R45" s="494"/>
    </row>
    <row r="46" spans="2:18" x14ac:dyDescent="0.2">
      <c r="B46" s="372" t="s">
        <v>242</v>
      </c>
      <c r="C46" s="494">
        <v>0</v>
      </c>
      <c r="D46" s="466">
        <v>0</v>
      </c>
      <c r="E46" s="466">
        <v>0</v>
      </c>
      <c r="F46" s="466"/>
      <c r="G46" s="466"/>
      <c r="H46" s="466"/>
      <c r="I46" s="466"/>
      <c r="J46" s="466"/>
      <c r="K46" s="466"/>
      <c r="L46" s="466"/>
      <c r="M46" s="466"/>
      <c r="N46" s="466"/>
      <c r="O46" s="466"/>
      <c r="P46" s="494">
        <f>SUM(D46:O46)</f>
        <v>0</v>
      </c>
      <c r="Q46" s="494">
        <f t="shared" si="7"/>
        <v>0</v>
      </c>
      <c r="R46" s="494">
        <v>6000000</v>
      </c>
    </row>
    <row r="47" spans="2:18" x14ac:dyDescent="0.2">
      <c r="B47" s="372" t="s">
        <v>90</v>
      </c>
      <c r="C47" s="494"/>
      <c r="D47" s="466"/>
      <c r="E47" s="466"/>
      <c r="F47" s="466"/>
      <c r="G47" s="466"/>
      <c r="H47" s="466"/>
      <c r="I47" s="466"/>
      <c r="J47" s="466"/>
      <c r="K47" s="466"/>
      <c r="L47" s="466"/>
      <c r="M47" s="466"/>
      <c r="N47" s="466"/>
      <c r="O47" s="466"/>
      <c r="P47" s="494"/>
      <c r="Q47" s="494"/>
      <c r="R47" s="494"/>
    </row>
    <row r="48" spans="2:18" x14ac:dyDescent="0.2">
      <c r="B48" s="362"/>
      <c r="C48" s="493"/>
      <c r="D48" s="466"/>
      <c r="E48" s="466"/>
      <c r="F48" s="466"/>
      <c r="G48" s="466"/>
      <c r="H48" s="466"/>
      <c r="I48" s="466"/>
      <c r="J48" s="466"/>
      <c r="K48" s="466"/>
      <c r="L48" s="466"/>
      <c r="M48" s="466"/>
      <c r="N48" s="466"/>
      <c r="O48" s="466"/>
      <c r="P48" s="493"/>
      <c r="Q48" s="494"/>
      <c r="R48" s="493"/>
    </row>
    <row r="49" spans="2:18" x14ac:dyDescent="0.2">
      <c r="B49" s="363" t="s">
        <v>95</v>
      </c>
      <c r="C49" s="493"/>
      <c r="D49" s="466"/>
      <c r="E49" s="466"/>
      <c r="F49" s="466"/>
      <c r="G49" s="466"/>
      <c r="H49" s="466"/>
      <c r="I49" s="466"/>
      <c r="J49" s="466"/>
      <c r="K49" s="466"/>
      <c r="L49" s="466"/>
      <c r="M49" s="466"/>
      <c r="N49" s="466"/>
      <c r="O49" s="466"/>
      <c r="P49" s="493"/>
      <c r="Q49" s="494"/>
      <c r="R49" s="493"/>
    </row>
    <row r="50" spans="2:18" x14ac:dyDescent="0.2">
      <c r="B50" s="372" t="s">
        <v>96</v>
      </c>
      <c r="C50" s="494">
        <v>812283.19000000076</v>
      </c>
      <c r="D50" s="466">
        <v>5967.8999999999978</v>
      </c>
      <c r="E50" s="466">
        <v>6708.9599999999991</v>
      </c>
      <c r="F50" s="466"/>
      <c r="G50" s="466"/>
      <c r="H50" s="466"/>
      <c r="I50" s="466"/>
      <c r="J50" s="466"/>
      <c r="K50" s="466"/>
      <c r="L50" s="466"/>
      <c r="M50" s="466"/>
      <c r="N50" s="466"/>
      <c r="O50" s="466"/>
      <c r="P50" s="494">
        <f>SUM(D50:O50)</f>
        <v>12676.859999999997</v>
      </c>
      <c r="Q50" s="494">
        <f t="shared" ref="Q50:Q60" si="8">P50+C50</f>
        <v>824960.05000000075</v>
      </c>
      <c r="R50" s="494"/>
    </row>
    <row r="51" spans="2:18" x14ac:dyDescent="0.2">
      <c r="B51" s="372" t="s">
        <v>97</v>
      </c>
      <c r="C51" s="494">
        <v>0</v>
      </c>
      <c r="D51" s="466">
        <v>0</v>
      </c>
      <c r="E51" s="466">
        <v>0</v>
      </c>
      <c r="F51" s="466"/>
      <c r="G51" s="466"/>
      <c r="H51" s="466"/>
      <c r="I51" s="466"/>
      <c r="J51" s="466"/>
      <c r="K51" s="466"/>
      <c r="L51" s="466"/>
      <c r="M51" s="466"/>
      <c r="N51" s="466"/>
      <c r="O51" s="466"/>
      <c r="P51" s="494">
        <f t="shared" ref="P51:P60" si="9">SUM(D51:O51)</f>
        <v>0</v>
      </c>
      <c r="Q51" s="494">
        <f t="shared" si="8"/>
        <v>0</v>
      </c>
      <c r="R51" s="494"/>
    </row>
    <row r="52" spans="2:18" x14ac:dyDescent="0.2">
      <c r="B52" s="372" t="s">
        <v>98</v>
      </c>
      <c r="C52" s="494">
        <v>0</v>
      </c>
      <c r="D52" s="466">
        <v>0</v>
      </c>
      <c r="E52" s="466">
        <v>0</v>
      </c>
      <c r="F52" s="466"/>
      <c r="G52" s="466"/>
      <c r="H52" s="466"/>
      <c r="I52" s="466"/>
      <c r="J52" s="466"/>
      <c r="K52" s="466"/>
      <c r="L52" s="466"/>
      <c r="M52" s="466"/>
      <c r="N52" s="466"/>
      <c r="O52" s="466"/>
      <c r="P52" s="494">
        <f t="shared" si="9"/>
        <v>0</v>
      </c>
      <c r="Q52" s="494">
        <f t="shared" si="8"/>
        <v>0</v>
      </c>
      <c r="R52" s="494"/>
    </row>
    <row r="53" spans="2:18" x14ac:dyDescent="0.2">
      <c r="B53" s="372" t="s">
        <v>99</v>
      </c>
      <c r="C53" s="494">
        <v>0</v>
      </c>
      <c r="D53" s="466">
        <v>0</v>
      </c>
      <c r="E53" s="466">
        <v>0</v>
      </c>
      <c r="F53" s="466"/>
      <c r="G53" s="466"/>
      <c r="H53" s="466"/>
      <c r="I53" s="466"/>
      <c r="J53" s="466"/>
      <c r="K53" s="466"/>
      <c r="L53" s="466"/>
      <c r="M53" s="466"/>
      <c r="N53" s="466"/>
      <c r="O53" s="466"/>
      <c r="P53" s="494">
        <f t="shared" si="9"/>
        <v>0</v>
      </c>
      <c r="Q53" s="494">
        <f t="shared" si="8"/>
        <v>0</v>
      </c>
      <c r="R53" s="494"/>
    </row>
    <row r="54" spans="2:18" x14ac:dyDescent="0.2">
      <c r="B54" s="372" t="s">
        <v>100</v>
      </c>
      <c r="C54" s="494">
        <v>0</v>
      </c>
      <c r="D54" s="466">
        <v>0</v>
      </c>
      <c r="E54" s="466">
        <v>0</v>
      </c>
      <c r="F54" s="466"/>
      <c r="G54" s="466"/>
      <c r="H54" s="466"/>
      <c r="I54" s="466"/>
      <c r="J54" s="466"/>
      <c r="K54" s="466"/>
      <c r="L54" s="466"/>
      <c r="M54" s="466"/>
      <c r="N54" s="466"/>
      <c r="O54" s="466"/>
      <c r="P54" s="494">
        <f t="shared" si="9"/>
        <v>0</v>
      </c>
      <c r="Q54" s="494">
        <f t="shared" si="8"/>
        <v>0</v>
      </c>
      <c r="R54" s="494"/>
    </row>
    <row r="55" spans="2:18" x14ac:dyDescent="0.2">
      <c r="B55" s="372" t="s">
        <v>101</v>
      </c>
      <c r="C55" s="494">
        <v>0</v>
      </c>
      <c r="D55" s="466">
        <v>0</v>
      </c>
      <c r="E55" s="466">
        <v>0</v>
      </c>
      <c r="F55" s="466"/>
      <c r="G55" s="466"/>
      <c r="H55" s="466"/>
      <c r="I55" s="466"/>
      <c r="J55" s="466"/>
      <c r="K55" s="466"/>
      <c r="L55" s="466"/>
      <c r="M55" s="466"/>
      <c r="N55" s="466"/>
      <c r="O55" s="466"/>
      <c r="P55" s="494">
        <f t="shared" si="9"/>
        <v>0</v>
      </c>
      <c r="Q55" s="494">
        <f t="shared" si="8"/>
        <v>0</v>
      </c>
      <c r="R55" s="494"/>
    </row>
    <row r="56" spans="2:18" x14ac:dyDescent="0.2">
      <c r="B56" s="372" t="s">
        <v>102</v>
      </c>
      <c r="C56" s="494">
        <v>0</v>
      </c>
      <c r="D56" s="466">
        <v>0</v>
      </c>
      <c r="E56" s="466">
        <v>0</v>
      </c>
      <c r="F56" s="466"/>
      <c r="G56" s="466"/>
      <c r="H56" s="466"/>
      <c r="I56" s="466"/>
      <c r="J56" s="466"/>
      <c r="K56" s="466"/>
      <c r="L56" s="466"/>
      <c r="M56" s="466"/>
      <c r="N56" s="466"/>
      <c r="O56" s="466"/>
      <c r="P56" s="494">
        <f t="shared" si="9"/>
        <v>0</v>
      </c>
      <c r="Q56" s="494">
        <f t="shared" si="8"/>
        <v>0</v>
      </c>
      <c r="R56" s="494">
        <f>73333.33+73333.33</f>
        <v>146666.66</v>
      </c>
    </row>
    <row r="57" spans="2:18" x14ac:dyDescent="0.2">
      <c r="B57" s="372" t="s">
        <v>103</v>
      </c>
      <c r="C57" s="494">
        <v>0</v>
      </c>
      <c r="D57" s="466">
        <v>0</v>
      </c>
      <c r="E57" s="466">
        <v>0</v>
      </c>
      <c r="F57" s="466"/>
      <c r="G57" s="466"/>
      <c r="H57" s="466"/>
      <c r="I57" s="466"/>
      <c r="J57" s="466"/>
      <c r="K57" s="466"/>
      <c r="L57" s="466"/>
      <c r="M57" s="466"/>
      <c r="N57" s="466"/>
      <c r="O57" s="466"/>
      <c r="P57" s="494">
        <f t="shared" si="9"/>
        <v>0</v>
      </c>
      <c r="Q57" s="494">
        <f t="shared" si="8"/>
        <v>0</v>
      </c>
      <c r="R57" s="494"/>
    </row>
    <row r="58" spans="2:18" x14ac:dyDescent="0.2">
      <c r="B58" s="372" t="s">
        <v>104</v>
      </c>
      <c r="C58" s="494">
        <v>0</v>
      </c>
      <c r="D58" s="466">
        <v>0</v>
      </c>
      <c r="E58" s="466">
        <v>0</v>
      </c>
      <c r="F58" s="466"/>
      <c r="G58" s="466"/>
      <c r="H58" s="466"/>
      <c r="I58" s="466"/>
      <c r="J58" s="466"/>
      <c r="K58" s="466"/>
      <c r="L58" s="466"/>
      <c r="M58" s="466"/>
      <c r="N58" s="466"/>
      <c r="O58" s="466"/>
      <c r="P58" s="494">
        <f t="shared" si="9"/>
        <v>0</v>
      </c>
      <c r="Q58" s="494">
        <f t="shared" si="8"/>
        <v>0</v>
      </c>
      <c r="R58" s="494"/>
    </row>
    <row r="59" spans="2:18" x14ac:dyDescent="0.2">
      <c r="B59" s="372" t="s">
        <v>105</v>
      </c>
      <c r="C59" s="494">
        <v>0</v>
      </c>
      <c r="D59" s="466">
        <v>0</v>
      </c>
      <c r="E59" s="466">
        <v>0</v>
      </c>
      <c r="F59" s="466"/>
      <c r="G59" s="466"/>
      <c r="H59" s="466"/>
      <c r="I59" s="466"/>
      <c r="J59" s="466"/>
      <c r="K59" s="466"/>
      <c r="L59" s="466"/>
      <c r="M59" s="466"/>
      <c r="N59" s="466"/>
      <c r="O59" s="466"/>
      <c r="P59" s="494">
        <f t="shared" si="9"/>
        <v>0</v>
      </c>
      <c r="Q59" s="494">
        <f t="shared" si="8"/>
        <v>0</v>
      </c>
      <c r="R59" s="494"/>
    </row>
    <row r="60" spans="2:18" x14ac:dyDescent="0.2">
      <c r="B60" s="372" t="s">
        <v>106</v>
      </c>
      <c r="C60" s="494">
        <v>0</v>
      </c>
      <c r="D60" s="466">
        <v>0</v>
      </c>
      <c r="E60" s="466">
        <v>0</v>
      </c>
      <c r="F60" s="466"/>
      <c r="G60" s="466"/>
      <c r="H60" s="466"/>
      <c r="I60" s="466"/>
      <c r="J60" s="466"/>
      <c r="K60" s="466"/>
      <c r="L60" s="466"/>
      <c r="M60" s="466"/>
      <c r="N60" s="466"/>
      <c r="O60" s="466"/>
      <c r="P60" s="494">
        <f t="shared" si="9"/>
        <v>0</v>
      </c>
      <c r="Q60" s="494">
        <f t="shared" si="8"/>
        <v>0</v>
      </c>
      <c r="R60" s="494"/>
    </row>
    <row r="61" spans="2:18" x14ac:dyDescent="0.2">
      <c r="C61" s="493"/>
      <c r="D61" s="466"/>
      <c r="E61" s="466"/>
      <c r="F61" s="466"/>
      <c r="G61" s="466"/>
      <c r="H61" s="466"/>
      <c r="I61" s="466"/>
      <c r="J61" s="466"/>
      <c r="K61" s="466"/>
      <c r="L61" s="466"/>
      <c r="M61" s="466"/>
      <c r="N61" s="466"/>
      <c r="O61" s="466"/>
      <c r="P61" s="493"/>
      <c r="Q61" s="494"/>
      <c r="R61" s="493"/>
    </row>
    <row r="62" spans="2:18" x14ac:dyDescent="0.2">
      <c r="B62" s="363" t="s">
        <v>108</v>
      </c>
      <c r="C62" s="493"/>
      <c r="D62" s="466"/>
      <c r="E62" s="466"/>
      <c r="F62" s="466"/>
      <c r="G62" s="466"/>
      <c r="H62" s="466"/>
      <c r="I62" s="466"/>
      <c r="J62" s="466"/>
      <c r="K62" s="466"/>
      <c r="L62" s="466"/>
      <c r="M62" s="466"/>
      <c r="N62" s="466"/>
      <c r="O62" s="466"/>
      <c r="P62" s="493"/>
      <c r="Q62" s="494"/>
      <c r="R62" s="493"/>
    </row>
    <row r="63" spans="2:18" x14ac:dyDescent="0.2">
      <c r="B63" s="372" t="s">
        <v>109</v>
      </c>
      <c r="C63" s="494">
        <v>2340.42</v>
      </c>
      <c r="D63" s="466">
        <v>0</v>
      </c>
      <c r="E63" s="466">
        <v>0</v>
      </c>
      <c r="F63" s="466"/>
      <c r="G63" s="466"/>
      <c r="H63" s="466"/>
      <c r="I63" s="466"/>
      <c r="J63" s="466"/>
      <c r="K63" s="466"/>
      <c r="L63" s="466"/>
      <c r="M63" s="466"/>
      <c r="N63" s="466"/>
      <c r="O63" s="466"/>
      <c r="P63" s="494">
        <f>SUM(D63:O63)</f>
        <v>0</v>
      </c>
      <c r="Q63" s="494">
        <f>P63+C63</f>
        <v>2340.42</v>
      </c>
      <c r="R63" s="494">
        <f>83333.33+83333.33</f>
        <v>166666.66</v>
      </c>
    </row>
    <row r="64" spans="2:18" x14ac:dyDescent="0.2">
      <c r="C64" s="493"/>
      <c r="D64" s="466"/>
      <c r="E64" s="466"/>
      <c r="F64" s="466"/>
      <c r="G64" s="466"/>
      <c r="H64" s="466"/>
      <c r="I64" s="466"/>
      <c r="J64" s="466"/>
      <c r="K64" s="466"/>
      <c r="L64" s="466"/>
      <c r="M64" s="466"/>
      <c r="N64" s="466"/>
      <c r="O64" s="466"/>
      <c r="P64" s="493"/>
      <c r="Q64" s="494"/>
      <c r="R64" s="493"/>
    </row>
    <row r="65" spans="2:18" x14ac:dyDescent="0.2">
      <c r="B65" s="363" t="s">
        <v>111</v>
      </c>
      <c r="C65" s="493"/>
      <c r="D65" s="466"/>
      <c r="E65" s="466"/>
      <c r="F65" s="466"/>
      <c r="G65" s="466"/>
      <c r="H65" s="466"/>
      <c r="I65" s="466"/>
      <c r="J65" s="466"/>
      <c r="K65" s="466"/>
      <c r="L65" s="466"/>
      <c r="M65" s="466"/>
      <c r="N65" s="466"/>
      <c r="O65" s="466"/>
      <c r="P65" s="493"/>
      <c r="Q65" s="494"/>
      <c r="R65" s="493"/>
    </row>
    <row r="66" spans="2:18" x14ac:dyDescent="0.2">
      <c r="B66" s="372" t="s">
        <v>158</v>
      </c>
      <c r="C66" s="494">
        <v>0</v>
      </c>
      <c r="D66" s="466">
        <v>0</v>
      </c>
      <c r="E66" s="466">
        <v>0</v>
      </c>
      <c r="F66" s="466"/>
      <c r="G66" s="466"/>
      <c r="H66" s="466"/>
      <c r="I66" s="466"/>
      <c r="J66" s="466"/>
      <c r="K66" s="466"/>
      <c r="L66" s="466"/>
      <c r="M66" s="466"/>
      <c r="N66" s="466"/>
      <c r="O66" s="466"/>
      <c r="P66" s="494">
        <f>SUM(D66:O66)</f>
        <v>0</v>
      </c>
      <c r="Q66" s="494">
        <f t="shared" ref="Q66:Q67" si="10">P66+C66</f>
        <v>0</v>
      </c>
      <c r="R66" s="494"/>
    </row>
    <row r="67" spans="2:18" x14ac:dyDescent="0.2">
      <c r="B67" s="372" t="s">
        <v>44</v>
      </c>
      <c r="C67" s="494">
        <v>0</v>
      </c>
      <c r="D67" s="466">
        <v>0</v>
      </c>
      <c r="E67" s="466">
        <v>0</v>
      </c>
      <c r="F67" s="466"/>
      <c r="G67" s="472"/>
      <c r="H67" s="466"/>
      <c r="I67" s="466"/>
      <c r="J67" s="466"/>
      <c r="K67" s="466"/>
      <c r="L67" s="466"/>
      <c r="M67" s="466"/>
      <c r="N67" s="466"/>
      <c r="O67" s="466"/>
      <c r="P67" s="494">
        <f>SUM(D67:O67)</f>
        <v>0</v>
      </c>
      <c r="Q67" s="494">
        <f t="shared" si="10"/>
        <v>0</v>
      </c>
      <c r="R67" s="494"/>
    </row>
    <row r="68" spans="2:18" x14ac:dyDescent="0.2">
      <c r="B68" s="371"/>
      <c r="C68" s="495"/>
      <c r="D68" s="471"/>
      <c r="E68" s="471"/>
      <c r="F68" s="471"/>
      <c r="G68" s="471"/>
      <c r="H68" s="471"/>
      <c r="I68" s="471"/>
      <c r="J68" s="471"/>
      <c r="K68" s="471"/>
      <c r="L68" s="471"/>
      <c r="M68" s="471"/>
      <c r="N68" s="471"/>
      <c r="O68" s="471"/>
      <c r="P68" s="495"/>
      <c r="Q68" s="496"/>
      <c r="R68" s="495"/>
    </row>
    <row r="69" spans="2:18" x14ac:dyDescent="0.2">
      <c r="B69" s="367" t="s">
        <v>162</v>
      </c>
      <c r="C69" s="470">
        <v>1185636.8700000006</v>
      </c>
      <c r="D69" s="470">
        <f t="shared" ref="D69:O69" si="11">SUM(D7:D8,D16:D20,D23:D26,D29,D32:D33,D36:D37,D40:D41,D44:D47,D50:D60,D63,D66:D67)</f>
        <v>11205.319999999996</v>
      </c>
      <c r="E69" s="470">
        <f t="shared" si="11"/>
        <v>12883.439999999993</v>
      </c>
      <c r="F69" s="470">
        <f t="shared" si="11"/>
        <v>0</v>
      </c>
      <c r="G69" s="470">
        <f t="shared" si="11"/>
        <v>0</v>
      </c>
      <c r="H69" s="470">
        <f t="shared" si="11"/>
        <v>0</v>
      </c>
      <c r="I69" s="470">
        <f t="shared" si="11"/>
        <v>0</v>
      </c>
      <c r="J69" s="470">
        <f t="shared" si="11"/>
        <v>0</v>
      </c>
      <c r="K69" s="470">
        <f t="shared" si="11"/>
        <v>0</v>
      </c>
      <c r="L69" s="470">
        <f t="shared" si="11"/>
        <v>0</v>
      </c>
      <c r="M69" s="470">
        <f t="shared" si="11"/>
        <v>0</v>
      </c>
      <c r="N69" s="470">
        <f t="shared" si="11"/>
        <v>0</v>
      </c>
      <c r="O69" s="470">
        <f t="shared" si="11"/>
        <v>0</v>
      </c>
      <c r="P69" s="470">
        <f>SUM(P7:P8,P16:P20,P23:P25,P29,P32:P33,P36:P37,P40:P41,P44:P45,P50:P60,P63,P66:P67)</f>
        <v>24088.759999999991</v>
      </c>
      <c r="Q69" s="470">
        <f>SUM(Q7:Q8,Q16:Q20,Q23:Q25,Q29,Q32:Q33,Q36:Q37,Q40:Q41,Q44:Q45,Q50:Q60,Q63,Q66:Q67)</f>
        <v>1209725.6300000006</v>
      </c>
      <c r="R69" s="470">
        <f>SUM(R7:R8,R16:R20,R23:R26,R29,R32:R33,R36:R37,R40:R41,R44:R46,R50:R60,R63,R66:R67)</f>
        <v>7163333.9800000004</v>
      </c>
    </row>
    <row r="70" spans="2:18" x14ac:dyDescent="0.2">
      <c r="B70" s="372"/>
      <c r="C70" s="473"/>
      <c r="D70" s="466"/>
      <c r="E70" s="466"/>
      <c r="F70" s="466"/>
      <c r="G70" s="466"/>
      <c r="H70" s="466"/>
      <c r="I70" s="466"/>
      <c r="J70" s="466"/>
      <c r="K70" s="466"/>
      <c r="L70" s="466"/>
      <c r="M70" s="466"/>
      <c r="N70" s="466"/>
      <c r="O70" s="466"/>
      <c r="P70" s="473"/>
      <c r="Q70" s="473"/>
      <c r="R70" s="473"/>
    </row>
    <row r="71" spans="2:18" x14ac:dyDescent="0.2">
      <c r="B71" s="340" t="s">
        <v>145</v>
      </c>
      <c r="C71" s="473"/>
      <c r="D71" s="466"/>
      <c r="E71" s="466"/>
      <c r="F71" s="466"/>
      <c r="G71" s="466"/>
      <c r="H71" s="466"/>
      <c r="I71" s="466"/>
      <c r="J71" s="466"/>
      <c r="K71" s="466"/>
      <c r="L71" s="466"/>
      <c r="M71" s="466"/>
      <c r="N71" s="466"/>
      <c r="O71" s="466"/>
      <c r="P71" s="473"/>
      <c r="Q71" s="473"/>
      <c r="R71" s="466"/>
    </row>
    <row r="72" spans="2:18" x14ac:dyDescent="0.2">
      <c r="B72" s="341" t="s">
        <v>75</v>
      </c>
      <c r="C72" s="476"/>
      <c r="D72" s="467"/>
      <c r="E72" s="467"/>
      <c r="F72" s="467"/>
      <c r="G72" s="476"/>
      <c r="H72" s="467"/>
      <c r="I72" s="467"/>
      <c r="J72" s="467"/>
      <c r="K72" s="467"/>
      <c r="L72" s="467"/>
      <c r="M72" s="467"/>
      <c r="N72" s="467"/>
      <c r="O72" s="467"/>
      <c r="P72" s="476"/>
      <c r="Q72" s="476"/>
      <c r="R72" s="476">
        <f>1950000+1950000</f>
        <v>3900000</v>
      </c>
    </row>
    <row r="73" spans="2:18" x14ac:dyDescent="0.2">
      <c r="B73" s="369" t="s">
        <v>146</v>
      </c>
      <c r="C73" s="497">
        <v>0</v>
      </c>
      <c r="D73" s="465">
        <v>0</v>
      </c>
      <c r="E73" s="465">
        <v>0</v>
      </c>
      <c r="F73" s="465"/>
      <c r="G73" s="465"/>
      <c r="H73" s="465"/>
      <c r="I73" s="465"/>
      <c r="J73" s="465"/>
      <c r="K73" s="465"/>
      <c r="L73" s="465"/>
      <c r="M73" s="465"/>
      <c r="N73" s="465"/>
      <c r="O73" s="465"/>
      <c r="P73" s="497">
        <f>SUM(D73:O73)</f>
        <v>0</v>
      </c>
      <c r="Q73" s="497">
        <f t="shared" ref="Q73:Q77" si="12">P73+C73</f>
        <v>0</v>
      </c>
      <c r="R73" s="498"/>
    </row>
    <row r="74" spans="2:18" x14ac:dyDescent="0.2">
      <c r="B74" s="372" t="s">
        <v>147</v>
      </c>
      <c r="C74" s="494">
        <v>780484.4</v>
      </c>
      <c r="D74" s="466">
        <v>954.92</v>
      </c>
      <c r="E74" s="466">
        <v>150.86000000000001</v>
      </c>
      <c r="F74" s="466"/>
      <c r="G74" s="466"/>
      <c r="H74" s="466"/>
      <c r="I74" s="466"/>
      <c r="J74" s="466"/>
      <c r="K74" s="466"/>
      <c r="L74" s="466"/>
      <c r="M74" s="466"/>
      <c r="N74" s="466"/>
      <c r="O74" s="466"/>
      <c r="P74" s="494">
        <f>SUM(D74:O74)</f>
        <v>1105.78</v>
      </c>
      <c r="Q74" s="494">
        <f t="shared" si="12"/>
        <v>781590.18</v>
      </c>
      <c r="R74" s="493"/>
    </row>
    <row r="75" spans="2:18" x14ac:dyDescent="0.2">
      <c r="B75" s="372" t="s">
        <v>148</v>
      </c>
      <c r="C75" s="494">
        <v>30364.129999999997</v>
      </c>
      <c r="D75" s="466">
        <v>3027.6</v>
      </c>
      <c r="E75" s="466">
        <v>3037.6499999999996</v>
      </c>
      <c r="F75" s="466"/>
      <c r="G75" s="466"/>
      <c r="H75" s="466"/>
      <c r="I75" s="466"/>
      <c r="J75" s="466"/>
      <c r="K75" s="466"/>
      <c r="L75" s="466"/>
      <c r="M75" s="466"/>
      <c r="N75" s="466"/>
      <c r="O75" s="466"/>
      <c r="P75" s="494">
        <f>SUM(D75:O75)</f>
        <v>6065.25</v>
      </c>
      <c r="Q75" s="494">
        <f t="shared" si="12"/>
        <v>36429.379999999997</v>
      </c>
      <c r="R75" s="493"/>
    </row>
    <row r="76" spans="2:18" x14ac:dyDescent="0.2">
      <c r="B76" s="372" t="s">
        <v>149</v>
      </c>
      <c r="C76" s="494">
        <v>0</v>
      </c>
      <c r="D76" s="466">
        <v>0</v>
      </c>
      <c r="E76" s="466">
        <v>0</v>
      </c>
      <c r="F76" s="466"/>
      <c r="G76" s="466"/>
      <c r="H76" s="466"/>
      <c r="I76" s="466"/>
      <c r="J76" s="466"/>
      <c r="K76" s="466"/>
      <c r="L76" s="466"/>
      <c r="M76" s="466"/>
      <c r="N76" s="466"/>
      <c r="O76" s="466"/>
      <c r="P76" s="494">
        <f>SUM(D76:O76)</f>
        <v>0</v>
      </c>
      <c r="Q76" s="494">
        <f t="shared" si="12"/>
        <v>0</v>
      </c>
      <c r="R76" s="493"/>
    </row>
    <row r="77" spans="2:18" x14ac:dyDescent="0.2">
      <c r="B77" s="373" t="s">
        <v>150</v>
      </c>
      <c r="C77" s="499">
        <v>0</v>
      </c>
      <c r="D77" s="467">
        <v>0</v>
      </c>
      <c r="E77" s="467">
        <v>0</v>
      </c>
      <c r="F77" s="467"/>
      <c r="G77" s="467"/>
      <c r="H77" s="467"/>
      <c r="I77" s="467"/>
      <c r="J77" s="467"/>
      <c r="K77" s="467"/>
      <c r="L77" s="467"/>
      <c r="M77" s="467"/>
      <c r="N77" s="467"/>
      <c r="O77" s="467"/>
      <c r="P77" s="499">
        <f>SUM(D77:O77)</f>
        <v>0</v>
      </c>
      <c r="Q77" s="499">
        <f t="shared" si="12"/>
        <v>0</v>
      </c>
      <c r="R77" s="500"/>
    </row>
    <row r="78" spans="2:18" x14ac:dyDescent="0.2">
      <c r="B78" s="372"/>
      <c r="C78" s="473"/>
      <c r="D78" s="466"/>
      <c r="E78" s="466"/>
      <c r="F78" s="466"/>
      <c r="G78" s="466"/>
      <c r="H78" s="466"/>
      <c r="I78" s="466"/>
      <c r="J78" s="466"/>
      <c r="K78" s="466"/>
      <c r="L78" s="466"/>
      <c r="M78" s="466"/>
      <c r="N78" s="466"/>
      <c r="O78" s="466"/>
      <c r="P78" s="473"/>
      <c r="Q78" s="473"/>
      <c r="R78" s="466"/>
    </row>
    <row r="79" spans="2:18" x14ac:dyDescent="0.2">
      <c r="B79" s="341" t="s">
        <v>256</v>
      </c>
      <c r="C79" s="476"/>
      <c r="D79" s="467"/>
      <c r="E79" s="467"/>
      <c r="F79" s="467"/>
      <c r="G79" s="467"/>
      <c r="H79" s="467"/>
      <c r="I79" s="467"/>
      <c r="J79" s="467"/>
      <c r="K79" s="467"/>
      <c r="L79" s="467"/>
      <c r="M79" s="467"/>
      <c r="N79" s="467"/>
      <c r="O79" s="467"/>
      <c r="P79" s="476"/>
      <c r="Q79" s="476"/>
      <c r="R79" s="476">
        <f>3333333.33+3333333.33</f>
        <v>6666666.6600000001</v>
      </c>
    </row>
    <row r="80" spans="2:18" x14ac:dyDescent="0.2">
      <c r="B80" s="369" t="s">
        <v>146</v>
      </c>
      <c r="C80" s="497">
        <v>0</v>
      </c>
      <c r="D80" s="465">
        <v>0</v>
      </c>
      <c r="E80" s="465">
        <v>0</v>
      </c>
      <c r="F80" s="465"/>
      <c r="G80" s="465"/>
      <c r="H80" s="465"/>
      <c r="I80" s="465"/>
      <c r="J80" s="465"/>
      <c r="K80" s="465"/>
      <c r="L80" s="465"/>
      <c r="M80" s="465"/>
      <c r="N80" s="465"/>
      <c r="O80" s="465"/>
      <c r="P80" s="497">
        <f>SUM(D80:O80)</f>
        <v>0</v>
      </c>
      <c r="Q80" s="497">
        <f t="shared" ref="Q80:Q84" si="13">P80+C80</f>
        <v>0</v>
      </c>
      <c r="R80" s="498"/>
    </row>
    <row r="81" spans="2:18" x14ac:dyDescent="0.2">
      <c r="B81" s="372" t="s">
        <v>147</v>
      </c>
      <c r="C81" s="494">
        <v>1254359.6299999997</v>
      </c>
      <c r="D81" s="466">
        <v>0</v>
      </c>
      <c r="E81" s="466">
        <v>7012.15</v>
      </c>
      <c r="F81" s="466"/>
      <c r="G81" s="466"/>
      <c r="H81" s="466"/>
      <c r="I81" s="466"/>
      <c r="J81" s="466"/>
      <c r="K81" s="466"/>
      <c r="L81" s="466"/>
      <c r="M81" s="466"/>
      <c r="N81" s="466"/>
      <c r="O81" s="466"/>
      <c r="P81" s="494">
        <f>SUM(D81:O81)</f>
        <v>7012.15</v>
      </c>
      <c r="Q81" s="494">
        <f t="shared" si="13"/>
        <v>1261371.7799999996</v>
      </c>
      <c r="R81" s="493"/>
    </row>
    <row r="82" spans="2:18" x14ac:dyDescent="0.2">
      <c r="B82" s="372" t="s">
        <v>140</v>
      </c>
      <c r="C82" s="494">
        <v>8557.5500000000011</v>
      </c>
      <c r="D82" s="466">
        <v>853.28000000000009</v>
      </c>
      <c r="E82" s="466">
        <v>883.91000000000008</v>
      </c>
      <c r="F82" s="466"/>
      <c r="G82" s="466"/>
      <c r="H82" s="466"/>
      <c r="I82" s="466"/>
      <c r="J82" s="466"/>
      <c r="K82" s="466"/>
      <c r="L82" s="466"/>
      <c r="M82" s="466"/>
      <c r="N82" s="466"/>
      <c r="O82" s="466"/>
      <c r="P82" s="494">
        <f>SUM(D82:O82)</f>
        <v>1737.19</v>
      </c>
      <c r="Q82" s="494">
        <f t="shared" si="13"/>
        <v>10294.740000000002</v>
      </c>
      <c r="R82" s="493"/>
    </row>
    <row r="83" spans="2:18" x14ac:dyDescent="0.2">
      <c r="B83" s="372" t="s">
        <v>149</v>
      </c>
      <c r="C83" s="494">
        <v>0</v>
      </c>
      <c r="D83" s="466">
        <v>0</v>
      </c>
      <c r="E83" s="466">
        <v>0</v>
      </c>
      <c r="F83" s="466"/>
      <c r="G83" s="466"/>
      <c r="H83" s="466"/>
      <c r="I83" s="466"/>
      <c r="J83" s="466"/>
      <c r="K83" s="466"/>
      <c r="L83" s="466"/>
      <c r="M83" s="466"/>
      <c r="N83" s="466"/>
      <c r="O83" s="466"/>
      <c r="P83" s="494">
        <f>SUM(D83:O83)</f>
        <v>0</v>
      </c>
      <c r="Q83" s="494">
        <f t="shared" si="13"/>
        <v>0</v>
      </c>
      <c r="R83" s="493"/>
    </row>
    <row r="84" spans="2:18" x14ac:dyDescent="0.2">
      <c r="B84" s="373" t="s">
        <v>150</v>
      </c>
      <c r="C84" s="499">
        <v>0</v>
      </c>
      <c r="D84" s="467">
        <v>0</v>
      </c>
      <c r="E84" s="467">
        <v>0</v>
      </c>
      <c r="F84" s="467"/>
      <c r="G84" s="467"/>
      <c r="H84" s="467"/>
      <c r="I84" s="467"/>
      <c r="J84" s="467"/>
      <c r="K84" s="467"/>
      <c r="L84" s="467"/>
      <c r="M84" s="467"/>
      <c r="N84" s="467"/>
      <c r="O84" s="467"/>
      <c r="P84" s="499">
        <f>SUM(D84:O84)</f>
        <v>0</v>
      </c>
      <c r="Q84" s="499">
        <f t="shared" si="13"/>
        <v>0</v>
      </c>
      <c r="R84" s="500"/>
    </row>
    <row r="85" spans="2:18" x14ac:dyDescent="0.2">
      <c r="B85" s="372"/>
      <c r="C85" s="473"/>
      <c r="D85" s="466"/>
      <c r="E85" s="466"/>
      <c r="F85" s="466"/>
      <c r="G85" s="466"/>
      <c r="H85" s="466"/>
      <c r="I85" s="466"/>
      <c r="J85" s="466"/>
      <c r="K85" s="466"/>
      <c r="L85" s="466"/>
      <c r="M85" s="466"/>
      <c r="N85" s="466"/>
      <c r="O85" s="466"/>
      <c r="P85" s="473"/>
      <c r="Q85" s="473"/>
      <c r="R85" s="466"/>
    </row>
    <row r="86" spans="2:18" x14ac:dyDescent="0.2">
      <c r="B86" s="341" t="s">
        <v>157</v>
      </c>
      <c r="C86" s="476"/>
      <c r="D86" s="467"/>
      <c r="E86" s="467"/>
      <c r="F86" s="467"/>
      <c r="G86" s="467"/>
      <c r="H86" s="476"/>
      <c r="I86" s="467"/>
      <c r="J86" s="467"/>
      <c r="K86" s="467"/>
      <c r="L86" s="467"/>
      <c r="M86" s="467"/>
      <c r="N86" s="467"/>
      <c r="O86" s="467"/>
      <c r="P86" s="476"/>
      <c r="Q86" s="476"/>
      <c r="R86" s="476">
        <f>0</f>
        <v>0</v>
      </c>
    </row>
    <row r="87" spans="2:18" x14ac:dyDescent="0.2">
      <c r="B87" s="369" t="s">
        <v>146</v>
      </c>
      <c r="C87" s="497">
        <v>0</v>
      </c>
      <c r="D87" s="465">
        <v>0</v>
      </c>
      <c r="E87" s="465">
        <v>0</v>
      </c>
      <c r="F87" s="465"/>
      <c r="G87" s="465"/>
      <c r="H87" s="465"/>
      <c r="I87" s="465"/>
      <c r="J87" s="465"/>
      <c r="K87" s="465"/>
      <c r="L87" s="465"/>
      <c r="M87" s="465"/>
      <c r="N87" s="465"/>
      <c r="O87" s="465"/>
      <c r="P87" s="497">
        <f>SUM(D87:O87)</f>
        <v>0</v>
      </c>
      <c r="Q87" s="497">
        <f t="shared" ref="Q87:Q91" si="14">P87+C87</f>
        <v>0</v>
      </c>
      <c r="R87" s="498"/>
    </row>
    <row r="88" spans="2:18" x14ac:dyDescent="0.2">
      <c r="B88" s="372" t="s">
        <v>147</v>
      </c>
      <c r="C88" s="494">
        <v>0</v>
      </c>
      <c r="D88" s="466">
        <v>0</v>
      </c>
      <c r="E88" s="466">
        <v>0</v>
      </c>
      <c r="F88" s="466"/>
      <c r="G88" s="466"/>
      <c r="H88" s="466"/>
      <c r="I88" s="466"/>
      <c r="J88" s="466"/>
      <c r="K88" s="466"/>
      <c r="L88" s="466"/>
      <c r="M88" s="466"/>
      <c r="N88" s="466"/>
      <c r="O88" s="466"/>
      <c r="P88" s="494">
        <f>SUM(D88:O88)</f>
        <v>0</v>
      </c>
      <c r="Q88" s="494">
        <f t="shared" si="14"/>
        <v>0</v>
      </c>
      <c r="R88" s="493"/>
    </row>
    <row r="89" spans="2:18" x14ac:dyDescent="0.2">
      <c r="B89" s="372" t="s">
        <v>140</v>
      </c>
      <c r="C89" s="494">
        <v>0</v>
      </c>
      <c r="D89" s="466">
        <v>0</v>
      </c>
      <c r="E89" s="466">
        <v>0</v>
      </c>
      <c r="F89" s="466"/>
      <c r="G89" s="466"/>
      <c r="H89" s="466"/>
      <c r="I89" s="466"/>
      <c r="J89" s="466"/>
      <c r="K89" s="466"/>
      <c r="L89" s="466"/>
      <c r="M89" s="466"/>
      <c r="N89" s="466"/>
      <c r="O89" s="466"/>
      <c r="P89" s="494">
        <f>SUM(D89:O89)</f>
        <v>0</v>
      </c>
      <c r="Q89" s="494">
        <f t="shared" si="14"/>
        <v>0</v>
      </c>
      <c r="R89" s="493"/>
    </row>
    <row r="90" spans="2:18" x14ac:dyDescent="0.2">
      <c r="B90" s="372" t="s">
        <v>149</v>
      </c>
      <c r="C90" s="494">
        <v>0</v>
      </c>
      <c r="D90" s="466">
        <v>0</v>
      </c>
      <c r="E90" s="466">
        <v>0</v>
      </c>
      <c r="F90" s="466"/>
      <c r="G90" s="466"/>
      <c r="H90" s="466"/>
      <c r="I90" s="466"/>
      <c r="J90" s="466"/>
      <c r="K90" s="466"/>
      <c r="L90" s="466"/>
      <c r="M90" s="466"/>
      <c r="N90" s="466"/>
      <c r="O90" s="466"/>
      <c r="P90" s="494">
        <f>SUM(D90:O90)</f>
        <v>0</v>
      </c>
      <c r="Q90" s="494">
        <f t="shared" si="14"/>
        <v>0</v>
      </c>
      <c r="R90" s="493"/>
    </row>
    <row r="91" spans="2:18" x14ac:dyDescent="0.2">
      <c r="B91" s="373" t="s">
        <v>150</v>
      </c>
      <c r="C91" s="499">
        <v>0</v>
      </c>
      <c r="D91" s="467">
        <v>0</v>
      </c>
      <c r="E91" s="467">
        <v>0</v>
      </c>
      <c r="F91" s="467"/>
      <c r="G91" s="467"/>
      <c r="H91" s="467"/>
      <c r="I91" s="467"/>
      <c r="J91" s="467"/>
      <c r="K91" s="467"/>
      <c r="L91" s="467"/>
      <c r="M91" s="467"/>
      <c r="N91" s="467"/>
      <c r="O91" s="467"/>
      <c r="P91" s="499">
        <f>SUM(D91:O91)</f>
        <v>0</v>
      </c>
      <c r="Q91" s="499">
        <f t="shared" si="14"/>
        <v>0</v>
      </c>
      <c r="R91" s="500"/>
    </row>
    <row r="92" spans="2:18" x14ac:dyDescent="0.2">
      <c r="B92" s="372"/>
      <c r="C92" s="473"/>
      <c r="D92" s="466"/>
      <c r="E92" s="466"/>
      <c r="F92" s="466"/>
      <c r="G92" s="466"/>
      <c r="H92" s="466"/>
      <c r="I92" s="466"/>
      <c r="J92" s="466"/>
      <c r="K92" s="466"/>
      <c r="L92" s="466"/>
      <c r="M92" s="466"/>
      <c r="N92" s="466"/>
      <c r="O92" s="466"/>
      <c r="P92" s="473"/>
      <c r="Q92" s="473"/>
      <c r="R92" s="466"/>
    </row>
    <row r="93" spans="2:18" s="370" customFormat="1" ht="15.75" x14ac:dyDescent="0.25">
      <c r="B93" s="352" t="s">
        <v>151</v>
      </c>
      <c r="C93" s="474">
        <v>3259402.58</v>
      </c>
      <c r="D93" s="474">
        <f>SUM(D87:D91,D80:D84,D73:D77,D69)</f>
        <v>16041.119999999995</v>
      </c>
      <c r="E93" s="474">
        <f t="shared" ref="E93:Q93" si="15">SUM(E87:E91,E80:E84,E73:E77,E69)</f>
        <v>23968.009999999995</v>
      </c>
      <c r="F93" s="474">
        <f t="shared" si="15"/>
        <v>0</v>
      </c>
      <c r="G93" s="474">
        <f>SUM(G87:G91,G80:G84,G73:G77,G69)</f>
        <v>0</v>
      </c>
      <c r="H93" s="474">
        <f t="shared" si="15"/>
        <v>0</v>
      </c>
      <c r="I93" s="474">
        <f t="shared" si="15"/>
        <v>0</v>
      </c>
      <c r="J93" s="474">
        <f t="shared" si="15"/>
        <v>0</v>
      </c>
      <c r="K93" s="474">
        <f t="shared" si="15"/>
        <v>0</v>
      </c>
      <c r="L93" s="474">
        <f t="shared" si="15"/>
        <v>0</v>
      </c>
      <c r="M93" s="474">
        <f>SUM(M87:M91,M80:M84,M73:M77,M69)</f>
        <v>0</v>
      </c>
      <c r="N93" s="474">
        <f>SUM(N87:N91,N80:N84,N73:N77,N69)</f>
        <v>0</v>
      </c>
      <c r="O93" s="474">
        <f t="shared" si="15"/>
        <v>0</v>
      </c>
      <c r="P93" s="474">
        <f t="shared" si="15"/>
        <v>40009.12999999999</v>
      </c>
      <c r="Q93" s="474">
        <f t="shared" si="15"/>
        <v>3299411.71</v>
      </c>
      <c r="R93" s="474">
        <f>ROUNDDOWN(SUM(R86,R79,R72,R69),0)</f>
        <v>17730000</v>
      </c>
    </row>
    <row r="94" spans="2:18" x14ac:dyDescent="0.2">
      <c r="B94" s="371"/>
      <c r="C94" s="466"/>
      <c r="D94" s="466"/>
      <c r="E94" s="466"/>
      <c r="F94" s="466"/>
      <c r="G94" s="466"/>
      <c r="H94" s="466"/>
      <c r="I94" s="466"/>
      <c r="J94" s="466"/>
      <c r="K94" s="466"/>
      <c r="L94" s="466"/>
      <c r="M94" s="466"/>
      <c r="N94" s="466"/>
      <c r="O94" s="466"/>
      <c r="P94" s="466"/>
      <c r="Q94" s="473"/>
      <c r="R94" s="466"/>
    </row>
    <row r="95" spans="2:18" ht="15.75" x14ac:dyDescent="0.25">
      <c r="B95" s="343" t="s">
        <v>152</v>
      </c>
      <c r="C95" s="467"/>
      <c r="D95" s="467"/>
      <c r="E95" s="467"/>
      <c r="F95" s="467"/>
      <c r="G95" s="467"/>
      <c r="H95" s="467"/>
      <c r="I95" s="467"/>
      <c r="J95" s="467"/>
      <c r="K95" s="467"/>
      <c r="L95" s="467"/>
      <c r="M95" s="467"/>
      <c r="N95" s="467"/>
      <c r="O95" s="467"/>
      <c r="P95" s="467"/>
      <c r="Q95" s="476"/>
      <c r="R95" s="467"/>
    </row>
    <row r="96" spans="2:18" x14ac:dyDescent="0.2">
      <c r="B96" s="368" t="s">
        <v>146</v>
      </c>
      <c r="C96" s="497">
        <v>0</v>
      </c>
      <c r="D96" s="332">
        <f t="shared" ref="D96:E99" si="16">SUM(D87+D80+D73)</f>
        <v>0</v>
      </c>
      <c r="E96" s="332">
        <f t="shared" si="16"/>
        <v>0</v>
      </c>
      <c r="F96" s="332"/>
      <c r="G96" s="332"/>
      <c r="H96" s="332"/>
      <c r="I96" s="332"/>
      <c r="J96" s="332"/>
      <c r="K96" s="332"/>
      <c r="L96" s="332"/>
      <c r="M96" s="332"/>
      <c r="N96" s="332"/>
      <c r="O96" s="332"/>
      <c r="P96" s="497">
        <f t="shared" ref="P96:P100" si="17">SUM(P87,P80,P73)</f>
        <v>0</v>
      </c>
      <c r="Q96" s="497">
        <f t="shared" ref="Q96:Q101" si="18">P96+C96</f>
        <v>0</v>
      </c>
      <c r="R96" s="498"/>
    </row>
    <row r="97" spans="2:18" x14ac:dyDescent="0.2">
      <c r="B97" s="372" t="s">
        <v>147</v>
      </c>
      <c r="C97" s="494">
        <v>2034844.0299999998</v>
      </c>
      <c r="D97" s="332">
        <f t="shared" si="16"/>
        <v>954.92</v>
      </c>
      <c r="E97" s="332">
        <f t="shared" si="16"/>
        <v>7163.0099999999993</v>
      </c>
      <c r="F97" s="332"/>
      <c r="G97" s="332"/>
      <c r="H97" s="332"/>
      <c r="I97" s="332"/>
      <c r="J97" s="332"/>
      <c r="K97" s="332"/>
      <c r="L97" s="332"/>
      <c r="M97" s="332"/>
      <c r="N97" s="332"/>
      <c r="O97" s="332"/>
      <c r="P97" s="494">
        <f t="shared" si="17"/>
        <v>8117.9299999999994</v>
      </c>
      <c r="Q97" s="494">
        <f t="shared" si="18"/>
        <v>2042961.9599999997</v>
      </c>
      <c r="R97" s="493"/>
    </row>
    <row r="98" spans="2:18" x14ac:dyDescent="0.2">
      <c r="B98" s="372" t="s">
        <v>140</v>
      </c>
      <c r="C98" s="494">
        <v>38921.68</v>
      </c>
      <c r="D98" s="332">
        <f t="shared" si="16"/>
        <v>3880.88</v>
      </c>
      <c r="E98" s="332">
        <f t="shared" si="16"/>
        <v>3921.5599999999995</v>
      </c>
      <c r="F98" s="332"/>
      <c r="G98" s="332"/>
      <c r="H98" s="332"/>
      <c r="I98" s="332"/>
      <c r="J98" s="332"/>
      <c r="K98" s="332"/>
      <c r="L98" s="332"/>
      <c r="M98" s="332"/>
      <c r="N98" s="332"/>
      <c r="O98" s="332"/>
      <c r="P98" s="494">
        <f t="shared" si="17"/>
        <v>7802.4400000000005</v>
      </c>
      <c r="Q98" s="494">
        <f t="shared" si="18"/>
        <v>46724.12</v>
      </c>
      <c r="R98" s="493"/>
    </row>
    <row r="99" spans="2:18" x14ac:dyDescent="0.2">
      <c r="B99" s="372" t="s">
        <v>149</v>
      </c>
      <c r="C99" s="494">
        <v>0</v>
      </c>
      <c r="D99" s="332">
        <f t="shared" si="16"/>
        <v>0</v>
      </c>
      <c r="E99" s="332">
        <f t="shared" si="16"/>
        <v>0</v>
      </c>
      <c r="F99" s="332"/>
      <c r="G99" s="332"/>
      <c r="H99" s="332"/>
      <c r="I99" s="332"/>
      <c r="J99" s="332"/>
      <c r="K99" s="332"/>
      <c r="L99" s="332"/>
      <c r="M99" s="332"/>
      <c r="N99" s="332"/>
      <c r="O99" s="332"/>
      <c r="P99" s="494">
        <f t="shared" si="17"/>
        <v>0</v>
      </c>
      <c r="Q99" s="494">
        <f t="shared" si="18"/>
        <v>0</v>
      </c>
      <c r="R99" s="493"/>
    </row>
    <row r="100" spans="2:18" x14ac:dyDescent="0.2">
      <c r="B100" s="372" t="s">
        <v>150</v>
      </c>
      <c r="C100" s="494">
        <v>0</v>
      </c>
      <c r="D100" s="332">
        <v>0</v>
      </c>
      <c r="E100" s="332">
        <v>0</v>
      </c>
      <c r="F100" s="332"/>
      <c r="G100" s="332"/>
      <c r="H100" s="332"/>
      <c r="I100" s="332"/>
      <c r="J100" s="332"/>
      <c r="K100" s="332"/>
      <c r="L100" s="332"/>
      <c r="M100" s="332"/>
      <c r="N100" s="332"/>
      <c r="O100" s="332"/>
      <c r="P100" s="494">
        <f t="shared" si="17"/>
        <v>0</v>
      </c>
      <c r="Q100" s="494">
        <f t="shared" si="18"/>
        <v>0</v>
      </c>
      <c r="R100" s="493"/>
    </row>
    <row r="101" spans="2:18" x14ac:dyDescent="0.2">
      <c r="B101" s="365" t="s">
        <v>172</v>
      </c>
      <c r="C101" s="499">
        <v>1185636.8700000006</v>
      </c>
      <c r="D101" s="501">
        <f t="shared" ref="D101:E101" si="19">D69</f>
        <v>11205.319999999996</v>
      </c>
      <c r="E101" s="501">
        <f t="shared" si="19"/>
        <v>12883.439999999993</v>
      </c>
      <c r="F101" s="501"/>
      <c r="G101" s="501"/>
      <c r="H101" s="501"/>
      <c r="I101" s="501"/>
      <c r="J101" s="501"/>
      <c r="K101" s="501"/>
      <c r="L101" s="501"/>
      <c r="M101" s="501"/>
      <c r="N101" s="501"/>
      <c r="O101" s="501"/>
      <c r="P101" s="499">
        <f t="shared" ref="P101" si="20">SUM(P69)</f>
        <v>24088.759999999991</v>
      </c>
      <c r="Q101" s="499">
        <f t="shared" si="18"/>
        <v>1209725.6300000006</v>
      </c>
      <c r="R101" s="500"/>
    </row>
    <row r="102" spans="2:18" ht="15.75" x14ac:dyDescent="0.25">
      <c r="B102" s="352" t="s">
        <v>153</v>
      </c>
      <c r="C102" s="474">
        <v>3259402.58</v>
      </c>
      <c r="D102" s="474">
        <f>SUM(D96:D101)</f>
        <v>16041.119999999995</v>
      </c>
      <c r="E102" s="474">
        <f t="shared" ref="E102:P102" si="21">SUM(E96:E101)</f>
        <v>23968.009999999995</v>
      </c>
      <c r="F102" s="474">
        <f t="shared" si="21"/>
        <v>0</v>
      </c>
      <c r="G102" s="474">
        <f t="shared" si="21"/>
        <v>0</v>
      </c>
      <c r="H102" s="474">
        <f t="shared" si="21"/>
        <v>0</v>
      </c>
      <c r="I102" s="474">
        <f t="shared" si="21"/>
        <v>0</v>
      </c>
      <c r="J102" s="474">
        <f t="shared" si="21"/>
        <v>0</v>
      </c>
      <c r="K102" s="474">
        <f t="shared" si="21"/>
        <v>0</v>
      </c>
      <c r="L102" s="474">
        <f t="shared" si="21"/>
        <v>0</v>
      </c>
      <c r="M102" s="474">
        <f t="shared" si="21"/>
        <v>0</v>
      </c>
      <c r="N102" s="474">
        <f t="shared" si="21"/>
        <v>0</v>
      </c>
      <c r="O102" s="474">
        <f t="shared" si="21"/>
        <v>0</v>
      </c>
      <c r="P102" s="474">
        <f t="shared" si="21"/>
        <v>40009.12999999999</v>
      </c>
      <c r="Q102" s="474">
        <f>SUM(Q96:Q101)</f>
        <v>3299411.7100000004</v>
      </c>
      <c r="R102" s="474">
        <f>R93</f>
        <v>17730000</v>
      </c>
    </row>
    <row r="103" spans="2:18" x14ac:dyDescent="0.2">
      <c r="B103" s="344"/>
      <c r="C103" s="465"/>
      <c r="D103" s="465"/>
      <c r="E103" s="465"/>
      <c r="F103" s="465"/>
      <c r="G103" s="465"/>
      <c r="H103" s="465"/>
      <c r="I103" s="465"/>
      <c r="J103" s="465"/>
      <c r="K103" s="465"/>
      <c r="L103" s="465"/>
      <c r="M103" s="465"/>
      <c r="N103" s="465"/>
      <c r="O103" s="465"/>
      <c r="P103" s="465"/>
      <c r="Q103" s="469"/>
      <c r="R103" s="465"/>
    </row>
    <row r="104" spans="2:18" ht="15.75" x14ac:dyDescent="0.25">
      <c r="B104" s="343" t="s">
        <v>154</v>
      </c>
      <c r="C104" s="467"/>
      <c r="D104" s="467"/>
      <c r="E104" s="467"/>
      <c r="F104" s="467"/>
      <c r="G104" s="467"/>
      <c r="H104" s="467"/>
      <c r="I104" s="467"/>
      <c r="J104" s="467"/>
      <c r="K104" s="467"/>
      <c r="L104" s="467"/>
      <c r="M104" s="467"/>
      <c r="N104" s="467"/>
      <c r="O104" s="467"/>
      <c r="P104" s="467"/>
      <c r="Q104" s="476"/>
      <c r="R104" s="467"/>
    </row>
    <row r="105" spans="2:18" x14ac:dyDescent="0.2">
      <c r="B105" s="369" t="s">
        <v>177</v>
      </c>
      <c r="C105" s="494">
        <v>11245.415600000008</v>
      </c>
      <c r="D105" s="502">
        <f t="shared" ref="D105:E105" si="22">((SUM(D43:D60)+D8)*0.01)+D16</f>
        <v>75.669799999999967</v>
      </c>
      <c r="E105" s="502">
        <f t="shared" si="22"/>
        <v>76.489800000000002</v>
      </c>
      <c r="F105" s="502"/>
      <c r="G105" s="502"/>
      <c r="H105" s="502"/>
      <c r="I105" s="502"/>
      <c r="J105" s="502"/>
      <c r="K105" s="502"/>
      <c r="L105" s="502"/>
      <c r="M105" s="502"/>
      <c r="N105" s="502"/>
      <c r="O105" s="502"/>
      <c r="P105" s="494">
        <f>SUM(D105:O105)</f>
        <v>152.15959999999995</v>
      </c>
      <c r="Q105" s="497">
        <f t="shared" ref="Q105:Q108" si="23">P105+C105</f>
        <v>11397.575200000007</v>
      </c>
      <c r="R105" s="498"/>
    </row>
    <row r="106" spans="2:18" x14ac:dyDescent="0.2">
      <c r="B106" s="366" t="s">
        <v>155</v>
      </c>
      <c r="C106" s="494">
        <v>140664.55380000011</v>
      </c>
      <c r="D106" s="332">
        <f t="shared" ref="D106:E106" si="24">(SUM(D44:D60,D8)*0.12)+D24+(D32*0.55)+D19+D23+D66+D17+(D67*0.83)+(D63*0.03)</f>
        <v>908.03759999999943</v>
      </c>
      <c r="E106" s="332">
        <f t="shared" si="24"/>
        <v>917.87759999999992</v>
      </c>
      <c r="F106" s="332"/>
      <c r="G106" s="332"/>
      <c r="H106" s="332"/>
      <c r="I106" s="332"/>
      <c r="J106" s="332"/>
      <c r="K106" s="332"/>
      <c r="L106" s="332"/>
      <c r="M106" s="332"/>
      <c r="N106" s="332"/>
      <c r="O106" s="332"/>
      <c r="P106" s="494">
        <f>SUM(D106:O106)</f>
        <v>1825.9151999999995</v>
      </c>
      <c r="Q106" s="494">
        <f t="shared" si="23"/>
        <v>142490.4690000001</v>
      </c>
      <c r="R106" s="493"/>
    </row>
    <row r="107" spans="2:18" ht="14.25" customHeight="1" x14ac:dyDescent="0.2">
      <c r="B107" s="372" t="s">
        <v>156</v>
      </c>
      <c r="C107" s="494">
        <v>17998.559000000008</v>
      </c>
      <c r="D107" s="332">
        <f t="shared" ref="D107:E107" si="25">(SUM(D44:D60,D8)*0.01)+(D32*0.45)+(SUM(D87:D91)*0.99)+(D67*0.17)+(D63*0.97)</f>
        <v>75.669799999999967</v>
      </c>
      <c r="E107" s="332">
        <f t="shared" si="25"/>
        <v>76.489800000000002</v>
      </c>
      <c r="F107" s="332"/>
      <c r="G107" s="332"/>
      <c r="H107" s="332"/>
      <c r="I107" s="332"/>
      <c r="J107" s="332"/>
      <c r="K107" s="332"/>
      <c r="L107" s="332"/>
      <c r="M107" s="332"/>
      <c r="N107" s="332"/>
      <c r="O107" s="332"/>
      <c r="P107" s="494">
        <f>SUM(D107:O107)</f>
        <v>152.15959999999995</v>
      </c>
      <c r="Q107" s="494">
        <f t="shared" si="23"/>
        <v>18150.718600000007</v>
      </c>
      <c r="R107" s="493"/>
    </row>
    <row r="108" spans="2:18" ht="15" x14ac:dyDescent="0.2">
      <c r="B108" s="373" t="s">
        <v>296</v>
      </c>
      <c r="C108" s="499">
        <v>3040871.4515999998</v>
      </c>
      <c r="D108" s="501">
        <f t="shared" ref="D108:E108" si="26">(SUM(D44:D60,D8)*0.86)+SUM(D73:D77)+SUM(D80:D84)+(SUM(D87:D91)*0.01)</f>
        <v>11343.402799999996</v>
      </c>
      <c r="E108" s="501">
        <f t="shared" si="26"/>
        <v>17662.692799999997</v>
      </c>
      <c r="F108" s="501"/>
      <c r="G108" s="501"/>
      <c r="H108" s="501"/>
      <c r="I108" s="501"/>
      <c r="J108" s="501"/>
      <c r="K108" s="501"/>
      <c r="L108" s="501"/>
      <c r="M108" s="501"/>
      <c r="N108" s="501"/>
      <c r="O108" s="501"/>
      <c r="P108" s="499">
        <f>SUM(D108:O108)</f>
        <v>29006.095599999993</v>
      </c>
      <c r="Q108" s="499">
        <f t="shared" si="23"/>
        <v>3069877.5471999999</v>
      </c>
      <c r="R108" s="500"/>
    </row>
    <row r="109" spans="2:18" ht="15.75" x14ac:dyDescent="0.25">
      <c r="B109" s="352" t="s">
        <v>222</v>
      </c>
      <c r="C109" s="474">
        <v>3210779.98</v>
      </c>
      <c r="D109" s="474">
        <f>SUM(D105:D108)</f>
        <v>12402.779999999995</v>
      </c>
      <c r="E109" s="474">
        <f t="shared" ref="E109:P109" si="27">SUM(E105:E108)</f>
        <v>18733.549999999996</v>
      </c>
      <c r="F109" s="474">
        <f t="shared" si="27"/>
        <v>0</v>
      </c>
      <c r="G109" s="474">
        <f>SUM(G105:G108)</f>
        <v>0</v>
      </c>
      <c r="H109" s="474">
        <f t="shared" si="27"/>
        <v>0</v>
      </c>
      <c r="I109" s="474">
        <f t="shared" si="27"/>
        <v>0</v>
      </c>
      <c r="J109" s="474">
        <f t="shared" si="27"/>
        <v>0</v>
      </c>
      <c r="K109" s="474">
        <f t="shared" si="27"/>
        <v>0</v>
      </c>
      <c r="L109" s="474">
        <f t="shared" si="27"/>
        <v>0</v>
      </c>
      <c r="M109" s="474">
        <f t="shared" si="27"/>
        <v>0</v>
      </c>
      <c r="N109" s="474">
        <f t="shared" si="27"/>
        <v>0</v>
      </c>
      <c r="O109" s="474">
        <f t="shared" si="27"/>
        <v>0</v>
      </c>
      <c r="P109" s="474">
        <f t="shared" si="27"/>
        <v>31136.329999999994</v>
      </c>
      <c r="Q109" s="474">
        <f>SUM(Q105:Q108)</f>
        <v>3241916.31</v>
      </c>
      <c r="R109" s="474">
        <f>R93</f>
        <v>17730000</v>
      </c>
    </row>
    <row r="110" spans="2:18" x14ac:dyDescent="0.2">
      <c r="B110" s="371"/>
      <c r="C110" s="332"/>
      <c r="D110" s="332"/>
      <c r="E110" s="332"/>
      <c r="F110" s="332"/>
      <c r="G110" s="332"/>
      <c r="H110" s="332"/>
      <c r="I110" s="332"/>
      <c r="J110" s="332"/>
      <c r="K110" s="332"/>
      <c r="L110" s="332"/>
      <c r="M110" s="332"/>
      <c r="N110" s="332"/>
      <c r="O110" s="332"/>
      <c r="P110" s="332"/>
      <c r="Q110" s="332"/>
      <c r="R110" s="332"/>
    </row>
    <row r="111" spans="2:18" x14ac:dyDescent="0.2">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2">
      <c r="B112" s="617" t="s">
        <v>271</v>
      </c>
      <c r="C112" s="617"/>
      <c r="D112" s="617"/>
      <c r="E112" s="617"/>
      <c r="F112" s="617"/>
      <c r="G112" s="617"/>
      <c r="H112" s="617"/>
      <c r="I112" s="617"/>
      <c r="J112" s="617"/>
      <c r="K112" s="617"/>
      <c r="L112" s="617"/>
      <c r="M112" s="617"/>
      <c r="N112" s="617"/>
      <c r="O112" s="617"/>
      <c r="P112" s="617"/>
      <c r="Q112" s="617"/>
      <c r="R112" s="617"/>
    </row>
    <row r="113" spans="2:18" s="370" customFormat="1" x14ac:dyDescent="0.2">
      <c r="B113" s="617" t="s">
        <v>279</v>
      </c>
      <c r="C113" s="617"/>
      <c r="D113" s="617"/>
      <c r="E113" s="617"/>
      <c r="F113" s="617"/>
      <c r="G113" s="617"/>
      <c r="H113" s="617"/>
      <c r="I113" s="617"/>
      <c r="J113" s="617"/>
      <c r="K113" s="617"/>
      <c r="L113" s="617"/>
      <c r="M113" s="617"/>
      <c r="N113" s="617"/>
      <c r="O113" s="617"/>
      <c r="P113" s="617"/>
      <c r="Q113" s="617"/>
      <c r="R113" s="617"/>
    </row>
    <row r="114" spans="2:18" x14ac:dyDescent="0.2">
      <c r="B114" s="370" t="s">
        <v>280</v>
      </c>
      <c r="D114" s="332"/>
      <c r="E114" s="332"/>
      <c r="F114" s="332"/>
      <c r="G114" s="332"/>
      <c r="H114" s="332"/>
      <c r="I114" s="332"/>
      <c r="J114" s="332"/>
      <c r="K114" s="332"/>
      <c r="L114" s="332"/>
      <c r="M114" s="332"/>
      <c r="N114" s="332"/>
      <c r="O114" s="332"/>
      <c r="P114" s="332"/>
      <c r="Q114" s="332"/>
      <c r="R114" s="332"/>
    </row>
    <row r="115" spans="2:18" x14ac:dyDescent="0.2">
      <c r="B115" s="347" t="s">
        <v>281</v>
      </c>
      <c r="C115" s="347"/>
      <c r="D115" s="332"/>
      <c r="E115" s="332"/>
      <c r="F115" s="332"/>
      <c r="G115" s="332"/>
      <c r="H115" s="332"/>
      <c r="I115" s="332"/>
      <c r="J115" s="332"/>
      <c r="K115" s="332"/>
      <c r="L115" s="332"/>
      <c r="M115" s="332"/>
      <c r="N115" s="332"/>
      <c r="O115" s="332"/>
      <c r="P115" s="332"/>
      <c r="Q115" s="332"/>
      <c r="R115" s="332"/>
    </row>
    <row r="116" spans="2:18" x14ac:dyDescent="0.2">
      <c r="B116" s="370" t="s">
        <v>297</v>
      </c>
      <c r="D116" s="464"/>
      <c r="E116" s="464"/>
      <c r="F116" s="346"/>
      <c r="G116" s="346"/>
      <c r="H116" s="346"/>
      <c r="I116" s="346"/>
      <c r="J116" s="346"/>
      <c r="K116" s="346"/>
      <c r="L116" s="346"/>
      <c r="M116" s="346"/>
      <c r="N116" s="346"/>
      <c r="O116" s="346"/>
      <c r="P116" s="346"/>
    </row>
    <row r="117" spans="2:18" x14ac:dyDescent="0.2">
      <c r="B117" s="348"/>
      <c r="C117" s="348"/>
      <c r="D117" s="464"/>
      <c r="E117" s="464"/>
      <c r="F117" s="346"/>
      <c r="G117" s="346"/>
      <c r="H117" s="346"/>
      <c r="I117" s="346"/>
      <c r="J117" s="346"/>
      <c r="K117" s="346"/>
      <c r="L117" s="346"/>
      <c r="M117" s="346"/>
      <c r="N117" s="346"/>
      <c r="O117" s="346"/>
      <c r="P117" s="346"/>
    </row>
    <row r="118" spans="2:18" x14ac:dyDescent="0.2">
      <c r="D118" s="346"/>
      <c r="E118" s="346"/>
      <c r="F118" s="346"/>
      <c r="G118" s="346"/>
      <c r="H118" s="346"/>
      <c r="I118" s="346"/>
      <c r="J118" s="346"/>
      <c r="K118" s="346"/>
      <c r="L118" s="346"/>
      <c r="M118" s="346"/>
      <c r="N118" s="346"/>
      <c r="O118" s="346"/>
      <c r="P118" s="346"/>
    </row>
    <row r="119" spans="2:18" x14ac:dyDescent="0.2">
      <c r="F119" s="349"/>
      <c r="G119" s="358"/>
      <c r="H119" s="332"/>
    </row>
    <row r="120" spans="2:18" x14ac:dyDescent="0.2">
      <c r="F120" s="349"/>
      <c r="G120" s="358"/>
      <c r="H120" s="332"/>
    </row>
    <row r="121" spans="2:18" x14ac:dyDescent="0.2">
      <c r="G121" s="358"/>
    </row>
    <row r="122" spans="2:18" x14ac:dyDescent="0.2">
      <c r="F122" s="332"/>
      <c r="G122" s="358"/>
      <c r="H122" s="332"/>
    </row>
    <row r="123" spans="2:18" s="370" customFormat="1" x14ac:dyDescent="0.2">
      <c r="F123" s="332"/>
      <c r="G123" s="358"/>
      <c r="H123" s="332"/>
      <c r="P123" s="371"/>
      <c r="Q123" s="371"/>
      <c r="R123" s="371"/>
    </row>
    <row r="124" spans="2:18" s="370" customFormat="1" x14ac:dyDescent="0.2">
      <c r="F124" s="332"/>
      <c r="G124" s="358"/>
      <c r="H124" s="332"/>
      <c r="P124" s="371"/>
      <c r="Q124" s="371"/>
      <c r="R124" s="371"/>
    </row>
    <row r="125" spans="2:18" s="370" customFormat="1" x14ac:dyDescent="0.2">
      <c r="F125" s="332"/>
      <c r="G125" s="358"/>
      <c r="H125" s="332"/>
      <c r="P125" s="371"/>
      <c r="Q125" s="371"/>
      <c r="R125" s="371"/>
    </row>
    <row r="126" spans="2:18" s="370" customFormat="1" x14ac:dyDescent="0.2">
      <c r="F126" s="332"/>
      <c r="G126" s="358"/>
      <c r="H126" s="332"/>
      <c r="P126" s="371"/>
      <c r="Q126" s="371"/>
      <c r="R126" s="371"/>
    </row>
    <row r="127" spans="2:18" s="370" customFormat="1" x14ac:dyDescent="0.2">
      <c r="G127" s="350"/>
      <c r="H127" s="332"/>
      <c r="P127" s="371"/>
      <c r="Q127" s="371"/>
      <c r="R127" s="371"/>
    </row>
    <row r="141" spans="2:4" x14ac:dyDescent="0.2">
      <c r="B141" s="360"/>
      <c r="C141" s="360"/>
      <c r="D141" s="360"/>
    </row>
    <row r="142" spans="2:4" x14ac:dyDescent="0.2">
      <c r="B142" s="360"/>
      <c r="C142" s="360"/>
      <c r="D142" s="360"/>
    </row>
    <row r="143" spans="2:4" x14ac:dyDescent="0.2">
      <c r="B143" s="360"/>
      <c r="C143" s="360"/>
      <c r="D143" s="360"/>
    </row>
    <row r="144" spans="2:4" x14ac:dyDescent="0.2">
      <c r="B144" s="360"/>
      <c r="C144" s="360"/>
      <c r="D144" s="360"/>
    </row>
    <row r="145" spans="2:4" x14ac:dyDescent="0.2">
      <c r="B145" s="360"/>
      <c r="C145" s="360"/>
      <c r="D145" s="360"/>
    </row>
    <row r="146" spans="2:4" x14ac:dyDescent="0.2">
      <c r="B146" s="360"/>
      <c r="C146" s="360"/>
      <c r="D146" s="360"/>
    </row>
    <row r="147" spans="2:4" x14ac:dyDescent="0.2">
      <c r="B147" s="360"/>
      <c r="C147" s="360"/>
      <c r="D147" s="360"/>
    </row>
    <row r="148" spans="2:4" x14ac:dyDescent="0.2">
      <c r="B148" s="360"/>
      <c r="C148" s="360"/>
      <c r="D148" s="360"/>
    </row>
    <row r="149" spans="2:4" x14ac:dyDescent="0.2">
      <c r="B149" s="360"/>
      <c r="C149" s="360"/>
      <c r="D149" s="360"/>
    </row>
    <row r="150" spans="2:4" x14ac:dyDescent="0.2">
      <c r="B150" s="360"/>
      <c r="C150" s="360"/>
      <c r="D150" s="360"/>
    </row>
    <row r="151" spans="2:4" x14ac:dyDescent="0.2">
      <c r="B151" s="360"/>
      <c r="C151" s="360"/>
      <c r="D151" s="360"/>
    </row>
    <row r="152" spans="2:4" x14ac:dyDescent="0.2">
      <c r="B152" s="360"/>
      <c r="C152" s="360"/>
      <c r="D152" s="360"/>
    </row>
  </sheetData>
  <mergeCells count="9">
    <mergeCell ref="B112:R112"/>
    <mergeCell ref="B113:R113"/>
    <mergeCell ref="B1:R1"/>
    <mergeCell ref="B2:R2"/>
    <mergeCell ref="D4:O4"/>
    <mergeCell ref="P4:P5"/>
    <mergeCell ref="Q4:Q5"/>
    <mergeCell ref="R4:R5"/>
    <mergeCell ref="C4:C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Index" ma:contentTypeID="0x0101003B06EB156D2E48A3804B5469260513A000A6B01C94BCD9574F91FC8CEB3BBBEFB7" ma:contentTypeVersion="20" ma:contentTypeDescription="Document Index Attachments" ma:contentTypeScope="" ma:versionID="d9da8e995bb2f4fae79766d8760d2da0">
  <xsd:schema xmlns:xsd="http://www.w3.org/2001/XMLSchema" xmlns:xs="http://www.w3.org/2001/XMLSchema" xmlns:p="http://schemas.microsoft.com/office/2006/metadata/properties" xmlns:ns2="d5647fab-248f-4381-ab8b-4a5f5e0b1a94" xmlns:ns3="e852b074-69ca-4456-aec7-47c330335a5d" targetNamespace="http://schemas.microsoft.com/office/2006/metadata/properties" ma:root="true" ma:fieldsID="528336c611a55a7e33f1182d224c8125" ns2:_="" ns3:_="">
    <xsd:import namespace="d5647fab-248f-4381-ab8b-4a5f5e0b1a94"/>
    <xsd:import namespace="e852b074-69ca-4456-aec7-47c330335a5d"/>
    <xsd:element name="properties">
      <xsd:complexType>
        <xsd:sequence>
          <xsd:element name="documentManagement">
            <xsd:complexType>
              <xsd:all>
                <xsd:element ref="ns2:ProceedingNumber" minOccurs="0"/>
                <xsd:element ref="ns2:ProceedingAcronym"/>
                <xsd:element ref="ns2:DocIndexSubject"/>
                <xsd:element ref="ns2:ProceedingParty" minOccurs="0"/>
                <xsd:element ref="ns2:DocIndexDate"/>
                <xsd:element ref="ns2:DocIndexSecurity" minOccurs="0"/>
                <xsd:element ref="ns2:DocIndexAuthorizedClients" minOccurs="0"/>
                <xsd:element ref="ns2:DocIndexType" minOccurs="0"/>
                <xsd:element ref="ns2:DocIndexSubType" minOccurs="0"/>
                <xsd:element ref="ns2:EnableToESM" minOccurs="0"/>
                <xsd:element ref="ns2:ProceedingNote" minOccurs="0"/>
                <xsd:element ref="ns2:DocIndexPublishedCategory" minOccurs="0"/>
                <xsd:element ref="ns2:DocIndexPublishStatus"/>
                <xsd:element ref="ns2:DocIndexPublishDate" minOccurs="0"/>
                <xsd:element ref="ns2:DocIndexPageNumber"/>
                <xsd:element ref="ns2:DocIndexRelevanceNumber" minOccurs="0"/>
                <xsd:element ref="ns2:DocIndexManualPublish" minOccurs="0"/>
                <xsd:element ref="ns2:LNAuthors" minOccurs="0"/>
                <xsd:element ref="ns2:DocIndexClip" minOccurs="0"/>
                <xsd:element ref="ns2:DocIndexSubmitforPublish" minOccurs="0"/>
                <xsd:element ref="ns2:DocInfoId" minOccurs="0"/>
                <xsd:element ref="ns2:IsDocIndexPublished" minOccurs="0"/>
                <xsd:element ref="ns2:DocIndexAttachmentDB" minOccurs="0"/>
                <xsd:element ref="ns2:LNServerName" minOccurs="0"/>
                <xsd:element ref="ns3:NotesUNIDForDocSet" minOccurs="0"/>
                <xsd:element ref="ns3:NotesUNID" minOccurs="0"/>
                <xsd:element ref="ns3:NotesTimeStamp" minOccurs="0"/>
                <xsd:element ref="ns3:Notes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ProceedingNumber" ma:index="1" nillable="true" ma:displayName="Proceeding Number" ma:indexed="true" ma:internalName="ProceedingNumber" ma:readOnly="false">
      <xsd:simpleType>
        <xsd:restriction base="dms:Text"/>
      </xsd:simpleType>
    </xsd:element>
    <xsd:element name="ProceedingAcronym" ma:index="2" ma:displayName="Acronym" ma:internalName="ProceedingAcronym" ma:readOnly="false">
      <xsd:simpleType>
        <xsd:restriction base="dms:Text"/>
      </xsd:simpleType>
    </xsd:element>
    <xsd:element name="DocIndexSubject" ma:index="3" ma:displayName="Subject" ma:internalName="DocIndexSubject" ma:readOnly="false">
      <xsd:simpleType>
        <xsd:restriction base="dms:Note">
          <xsd:maxLength value="255"/>
        </xsd:restriction>
      </xsd:simpleType>
    </xsd:element>
    <xsd:element name="ProceedingParty" ma:index="4" nillable="true" ma:displayName="Party/Applicant" ma:indexed="true" ma:list="{5516fffd-7bbe-43de-8ff1-3b967e40f7e0}" ma:internalName="ProceedingParty" ma:showField="Title" ma:web="{d5647fab-248f-4381-ab8b-4a5f5e0b1a94}">
      <xsd:simpleType>
        <xsd:restriction base="dms:Lookup"/>
      </xsd:simpleType>
    </xsd:element>
    <xsd:element name="DocIndexDate" ma:index="5" ma:displayName="Document Date" ma:default="[today]" ma:format="DateOnly" ma:internalName="DocIndexDate" ma:readOnly="false">
      <xsd:simpleType>
        <xsd:restriction base="dms:DateTime"/>
      </xsd:simpleType>
    </xsd:element>
    <xsd:element name="DocIndexSecurity" ma:index="6" nillable="true" ma:displayName="ACT" ma:default="Public" ma:format="Dropdown" ma:internalName="DocIndexSecurity">
      <xsd:simpleType>
        <xsd:restriction base="dms:Choice">
          <xsd:enumeration value="Public"/>
          <xsd:enumeration value="Internal"/>
          <xsd:enumeration value="Confidential"/>
        </xsd:restriction>
      </xsd:simpleType>
    </xsd:element>
    <xsd:element name="DocIndexAuthorizedClients" ma:index="7" nillable="true" ma:displayName="Authorized Clients" ma:SearchPeopleOnly="false" ma:SharePointGroup="0" ma:internalName="DocIndexAuthorizedClien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IndexType" ma:index="8" nillable="true" ma:displayName="Document Type" ma:indexed="true" ma:list="{d0c86a3f-5ba9-455a-af6f-a06377c268a7}" ma:internalName="DocIndexType" ma:showField="Title" ma:web="{d5647fab-248f-4381-ab8b-4a5f5e0b1a94}">
      <xsd:simpleType>
        <xsd:restriction base="dms:Lookup"/>
      </xsd:simpleType>
    </xsd:element>
    <xsd:element name="DocIndexSubType" ma:index="9" nillable="true" ma:displayName="Document Sub Type" ma:list="{eab6bbf1-9e94-45e0-a1c8-af817a942207}" ma:internalName="DocIndexSubType" ma:showField="Title" ma:web="{d5647fab-248f-4381-ab8b-4a5f5e0b1a94}">
      <xsd:simpleType>
        <xsd:restriction base="dms:Lookup"/>
      </xsd:simpleType>
    </xsd:element>
    <xsd:element name="EnableToESM" ma:index="10" nillable="true" ma:displayName="ES&amp;M" ma:default="No" ma:format="RadioButtons" ma:internalName="EnableToESM">
      <xsd:simpleType>
        <xsd:restriction base="dms:Choice">
          <xsd:enumeration value="Yes"/>
          <xsd:enumeration value="No"/>
        </xsd:restriction>
      </xsd:simpleType>
    </xsd:element>
    <xsd:element name="ProceedingNote" ma:index="11" nillable="true" ma:displayName="Note" ma:internalName="ProceedingNote">
      <xsd:simpleType>
        <xsd:restriction base="dms:Note"/>
      </xsd:simpleType>
    </xsd:element>
    <xsd:element name="DocIndexPublishedCategory" ma:index="12" nillable="true" ma:displayName="Published Category" ma:default="" ma:format="Dropdown" ma:internalName="DocIndexPublishedCategory">
      <xsd:simpleType>
        <xsd:restriction base="dms:Choice">
          <xsd:enumeration value="CPUC"/>
          <xsd:enumeration value="FERC"/>
          <xsd:enumeration value="CEC"/>
          <xsd:enumeration value="Appellate"/>
          <xsd:enumeration value="Court of Appeals"/>
          <xsd:enumeration value="DC Court"/>
          <xsd:enumeration value="Superior Court"/>
          <xsd:enumeration value="Supreme Court"/>
        </xsd:restriction>
      </xsd:simpleType>
    </xsd:element>
    <xsd:element name="DocIndexPublishStatus" ma:index="13" ma:displayName="Publish Status" ma:default="New" ma:format="Dropdown" ma:indexed="true" ma:internalName="DocIndexPublishStatus">
      <xsd:simpleType>
        <xsd:restriction base="dms:Choice">
          <xsd:enumeration value="New"/>
          <xsd:enumeration value="Submitted for Publishing"/>
          <xsd:enumeration value="Published"/>
          <xsd:enumeration value="Disapproved for Publishing"/>
          <xsd:enumeration value="Unpublished"/>
          <xsd:enumeration value="In Process"/>
        </xsd:restriction>
      </xsd:simpleType>
    </xsd:element>
    <xsd:element name="DocIndexPublishDate" ma:index="14" nillable="true" ma:displayName="Publish Date" ma:format="DateOnly" ma:internalName="DocIndexPublishDate">
      <xsd:simpleType>
        <xsd:restriction base="dms:DateTime"/>
      </xsd:simpleType>
    </xsd:element>
    <xsd:element name="DocIndexPageNumber" ma:index="15" ma:displayName="Page Number" ma:internalName="DocIndexPageNumber" ma:readOnly="false">
      <xsd:simpleType>
        <xsd:restriction base="dms:Text"/>
      </xsd:simpleType>
    </xsd:element>
    <xsd:element name="DocIndexRelevanceNumber" ma:index="16" nillable="true" ma:displayName="Relevance Number" ma:hidden="true" ma:internalName="DocIndexRelevanceNumber" ma:readOnly="false">
      <xsd:simpleType>
        <xsd:restriction base="dms:Text"/>
      </xsd:simpleType>
    </xsd:element>
    <xsd:element name="DocIndexManualPublish" ma:index="17" nillable="true" ma:displayName="Manual Publish" ma:default="No" ma:format="RadioButtons" ma:internalName="DocIndexManualPublish">
      <xsd:simpleType>
        <xsd:restriction base="dms:Choice">
          <xsd:enumeration value="Yes"/>
          <xsd:enumeration value="No"/>
        </xsd:restriction>
      </xsd:simpleType>
    </xsd:element>
    <xsd:element name="LNAuthors" ma:index="18" nillable="true" ma:displayName="Authors" ma:internalName="LNAuthors">
      <xsd:simpleType>
        <xsd:restriction base="dms:Note">
          <xsd:maxLength value="255"/>
        </xsd:restriction>
      </xsd:simpleType>
    </xsd:element>
    <xsd:element name="DocIndexClip" ma:index="19" nillable="true" ma:displayName="Clip" ma:list="{7a8b4abe-3d7b-4d7d-9c63-fd50bfbc124f}" ma:internalName="DocIndexClip" ma:showField="Title" ma:web="{d5647fab-248f-4381-ab8b-4a5f5e0b1a94}">
      <xsd:simpleType>
        <xsd:restriction base="dms:Lookup"/>
      </xsd:simpleType>
    </xsd:element>
    <xsd:element name="DocIndexSubmitforPublish" ma:index="20" nillable="true" ma:displayName="Submitted for Publishing By" ma:internalName="DocIndexSubmitforPublish">
      <xsd:simpleType>
        <xsd:restriction base="dms:Text"/>
      </xsd:simpleType>
    </xsd:element>
    <xsd:element name="DocInfoId" ma:index="21" nillable="true" ma:displayName="Doc Info Id" ma:hidden="true" ma:internalName="DocInfoId" ma:readOnly="false">
      <xsd:simpleType>
        <xsd:restriction base="dms:Text"/>
      </xsd:simpleType>
    </xsd:element>
    <xsd:element name="IsDocIndexPublished" ma:index="27" nillable="true" ma:displayName="Is Document Published" ma:default="No" ma:format="RadioButtons" ma:hidden="true" ma:internalName="IsDocIndexPublished">
      <xsd:simpleType>
        <xsd:restriction base="dms:Choice">
          <xsd:enumeration value="Yes"/>
          <xsd:enumeration value="No"/>
        </xsd:restriction>
      </xsd:simpleType>
    </xsd:element>
    <xsd:element name="DocIndexAttachmentDB" ma:index="29" nillable="true" ma:displayName="Attachment DB" ma:hidden="true" ma:internalName="DocIndexAttachmentDB">
      <xsd:simpleType>
        <xsd:restriction base="dms:Text"/>
      </xsd:simpleType>
    </xsd:element>
    <xsd:element name="LNServerName" ma:index="30" nillable="true" ma:displayName="LN Server Name" ma:hidden="true" ma:internalName="LNServer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2b074-69ca-4456-aec7-47c330335a5d" elementFormDefault="qualified">
    <xsd:import namespace="http://schemas.microsoft.com/office/2006/documentManagement/types"/>
    <xsd:import namespace="http://schemas.microsoft.com/office/infopath/2007/PartnerControls"/>
    <xsd:element name="NotesUNIDForDocSet" ma:index="32" nillable="true" ma:displayName="NotesUNIDForDocSet" ma:hidden="true" ma:internalName="NotesUNIDForDocSet">
      <xsd:simpleType>
        <xsd:restriction base="dms:Text"/>
      </xsd:simpleType>
    </xsd:element>
    <xsd:element name="NotesUNID" ma:index="33" nillable="true" ma:displayName="NotesUNID" ma:hidden="true" ma:internalName="NotesUNID">
      <xsd:simpleType>
        <xsd:restriction base="dms:Text"/>
      </xsd:simpleType>
    </xsd:element>
    <xsd:element name="NotesTimeStamp" ma:index="34" nillable="true" ma:displayName="NotesTimeStamp" ma:hidden="true" ma:internalName="NotesTimeStamp">
      <xsd:simpleType>
        <xsd:restriction base="dms:DateTime"/>
      </xsd:simpleType>
    </xsd:element>
    <xsd:element name="NotesPart" ma:index="35" nillable="true" ma:displayName="NotesPart" ma:hidden="true" ma:internalName="NotesPar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22" ma:displayName="Proceeding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edingNumber xmlns="d5647fab-248f-4381-ab8b-4a5f5e0b1a94">A.08-06-001, A.08-06-002, A.08-06-003</ProceedingNumber>
    <DocIndexManualPublish xmlns="d5647fab-248f-4381-ab8b-4a5f5e0b1a94">No</DocIndexManualPublish>
    <DocIndexAttachmentDB xmlns="d5647fab-248f-4381-ab8b-4a5f5e0b1a94" xsi:nil="true"/>
    <ProceedingAcronym xmlns="d5647fab-248f-4381-ab8b-4a5f5e0b1a94">2009-11 DR App</ProceedingAcronym>
    <DocIndexDate xmlns="d5647fab-248f-4381-ab8b-4a5f5e0b1a94">2014-06-23T07:00:00+00:00</DocIndexDate>
    <DocIndexSecurity xmlns="d5647fab-248f-4381-ab8b-4a5f5e0b1a94">Public</DocIndexSecurity>
    <DocIndexSubmitforPublish xmlns="d5647fab-248f-4381-ab8b-4a5f5e0b1a94">LAW_AD\velardjv</DocIndexSubmitforPublish>
    <DocInfoId xmlns="d5647fab-248f-4381-ab8b-4a5f5e0b1a94" xsi:nil="true"/>
    <IsDocIndexPublished xmlns="d5647fab-248f-4381-ab8b-4a5f5e0b1a94">Yes</IsDocIndexPublished>
    <DocIndexSubject xmlns="d5647fab-248f-4381-ab8b-4a5f5e0b1a94">SCE ILP and DRP Report for May 2014_EXCEL</DocIndexSubject>
    <NotesPart xmlns="e852b074-69ca-4456-aec7-47c330335a5d" xsi:nil="true"/>
    <DocIndexClip xmlns="d5647fab-248f-4381-ab8b-4a5f5e0b1a94">1</DocIndexClip>
    <DocIndexSubType xmlns="d5647fab-248f-4381-ab8b-4a5f5e0b1a94" xsi:nil="true"/>
    <DocIndexPublishedCategory xmlns="d5647fab-248f-4381-ab8b-4a5f5e0b1a94">CPUC</DocIndexPublishedCategory>
    <DocIndexPageNumber xmlns="d5647fab-248f-4381-ab8b-4a5f5e0b1a94">13</DocIndexPageNumber>
    <LNAuthors xmlns="d5647fab-248f-4381-ab8b-4a5f5e0b1a94" xsi:nil="true"/>
    <DocIndexType xmlns="d5647fab-248f-4381-ab8b-4a5f5e0b1a94">75</DocIndexType>
    <EnableToESM xmlns="d5647fab-248f-4381-ab8b-4a5f5e0b1a94">Yes</EnableToESM>
    <NotesTimeStamp xmlns="e852b074-69ca-4456-aec7-47c330335a5d" xsi:nil="true"/>
    <ProceedingNote xmlns="d5647fab-248f-4381-ab8b-4a5f5e0b1a94" xsi:nil="true"/>
    <DocIndexAuthorizedClients xmlns="d5647fab-248f-4381-ab8b-4a5f5e0b1a94">
      <UserInfo>
        <DisplayName/>
        <AccountId xsi:nil="true"/>
        <AccountType/>
      </UserInfo>
    </DocIndexAuthorizedClients>
    <DocIndexPublishStatus xmlns="d5647fab-248f-4381-ab8b-4a5f5e0b1a94">Published</DocIndexPublishStatus>
    <ProceedingParty xmlns="d5647fab-248f-4381-ab8b-4a5f5e0b1a94">2802</ProceedingParty>
    <DocIndexPublishDate xmlns="d5647fab-248f-4381-ab8b-4a5f5e0b1a94">2014-06-23T07:00:00+00:00</DocIndexPublishDate>
    <LNServerName xmlns="d5647fab-248f-4381-ab8b-4a5f5e0b1a94" xsi:nil="true"/>
    <NotesUNID xmlns="e852b074-69ca-4456-aec7-47c330335a5d" xsi:nil="true"/>
    <DocIndexRelevanceNumber xmlns="d5647fab-248f-4381-ab8b-4a5f5e0b1a94" xsi:nil="true"/>
    <NotesUNIDForDocSet xmlns="e852b074-69ca-4456-aec7-47c330335a5d" xsi:nil="true"/>
  </documentManagement>
</p:properties>
</file>

<file path=customXml/itemProps1.xml><?xml version="1.0" encoding="utf-8"?>
<ds:datastoreItem xmlns:ds="http://schemas.openxmlformats.org/officeDocument/2006/customXml" ds:itemID="{306E04BE-0DFB-4672-93B3-235C89C80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47fab-248f-4381-ab8b-4a5f5e0b1a94"/>
    <ds:schemaRef ds:uri="e852b074-69ca-4456-aec7-47c330335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7189FD-5860-46C3-B76F-94F84F3626A9}">
  <ds:schemaRefs>
    <ds:schemaRef ds:uri="http://schemas.microsoft.com/sharepoint/v3/contenttype/forms"/>
  </ds:schemaRefs>
</ds:datastoreItem>
</file>

<file path=customXml/itemProps3.xml><?xml version="1.0" encoding="utf-8"?>
<ds:datastoreItem xmlns:ds="http://schemas.openxmlformats.org/officeDocument/2006/customXml" ds:itemID="{6119CB9F-8ABE-4E87-93AC-CD0C4ED70EB9}">
  <ds:schemaRefs>
    <ds:schemaRef ds:uri="http://purl.org/dc/elements/1.1/"/>
    <ds:schemaRef ds:uri="e852b074-69ca-4456-aec7-47c330335a5d"/>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schemas.openxmlformats.org/package/2006/metadata/core-properties"/>
    <ds:schemaRef ds:uri="d5647fab-248f-4381-ab8b-4a5f5e0b1a9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Program MW ExPost &amp; ExAnte</vt:lpstr>
      <vt:lpstr>Load Impacts (ExPost &amp; ExAnte)</vt:lpstr>
      <vt:lpstr>2009 TA-TI Distribution</vt:lpstr>
      <vt:lpstr>2012 TA-TI Distribution</vt:lpstr>
      <vt:lpstr>2015 TA-TI Distribution</vt:lpstr>
      <vt:lpstr>2015-2016 DRP Expenditures</vt:lpstr>
      <vt:lpstr>DRP Carryover Expenditures </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'2015 TA-TI Distribution'!Print_Area</vt:lpstr>
      <vt:lpstr>'2015-2016 DRP Expenditures'!Print_Area</vt:lpstr>
      <vt:lpstr>'DRP Carryover Expenditures '!Print_Area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'2015-2016 DRP Expenditures'!Print_Titles</vt:lpstr>
      <vt:lpstr>'DRP Carryover Expenditures '!Print_Titles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Jeremy McMillan</dc:creator>
  <cp:lastModifiedBy>Irene Gutierrez</cp:lastModifiedBy>
  <cp:lastPrinted>2014-10-16T18:57:00Z</cp:lastPrinted>
  <dcterms:created xsi:type="dcterms:W3CDTF">2012-06-20T15:31:03Z</dcterms:created>
  <dcterms:modified xsi:type="dcterms:W3CDTF">2016-03-21T17:22:43Z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0x0101003B06EB156D2E48A3804B5469260513A000A6B01C94BCD9574F91FC8CEB3BBBEFB7</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071aa333-4608-43a3-a2fe-1270307be86a</vt:lpwstr>
  </property>
  <property fmtid="{D5CDD505-2E9C-101B-9397-08002B2CF9AE}" pid="9" name="Physical File">
    <vt:lpwstr>No</vt:lpwstr>
  </property>
  <property fmtid="{D5CDD505-2E9C-101B-9397-08002B2CF9AE}" pid="10" name="_dlc_DocId">
    <vt:lpwstr>RIMS-3-122730</vt:lpwstr>
  </property>
  <property fmtid="{D5CDD505-2E9C-101B-9397-08002B2CF9AE}" pid="11" name="_dlc_DocIdUrl">
    <vt:lpwstr>http://rims.sce.com/_layouts/DocIdRedir.aspx?ID=RIMS-3-122730, RIMS-3-122730</vt:lpwstr>
  </property>
</Properties>
</file>