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752" windowWidth="12048" windowHeight="3096" tabRatio="789"/>
  </bookViews>
  <sheets>
    <sheet name="Program Ex Ante &amp; Ex Post MWs" sheetId="1" r:id="rId1"/>
    <sheet name="Load Impacts (ExPost &amp; ExAnte)" sheetId="2" r:id="rId2"/>
    <sheet name="2009 TA-TI Distribution" sheetId="3" r:id="rId3"/>
    <sheet name="2012 TA-TI Distribution" sheetId="4" r:id="rId4"/>
    <sheet name="2015 TA-TI Distribution" sheetId="35" r:id="rId5"/>
    <sheet name="2017 TA-TI Distribution" sheetId="40" r:id="rId6"/>
    <sheet name="2017 DRP Expenditures" sheetId="5" r:id="rId7"/>
    <sheet name="DRP Carryover Expenditures " sheetId="34" r:id="rId8"/>
    <sheet name="Incentives" sheetId="33" r:id="rId9"/>
    <sheet name="Marketing-Monthly" sheetId="27" r:id="rId10"/>
    <sheet name="Marketing-Quarterly" sheetId="37" r:id="rId11"/>
    <sheet name="Fund Shift Log" sheetId="6" r:id="rId12"/>
    <sheet name="Event Summary" sheetId="41" r:id="rId13"/>
    <sheet name="Aliso Canyon Program MW" sheetId="38" r:id="rId14"/>
    <sheet name="Aliso Canyon Expenditures" sheetId="39" r:id="rId15"/>
  </sheets>
  <externalReferences>
    <externalReference r:id="rId16"/>
    <externalReference r:id="rId17"/>
    <externalReference r:id="rId18"/>
  </externalReferences>
  <definedNames>
    <definedName name="_xlnm._FilterDatabase" localSheetId="6" hidden="1">'2017 DRP Expenditures'!$B$49:$S$61</definedName>
    <definedName name="_xlnm._FilterDatabase" localSheetId="7" hidden="1">'DRP Carryover Expenditures '!$B$52:$P$68</definedName>
    <definedName name="_xlnm._FilterDatabase" localSheetId="12" hidden="1">'Event Summary'!$B$4:$J$966</definedName>
    <definedName name="AMP_SA">[1]AMP!$C$5:$C$17</definedName>
    <definedName name="API_SA">[2]API!$C$5:$C$17</definedName>
    <definedName name="BEx002UMNZ7W9J1USKBIXXY7OL5G" localSheetId="4" hidden="1">#REF!</definedName>
    <definedName name="BEx002UMNZ7W9J1USKBIXXY7OL5G" localSheetId="5" hidden="1">#REF!</definedName>
    <definedName name="BEx002UMNZ7W9J1USKBIXXY7OL5G" localSheetId="7" hidden="1">#REF!</definedName>
    <definedName name="BEx002UMNZ7W9J1USKBIXXY7OL5G" localSheetId="9" hidden="1">#REF!</definedName>
    <definedName name="BEx002UMNZ7W9J1USKBIXXY7OL5G" localSheetId="10" hidden="1">#REF!</definedName>
    <definedName name="BEx002UMNZ7W9J1USKBIXXY7OL5G" hidden="1">#REF!</definedName>
    <definedName name="BEx1FPDH9HTA0782XVSDONUC9JTX" localSheetId="4" hidden="1">#REF!</definedName>
    <definedName name="BEx1FPDH9HTA0782XVSDONUC9JTX" localSheetId="5" hidden="1">#REF!</definedName>
    <definedName name="BEx1FPDH9HTA0782XVSDONUC9JTX" localSheetId="7" hidden="1">#REF!</definedName>
    <definedName name="BEx1FPDH9HTA0782XVSDONUC9JTX" localSheetId="9" hidden="1">#REF!</definedName>
    <definedName name="BEx1FPDH9HTA0782XVSDONUC9JTX" localSheetId="10" hidden="1">#REF!</definedName>
    <definedName name="BEx1FPDH9HTA0782XVSDONUC9JTX" hidden="1">#REF!</definedName>
    <definedName name="BEx1H2TQMG02SK9ZQJ46YUCP5XBC" localSheetId="4" hidden="1">#REF!</definedName>
    <definedName name="BEx1H2TQMG02SK9ZQJ46YUCP5XBC" localSheetId="5" hidden="1">#REF!</definedName>
    <definedName name="BEx1H2TQMG02SK9ZQJ46YUCP5XBC" localSheetId="7" hidden="1">#REF!</definedName>
    <definedName name="BEx1H2TQMG02SK9ZQJ46YUCP5XBC" localSheetId="9" hidden="1">#REF!</definedName>
    <definedName name="BEx1H2TQMG02SK9ZQJ46YUCP5XBC" localSheetId="10" hidden="1">#REF!</definedName>
    <definedName name="BEx1H2TQMG02SK9ZQJ46YUCP5XBC" hidden="1">#REF!</definedName>
    <definedName name="BEx1HF4404AHE06CVV04V3VYXGLO" localSheetId="4" hidden="1">#REF!</definedName>
    <definedName name="BEx1HF4404AHE06CVV04V3VYXGLO" localSheetId="5" hidden="1">#REF!</definedName>
    <definedName name="BEx1HF4404AHE06CVV04V3VYXGLO" localSheetId="7" hidden="1">#REF!</definedName>
    <definedName name="BEx1HF4404AHE06CVV04V3VYXGLO" localSheetId="9" hidden="1">#REF!</definedName>
    <definedName name="BEx1HF4404AHE06CVV04V3VYXGLO" localSheetId="10" hidden="1">#REF!</definedName>
    <definedName name="BEx1HF4404AHE06CVV04V3VYXGLO" hidden="1">#REF!</definedName>
    <definedName name="BEx1HS5DZZBYN407E0SB1MLDKPPP" localSheetId="4" hidden="1">#REF!</definedName>
    <definedName name="BEx1HS5DZZBYN407E0SB1MLDKPPP" localSheetId="5" hidden="1">#REF!</definedName>
    <definedName name="BEx1HS5DZZBYN407E0SB1MLDKPPP" localSheetId="7" hidden="1">#REF!</definedName>
    <definedName name="BEx1HS5DZZBYN407E0SB1MLDKPPP" localSheetId="9" hidden="1">#REF!</definedName>
    <definedName name="BEx1HS5DZZBYN407E0SB1MLDKPPP" localSheetId="10" hidden="1">#REF!</definedName>
    <definedName name="BEx1HS5DZZBYN407E0SB1MLDKPPP" hidden="1">#REF!</definedName>
    <definedName name="BEx1I7VS2YQ428XXWBU9LMAKVG9J" localSheetId="4" hidden="1">#REF!</definedName>
    <definedName name="BEx1I7VS2YQ428XXWBU9LMAKVG9J" localSheetId="5" hidden="1">#REF!</definedName>
    <definedName name="BEx1I7VS2YQ428XXWBU9LMAKVG9J" localSheetId="7" hidden="1">#REF!</definedName>
    <definedName name="BEx1I7VS2YQ428XXWBU9LMAKVG9J" localSheetId="9" hidden="1">#REF!</definedName>
    <definedName name="BEx1I7VS2YQ428XXWBU9LMAKVG9J" localSheetId="10" hidden="1">#REF!</definedName>
    <definedName name="BEx1I7VS2YQ428XXWBU9LMAKVG9J" hidden="1">#REF!</definedName>
    <definedName name="BEx1ICODGOQ05E1F0GH9VP39FLQN" localSheetId="4" hidden="1">#REF!</definedName>
    <definedName name="BEx1ICODGOQ05E1F0GH9VP39FLQN" localSheetId="5" hidden="1">#REF!</definedName>
    <definedName name="BEx1ICODGOQ05E1F0GH9VP39FLQN" localSheetId="7" hidden="1">#REF!</definedName>
    <definedName name="BEx1ICODGOQ05E1F0GH9VP39FLQN" localSheetId="9" hidden="1">#REF!</definedName>
    <definedName name="BEx1ICODGOQ05E1F0GH9VP39FLQN" localSheetId="10" hidden="1">#REF!</definedName>
    <definedName name="BEx1ICODGOQ05E1F0GH9VP39FLQN" hidden="1">#REF!</definedName>
    <definedName name="BEx1J0I9Z726T1Y2I27UIF92260K" localSheetId="4" hidden="1">#REF!</definedName>
    <definedName name="BEx1J0I9Z726T1Y2I27UIF92260K" localSheetId="5" hidden="1">#REF!</definedName>
    <definedName name="BEx1J0I9Z726T1Y2I27UIF92260K" localSheetId="7" hidden="1">#REF!</definedName>
    <definedName name="BEx1J0I9Z726T1Y2I27UIF92260K" localSheetId="9" hidden="1">#REF!</definedName>
    <definedName name="BEx1J0I9Z726T1Y2I27UIF92260K" localSheetId="10" hidden="1">#REF!</definedName>
    <definedName name="BEx1J0I9Z726T1Y2I27UIF92260K" hidden="1">#REF!</definedName>
    <definedName name="BEx1JCHTAE52HYWZUZYTWJJM2JB0" localSheetId="4" hidden="1">#REF!</definedName>
    <definedName name="BEx1JCHTAE52HYWZUZYTWJJM2JB0" localSheetId="5" hidden="1">#REF!</definedName>
    <definedName name="BEx1JCHTAE52HYWZUZYTWJJM2JB0" localSheetId="7" hidden="1">#REF!</definedName>
    <definedName name="BEx1JCHTAE52HYWZUZYTWJJM2JB0" localSheetId="9" hidden="1">#REF!</definedName>
    <definedName name="BEx1JCHTAE52HYWZUZYTWJJM2JB0" localSheetId="10" hidden="1">#REF!</definedName>
    <definedName name="BEx1JCHTAE52HYWZUZYTWJJM2JB0" hidden="1">#REF!</definedName>
    <definedName name="BEx1JHVVW8M1V6AQXW7HUG1PH1VJ" localSheetId="4" hidden="1">#REF!</definedName>
    <definedName name="BEx1JHVVW8M1V6AQXW7HUG1PH1VJ" localSheetId="5" hidden="1">#REF!</definedName>
    <definedName name="BEx1JHVVW8M1V6AQXW7HUG1PH1VJ" localSheetId="7" hidden="1">#REF!</definedName>
    <definedName name="BEx1JHVVW8M1V6AQXW7HUG1PH1VJ" localSheetId="9" hidden="1">#REF!</definedName>
    <definedName name="BEx1JHVVW8M1V6AQXW7HUG1PH1VJ" localSheetId="10" hidden="1">#REF!</definedName>
    <definedName name="BEx1JHVVW8M1V6AQXW7HUG1PH1VJ" hidden="1">#REF!</definedName>
    <definedName name="BEx1K12EBDBZ3JMBWF0M57SNYZUF" localSheetId="4" hidden="1">#REF!</definedName>
    <definedName name="BEx1K12EBDBZ3JMBWF0M57SNYZUF" localSheetId="5" hidden="1">#REF!</definedName>
    <definedName name="BEx1K12EBDBZ3JMBWF0M57SNYZUF" localSheetId="7" hidden="1">#REF!</definedName>
    <definedName name="BEx1K12EBDBZ3JMBWF0M57SNYZUF" localSheetId="9" hidden="1">#REF!</definedName>
    <definedName name="BEx1K12EBDBZ3JMBWF0M57SNYZUF" localSheetId="10" hidden="1">#REF!</definedName>
    <definedName name="BEx1K12EBDBZ3JMBWF0M57SNYZUF" hidden="1">#REF!</definedName>
    <definedName name="BEx1M5CC27R1A0YMCOZ28QX7W2MR" localSheetId="4" hidden="1">#REF!</definedName>
    <definedName name="BEx1M5CC27R1A0YMCOZ28QX7W2MR" localSheetId="5" hidden="1">#REF!</definedName>
    <definedName name="BEx1M5CC27R1A0YMCOZ28QX7W2MR" localSheetId="7" hidden="1">#REF!</definedName>
    <definedName name="BEx1M5CC27R1A0YMCOZ28QX7W2MR" localSheetId="9" hidden="1">#REF!</definedName>
    <definedName name="BEx1M5CC27R1A0YMCOZ28QX7W2MR" localSheetId="10" hidden="1">#REF!</definedName>
    <definedName name="BEx1M5CC27R1A0YMCOZ28QX7W2MR" hidden="1">#REF!</definedName>
    <definedName name="BEx1MCU2DCVEH91UKV113YEL2QO7" localSheetId="4" hidden="1">#REF!</definedName>
    <definedName name="BEx1MCU2DCVEH91UKV113YEL2QO7" localSheetId="5" hidden="1">#REF!</definedName>
    <definedName name="BEx1MCU2DCVEH91UKV113YEL2QO7" localSheetId="7" hidden="1">#REF!</definedName>
    <definedName name="BEx1MCU2DCVEH91UKV113YEL2QO7" localSheetId="9" hidden="1">#REF!</definedName>
    <definedName name="BEx1MCU2DCVEH91UKV113YEL2QO7" localSheetId="10" hidden="1">#REF!</definedName>
    <definedName name="BEx1MCU2DCVEH91UKV113YEL2QO7" hidden="1">#REF!</definedName>
    <definedName name="BEx1MV47TO7GCCGIX1NIE3OYZWCT" localSheetId="4" hidden="1">#REF!</definedName>
    <definedName name="BEx1MV47TO7GCCGIX1NIE3OYZWCT" localSheetId="5" hidden="1">#REF!</definedName>
    <definedName name="BEx1MV47TO7GCCGIX1NIE3OYZWCT" localSheetId="7" hidden="1">#REF!</definedName>
    <definedName name="BEx1MV47TO7GCCGIX1NIE3OYZWCT" localSheetId="9" hidden="1">#REF!</definedName>
    <definedName name="BEx1MV47TO7GCCGIX1NIE3OYZWCT" localSheetId="10" hidden="1">#REF!</definedName>
    <definedName name="BEx1MV47TO7GCCGIX1NIE3OYZWCT" hidden="1">#REF!</definedName>
    <definedName name="BEx1MZRDHLHAOYJW7YJ4U5V67T04" localSheetId="4" hidden="1">#REF!</definedName>
    <definedName name="BEx1MZRDHLHAOYJW7YJ4U5V67T04" localSheetId="5" hidden="1">#REF!</definedName>
    <definedName name="BEx1MZRDHLHAOYJW7YJ4U5V67T04" localSheetId="7" hidden="1">#REF!</definedName>
    <definedName name="BEx1MZRDHLHAOYJW7YJ4U5V67T04" localSheetId="9" hidden="1">#REF!</definedName>
    <definedName name="BEx1MZRDHLHAOYJW7YJ4U5V67T04" localSheetId="10" hidden="1">#REF!</definedName>
    <definedName name="BEx1MZRDHLHAOYJW7YJ4U5V67T04" hidden="1">#REF!</definedName>
    <definedName name="BEx1NN4ZBEC5P3R8OWHMJV3PT1AE" localSheetId="4" hidden="1">#REF!</definedName>
    <definedName name="BEx1NN4ZBEC5P3R8OWHMJV3PT1AE" localSheetId="5" hidden="1">#REF!</definedName>
    <definedName name="BEx1NN4ZBEC5P3R8OWHMJV3PT1AE" localSheetId="7" hidden="1">#REF!</definedName>
    <definedName name="BEx1NN4ZBEC5P3R8OWHMJV3PT1AE" localSheetId="9" hidden="1">#REF!</definedName>
    <definedName name="BEx1NN4ZBEC5P3R8OWHMJV3PT1AE" localSheetId="10" hidden="1">#REF!</definedName>
    <definedName name="BEx1NN4ZBEC5P3R8OWHMJV3PT1AE" hidden="1">#REF!</definedName>
    <definedName name="BEx1O6MA4U54WIASAU7N5SK2P6QQ" localSheetId="4" hidden="1">#REF!</definedName>
    <definedName name="BEx1O6MA4U54WIASAU7N5SK2P6QQ" localSheetId="5" hidden="1">#REF!</definedName>
    <definedName name="BEx1O6MA4U54WIASAU7N5SK2P6QQ" localSheetId="7" hidden="1">#REF!</definedName>
    <definedName name="BEx1O6MA4U54WIASAU7N5SK2P6QQ" localSheetId="9" hidden="1">#REF!</definedName>
    <definedName name="BEx1O6MA4U54WIASAU7N5SK2P6QQ" localSheetId="10" hidden="1">#REF!</definedName>
    <definedName name="BEx1O6MA4U54WIASAU7N5SK2P6QQ" hidden="1">#REF!</definedName>
    <definedName name="BEx1OHPC3X6194Y4UEP70L5BRHIC" localSheetId="4" hidden="1">#REF!</definedName>
    <definedName name="BEx1OHPC3X6194Y4UEP70L5BRHIC" localSheetId="5" hidden="1">#REF!</definedName>
    <definedName name="BEx1OHPC3X6194Y4UEP70L5BRHIC" localSheetId="7" hidden="1">#REF!</definedName>
    <definedName name="BEx1OHPC3X6194Y4UEP70L5BRHIC" localSheetId="9" hidden="1">#REF!</definedName>
    <definedName name="BEx1OHPC3X6194Y4UEP70L5BRHIC" localSheetId="10" hidden="1">#REF!</definedName>
    <definedName name="BEx1OHPC3X6194Y4UEP70L5BRHIC" hidden="1">#REF!</definedName>
    <definedName name="BEx1P4S4QEA1C18SB9PMTBYANV9L" localSheetId="4" hidden="1">#REF!</definedName>
    <definedName name="BEx1P4S4QEA1C18SB9PMTBYANV9L" localSheetId="5" hidden="1">#REF!</definedName>
    <definedName name="BEx1P4S4QEA1C18SB9PMTBYANV9L" localSheetId="7" hidden="1">#REF!</definedName>
    <definedName name="BEx1P4S4QEA1C18SB9PMTBYANV9L" localSheetId="9" hidden="1">#REF!</definedName>
    <definedName name="BEx1P4S4QEA1C18SB9PMTBYANV9L" localSheetId="10" hidden="1">#REF!</definedName>
    <definedName name="BEx1P4S4QEA1C18SB9PMTBYANV9L" hidden="1">#REF!</definedName>
    <definedName name="BEx1R14684MXOYX7UYPNAF935HWZ" localSheetId="4" hidden="1">#REF!</definedName>
    <definedName name="BEx1R14684MXOYX7UYPNAF935HWZ" localSheetId="5" hidden="1">#REF!</definedName>
    <definedName name="BEx1R14684MXOYX7UYPNAF935HWZ" localSheetId="7" hidden="1">#REF!</definedName>
    <definedName name="BEx1R14684MXOYX7UYPNAF935HWZ" localSheetId="9" hidden="1">#REF!</definedName>
    <definedName name="BEx1R14684MXOYX7UYPNAF935HWZ" localSheetId="10" hidden="1">#REF!</definedName>
    <definedName name="BEx1R14684MXOYX7UYPNAF935HWZ" hidden="1">#REF!</definedName>
    <definedName name="BEx1RINA9LJ7PZVBINYN5E95I7RV" localSheetId="4" hidden="1">#REF!</definedName>
    <definedName name="BEx1RINA9LJ7PZVBINYN5E95I7RV" localSheetId="5" hidden="1">#REF!</definedName>
    <definedName name="BEx1RINA9LJ7PZVBINYN5E95I7RV" localSheetId="7" hidden="1">#REF!</definedName>
    <definedName name="BEx1RINA9LJ7PZVBINYN5E95I7RV" localSheetId="9" hidden="1">#REF!</definedName>
    <definedName name="BEx1RINA9LJ7PZVBINYN5E95I7RV" localSheetId="10" hidden="1">#REF!</definedName>
    <definedName name="BEx1RINA9LJ7PZVBINYN5E95I7RV" hidden="1">#REF!</definedName>
    <definedName name="BEx1UMA67JIA3L33TCVDYQBZ5D0G" localSheetId="4" hidden="1">#REF!</definedName>
    <definedName name="BEx1UMA67JIA3L33TCVDYQBZ5D0G" localSheetId="5" hidden="1">#REF!</definedName>
    <definedName name="BEx1UMA67JIA3L33TCVDYQBZ5D0G" localSheetId="7" hidden="1">#REF!</definedName>
    <definedName name="BEx1UMA67JIA3L33TCVDYQBZ5D0G" localSheetId="9" hidden="1">#REF!</definedName>
    <definedName name="BEx1UMA67JIA3L33TCVDYQBZ5D0G" localSheetId="10" hidden="1">#REF!</definedName>
    <definedName name="BEx1UMA67JIA3L33TCVDYQBZ5D0G" hidden="1">#REF!</definedName>
    <definedName name="BEx1W8KOKB714C3X1KU1DUZYV03G" localSheetId="4" hidden="1">#REF!</definedName>
    <definedName name="BEx1W8KOKB714C3X1KU1DUZYV03G" localSheetId="5" hidden="1">#REF!</definedName>
    <definedName name="BEx1W8KOKB714C3X1KU1DUZYV03G" localSheetId="7" hidden="1">#REF!</definedName>
    <definedName name="BEx1W8KOKB714C3X1KU1DUZYV03G" localSheetId="9" hidden="1">#REF!</definedName>
    <definedName name="BEx1W8KOKB714C3X1KU1DUZYV03G" localSheetId="10" hidden="1">#REF!</definedName>
    <definedName name="BEx1W8KOKB714C3X1KU1DUZYV03G" hidden="1">#REF!</definedName>
    <definedName name="BEx1WA8494L12SPTEXRZ9A3S0U34" localSheetId="4" hidden="1">#REF!</definedName>
    <definedName name="BEx1WA8494L12SPTEXRZ9A3S0U34" localSheetId="5" hidden="1">#REF!</definedName>
    <definedName name="BEx1WA8494L12SPTEXRZ9A3S0U34" localSheetId="7" hidden="1">#REF!</definedName>
    <definedName name="BEx1WA8494L12SPTEXRZ9A3S0U34" localSheetId="9" hidden="1">#REF!</definedName>
    <definedName name="BEx1WA8494L12SPTEXRZ9A3S0U34" localSheetId="10" hidden="1">#REF!</definedName>
    <definedName name="BEx1WA8494L12SPTEXRZ9A3S0U34" hidden="1">#REF!</definedName>
    <definedName name="BEx1WKEZ8XWNNJ7AADBY6TTP3CU7" localSheetId="4" hidden="1">#REF!</definedName>
    <definedName name="BEx1WKEZ8XWNNJ7AADBY6TTP3CU7" localSheetId="5" hidden="1">#REF!</definedName>
    <definedName name="BEx1WKEZ8XWNNJ7AADBY6TTP3CU7" localSheetId="7" hidden="1">#REF!</definedName>
    <definedName name="BEx1WKEZ8XWNNJ7AADBY6TTP3CU7" localSheetId="9" hidden="1">#REF!</definedName>
    <definedName name="BEx1WKEZ8XWNNJ7AADBY6TTP3CU7" localSheetId="10" hidden="1">#REF!</definedName>
    <definedName name="BEx1WKEZ8XWNNJ7AADBY6TTP3CU7" hidden="1">#REF!</definedName>
    <definedName name="BEx1X7SJO69WG642IL52WHCNJD8U" localSheetId="4" hidden="1">#REF!</definedName>
    <definedName name="BEx1X7SJO69WG642IL52WHCNJD8U" localSheetId="5" hidden="1">#REF!</definedName>
    <definedName name="BEx1X7SJO69WG642IL52WHCNJD8U" localSheetId="7" hidden="1">#REF!</definedName>
    <definedName name="BEx1X7SJO69WG642IL52WHCNJD8U" localSheetId="9" hidden="1">#REF!</definedName>
    <definedName name="BEx1X7SJO69WG642IL52WHCNJD8U" localSheetId="10" hidden="1">#REF!</definedName>
    <definedName name="BEx1X7SJO69WG642IL52WHCNJD8U" hidden="1">#REF!</definedName>
    <definedName name="BEx1XJ6LTRHVDQC8RSCHV6MONFX3" localSheetId="4" hidden="1">#REF!</definedName>
    <definedName name="BEx1XJ6LTRHVDQC8RSCHV6MONFX3" localSheetId="5" hidden="1">#REF!</definedName>
    <definedName name="BEx1XJ6LTRHVDQC8RSCHV6MONFX3" localSheetId="7" hidden="1">#REF!</definedName>
    <definedName name="BEx1XJ6LTRHVDQC8RSCHV6MONFX3" localSheetId="9" hidden="1">#REF!</definedName>
    <definedName name="BEx1XJ6LTRHVDQC8RSCHV6MONFX3" localSheetId="10" hidden="1">#REF!</definedName>
    <definedName name="BEx1XJ6LTRHVDQC8RSCHV6MONFX3" hidden="1">#REF!</definedName>
    <definedName name="BEx39XPS63QJ7EDCBJJWOEXFX2XB" localSheetId="4" hidden="1">#REF!</definedName>
    <definedName name="BEx39XPS63QJ7EDCBJJWOEXFX2XB" localSheetId="5" hidden="1">#REF!</definedName>
    <definedName name="BEx39XPS63QJ7EDCBJJWOEXFX2XB" localSheetId="7" hidden="1">#REF!</definedName>
    <definedName name="BEx39XPS63QJ7EDCBJJWOEXFX2XB" localSheetId="9" hidden="1">#REF!</definedName>
    <definedName name="BEx39XPS63QJ7EDCBJJWOEXFX2XB" localSheetId="10" hidden="1">#REF!</definedName>
    <definedName name="BEx39XPS63QJ7EDCBJJWOEXFX2XB" hidden="1">#REF!</definedName>
    <definedName name="BEx3B6DGLREK9TOPAR2VUNEC26D0" localSheetId="4" hidden="1">#REF!</definedName>
    <definedName name="BEx3B6DGLREK9TOPAR2VUNEC26D0" localSheetId="5" hidden="1">#REF!</definedName>
    <definedName name="BEx3B6DGLREK9TOPAR2VUNEC26D0" localSheetId="7" hidden="1">#REF!</definedName>
    <definedName name="BEx3B6DGLREK9TOPAR2VUNEC26D0" localSheetId="9" hidden="1">#REF!</definedName>
    <definedName name="BEx3B6DGLREK9TOPAR2VUNEC26D0" localSheetId="10" hidden="1">#REF!</definedName>
    <definedName name="BEx3B6DGLREK9TOPAR2VUNEC26D0" hidden="1">#REF!</definedName>
    <definedName name="BEx3BUNERC0N1DS94QWSPTCD4BI0" localSheetId="4" hidden="1">#REF!</definedName>
    <definedName name="BEx3BUNERC0N1DS94QWSPTCD4BI0" localSheetId="5" hidden="1">#REF!</definedName>
    <definedName name="BEx3BUNERC0N1DS94QWSPTCD4BI0" localSheetId="7" hidden="1">#REF!</definedName>
    <definedName name="BEx3BUNERC0N1DS94QWSPTCD4BI0" localSheetId="9" hidden="1">#REF!</definedName>
    <definedName name="BEx3BUNERC0N1DS94QWSPTCD4BI0" localSheetId="10" hidden="1">#REF!</definedName>
    <definedName name="BEx3BUNERC0N1DS94QWSPTCD4BI0" hidden="1">#REF!</definedName>
    <definedName name="BEx3CKFBSVO7UJ4B0YS4GQXQMB6L" localSheetId="4" hidden="1">#REF!</definedName>
    <definedName name="BEx3CKFBSVO7UJ4B0YS4GQXQMB6L" localSheetId="5" hidden="1">#REF!</definedName>
    <definedName name="BEx3CKFBSVO7UJ4B0YS4GQXQMB6L" localSheetId="7" hidden="1">#REF!</definedName>
    <definedName name="BEx3CKFBSVO7UJ4B0YS4GQXQMB6L" localSheetId="9" hidden="1">#REF!</definedName>
    <definedName name="BEx3CKFBSVO7UJ4B0YS4GQXQMB6L" localSheetId="10" hidden="1">#REF!</definedName>
    <definedName name="BEx3CKFBSVO7UJ4B0YS4GQXQMB6L" hidden="1">#REF!</definedName>
    <definedName name="BEx3D53TXFDNGQFDTNC0VRXGU07E" localSheetId="4" hidden="1">#REF!</definedName>
    <definedName name="BEx3D53TXFDNGQFDTNC0VRXGU07E" localSheetId="5" hidden="1">#REF!</definedName>
    <definedName name="BEx3D53TXFDNGQFDTNC0VRXGU07E" localSheetId="7" hidden="1">#REF!</definedName>
    <definedName name="BEx3D53TXFDNGQFDTNC0VRXGU07E" localSheetId="9" hidden="1">#REF!</definedName>
    <definedName name="BEx3D53TXFDNGQFDTNC0VRXGU07E" localSheetId="10" hidden="1">#REF!</definedName>
    <definedName name="BEx3D53TXFDNGQFDTNC0VRXGU07E" hidden="1">#REF!</definedName>
    <definedName name="BEx3DE3H47JYK627M9JKCS4Q1VOS" localSheetId="4" hidden="1">#REF!</definedName>
    <definedName name="BEx3DE3H47JYK627M9JKCS4Q1VOS" localSheetId="5" hidden="1">#REF!</definedName>
    <definedName name="BEx3DE3H47JYK627M9JKCS4Q1VOS" localSheetId="7" hidden="1">#REF!</definedName>
    <definedName name="BEx3DE3H47JYK627M9JKCS4Q1VOS" localSheetId="9" hidden="1">#REF!</definedName>
    <definedName name="BEx3DE3H47JYK627M9JKCS4Q1VOS" localSheetId="10" hidden="1">#REF!</definedName>
    <definedName name="BEx3DE3H47JYK627M9JKCS4Q1VOS" hidden="1">#REF!</definedName>
    <definedName name="BEx3EDM0LGKV8FC586SWKNTFALX2" localSheetId="4" hidden="1">#REF!</definedName>
    <definedName name="BEx3EDM0LGKV8FC586SWKNTFALX2" localSheetId="5" hidden="1">#REF!</definedName>
    <definedName name="BEx3EDM0LGKV8FC586SWKNTFALX2" localSheetId="7" hidden="1">#REF!</definedName>
    <definedName name="BEx3EDM0LGKV8FC586SWKNTFALX2" localSheetId="9" hidden="1">#REF!</definedName>
    <definedName name="BEx3EDM0LGKV8FC586SWKNTFALX2" localSheetId="10" hidden="1">#REF!</definedName>
    <definedName name="BEx3EDM0LGKV8FC586SWKNTFALX2" hidden="1">#REF!</definedName>
    <definedName name="BEx3EVW0S9EC9HZ1K9LAMJKASE7P" localSheetId="4" hidden="1">#REF!</definedName>
    <definedName name="BEx3EVW0S9EC9HZ1K9LAMJKASE7P" localSheetId="5" hidden="1">#REF!</definedName>
    <definedName name="BEx3EVW0S9EC9HZ1K9LAMJKASE7P" localSheetId="7" hidden="1">#REF!</definedName>
    <definedName name="BEx3EVW0S9EC9HZ1K9LAMJKASE7P" localSheetId="9" hidden="1">#REF!</definedName>
    <definedName name="BEx3EVW0S9EC9HZ1K9LAMJKASE7P" localSheetId="10" hidden="1">#REF!</definedName>
    <definedName name="BEx3EVW0S9EC9HZ1K9LAMJKASE7P" hidden="1">#REF!</definedName>
    <definedName name="BEx3FHBJY7O8ATHK5NA5S3CCYIXW" localSheetId="4" hidden="1">#REF!</definedName>
    <definedName name="BEx3FHBJY7O8ATHK5NA5S3CCYIXW" localSheetId="5" hidden="1">#REF!</definedName>
    <definedName name="BEx3FHBJY7O8ATHK5NA5S3CCYIXW" localSheetId="7" hidden="1">#REF!</definedName>
    <definedName name="BEx3FHBJY7O8ATHK5NA5S3CCYIXW" localSheetId="9" hidden="1">#REF!</definedName>
    <definedName name="BEx3FHBJY7O8ATHK5NA5S3CCYIXW" localSheetId="10" hidden="1">#REF!</definedName>
    <definedName name="BEx3FHBJY7O8ATHK5NA5S3CCYIXW" hidden="1">#REF!</definedName>
    <definedName name="BEx3FQRBESMLD334RR7D8I2X3ZOC" localSheetId="4" hidden="1">#REF!</definedName>
    <definedName name="BEx3FQRBESMLD334RR7D8I2X3ZOC" localSheetId="5" hidden="1">#REF!</definedName>
    <definedName name="BEx3FQRBESMLD334RR7D8I2X3ZOC" localSheetId="7" hidden="1">#REF!</definedName>
    <definedName name="BEx3FQRBESMLD334RR7D8I2X3ZOC" localSheetId="9" hidden="1">#REF!</definedName>
    <definedName name="BEx3FQRBESMLD334RR7D8I2X3ZOC" localSheetId="10" hidden="1">#REF!</definedName>
    <definedName name="BEx3FQRBESMLD334RR7D8I2X3ZOC" hidden="1">#REF!</definedName>
    <definedName name="BEx3G8AL08G217NT6QANBYCXYOAC" localSheetId="4" hidden="1">#REF!</definedName>
    <definedName name="BEx3G8AL08G217NT6QANBYCXYOAC" localSheetId="5" hidden="1">#REF!</definedName>
    <definedName name="BEx3G8AL08G217NT6QANBYCXYOAC" localSheetId="7" hidden="1">#REF!</definedName>
    <definedName name="BEx3G8AL08G217NT6QANBYCXYOAC" localSheetId="9" hidden="1">#REF!</definedName>
    <definedName name="BEx3G8AL08G217NT6QANBYCXYOAC" localSheetId="10" hidden="1">#REF!</definedName>
    <definedName name="BEx3G8AL08G217NT6QANBYCXYOAC" hidden="1">#REF!</definedName>
    <definedName name="BEx3H0BCSUAKL36USTNIMZFLG5IK" localSheetId="4" hidden="1">#REF!</definedName>
    <definedName name="BEx3H0BCSUAKL36USTNIMZFLG5IK" localSheetId="5" hidden="1">#REF!</definedName>
    <definedName name="BEx3H0BCSUAKL36USTNIMZFLG5IK" localSheetId="7" hidden="1">#REF!</definedName>
    <definedName name="BEx3H0BCSUAKL36USTNIMZFLG5IK" localSheetId="9" hidden="1">#REF!</definedName>
    <definedName name="BEx3H0BCSUAKL36USTNIMZFLG5IK" localSheetId="10" hidden="1">#REF!</definedName>
    <definedName name="BEx3H0BCSUAKL36USTNIMZFLG5IK" hidden="1">#REF!</definedName>
    <definedName name="BEx3H128Y67GNES2BBP5Z1STQPFB" localSheetId="4" hidden="1">#REF!</definedName>
    <definedName name="BEx3H128Y67GNES2BBP5Z1STQPFB" localSheetId="5" hidden="1">#REF!</definedName>
    <definedName name="BEx3H128Y67GNES2BBP5Z1STQPFB" localSheetId="7" hidden="1">#REF!</definedName>
    <definedName name="BEx3H128Y67GNES2BBP5Z1STQPFB" localSheetId="9" hidden="1">#REF!</definedName>
    <definedName name="BEx3H128Y67GNES2BBP5Z1STQPFB" localSheetId="10" hidden="1">#REF!</definedName>
    <definedName name="BEx3H128Y67GNES2BBP5Z1STQPFB" hidden="1">#REF!</definedName>
    <definedName name="BEx3HLW2FFOYV7DEN7OK2HB2BFCW" localSheetId="4" hidden="1">#REF!</definedName>
    <definedName name="BEx3HLW2FFOYV7DEN7OK2HB2BFCW" localSheetId="5" hidden="1">#REF!</definedName>
    <definedName name="BEx3HLW2FFOYV7DEN7OK2HB2BFCW" localSheetId="7" hidden="1">#REF!</definedName>
    <definedName name="BEx3HLW2FFOYV7DEN7OK2HB2BFCW" localSheetId="9" hidden="1">#REF!</definedName>
    <definedName name="BEx3HLW2FFOYV7DEN7OK2HB2BFCW" localSheetId="10" hidden="1">#REF!</definedName>
    <definedName name="BEx3HLW2FFOYV7DEN7OK2HB2BFCW" hidden="1">#REF!</definedName>
    <definedName name="BEx3ICV3EW9A89KD6OHKXO27AMPK" localSheetId="4" hidden="1">#REF!</definedName>
    <definedName name="BEx3ICV3EW9A89KD6OHKXO27AMPK" localSheetId="5" hidden="1">#REF!</definedName>
    <definedName name="BEx3ICV3EW9A89KD6OHKXO27AMPK" localSheetId="7" hidden="1">#REF!</definedName>
    <definedName name="BEx3ICV3EW9A89KD6OHKXO27AMPK" localSheetId="9" hidden="1">#REF!</definedName>
    <definedName name="BEx3ICV3EW9A89KD6OHKXO27AMPK" localSheetId="10" hidden="1">#REF!</definedName>
    <definedName name="BEx3ICV3EW9A89KD6OHKXO27AMPK" hidden="1">#REF!</definedName>
    <definedName name="BEx3KGU77J3DC5GSGVUZGEXT82OH" localSheetId="4" hidden="1">#REF!</definedName>
    <definedName name="BEx3KGU77J3DC5GSGVUZGEXT82OH" localSheetId="5" hidden="1">#REF!</definedName>
    <definedName name="BEx3KGU77J3DC5GSGVUZGEXT82OH" localSheetId="7" hidden="1">#REF!</definedName>
    <definedName name="BEx3KGU77J3DC5GSGVUZGEXT82OH" localSheetId="9" hidden="1">#REF!</definedName>
    <definedName name="BEx3KGU77J3DC5GSGVUZGEXT82OH" localSheetId="10" hidden="1">#REF!</definedName>
    <definedName name="BEx3KGU77J3DC5GSGVUZGEXT82OH" hidden="1">#REF!</definedName>
    <definedName name="BEx3KPTXHWKUI6BCGXY5I4W6NUMG" localSheetId="4" hidden="1">#REF!</definedName>
    <definedName name="BEx3KPTXHWKUI6BCGXY5I4W6NUMG" localSheetId="5" hidden="1">#REF!</definedName>
    <definedName name="BEx3KPTXHWKUI6BCGXY5I4W6NUMG" localSheetId="7" hidden="1">#REF!</definedName>
    <definedName name="BEx3KPTXHWKUI6BCGXY5I4W6NUMG" localSheetId="9" hidden="1">#REF!</definedName>
    <definedName name="BEx3KPTXHWKUI6BCGXY5I4W6NUMG" localSheetId="10" hidden="1">#REF!</definedName>
    <definedName name="BEx3KPTXHWKUI6BCGXY5I4W6NUMG" hidden="1">#REF!</definedName>
    <definedName name="BEx3L9WMZAIXYF9ZHL85CXSYGBLJ" localSheetId="4" hidden="1">#REF!</definedName>
    <definedName name="BEx3L9WMZAIXYF9ZHL85CXSYGBLJ" localSheetId="5" hidden="1">#REF!</definedName>
    <definedName name="BEx3L9WMZAIXYF9ZHL85CXSYGBLJ" localSheetId="7" hidden="1">#REF!</definedName>
    <definedName name="BEx3L9WMZAIXYF9ZHL85CXSYGBLJ" localSheetId="9" hidden="1">#REF!</definedName>
    <definedName name="BEx3L9WMZAIXYF9ZHL85CXSYGBLJ" localSheetId="10" hidden="1">#REF!</definedName>
    <definedName name="BEx3L9WMZAIXYF9ZHL85CXSYGBLJ" hidden="1">#REF!</definedName>
    <definedName name="BEx3LS6UB8VHYNDDNAH88I8BDTBR" localSheetId="4" hidden="1">#REF!</definedName>
    <definedName name="BEx3LS6UB8VHYNDDNAH88I8BDTBR" localSheetId="5" hidden="1">#REF!</definedName>
    <definedName name="BEx3LS6UB8VHYNDDNAH88I8BDTBR" localSheetId="7" hidden="1">#REF!</definedName>
    <definedName name="BEx3LS6UB8VHYNDDNAH88I8BDTBR" localSheetId="9" hidden="1">#REF!</definedName>
    <definedName name="BEx3LS6UB8VHYNDDNAH88I8BDTBR" localSheetId="10" hidden="1">#REF!</definedName>
    <definedName name="BEx3LS6UB8VHYNDDNAH88I8BDTBR" hidden="1">#REF!</definedName>
    <definedName name="BEx3MCF7B21C0DX2S6JIMGZ2T8WM" localSheetId="4" hidden="1">#REF!</definedName>
    <definedName name="BEx3MCF7B21C0DX2S6JIMGZ2T8WM" localSheetId="5" hidden="1">#REF!</definedName>
    <definedName name="BEx3MCF7B21C0DX2S6JIMGZ2T8WM" localSheetId="7" hidden="1">#REF!</definedName>
    <definedName name="BEx3MCF7B21C0DX2S6JIMGZ2T8WM" localSheetId="9" hidden="1">#REF!</definedName>
    <definedName name="BEx3MCF7B21C0DX2S6JIMGZ2T8WM" localSheetId="10" hidden="1">#REF!</definedName>
    <definedName name="BEx3MCF7B21C0DX2S6JIMGZ2T8WM" hidden="1">#REF!</definedName>
    <definedName name="BEx3MCKHNA9YF8284CT53RERGBFY" localSheetId="4" hidden="1">#REF!</definedName>
    <definedName name="BEx3MCKHNA9YF8284CT53RERGBFY" localSheetId="5" hidden="1">#REF!</definedName>
    <definedName name="BEx3MCKHNA9YF8284CT53RERGBFY" localSheetId="7" hidden="1">#REF!</definedName>
    <definedName name="BEx3MCKHNA9YF8284CT53RERGBFY" localSheetId="9" hidden="1">#REF!</definedName>
    <definedName name="BEx3MCKHNA9YF8284CT53RERGBFY" localSheetId="10" hidden="1">#REF!</definedName>
    <definedName name="BEx3MCKHNA9YF8284CT53RERGBFY" hidden="1">#REF!</definedName>
    <definedName name="BEx3MH7VBIJE9EI0GR1VQWZLRWV1" localSheetId="4" hidden="1">#REF!</definedName>
    <definedName name="BEx3MH7VBIJE9EI0GR1VQWZLRWV1" localSheetId="5" hidden="1">#REF!</definedName>
    <definedName name="BEx3MH7VBIJE9EI0GR1VQWZLRWV1" localSheetId="7" hidden="1">#REF!</definedName>
    <definedName name="BEx3MH7VBIJE9EI0GR1VQWZLRWV1" localSheetId="9" hidden="1">#REF!</definedName>
    <definedName name="BEx3MH7VBIJE9EI0GR1VQWZLRWV1" localSheetId="10" hidden="1">#REF!</definedName>
    <definedName name="BEx3MH7VBIJE9EI0GR1VQWZLRWV1" hidden="1">#REF!</definedName>
    <definedName name="BEx3O7UQ9KQON1AHETG7F395SB62" localSheetId="4" hidden="1">#REF!</definedName>
    <definedName name="BEx3O7UQ9KQON1AHETG7F395SB62" localSheetId="5" hidden="1">#REF!</definedName>
    <definedName name="BEx3O7UQ9KQON1AHETG7F395SB62" localSheetId="7" hidden="1">#REF!</definedName>
    <definedName name="BEx3O7UQ9KQON1AHETG7F395SB62" localSheetId="9" hidden="1">#REF!</definedName>
    <definedName name="BEx3O7UQ9KQON1AHETG7F395SB62" localSheetId="10" hidden="1">#REF!</definedName>
    <definedName name="BEx3O7UQ9KQON1AHETG7F395SB62" hidden="1">#REF!</definedName>
    <definedName name="BEx3PTZX8KBJVJNJGCUU0G9FP0AI" localSheetId="4" hidden="1">#REF!</definedName>
    <definedName name="BEx3PTZX8KBJVJNJGCUU0G9FP0AI" localSheetId="5" hidden="1">#REF!</definedName>
    <definedName name="BEx3PTZX8KBJVJNJGCUU0G9FP0AI" localSheetId="7" hidden="1">#REF!</definedName>
    <definedName name="BEx3PTZX8KBJVJNJGCUU0G9FP0AI" localSheetId="9" hidden="1">#REF!</definedName>
    <definedName name="BEx3PTZX8KBJVJNJGCUU0G9FP0AI" localSheetId="10" hidden="1">#REF!</definedName>
    <definedName name="BEx3PTZX8KBJVJNJGCUU0G9FP0AI" hidden="1">#REF!</definedName>
    <definedName name="BEx3Q46RB3CD42SY2M0B2Y9JT0XJ" localSheetId="4" hidden="1">#REF!</definedName>
    <definedName name="BEx3Q46RB3CD42SY2M0B2Y9JT0XJ" localSheetId="5" hidden="1">#REF!</definedName>
    <definedName name="BEx3Q46RB3CD42SY2M0B2Y9JT0XJ" localSheetId="7" hidden="1">#REF!</definedName>
    <definedName name="BEx3Q46RB3CD42SY2M0B2Y9JT0XJ" localSheetId="9" hidden="1">#REF!</definedName>
    <definedName name="BEx3Q46RB3CD42SY2M0B2Y9JT0XJ" localSheetId="10" hidden="1">#REF!</definedName>
    <definedName name="BEx3Q46RB3CD42SY2M0B2Y9JT0XJ" hidden="1">#REF!</definedName>
    <definedName name="BEx3RFDVGAOJD65T3EPBQTT921BY" localSheetId="4" hidden="1">#REF!</definedName>
    <definedName name="BEx3RFDVGAOJD65T3EPBQTT921BY" localSheetId="5" hidden="1">#REF!</definedName>
    <definedName name="BEx3RFDVGAOJD65T3EPBQTT921BY" localSheetId="7" hidden="1">#REF!</definedName>
    <definedName name="BEx3RFDVGAOJD65T3EPBQTT921BY" localSheetId="9" hidden="1">#REF!</definedName>
    <definedName name="BEx3RFDVGAOJD65T3EPBQTT921BY" localSheetId="10" hidden="1">#REF!</definedName>
    <definedName name="BEx3RFDVGAOJD65T3EPBQTT921BY" hidden="1">#REF!</definedName>
    <definedName name="BEx3SXHD869VW3070AAGUFLZJT0O" localSheetId="4" hidden="1">#REF!</definedName>
    <definedName name="BEx3SXHD869VW3070AAGUFLZJT0O" localSheetId="5" hidden="1">#REF!</definedName>
    <definedName name="BEx3SXHD869VW3070AAGUFLZJT0O" localSheetId="7" hidden="1">#REF!</definedName>
    <definedName name="BEx3SXHD869VW3070AAGUFLZJT0O" localSheetId="9" hidden="1">#REF!</definedName>
    <definedName name="BEx3SXHD869VW3070AAGUFLZJT0O" localSheetId="10" hidden="1">#REF!</definedName>
    <definedName name="BEx3SXHD869VW3070AAGUFLZJT0O" hidden="1">#REF!</definedName>
    <definedName name="BEx3T90SGEDQAQANQ0RJJUYCJQD1" localSheetId="4" hidden="1">#REF!</definedName>
    <definedName name="BEx3T90SGEDQAQANQ0RJJUYCJQD1" localSheetId="5" hidden="1">#REF!</definedName>
    <definedName name="BEx3T90SGEDQAQANQ0RJJUYCJQD1" localSheetId="7" hidden="1">#REF!</definedName>
    <definedName name="BEx3T90SGEDQAQANQ0RJJUYCJQD1" localSheetId="9" hidden="1">#REF!</definedName>
    <definedName name="BEx3T90SGEDQAQANQ0RJJUYCJQD1" localSheetId="10" hidden="1">#REF!</definedName>
    <definedName name="BEx3T90SGEDQAQANQ0RJJUYCJQD1" hidden="1">#REF!</definedName>
    <definedName name="BEx3TC61JCN3TQ4GFSHF8N51M3K7" localSheetId="4" hidden="1">#REF!</definedName>
    <definedName name="BEx3TC61JCN3TQ4GFSHF8N51M3K7" localSheetId="5" hidden="1">#REF!</definedName>
    <definedName name="BEx3TC61JCN3TQ4GFSHF8N51M3K7" localSheetId="7" hidden="1">#REF!</definedName>
    <definedName name="BEx3TC61JCN3TQ4GFSHF8N51M3K7" localSheetId="9" hidden="1">#REF!</definedName>
    <definedName name="BEx3TC61JCN3TQ4GFSHF8N51M3K7" localSheetId="10" hidden="1">#REF!</definedName>
    <definedName name="BEx3TC61JCN3TQ4GFSHF8N51M3K7" hidden="1">#REF!</definedName>
    <definedName name="BEx3TDD6MG3K0M3ODNDIYD662WUB" localSheetId="4" hidden="1">#REF!</definedName>
    <definedName name="BEx3TDD6MG3K0M3ODNDIYD662WUB" localSheetId="5" hidden="1">#REF!</definedName>
    <definedName name="BEx3TDD6MG3K0M3ODNDIYD662WUB" localSheetId="7" hidden="1">#REF!</definedName>
    <definedName name="BEx3TDD6MG3K0M3ODNDIYD662WUB" localSheetId="9" hidden="1">#REF!</definedName>
    <definedName name="BEx3TDD6MG3K0M3ODNDIYD662WUB" localSheetId="10" hidden="1">#REF!</definedName>
    <definedName name="BEx3TDD6MG3K0M3ODNDIYD662WUB" hidden="1">#REF!</definedName>
    <definedName name="BEx3TMYFZZJUA4J8UVP7L463T6D0" localSheetId="4" hidden="1">#REF!</definedName>
    <definedName name="BEx3TMYFZZJUA4J8UVP7L463T6D0" localSheetId="5" hidden="1">#REF!</definedName>
    <definedName name="BEx3TMYFZZJUA4J8UVP7L463T6D0" localSheetId="7" hidden="1">#REF!</definedName>
    <definedName name="BEx3TMYFZZJUA4J8UVP7L463T6D0" localSheetId="9" hidden="1">#REF!</definedName>
    <definedName name="BEx3TMYFZZJUA4J8UVP7L463T6D0" localSheetId="10" hidden="1">#REF!</definedName>
    <definedName name="BEx3TMYFZZJUA4J8UVP7L463T6D0" hidden="1">#REF!</definedName>
    <definedName name="BEx3TOWOIOR3KH088ZQNXFOHKPSH" localSheetId="4" hidden="1">#REF!</definedName>
    <definedName name="BEx3TOWOIOR3KH088ZQNXFOHKPSH" localSheetId="5" hidden="1">#REF!</definedName>
    <definedName name="BEx3TOWOIOR3KH088ZQNXFOHKPSH" localSheetId="7" hidden="1">#REF!</definedName>
    <definedName name="BEx3TOWOIOR3KH088ZQNXFOHKPSH" localSheetId="9" hidden="1">#REF!</definedName>
    <definedName name="BEx3TOWOIOR3KH088ZQNXFOHKPSH" localSheetId="10" hidden="1">#REF!</definedName>
    <definedName name="BEx3TOWOIOR3KH088ZQNXFOHKPSH" hidden="1">#REF!</definedName>
    <definedName name="BEx3TS1VF4CB2N4XVTSI4XQJWRW9" localSheetId="4" hidden="1">#REF!</definedName>
    <definedName name="BEx3TS1VF4CB2N4XVTSI4XQJWRW9" localSheetId="5" hidden="1">#REF!</definedName>
    <definedName name="BEx3TS1VF4CB2N4XVTSI4XQJWRW9" localSheetId="7" hidden="1">#REF!</definedName>
    <definedName name="BEx3TS1VF4CB2N4XVTSI4XQJWRW9" localSheetId="9" hidden="1">#REF!</definedName>
    <definedName name="BEx3TS1VF4CB2N4XVTSI4XQJWRW9" localSheetId="10" hidden="1">#REF!</definedName>
    <definedName name="BEx3TS1VF4CB2N4XVTSI4XQJWRW9" hidden="1">#REF!</definedName>
    <definedName name="BEx58O1W6AFD3ETRZWL0J1H0D2A2" localSheetId="4" hidden="1">#REF!</definedName>
    <definedName name="BEx58O1W6AFD3ETRZWL0J1H0D2A2" localSheetId="5" hidden="1">#REF!</definedName>
    <definedName name="BEx58O1W6AFD3ETRZWL0J1H0D2A2" localSheetId="7" hidden="1">#REF!</definedName>
    <definedName name="BEx58O1W6AFD3ETRZWL0J1H0D2A2" localSheetId="9" hidden="1">#REF!</definedName>
    <definedName name="BEx58O1W6AFD3ETRZWL0J1H0D2A2" localSheetId="10" hidden="1">#REF!</definedName>
    <definedName name="BEx58O1W6AFD3ETRZWL0J1H0D2A2" hidden="1">#REF!</definedName>
    <definedName name="BEx593S930XWYI7AWR6Y7BLCZWO0" localSheetId="4" hidden="1">#REF!</definedName>
    <definedName name="BEx593S930XWYI7AWR6Y7BLCZWO0" localSheetId="5" hidden="1">#REF!</definedName>
    <definedName name="BEx593S930XWYI7AWR6Y7BLCZWO0" localSheetId="7" hidden="1">#REF!</definedName>
    <definedName name="BEx593S930XWYI7AWR6Y7BLCZWO0" localSheetId="9" hidden="1">#REF!</definedName>
    <definedName name="BEx593S930XWYI7AWR6Y7BLCZWO0" localSheetId="10" hidden="1">#REF!</definedName>
    <definedName name="BEx593S930XWYI7AWR6Y7BLCZWO0" hidden="1">#REF!</definedName>
    <definedName name="BEx59BA064BMDNZQ353YZIGWQC6E" localSheetId="4" hidden="1">#REF!</definedName>
    <definedName name="BEx59BA064BMDNZQ353YZIGWQC6E" localSheetId="5" hidden="1">#REF!</definedName>
    <definedName name="BEx59BA064BMDNZQ353YZIGWQC6E" localSheetId="7" hidden="1">#REF!</definedName>
    <definedName name="BEx59BA064BMDNZQ353YZIGWQC6E" localSheetId="9" hidden="1">#REF!</definedName>
    <definedName name="BEx59BA064BMDNZQ353YZIGWQC6E" localSheetId="10" hidden="1">#REF!</definedName>
    <definedName name="BEx59BA064BMDNZQ353YZIGWQC6E" hidden="1">#REF!</definedName>
    <definedName name="BEx59S29C4QXRCAX9GV3NN7R4PDS" localSheetId="4" hidden="1">#REF!</definedName>
    <definedName name="BEx59S29C4QXRCAX9GV3NN7R4PDS" localSheetId="5" hidden="1">#REF!</definedName>
    <definedName name="BEx59S29C4QXRCAX9GV3NN7R4PDS" localSheetId="7" hidden="1">#REF!</definedName>
    <definedName name="BEx59S29C4QXRCAX9GV3NN7R4PDS" localSheetId="9" hidden="1">#REF!</definedName>
    <definedName name="BEx59S29C4QXRCAX9GV3NN7R4PDS" localSheetId="10" hidden="1">#REF!</definedName>
    <definedName name="BEx59S29C4QXRCAX9GV3NN7R4PDS" hidden="1">#REF!</definedName>
    <definedName name="BEx5A3QZVSJ08M05MDGIRE8D74MV" localSheetId="4" hidden="1">#REF!</definedName>
    <definedName name="BEx5A3QZVSJ08M05MDGIRE8D74MV" localSheetId="5" hidden="1">#REF!</definedName>
    <definedName name="BEx5A3QZVSJ08M05MDGIRE8D74MV" localSheetId="7" hidden="1">#REF!</definedName>
    <definedName name="BEx5A3QZVSJ08M05MDGIRE8D74MV" localSheetId="9" hidden="1">#REF!</definedName>
    <definedName name="BEx5A3QZVSJ08M05MDGIRE8D74MV" localSheetId="10" hidden="1">#REF!</definedName>
    <definedName name="BEx5A3QZVSJ08M05MDGIRE8D74MV" hidden="1">#REF!</definedName>
    <definedName name="BEx5ABUD2NMTG4XZ9NX8318NKI69" localSheetId="4" hidden="1">#REF!</definedName>
    <definedName name="BEx5ABUD2NMTG4XZ9NX8318NKI69" localSheetId="5" hidden="1">#REF!</definedName>
    <definedName name="BEx5ABUD2NMTG4XZ9NX8318NKI69" localSheetId="7" hidden="1">#REF!</definedName>
    <definedName name="BEx5ABUD2NMTG4XZ9NX8318NKI69" localSheetId="9" hidden="1">#REF!</definedName>
    <definedName name="BEx5ABUD2NMTG4XZ9NX8318NKI69" localSheetId="10" hidden="1">#REF!</definedName>
    <definedName name="BEx5ABUD2NMTG4XZ9NX8318NKI69" hidden="1">#REF!</definedName>
    <definedName name="BEx5AMS3AXYBPKIVK2G5JGZ02KIC" localSheetId="4" hidden="1">#REF!</definedName>
    <definedName name="BEx5AMS3AXYBPKIVK2G5JGZ02KIC" localSheetId="5" hidden="1">#REF!</definedName>
    <definedName name="BEx5AMS3AXYBPKIVK2G5JGZ02KIC" localSheetId="7" hidden="1">#REF!</definedName>
    <definedName name="BEx5AMS3AXYBPKIVK2G5JGZ02KIC" localSheetId="9" hidden="1">#REF!</definedName>
    <definedName name="BEx5AMS3AXYBPKIVK2G5JGZ02KIC" localSheetId="10" hidden="1">#REF!</definedName>
    <definedName name="BEx5AMS3AXYBPKIVK2G5JGZ02KIC" hidden="1">#REF!</definedName>
    <definedName name="BEx5AZ2GXSIQE9UPALH32YYLZNTC" localSheetId="4" hidden="1">#REF!</definedName>
    <definedName name="BEx5AZ2GXSIQE9UPALH32YYLZNTC" localSheetId="5" hidden="1">#REF!</definedName>
    <definedName name="BEx5AZ2GXSIQE9UPALH32YYLZNTC" localSheetId="7" hidden="1">#REF!</definedName>
    <definedName name="BEx5AZ2GXSIQE9UPALH32YYLZNTC" localSheetId="9" hidden="1">#REF!</definedName>
    <definedName name="BEx5AZ2GXSIQE9UPALH32YYLZNTC" localSheetId="10" hidden="1">#REF!</definedName>
    <definedName name="BEx5AZ2GXSIQE9UPALH32YYLZNTC" hidden="1">#REF!</definedName>
    <definedName name="BEx5B8I83PF5DHF9E9F1PS757JOS" localSheetId="4" hidden="1">#REF!</definedName>
    <definedName name="BEx5B8I83PF5DHF9E9F1PS757JOS" localSheetId="5" hidden="1">#REF!</definedName>
    <definedName name="BEx5B8I83PF5DHF9E9F1PS757JOS" localSheetId="7" hidden="1">#REF!</definedName>
    <definedName name="BEx5B8I83PF5DHF9E9F1PS757JOS" localSheetId="9" hidden="1">#REF!</definedName>
    <definedName name="BEx5B8I83PF5DHF9E9F1PS757JOS" localSheetId="10" hidden="1">#REF!</definedName>
    <definedName name="BEx5B8I83PF5DHF9E9F1PS757JOS" hidden="1">#REF!</definedName>
    <definedName name="BEx5BD5KHF5H6VZUHRELERJV30K9" localSheetId="4" hidden="1">#REF!</definedName>
    <definedName name="BEx5BD5KHF5H6VZUHRELERJV30K9" localSheetId="5" hidden="1">#REF!</definedName>
    <definedName name="BEx5BD5KHF5H6VZUHRELERJV30K9" localSheetId="7" hidden="1">#REF!</definedName>
    <definedName name="BEx5BD5KHF5H6VZUHRELERJV30K9" localSheetId="9" hidden="1">#REF!</definedName>
    <definedName name="BEx5BD5KHF5H6VZUHRELERJV30K9" localSheetId="10" hidden="1">#REF!</definedName>
    <definedName name="BEx5BD5KHF5H6VZUHRELERJV30K9" hidden="1">#REF!</definedName>
    <definedName name="BEx5DL69T1NDKLNVQOJ7QS9HK2RU" localSheetId="4" hidden="1">#REF!</definedName>
    <definedName name="BEx5DL69T1NDKLNVQOJ7QS9HK2RU" localSheetId="5" hidden="1">#REF!</definedName>
    <definedName name="BEx5DL69T1NDKLNVQOJ7QS9HK2RU" localSheetId="7" hidden="1">#REF!</definedName>
    <definedName name="BEx5DL69T1NDKLNVQOJ7QS9HK2RU" localSheetId="9" hidden="1">#REF!</definedName>
    <definedName name="BEx5DL69T1NDKLNVQOJ7QS9HK2RU" localSheetId="10" hidden="1">#REF!</definedName>
    <definedName name="BEx5DL69T1NDKLNVQOJ7QS9HK2RU" hidden="1">#REF!</definedName>
    <definedName name="BEx5EDY1SRAUOQL60BZNMWK8EYXM" localSheetId="4" hidden="1">#REF!</definedName>
    <definedName name="BEx5EDY1SRAUOQL60BZNMWK8EYXM" localSheetId="5" hidden="1">#REF!</definedName>
    <definedName name="BEx5EDY1SRAUOQL60BZNMWK8EYXM" localSheetId="7" hidden="1">#REF!</definedName>
    <definedName name="BEx5EDY1SRAUOQL60BZNMWK8EYXM" localSheetId="9" hidden="1">#REF!</definedName>
    <definedName name="BEx5EDY1SRAUOQL60BZNMWK8EYXM" localSheetId="10" hidden="1">#REF!</definedName>
    <definedName name="BEx5EDY1SRAUOQL60BZNMWK8EYXM" hidden="1">#REF!</definedName>
    <definedName name="BEx5FGLQV2NQUIJGSNBY9ZMZU568" localSheetId="4" hidden="1">#REF!</definedName>
    <definedName name="BEx5FGLQV2NQUIJGSNBY9ZMZU568" localSheetId="5" hidden="1">#REF!</definedName>
    <definedName name="BEx5FGLQV2NQUIJGSNBY9ZMZU568" localSheetId="7" hidden="1">#REF!</definedName>
    <definedName name="BEx5FGLQV2NQUIJGSNBY9ZMZU568" localSheetId="9" hidden="1">#REF!</definedName>
    <definedName name="BEx5FGLQV2NQUIJGSNBY9ZMZU568" localSheetId="10" hidden="1">#REF!</definedName>
    <definedName name="BEx5FGLQV2NQUIJGSNBY9ZMZU568" hidden="1">#REF!</definedName>
    <definedName name="BEx5GXI1Y15S52E8XGUYJ1S37JAZ" localSheetId="4" hidden="1">#REF!</definedName>
    <definedName name="BEx5GXI1Y15S52E8XGUYJ1S37JAZ" localSheetId="5" hidden="1">#REF!</definedName>
    <definedName name="BEx5GXI1Y15S52E8XGUYJ1S37JAZ" localSheetId="7" hidden="1">#REF!</definedName>
    <definedName name="BEx5GXI1Y15S52E8XGUYJ1S37JAZ" localSheetId="9" hidden="1">#REF!</definedName>
    <definedName name="BEx5GXI1Y15S52E8XGUYJ1S37JAZ" localSheetId="10" hidden="1">#REF!</definedName>
    <definedName name="BEx5GXI1Y15S52E8XGUYJ1S37JAZ" hidden="1">#REF!</definedName>
    <definedName name="BEx5HMJ264VWR1SO0TKF3CPN9V5M" localSheetId="4" hidden="1">#REF!</definedName>
    <definedName name="BEx5HMJ264VWR1SO0TKF3CPN9V5M" localSheetId="5" hidden="1">#REF!</definedName>
    <definedName name="BEx5HMJ264VWR1SO0TKF3CPN9V5M" localSheetId="7" hidden="1">#REF!</definedName>
    <definedName name="BEx5HMJ264VWR1SO0TKF3CPN9V5M" localSheetId="9" hidden="1">#REF!</definedName>
    <definedName name="BEx5HMJ264VWR1SO0TKF3CPN9V5M" localSheetId="10" hidden="1">#REF!</definedName>
    <definedName name="BEx5HMJ264VWR1SO0TKF3CPN9V5M" hidden="1">#REF!</definedName>
    <definedName name="BEx5ILLAXM0A5LW6I1RJ1NNQA5GA" localSheetId="4" hidden="1">#REF!</definedName>
    <definedName name="BEx5ILLAXM0A5LW6I1RJ1NNQA5GA" localSheetId="5" hidden="1">#REF!</definedName>
    <definedName name="BEx5ILLAXM0A5LW6I1RJ1NNQA5GA" localSheetId="7" hidden="1">#REF!</definedName>
    <definedName name="BEx5ILLAXM0A5LW6I1RJ1NNQA5GA" localSheetId="9" hidden="1">#REF!</definedName>
    <definedName name="BEx5ILLAXM0A5LW6I1RJ1NNQA5GA" localSheetId="10" hidden="1">#REF!</definedName>
    <definedName name="BEx5ILLAXM0A5LW6I1RJ1NNQA5GA" hidden="1">#REF!</definedName>
    <definedName name="BEx5K7FOCGY5T4UMBXSOQ1DCDFQY" localSheetId="4" hidden="1">#REF!</definedName>
    <definedName name="BEx5K7FOCGY5T4UMBXSOQ1DCDFQY" localSheetId="5" hidden="1">#REF!</definedName>
    <definedName name="BEx5K7FOCGY5T4UMBXSOQ1DCDFQY" localSheetId="7" hidden="1">#REF!</definedName>
    <definedName name="BEx5K7FOCGY5T4UMBXSOQ1DCDFQY" localSheetId="9" hidden="1">#REF!</definedName>
    <definedName name="BEx5K7FOCGY5T4UMBXSOQ1DCDFQY" localSheetId="10" hidden="1">#REF!</definedName>
    <definedName name="BEx5K7FOCGY5T4UMBXSOQ1DCDFQY" hidden="1">#REF!</definedName>
    <definedName name="BEx5KLO3XS0I638UKRU6A2E7GV7D" localSheetId="4" hidden="1">#REF!</definedName>
    <definedName name="BEx5KLO3XS0I638UKRU6A2E7GV7D" localSheetId="5" hidden="1">#REF!</definedName>
    <definedName name="BEx5KLO3XS0I638UKRU6A2E7GV7D" localSheetId="7" hidden="1">#REF!</definedName>
    <definedName name="BEx5KLO3XS0I638UKRU6A2E7GV7D" localSheetId="9" hidden="1">#REF!</definedName>
    <definedName name="BEx5KLO3XS0I638UKRU6A2E7GV7D" localSheetId="10" hidden="1">#REF!</definedName>
    <definedName name="BEx5KLO3XS0I638UKRU6A2E7GV7D" hidden="1">#REF!</definedName>
    <definedName name="BEx5KLTMF07UT65858ORLLI6H1ND" localSheetId="4" hidden="1">#REF!</definedName>
    <definedName name="BEx5KLTMF07UT65858ORLLI6H1ND" localSheetId="5" hidden="1">#REF!</definedName>
    <definedName name="BEx5KLTMF07UT65858ORLLI6H1ND" localSheetId="7" hidden="1">#REF!</definedName>
    <definedName name="BEx5KLTMF07UT65858ORLLI6H1ND" localSheetId="9" hidden="1">#REF!</definedName>
    <definedName name="BEx5KLTMF07UT65858ORLLI6H1ND" localSheetId="10" hidden="1">#REF!</definedName>
    <definedName name="BEx5KLTMF07UT65858ORLLI6H1ND" hidden="1">#REF!</definedName>
    <definedName name="BEx5KTWR6UC1G6FZUG76YH4ADGW6" localSheetId="4" hidden="1">#REF!</definedName>
    <definedName name="BEx5KTWR6UC1G6FZUG76YH4ADGW6" localSheetId="5" hidden="1">#REF!</definedName>
    <definedName name="BEx5KTWR6UC1G6FZUG76YH4ADGW6" localSheetId="7" hidden="1">#REF!</definedName>
    <definedName name="BEx5KTWR6UC1G6FZUG76YH4ADGW6" localSheetId="9" hidden="1">#REF!</definedName>
    <definedName name="BEx5KTWR6UC1G6FZUG76YH4ADGW6" localSheetId="10" hidden="1">#REF!</definedName>
    <definedName name="BEx5KTWR6UC1G6FZUG76YH4ADGW6" hidden="1">#REF!</definedName>
    <definedName name="BEx5KY3ZU6A1675YRFIG8O2JY3B3" localSheetId="4" hidden="1">#REF!</definedName>
    <definedName name="BEx5KY3ZU6A1675YRFIG8O2JY3B3" localSheetId="5" hidden="1">#REF!</definedName>
    <definedName name="BEx5KY3ZU6A1675YRFIG8O2JY3B3" localSheetId="7" hidden="1">#REF!</definedName>
    <definedName name="BEx5KY3ZU6A1675YRFIG8O2JY3B3" localSheetId="9" hidden="1">#REF!</definedName>
    <definedName name="BEx5KY3ZU6A1675YRFIG8O2JY3B3" localSheetId="10" hidden="1">#REF!</definedName>
    <definedName name="BEx5KY3ZU6A1675YRFIG8O2JY3B3" hidden="1">#REF!</definedName>
    <definedName name="BEx5LISG9WVDGFZRCTU5D2AD02AH" localSheetId="4" hidden="1">#REF!</definedName>
    <definedName name="BEx5LISG9WVDGFZRCTU5D2AD02AH" localSheetId="5" hidden="1">#REF!</definedName>
    <definedName name="BEx5LISG9WVDGFZRCTU5D2AD02AH" localSheetId="7" hidden="1">#REF!</definedName>
    <definedName name="BEx5LISG9WVDGFZRCTU5D2AD02AH" localSheetId="9" hidden="1">#REF!</definedName>
    <definedName name="BEx5LISG9WVDGFZRCTU5D2AD02AH" localSheetId="10" hidden="1">#REF!</definedName>
    <definedName name="BEx5LISG9WVDGFZRCTU5D2AD02AH" hidden="1">#REF!</definedName>
    <definedName name="BEx5LZQ04J1P84R70WT4THGZVI0X" localSheetId="4" hidden="1">#REF!</definedName>
    <definedName name="BEx5LZQ04J1P84R70WT4THGZVI0X" localSheetId="5" hidden="1">#REF!</definedName>
    <definedName name="BEx5LZQ04J1P84R70WT4THGZVI0X" localSheetId="7" hidden="1">#REF!</definedName>
    <definedName name="BEx5LZQ04J1P84R70WT4THGZVI0X" localSheetId="9" hidden="1">#REF!</definedName>
    <definedName name="BEx5LZQ04J1P84R70WT4THGZVI0X" localSheetId="10" hidden="1">#REF!</definedName>
    <definedName name="BEx5LZQ04J1P84R70WT4THGZVI0X" hidden="1">#REF!</definedName>
    <definedName name="BEx5MACXYPYMNILP6WMIOGODLP9K" localSheetId="4" hidden="1">#REF!</definedName>
    <definedName name="BEx5MACXYPYMNILP6WMIOGODLP9K" localSheetId="5" hidden="1">#REF!</definedName>
    <definedName name="BEx5MACXYPYMNILP6WMIOGODLP9K" localSheetId="7" hidden="1">#REF!</definedName>
    <definedName name="BEx5MACXYPYMNILP6WMIOGODLP9K" localSheetId="9" hidden="1">#REF!</definedName>
    <definedName name="BEx5MACXYPYMNILP6WMIOGODLP9K" localSheetId="10" hidden="1">#REF!</definedName>
    <definedName name="BEx5MACXYPYMNILP6WMIOGODLP9K" hidden="1">#REF!</definedName>
    <definedName name="BEx5MZ8HHE6Q3GH4DJUFFUDHAC0B" localSheetId="4" hidden="1">#REF!</definedName>
    <definedName name="BEx5MZ8HHE6Q3GH4DJUFFUDHAC0B" localSheetId="5" hidden="1">#REF!</definedName>
    <definedName name="BEx5MZ8HHE6Q3GH4DJUFFUDHAC0B" localSheetId="7" hidden="1">#REF!</definedName>
    <definedName name="BEx5MZ8HHE6Q3GH4DJUFFUDHAC0B" localSheetId="9" hidden="1">#REF!</definedName>
    <definedName name="BEx5MZ8HHE6Q3GH4DJUFFUDHAC0B" localSheetId="10" hidden="1">#REF!</definedName>
    <definedName name="BEx5MZ8HHE6Q3GH4DJUFFUDHAC0B" hidden="1">#REF!</definedName>
    <definedName name="BEx5O456Y5KKAQNWBQTZ2G6R2CUY" localSheetId="4" hidden="1">#REF!</definedName>
    <definedName name="BEx5O456Y5KKAQNWBQTZ2G6R2CUY" localSheetId="5" hidden="1">#REF!</definedName>
    <definedName name="BEx5O456Y5KKAQNWBQTZ2G6R2CUY" localSheetId="7" hidden="1">#REF!</definedName>
    <definedName name="BEx5O456Y5KKAQNWBQTZ2G6R2CUY" localSheetId="9" hidden="1">#REF!</definedName>
    <definedName name="BEx5O456Y5KKAQNWBQTZ2G6R2CUY" localSheetId="10" hidden="1">#REF!</definedName>
    <definedName name="BEx5O456Y5KKAQNWBQTZ2G6R2CUY" hidden="1">#REF!</definedName>
    <definedName name="BEx5OBS9OF3EU2J0Y2DV3WS5SBZ2" localSheetId="4" hidden="1">#REF!</definedName>
    <definedName name="BEx5OBS9OF3EU2J0Y2DV3WS5SBZ2" localSheetId="5" hidden="1">#REF!</definedName>
    <definedName name="BEx5OBS9OF3EU2J0Y2DV3WS5SBZ2" localSheetId="7" hidden="1">#REF!</definedName>
    <definedName name="BEx5OBS9OF3EU2J0Y2DV3WS5SBZ2" localSheetId="9" hidden="1">#REF!</definedName>
    <definedName name="BEx5OBS9OF3EU2J0Y2DV3WS5SBZ2" localSheetId="10" hidden="1">#REF!</definedName>
    <definedName name="BEx5OBS9OF3EU2J0Y2DV3WS5SBZ2" hidden="1">#REF!</definedName>
    <definedName name="BEx5OODEV2C6ZAVQ9WUV06PILH8Q" localSheetId="4" hidden="1">#REF!</definedName>
    <definedName name="BEx5OODEV2C6ZAVQ9WUV06PILH8Q" localSheetId="5" hidden="1">#REF!</definedName>
    <definedName name="BEx5OODEV2C6ZAVQ9WUV06PILH8Q" localSheetId="7" hidden="1">#REF!</definedName>
    <definedName name="BEx5OODEV2C6ZAVQ9WUV06PILH8Q" localSheetId="9" hidden="1">#REF!</definedName>
    <definedName name="BEx5OODEV2C6ZAVQ9WUV06PILH8Q" localSheetId="10" hidden="1">#REF!</definedName>
    <definedName name="BEx5OODEV2C6ZAVQ9WUV06PILH8Q" hidden="1">#REF!</definedName>
    <definedName name="BEx5P25RG8EWFOH3E5Z8TZGEKDRX" localSheetId="4" hidden="1">#REF!</definedName>
    <definedName name="BEx5P25RG8EWFOH3E5Z8TZGEKDRX" localSheetId="5" hidden="1">#REF!</definedName>
    <definedName name="BEx5P25RG8EWFOH3E5Z8TZGEKDRX" localSheetId="7" hidden="1">#REF!</definedName>
    <definedName name="BEx5P25RG8EWFOH3E5Z8TZGEKDRX" localSheetId="9" hidden="1">#REF!</definedName>
    <definedName name="BEx5P25RG8EWFOH3E5Z8TZGEKDRX" localSheetId="10" hidden="1">#REF!</definedName>
    <definedName name="BEx5P25RG8EWFOH3E5Z8TZGEKDRX" hidden="1">#REF!</definedName>
    <definedName name="BEx5PUBZ6QV225MNGBIYEB5GYHBN" localSheetId="4" hidden="1">#REF!</definedName>
    <definedName name="BEx5PUBZ6QV225MNGBIYEB5GYHBN" localSheetId="5" hidden="1">#REF!</definedName>
    <definedName name="BEx5PUBZ6QV225MNGBIYEB5GYHBN" localSheetId="7" hidden="1">#REF!</definedName>
    <definedName name="BEx5PUBZ6QV225MNGBIYEB5GYHBN" localSheetId="9" hidden="1">#REF!</definedName>
    <definedName name="BEx5PUBZ6QV225MNGBIYEB5GYHBN" localSheetId="10" hidden="1">#REF!</definedName>
    <definedName name="BEx5PUBZ6QV225MNGBIYEB5GYHBN" hidden="1">#REF!</definedName>
    <definedName name="BEx73Y0A4OLDNOASYVVSJNIGY0QT" localSheetId="4" hidden="1">#REF!</definedName>
    <definedName name="BEx73Y0A4OLDNOASYVVSJNIGY0QT" localSheetId="5" hidden="1">#REF!</definedName>
    <definedName name="BEx73Y0A4OLDNOASYVVSJNIGY0QT" localSheetId="7" hidden="1">#REF!</definedName>
    <definedName name="BEx73Y0A4OLDNOASYVVSJNIGY0QT" localSheetId="9" hidden="1">#REF!</definedName>
    <definedName name="BEx73Y0A4OLDNOASYVVSJNIGY0QT" localSheetId="10" hidden="1">#REF!</definedName>
    <definedName name="BEx73Y0A4OLDNOASYVVSJNIGY0QT" hidden="1">#REF!</definedName>
    <definedName name="BEx765VMSNHRRVNG2W9EWCDWCCXK" localSheetId="4" hidden="1">#REF!</definedName>
    <definedName name="BEx765VMSNHRRVNG2W9EWCDWCCXK" localSheetId="5" hidden="1">#REF!</definedName>
    <definedName name="BEx765VMSNHRRVNG2W9EWCDWCCXK" localSheetId="7" hidden="1">#REF!</definedName>
    <definedName name="BEx765VMSNHRRVNG2W9EWCDWCCXK" localSheetId="9" hidden="1">#REF!</definedName>
    <definedName name="BEx765VMSNHRRVNG2W9EWCDWCCXK" localSheetId="10" hidden="1">#REF!</definedName>
    <definedName name="BEx765VMSNHRRVNG2W9EWCDWCCXK" hidden="1">#REF!</definedName>
    <definedName name="BEx7689ZMFLCQVGIUDLP0N1D59GU" localSheetId="4" hidden="1">#REF!</definedName>
    <definedName name="BEx7689ZMFLCQVGIUDLP0N1D59GU" localSheetId="5" hidden="1">#REF!</definedName>
    <definedName name="BEx7689ZMFLCQVGIUDLP0N1D59GU" localSheetId="7" hidden="1">#REF!</definedName>
    <definedName name="BEx7689ZMFLCQVGIUDLP0N1D59GU" localSheetId="9" hidden="1">#REF!</definedName>
    <definedName name="BEx7689ZMFLCQVGIUDLP0N1D59GU" localSheetId="10" hidden="1">#REF!</definedName>
    <definedName name="BEx7689ZMFLCQVGIUDLP0N1D59GU" hidden="1">#REF!</definedName>
    <definedName name="BEx771Y5JBBV1NTOJL3B5P328FZS" localSheetId="4" hidden="1">#REF!</definedName>
    <definedName name="BEx771Y5JBBV1NTOJL3B5P328FZS" localSheetId="5" hidden="1">#REF!</definedName>
    <definedName name="BEx771Y5JBBV1NTOJL3B5P328FZS" localSheetId="7" hidden="1">#REF!</definedName>
    <definedName name="BEx771Y5JBBV1NTOJL3B5P328FZS" localSheetId="9" hidden="1">#REF!</definedName>
    <definedName name="BEx771Y5JBBV1NTOJL3B5P328FZS" localSheetId="10" hidden="1">#REF!</definedName>
    <definedName name="BEx771Y5JBBV1NTOJL3B5P328FZS" hidden="1">#REF!</definedName>
    <definedName name="BEx7870CBP343OT1IIA0I9BB9SP0" localSheetId="4" hidden="1">#REF!</definedName>
    <definedName name="BEx7870CBP343OT1IIA0I9BB9SP0" localSheetId="5" hidden="1">#REF!</definedName>
    <definedName name="BEx7870CBP343OT1IIA0I9BB9SP0" localSheetId="7" hidden="1">#REF!</definedName>
    <definedName name="BEx7870CBP343OT1IIA0I9BB9SP0" localSheetId="9" hidden="1">#REF!</definedName>
    <definedName name="BEx7870CBP343OT1IIA0I9BB9SP0" localSheetId="10" hidden="1">#REF!</definedName>
    <definedName name="BEx7870CBP343OT1IIA0I9BB9SP0" hidden="1">#REF!</definedName>
    <definedName name="BEx78C3KCXG2A5C7Z7L6PUQNDP91" localSheetId="4" hidden="1">#REF!</definedName>
    <definedName name="BEx78C3KCXG2A5C7Z7L6PUQNDP91" localSheetId="5" hidden="1">#REF!</definedName>
    <definedName name="BEx78C3KCXG2A5C7Z7L6PUQNDP91" localSheetId="7" hidden="1">#REF!</definedName>
    <definedName name="BEx78C3KCXG2A5C7Z7L6PUQNDP91" localSheetId="9" hidden="1">#REF!</definedName>
    <definedName name="BEx78C3KCXG2A5C7Z7L6PUQNDP91" localSheetId="10" hidden="1">#REF!</definedName>
    <definedName name="BEx78C3KCXG2A5C7Z7L6PUQNDP91" hidden="1">#REF!</definedName>
    <definedName name="BEx79RI2FMCPD9CSSYPC66JDDQIM" localSheetId="4" hidden="1">#REF!</definedName>
    <definedName name="BEx79RI2FMCPD9CSSYPC66JDDQIM" localSheetId="5" hidden="1">#REF!</definedName>
    <definedName name="BEx79RI2FMCPD9CSSYPC66JDDQIM" localSheetId="7" hidden="1">#REF!</definedName>
    <definedName name="BEx79RI2FMCPD9CSSYPC66JDDQIM" localSheetId="9" hidden="1">#REF!</definedName>
    <definedName name="BEx79RI2FMCPD9CSSYPC66JDDQIM" localSheetId="10" hidden="1">#REF!</definedName>
    <definedName name="BEx79RI2FMCPD9CSSYPC66JDDQIM" hidden="1">#REF!</definedName>
    <definedName name="BEx7AGTPPYFNFJ30NJ3MRPGURHNB" localSheetId="4" hidden="1">#REF!</definedName>
    <definedName name="BEx7AGTPPYFNFJ30NJ3MRPGURHNB" localSheetId="5" hidden="1">#REF!</definedName>
    <definedName name="BEx7AGTPPYFNFJ30NJ3MRPGURHNB" localSheetId="7" hidden="1">#REF!</definedName>
    <definedName name="BEx7AGTPPYFNFJ30NJ3MRPGURHNB" localSheetId="9" hidden="1">#REF!</definedName>
    <definedName name="BEx7AGTPPYFNFJ30NJ3MRPGURHNB" localSheetId="10" hidden="1">#REF!</definedName>
    <definedName name="BEx7AGTPPYFNFJ30NJ3MRPGURHNB" hidden="1">#REF!</definedName>
    <definedName name="BEx7AXLSHP7HWORVRER9Q5SOIHGD" localSheetId="4" hidden="1">#REF!</definedName>
    <definedName name="BEx7AXLSHP7HWORVRER9Q5SOIHGD" localSheetId="5" hidden="1">#REF!</definedName>
    <definedName name="BEx7AXLSHP7HWORVRER9Q5SOIHGD" localSheetId="7" hidden="1">#REF!</definedName>
    <definedName name="BEx7AXLSHP7HWORVRER9Q5SOIHGD" localSheetId="9" hidden="1">#REF!</definedName>
    <definedName name="BEx7AXLSHP7HWORVRER9Q5SOIHGD" localSheetId="10" hidden="1">#REF!</definedName>
    <definedName name="BEx7AXLSHP7HWORVRER9Q5SOIHGD" hidden="1">#REF!</definedName>
    <definedName name="BEx7AZUTME180WCCR458GE8BIDLW" localSheetId="4" hidden="1">#REF!</definedName>
    <definedName name="BEx7AZUTME180WCCR458GE8BIDLW" localSheetId="5" hidden="1">#REF!</definedName>
    <definedName name="BEx7AZUTME180WCCR458GE8BIDLW" localSheetId="7" hidden="1">#REF!</definedName>
    <definedName name="BEx7AZUTME180WCCR458GE8BIDLW" localSheetId="9" hidden="1">#REF!</definedName>
    <definedName name="BEx7AZUTME180WCCR458GE8BIDLW" localSheetId="10" hidden="1">#REF!</definedName>
    <definedName name="BEx7AZUTME180WCCR458GE8BIDLW" hidden="1">#REF!</definedName>
    <definedName name="BEx7BC560FJZSPCZOC0CMO5HS8PW" localSheetId="4" hidden="1">#REF!</definedName>
    <definedName name="BEx7BC560FJZSPCZOC0CMO5HS8PW" localSheetId="5" hidden="1">#REF!</definedName>
    <definedName name="BEx7BC560FJZSPCZOC0CMO5HS8PW" localSheetId="7" hidden="1">#REF!</definedName>
    <definedName name="BEx7BC560FJZSPCZOC0CMO5HS8PW" localSheetId="9" hidden="1">#REF!</definedName>
    <definedName name="BEx7BC560FJZSPCZOC0CMO5HS8PW" localSheetId="10" hidden="1">#REF!</definedName>
    <definedName name="BEx7BC560FJZSPCZOC0CMO5HS8PW" hidden="1">#REF!</definedName>
    <definedName name="BEx7D4VJ70P9DPU01N0HKRUM1RPB" localSheetId="4" hidden="1">#REF!</definedName>
    <definedName name="BEx7D4VJ70P9DPU01N0HKRUM1RPB" localSheetId="5" hidden="1">#REF!</definedName>
    <definedName name="BEx7D4VJ70P9DPU01N0HKRUM1RPB" localSheetId="7" hidden="1">#REF!</definedName>
    <definedName name="BEx7D4VJ70P9DPU01N0HKRUM1RPB" localSheetId="9" hidden="1">#REF!</definedName>
    <definedName name="BEx7D4VJ70P9DPU01N0HKRUM1RPB" localSheetId="10" hidden="1">#REF!</definedName>
    <definedName name="BEx7D4VJ70P9DPU01N0HKRUM1RPB" hidden="1">#REF!</definedName>
    <definedName name="BEx7DGKCLIUG9QERN8PTUB0PJSN8" localSheetId="4" hidden="1">#REF!</definedName>
    <definedName name="BEx7DGKCLIUG9QERN8PTUB0PJSN8" localSheetId="5" hidden="1">#REF!</definedName>
    <definedName name="BEx7DGKCLIUG9QERN8PTUB0PJSN8" localSheetId="7" hidden="1">#REF!</definedName>
    <definedName name="BEx7DGKCLIUG9QERN8PTUB0PJSN8" localSheetId="9" hidden="1">#REF!</definedName>
    <definedName name="BEx7DGKCLIUG9QERN8PTUB0PJSN8" localSheetId="10" hidden="1">#REF!</definedName>
    <definedName name="BEx7DGKCLIUG9QERN8PTUB0PJSN8" hidden="1">#REF!</definedName>
    <definedName name="BEx7DUSR4UM6EBI71OKVNMZ33LY1" localSheetId="4" hidden="1">#REF!</definedName>
    <definedName name="BEx7DUSR4UM6EBI71OKVNMZ33LY1" localSheetId="5" hidden="1">#REF!</definedName>
    <definedName name="BEx7DUSR4UM6EBI71OKVNMZ33LY1" localSheetId="7" hidden="1">#REF!</definedName>
    <definedName name="BEx7DUSR4UM6EBI71OKVNMZ33LY1" localSheetId="9" hidden="1">#REF!</definedName>
    <definedName name="BEx7DUSR4UM6EBI71OKVNMZ33LY1" localSheetId="10" hidden="1">#REF!</definedName>
    <definedName name="BEx7DUSR4UM6EBI71OKVNMZ33LY1" hidden="1">#REF!</definedName>
    <definedName name="BEx7E3HTXUDM3G7SXE91WA2EA8RI" localSheetId="4" hidden="1">#REF!</definedName>
    <definedName name="BEx7E3HTXUDM3G7SXE91WA2EA8RI" localSheetId="5" hidden="1">#REF!</definedName>
    <definedName name="BEx7E3HTXUDM3G7SXE91WA2EA8RI" localSheetId="7" hidden="1">#REF!</definedName>
    <definedName name="BEx7E3HTXUDM3G7SXE91WA2EA8RI" localSheetId="9" hidden="1">#REF!</definedName>
    <definedName name="BEx7E3HTXUDM3G7SXE91WA2EA8RI" localSheetId="10" hidden="1">#REF!</definedName>
    <definedName name="BEx7E3HTXUDM3G7SXE91WA2EA8RI" hidden="1">#REF!</definedName>
    <definedName name="BEx7EP80WWVRVVYDS5IG75H496C5" localSheetId="4" hidden="1">#REF!</definedName>
    <definedName name="BEx7EP80WWVRVVYDS5IG75H496C5" localSheetId="5" hidden="1">#REF!</definedName>
    <definedName name="BEx7EP80WWVRVVYDS5IG75H496C5" localSheetId="7" hidden="1">#REF!</definedName>
    <definedName name="BEx7EP80WWVRVVYDS5IG75H496C5" localSheetId="9" hidden="1">#REF!</definedName>
    <definedName name="BEx7EP80WWVRVVYDS5IG75H496C5" localSheetId="10" hidden="1">#REF!</definedName>
    <definedName name="BEx7EP80WWVRVVYDS5IG75H496C5" hidden="1">#REF!</definedName>
    <definedName name="BEx7EPDD0Q4P6TF4FI8H7HS7RVPM" localSheetId="4" hidden="1">#REF!</definedName>
    <definedName name="BEx7EPDD0Q4P6TF4FI8H7HS7RVPM" localSheetId="5" hidden="1">#REF!</definedName>
    <definedName name="BEx7EPDD0Q4P6TF4FI8H7HS7RVPM" localSheetId="7" hidden="1">#REF!</definedName>
    <definedName name="BEx7EPDD0Q4P6TF4FI8H7HS7RVPM" localSheetId="9" hidden="1">#REF!</definedName>
    <definedName name="BEx7EPDD0Q4P6TF4FI8H7HS7RVPM" localSheetId="10" hidden="1">#REF!</definedName>
    <definedName name="BEx7EPDD0Q4P6TF4FI8H7HS7RVPM" hidden="1">#REF!</definedName>
    <definedName name="BEx7ES7WANM3AMF8755MKTHCHWXQ" localSheetId="4" hidden="1">#REF!</definedName>
    <definedName name="BEx7ES7WANM3AMF8755MKTHCHWXQ" localSheetId="5" hidden="1">#REF!</definedName>
    <definedName name="BEx7ES7WANM3AMF8755MKTHCHWXQ" localSheetId="7" hidden="1">#REF!</definedName>
    <definedName name="BEx7ES7WANM3AMF8755MKTHCHWXQ" localSheetId="9" hidden="1">#REF!</definedName>
    <definedName name="BEx7ES7WANM3AMF8755MKTHCHWXQ" localSheetId="10" hidden="1">#REF!</definedName>
    <definedName name="BEx7ES7WANM3AMF8755MKTHCHWXQ" hidden="1">#REF!</definedName>
    <definedName name="BEx7FKU8YV5UAD2ZEQ2V93CJP6N2" localSheetId="4" hidden="1">#REF!</definedName>
    <definedName name="BEx7FKU8YV5UAD2ZEQ2V93CJP6N2" localSheetId="5" hidden="1">#REF!</definedName>
    <definedName name="BEx7FKU8YV5UAD2ZEQ2V93CJP6N2" localSheetId="7" hidden="1">#REF!</definedName>
    <definedName name="BEx7FKU8YV5UAD2ZEQ2V93CJP6N2" localSheetId="9" hidden="1">#REF!</definedName>
    <definedName name="BEx7FKU8YV5UAD2ZEQ2V93CJP6N2" localSheetId="10" hidden="1">#REF!</definedName>
    <definedName name="BEx7FKU8YV5UAD2ZEQ2V93CJP6N2" hidden="1">#REF!</definedName>
    <definedName name="BEx7G1675I1HCHRICU9LJJWVTLCS" localSheetId="4" hidden="1">#REF!</definedName>
    <definedName name="BEx7G1675I1HCHRICU9LJJWVTLCS" localSheetId="5" hidden="1">#REF!</definedName>
    <definedName name="BEx7G1675I1HCHRICU9LJJWVTLCS" localSheetId="7" hidden="1">#REF!</definedName>
    <definedName name="BEx7G1675I1HCHRICU9LJJWVTLCS" localSheetId="9" hidden="1">#REF!</definedName>
    <definedName name="BEx7G1675I1HCHRICU9LJJWVTLCS" localSheetId="10" hidden="1">#REF!</definedName>
    <definedName name="BEx7G1675I1HCHRICU9LJJWVTLCS" hidden="1">#REF!</definedName>
    <definedName name="BEx7G4WYC777T0T2O076BQ1CKA4R" localSheetId="4" hidden="1">#REF!</definedName>
    <definedName name="BEx7G4WYC777T0T2O076BQ1CKA4R" localSheetId="5" hidden="1">#REF!</definedName>
    <definedName name="BEx7G4WYC777T0T2O076BQ1CKA4R" localSheetId="7" hidden="1">#REF!</definedName>
    <definedName name="BEx7G4WYC777T0T2O076BQ1CKA4R" localSheetId="9" hidden="1">#REF!</definedName>
    <definedName name="BEx7G4WYC777T0T2O076BQ1CKA4R" localSheetId="10" hidden="1">#REF!</definedName>
    <definedName name="BEx7G4WYC777T0T2O076BQ1CKA4R" hidden="1">#REF!</definedName>
    <definedName name="BEx7G6KE4UVLF4367SL1WNQ4BSCY" localSheetId="4" hidden="1">#REF!</definedName>
    <definedName name="BEx7G6KE4UVLF4367SL1WNQ4BSCY" localSheetId="5" hidden="1">#REF!</definedName>
    <definedName name="BEx7G6KE4UVLF4367SL1WNQ4BSCY" localSheetId="7" hidden="1">#REF!</definedName>
    <definedName name="BEx7G6KE4UVLF4367SL1WNQ4BSCY" localSheetId="9" hidden="1">#REF!</definedName>
    <definedName name="BEx7G6KE4UVLF4367SL1WNQ4BSCY" localSheetId="10" hidden="1">#REF!</definedName>
    <definedName name="BEx7G6KE4UVLF4367SL1WNQ4BSCY" hidden="1">#REF!</definedName>
    <definedName name="BEx7HS416LETDEMT7WQ40IYN0VY7" localSheetId="4" hidden="1">#REF!</definedName>
    <definedName name="BEx7HS416LETDEMT7WQ40IYN0VY7" localSheetId="5" hidden="1">#REF!</definedName>
    <definedName name="BEx7HS416LETDEMT7WQ40IYN0VY7" localSheetId="7" hidden="1">#REF!</definedName>
    <definedName name="BEx7HS416LETDEMT7WQ40IYN0VY7" localSheetId="9" hidden="1">#REF!</definedName>
    <definedName name="BEx7HS416LETDEMT7WQ40IYN0VY7" localSheetId="10" hidden="1">#REF!</definedName>
    <definedName name="BEx7HS416LETDEMT7WQ40IYN0VY7" hidden="1">#REF!</definedName>
    <definedName name="BEx7IY2EV9CRLVNQFRW9O4F9BWZH" localSheetId="4" hidden="1">#REF!</definedName>
    <definedName name="BEx7IY2EV9CRLVNQFRW9O4F9BWZH" localSheetId="5" hidden="1">#REF!</definedName>
    <definedName name="BEx7IY2EV9CRLVNQFRW9O4F9BWZH" localSheetId="7" hidden="1">#REF!</definedName>
    <definedName name="BEx7IY2EV9CRLVNQFRW9O4F9BWZH" localSheetId="9" hidden="1">#REF!</definedName>
    <definedName name="BEx7IY2EV9CRLVNQFRW9O4F9BWZH" localSheetId="10" hidden="1">#REF!</definedName>
    <definedName name="BEx7IY2EV9CRLVNQFRW9O4F9BWZH" hidden="1">#REF!</definedName>
    <definedName name="BEx7JDSYWXPUF8RKC731Z8G1B27Y" localSheetId="4" hidden="1">#REF!</definedName>
    <definedName name="BEx7JDSYWXPUF8RKC731Z8G1B27Y" localSheetId="5" hidden="1">#REF!</definedName>
    <definedName name="BEx7JDSYWXPUF8RKC731Z8G1B27Y" localSheetId="7" hidden="1">#REF!</definedName>
    <definedName name="BEx7JDSYWXPUF8RKC731Z8G1B27Y" localSheetId="9" hidden="1">#REF!</definedName>
    <definedName name="BEx7JDSYWXPUF8RKC731Z8G1B27Y" localSheetId="10" hidden="1">#REF!</definedName>
    <definedName name="BEx7JDSYWXPUF8RKC731Z8G1B27Y" hidden="1">#REF!</definedName>
    <definedName name="BEx7JGI1O9GZDUHDP82GR31JLQL8" localSheetId="4" hidden="1">#REF!</definedName>
    <definedName name="BEx7JGI1O9GZDUHDP82GR31JLQL8" localSheetId="5" hidden="1">#REF!</definedName>
    <definedName name="BEx7JGI1O9GZDUHDP82GR31JLQL8" localSheetId="7" hidden="1">#REF!</definedName>
    <definedName name="BEx7JGI1O9GZDUHDP82GR31JLQL8" localSheetId="9" hidden="1">#REF!</definedName>
    <definedName name="BEx7JGI1O9GZDUHDP82GR31JLQL8" localSheetId="10" hidden="1">#REF!</definedName>
    <definedName name="BEx7JGI1O9GZDUHDP82GR31JLQL8" hidden="1">#REF!</definedName>
    <definedName name="BEx7KKI9S9SEZDLOIMRSQ8JQOJT4" localSheetId="4" hidden="1">#REF!</definedName>
    <definedName name="BEx7KKI9S9SEZDLOIMRSQ8JQOJT4" localSheetId="5" hidden="1">#REF!</definedName>
    <definedName name="BEx7KKI9S9SEZDLOIMRSQ8JQOJT4" localSheetId="7" hidden="1">#REF!</definedName>
    <definedName name="BEx7KKI9S9SEZDLOIMRSQ8JQOJT4" localSheetId="9" hidden="1">#REF!</definedName>
    <definedName name="BEx7KKI9S9SEZDLOIMRSQ8JQOJT4" localSheetId="10" hidden="1">#REF!</definedName>
    <definedName name="BEx7KKI9S9SEZDLOIMRSQ8JQOJT4" hidden="1">#REF!</definedName>
    <definedName name="BEx7L4AI0CXM65MR56TE753E33UE" localSheetId="4" hidden="1">#REF!</definedName>
    <definedName name="BEx7L4AI0CXM65MR56TE753E33UE" localSheetId="5" hidden="1">#REF!</definedName>
    <definedName name="BEx7L4AI0CXM65MR56TE753E33UE" localSheetId="7" hidden="1">#REF!</definedName>
    <definedName name="BEx7L4AI0CXM65MR56TE753E33UE" localSheetId="9" hidden="1">#REF!</definedName>
    <definedName name="BEx7L4AI0CXM65MR56TE753E33UE" localSheetId="10" hidden="1">#REF!</definedName>
    <definedName name="BEx7L4AI0CXM65MR56TE753E33UE" hidden="1">#REF!</definedName>
    <definedName name="BEx7L6DV256RJKEE5MP8MV821NP2" localSheetId="4" hidden="1">#REF!</definedName>
    <definedName name="BEx7L6DV256RJKEE5MP8MV821NP2" localSheetId="5" hidden="1">#REF!</definedName>
    <definedName name="BEx7L6DV256RJKEE5MP8MV821NP2" localSheetId="7" hidden="1">#REF!</definedName>
    <definedName name="BEx7L6DV256RJKEE5MP8MV821NP2" localSheetId="9" hidden="1">#REF!</definedName>
    <definedName name="BEx7L6DV256RJKEE5MP8MV821NP2" localSheetId="10" hidden="1">#REF!</definedName>
    <definedName name="BEx7L6DV256RJKEE5MP8MV821NP2" hidden="1">#REF!</definedName>
    <definedName name="BEx7N00S7KVMQDLP3SC7FI18HHSE" localSheetId="4" hidden="1">#REF!</definedName>
    <definedName name="BEx7N00S7KVMQDLP3SC7FI18HHSE" localSheetId="5" hidden="1">#REF!</definedName>
    <definedName name="BEx7N00S7KVMQDLP3SC7FI18HHSE" localSheetId="7" hidden="1">#REF!</definedName>
    <definedName name="BEx7N00S7KVMQDLP3SC7FI18HHSE" localSheetId="9" hidden="1">#REF!</definedName>
    <definedName name="BEx7N00S7KVMQDLP3SC7FI18HHSE" localSheetId="10" hidden="1">#REF!</definedName>
    <definedName name="BEx7N00S7KVMQDLP3SC7FI18HHSE" hidden="1">#REF!</definedName>
    <definedName name="BEx90PWT26CUZC4QBYPIGOIQRK57" localSheetId="4" hidden="1">#REF!</definedName>
    <definedName name="BEx90PWT26CUZC4QBYPIGOIQRK57" localSheetId="5" hidden="1">#REF!</definedName>
    <definedName name="BEx90PWT26CUZC4QBYPIGOIQRK57" localSheetId="7" hidden="1">#REF!</definedName>
    <definedName name="BEx90PWT26CUZC4QBYPIGOIQRK57" localSheetId="9" hidden="1">#REF!</definedName>
    <definedName name="BEx90PWT26CUZC4QBYPIGOIQRK57" localSheetId="10" hidden="1">#REF!</definedName>
    <definedName name="BEx90PWT26CUZC4QBYPIGOIQRK57" hidden="1">#REF!</definedName>
    <definedName name="BEx925M3H98PWAPIVXEFUO0J02NS" localSheetId="4" hidden="1">#REF!</definedName>
    <definedName name="BEx925M3H98PWAPIVXEFUO0J02NS" localSheetId="5" hidden="1">#REF!</definedName>
    <definedName name="BEx925M3H98PWAPIVXEFUO0J02NS" localSheetId="7" hidden="1">#REF!</definedName>
    <definedName name="BEx925M3H98PWAPIVXEFUO0J02NS" localSheetId="9" hidden="1">#REF!</definedName>
    <definedName name="BEx925M3H98PWAPIVXEFUO0J02NS" localSheetId="10" hidden="1">#REF!</definedName>
    <definedName name="BEx925M3H98PWAPIVXEFUO0J02NS" hidden="1">#REF!</definedName>
    <definedName name="BEx929CWD6XCSUHBR0V5BUUGIE4W" localSheetId="4" hidden="1">#REF!</definedName>
    <definedName name="BEx929CWD6XCSUHBR0V5BUUGIE4W" localSheetId="5" hidden="1">#REF!</definedName>
    <definedName name="BEx929CWD6XCSUHBR0V5BUUGIE4W" localSheetId="7" hidden="1">#REF!</definedName>
    <definedName name="BEx929CWD6XCSUHBR0V5BUUGIE4W" localSheetId="9" hidden="1">#REF!</definedName>
    <definedName name="BEx929CWD6XCSUHBR0V5BUUGIE4W" localSheetId="10" hidden="1">#REF!</definedName>
    <definedName name="BEx929CWD6XCSUHBR0V5BUUGIE4W" hidden="1">#REF!</definedName>
    <definedName name="BEx92SZHV0ST4Q1BSOHCW0ZAMVV9" localSheetId="4" hidden="1">#REF!</definedName>
    <definedName name="BEx92SZHV0ST4Q1BSOHCW0ZAMVV9" localSheetId="5" hidden="1">#REF!</definedName>
    <definedName name="BEx92SZHV0ST4Q1BSOHCW0ZAMVV9" localSheetId="7" hidden="1">#REF!</definedName>
    <definedName name="BEx92SZHV0ST4Q1BSOHCW0ZAMVV9" localSheetId="9" hidden="1">#REF!</definedName>
    <definedName name="BEx92SZHV0ST4Q1BSOHCW0ZAMVV9" localSheetId="10" hidden="1">#REF!</definedName>
    <definedName name="BEx92SZHV0ST4Q1BSOHCW0ZAMVV9" hidden="1">#REF!</definedName>
    <definedName name="BEx92VU449ZVATFK8XRZJDXZY42I" localSheetId="4" hidden="1">#REF!</definedName>
    <definedName name="BEx92VU449ZVATFK8XRZJDXZY42I" localSheetId="5" hidden="1">#REF!</definedName>
    <definedName name="BEx92VU449ZVATFK8XRZJDXZY42I" localSheetId="7" hidden="1">#REF!</definedName>
    <definedName name="BEx92VU449ZVATFK8XRZJDXZY42I" localSheetId="9" hidden="1">#REF!</definedName>
    <definedName name="BEx92VU449ZVATFK8XRZJDXZY42I" localSheetId="10" hidden="1">#REF!</definedName>
    <definedName name="BEx92VU449ZVATFK8XRZJDXZY42I" hidden="1">#REF!</definedName>
    <definedName name="BEx92XHCVU1KMOOU6FAX1QSMK5V3" localSheetId="4" hidden="1">#REF!</definedName>
    <definedName name="BEx92XHCVU1KMOOU6FAX1QSMK5V3" localSheetId="5" hidden="1">#REF!</definedName>
    <definedName name="BEx92XHCVU1KMOOU6FAX1QSMK5V3" localSheetId="7" hidden="1">#REF!</definedName>
    <definedName name="BEx92XHCVU1KMOOU6FAX1QSMK5V3" localSheetId="9" hidden="1">#REF!</definedName>
    <definedName name="BEx92XHCVU1KMOOU6FAX1QSMK5V3" localSheetId="10" hidden="1">#REF!</definedName>
    <definedName name="BEx92XHCVU1KMOOU6FAX1QSMK5V3" hidden="1">#REF!</definedName>
    <definedName name="BEx941CDPJKDKGCRWGMVPJX1AY8N" localSheetId="4" hidden="1">#REF!</definedName>
    <definedName name="BEx941CDPJKDKGCRWGMVPJX1AY8N" localSheetId="5" hidden="1">#REF!</definedName>
    <definedName name="BEx941CDPJKDKGCRWGMVPJX1AY8N" localSheetId="7" hidden="1">#REF!</definedName>
    <definedName name="BEx941CDPJKDKGCRWGMVPJX1AY8N" localSheetId="9" hidden="1">#REF!</definedName>
    <definedName name="BEx941CDPJKDKGCRWGMVPJX1AY8N" localSheetId="10" hidden="1">#REF!</definedName>
    <definedName name="BEx941CDPJKDKGCRWGMVPJX1AY8N" hidden="1">#REF!</definedName>
    <definedName name="BEx94MRR3F2567DTEU2XYWQ1H5T7" localSheetId="4" hidden="1">#REF!</definedName>
    <definedName name="BEx94MRR3F2567DTEU2XYWQ1H5T7" localSheetId="5" hidden="1">#REF!</definedName>
    <definedName name="BEx94MRR3F2567DTEU2XYWQ1H5T7" localSheetId="7" hidden="1">#REF!</definedName>
    <definedName name="BEx94MRR3F2567DTEU2XYWQ1H5T7" localSheetId="9" hidden="1">#REF!</definedName>
    <definedName name="BEx94MRR3F2567DTEU2XYWQ1H5T7" localSheetId="10" hidden="1">#REF!</definedName>
    <definedName name="BEx94MRR3F2567DTEU2XYWQ1H5T7" hidden="1">#REF!</definedName>
    <definedName name="BEx94T2D2RX8K11UX4L7GBCE15J4" localSheetId="4" hidden="1">#REF!</definedName>
    <definedName name="BEx94T2D2RX8K11UX4L7GBCE15J4" localSheetId="5" hidden="1">#REF!</definedName>
    <definedName name="BEx94T2D2RX8K11UX4L7GBCE15J4" localSheetId="7" hidden="1">#REF!</definedName>
    <definedName name="BEx94T2D2RX8K11UX4L7GBCE15J4" localSheetId="9" hidden="1">#REF!</definedName>
    <definedName name="BEx94T2D2RX8K11UX4L7GBCE15J4" localSheetId="10" hidden="1">#REF!</definedName>
    <definedName name="BEx94T2D2RX8K11UX4L7GBCE15J4" hidden="1">#REF!</definedName>
    <definedName name="BEx94V0FDLW7LK3IAU25M5AHJSJH" localSheetId="4" hidden="1">#REF!</definedName>
    <definedName name="BEx94V0FDLW7LK3IAU25M5AHJSJH" localSheetId="5" hidden="1">#REF!</definedName>
    <definedName name="BEx94V0FDLW7LK3IAU25M5AHJSJH" localSheetId="7" hidden="1">#REF!</definedName>
    <definedName name="BEx94V0FDLW7LK3IAU25M5AHJSJH" localSheetId="9" hidden="1">#REF!</definedName>
    <definedName name="BEx94V0FDLW7LK3IAU25M5AHJSJH" localSheetId="10" hidden="1">#REF!</definedName>
    <definedName name="BEx94V0FDLW7LK3IAU25M5AHJSJH" hidden="1">#REF!</definedName>
    <definedName name="BEx96AK8XX91JLLMJYIF0198BFS5" localSheetId="4" hidden="1">#REF!</definedName>
    <definedName name="BEx96AK8XX91JLLMJYIF0198BFS5" localSheetId="5" hidden="1">#REF!</definedName>
    <definedName name="BEx96AK8XX91JLLMJYIF0198BFS5" localSheetId="7" hidden="1">#REF!</definedName>
    <definedName name="BEx96AK8XX91JLLMJYIF0198BFS5" localSheetId="9" hidden="1">#REF!</definedName>
    <definedName name="BEx96AK8XX91JLLMJYIF0198BFS5" localSheetId="10" hidden="1">#REF!</definedName>
    <definedName name="BEx96AK8XX91JLLMJYIF0198BFS5" hidden="1">#REF!</definedName>
    <definedName name="BEx96P8WC0ZUP1ZAVUL4VOFZS9WW" localSheetId="4" hidden="1">#REF!</definedName>
    <definedName name="BEx96P8WC0ZUP1ZAVUL4VOFZS9WW" localSheetId="5" hidden="1">#REF!</definedName>
    <definedName name="BEx96P8WC0ZUP1ZAVUL4VOFZS9WW" localSheetId="7" hidden="1">#REF!</definedName>
    <definedName name="BEx96P8WC0ZUP1ZAVUL4VOFZS9WW" localSheetId="9" hidden="1">#REF!</definedName>
    <definedName name="BEx96P8WC0ZUP1ZAVUL4VOFZS9WW" localSheetId="10" hidden="1">#REF!</definedName>
    <definedName name="BEx96P8WC0ZUP1ZAVUL4VOFZS9WW" hidden="1">#REF!</definedName>
    <definedName name="BEx96UXXLJKX4WJ5M8B56ASIGBIS" localSheetId="4" hidden="1">#REF!</definedName>
    <definedName name="BEx96UXXLJKX4WJ5M8B56ASIGBIS" localSheetId="5" hidden="1">#REF!</definedName>
    <definedName name="BEx96UXXLJKX4WJ5M8B56ASIGBIS" localSheetId="7" hidden="1">#REF!</definedName>
    <definedName name="BEx96UXXLJKX4WJ5M8B56ASIGBIS" localSheetId="9" hidden="1">#REF!</definedName>
    <definedName name="BEx96UXXLJKX4WJ5M8B56ASIGBIS" localSheetId="10" hidden="1">#REF!</definedName>
    <definedName name="BEx96UXXLJKX4WJ5M8B56ASIGBIS" hidden="1">#REF!</definedName>
    <definedName name="BEx97FM9GAXIDZX7ZUVRZDXO7B8T" localSheetId="4" hidden="1">#REF!</definedName>
    <definedName name="BEx97FM9GAXIDZX7ZUVRZDXO7B8T" localSheetId="5" hidden="1">#REF!</definedName>
    <definedName name="BEx97FM9GAXIDZX7ZUVRZDXO7B8T" localSheetId="7" hidden="1">#REF!</definedName>
    <definedName name="BEx97FM9GAXIDZX7ZUVRZDXO7B8T" localSheetId="9" hidden="1">#REF!</definedName>
    <definedName name="BEx97FM9GAXIDZX7ZUVRZDXO7B8T" localSheetId="10" hidden="1">#REF!</definedName>
    <definedName name="BEx97FM9GAXIDZX7ZUVRZDXO7B8T" hidden="1">#REF!</definedName>
    <definedName name="BEx98DS9NBRU8OAKDORM6URAUYHN" localSheetId="4" hidden="1">#REF!</definedName>
    <definedName name="BEx98DS9NBRU8OAKDORM6URAUYHN" localSheetId="5" hidden="1">#REF!</definedName>
    <definedName name="BEx98DS9NBRU8OAKDORM6URAUYHN" localSheetId="7" hidden="1">#REF!</definedName>
    <definedName name="BEx98DS9NBRU8OAKDORM6URAUYHN" localSheetId="9" hidden="1">#REF!</definedName>
    <definedName name="BEx98DS9NBRU8OAKDORM6URAUYHN" localSheetId="10" hidden="1">#REF!</definedName>
    <definedName name="BEx98DS9NBRU8OAKDORM6URAUYHN" hidden="1">#REF!</definedName>
    <definedName name="BEx98LVKSD5PICE7MTD18JD6DN8X" localSheetId="4" hidden="1">#REF!</definedName>
    <definedName name="BEx98LVKSD5PICE7MTD18JD6DN8X" localSheetId="5" hidden="1">#REF!</definedName>
    <definedName name="BEx98LVKSD5PICE7MTD18JD6DN8X" localSheetId="7" hidden="1">#REF!</definedName>
    <definedName name="BEx98LVKSD5PICE7MTD18JD6DN8X" localSheetId="9" hidden="1">#REF!</definedName>
    <definedName name="BEx98LVKSD5PICE7MTD18JD6DN8X" localSheetId="10" hidden="1">#REF!</definedName>
    <definedName name="BEx98LVKSD5PICE7MTD18JD6DN8X" hidden="1">#REF!</definedName>
    <definedName name="BEx995CVOSINW6GED4FFQ5JXV9WC" localSheetId="4" hidden="1">#REF!</definedName>
    <definedName name="BEx995CVOSINW6GED4FFQ5JXV9WC" localSheetId="5" hidden="1">#REF!</definedName>
    <definedName name="BEx995CVOSINW6GED4FFQ5JXV9WC" localSheetId="7" hidden="1">#REF!</definedName>
    <definedName name="BEx995CVOSINW6GED4FFQ5JXV9WC" localSheetId="9" hidden="1">#REF!</definedName>
    <definedName name="BEx995CVOSINW6GED4FFQ5JXV9WC" localSheetId="10" hidden="1">#REF!</definedName>
    <definedName name="BEx995CVOSINW6GED4FFQ5JXV9WC" hidden="1">#REF!</definedName>
    <definedName name="BEx9B18PHKFP61A42WWQBXT0VRGM" localSheetId="4" hidden="1">#REF!</definedName>
    <definedName name="BEx9B18PHKFP61A42WWQBXT0VRGM" localSheetId="5" hidden="1">#REF!</definedName>
    <definedName name="BEx9B18PHKFP61A42WWQBXT0VRGM" localSheetId="7" hidden="1">#REF!</definedName>
    <definedName name="BEx9B18PHKFP61A42WWQBXT0VRGM" localSheetId="9" hidden="1">#REF!</definedName>
    <definedName name="BEx9B18PHKFP61A42WWQBXT0VRGM" localSheetId="10" hidden="1">#REF!</definedName>
    <definedName name="BEx9B18PHKFP61A42WWQBXT0VRGM" hidden="1">#REF!</definedName>
    <definedName name="BEx9CEUASCT88T0L8XQKKBPDTO3F" localSheetId="4" hidden="1">#REF!</definedName>
    <definedName name="BEx9CEUASCT88T0L8XQKKBPDTO3F" localSheetId="5" hidden="1">#REF!</definedName>
    <definedName name="BEx9CEUASCT88T0L8XQKKBPDTO3F" localSheetId="7" hidden="1">#REF!</definedName>
    <definedName name="BEx9CEUASCT88T0L8XQKKBPDTO3F" localSheetId="9" hidden="1">#REF!</definedName>
    <definedName name="BEx9CEUASCT88T0L8XQKKBPDTO3F" localSheetId="10" hidden="1">#REF!</definedName>
    <definedName name="BEx9CEUASCT88T0L8XQKKBPDTO3F" hidden="1">#REF!</definedName>
    <definedName name="BEx9CFFUM6XO1PX1UI6DD5ANOOC9" localSheetId="4" hidden="1">#REF!</definedName>
    <definedName name="BEx9CFFUM6XO1PX1UI6DD5ANOOC9" localSheetId="5" hidden="1">#REF!</definedName>
    <definedName name="BEx9CFFUM6XO1PX1UI6DD5ANOOC9" localSheetId="7" hidden="1">#REF!</definedName>
    <definedName name="BEx9CFFUM6XO1PX1UI6DD5ANOOC9" localSheetId="9" hidden="1">#REF!</definedName>
    <definedName name="BEx9CFFUM6XO1PX1UI6DD5ANOOC9" localSheetId="10" hidden="1">#REF!</definedName>
    <definedName name="BEx9CFFUM6XO1PX1UI6DD5ANOOC9" hidden="1">#REF!</definedName>
    <definedName name="BEx9DOEATR57T3AET7XVVUKMKOPY" localSheetId="4" hidden="1">#REF!</definedName>
    <definedName name="BEx9DOEATR57T3AET7XVVUKMKOPY" localSheetId="5" hidden="1">#REF!</definedName>
    <definedName name="BEx9DOEATR57T3AET7XVVUKMKOPY" localSheetId="7" hidden="1">#REF!</definedName>
    <definedName name="BEx9DOEATR57T3AET7XVVUKMKOPY" localSheetId="9" hidden="1">#REF!</definedName>
    <definedName name="BEx9DOEATR57T3AET7XVVUKMKOPY" localSheetId="10" hidden="1">#REF!</definedName>
    <definedName name="BEx9DOEATR57T3AET7XVVUKMKOPY" hidden="1">#REF!</definedName>
    <definedName name="BEx9FEA4ROWAF4VCVY3LR0BQ5EUD" localSheetId="4" hidden="1">#REF!</definedName>
    <definedName name="BEx9FEA4ROWAF4VCVY3LR0BQ5EUD" localSheetId="5" hidden="1">#REF!</definedName>
    <definedName name="BEx9FEA4ROWAF4VCVY3LR0BQ5EUD" localSheetId="7" hidden="1">#REF!</definedName>
    <definedName name="BEx9FEA4ROWAF4VCVY3LR0BQ5EUD" localSheetId="9" hidden="1">#REF!</definedName>
    <definedName name="BEx9FEA4ROWAF4VCVY3LR0BQ5EUD" localSheetId="10" hidden="1">#REF!</definedName>
    <definedName name="BEx9FEA4ROWAF4VCVY3LR0BQ5EUD" hidden="1">#REF!</definedName>
    <definedName name="BEx9FLML3EODGOJH4ENFGWE88FJO" localSheetId="4" hidden="1">#REF!</definedName>
    <definedName name="BEx9FLML3EODGOJH4ENFGWE88FJO" localSheetId="5" hidden="1">#REF!</definedName>
    <definedName name="BEx9FLML3EODGOJH4ENFGWE88FJO" localSheetId="7" hidden="1">#REF!</definedName>
    <definedName name="BEx9FLML3EODGOJH4ENFGWE88FJO" localSheetId="9" hidden="1">#REF!</definedName>
    <definedName name="BEx9FLML3EODGOJH4ENFGWE88FJO" localSheetId="10" hidden="1">#REF!</definedName>
    <definedName name="BEx9FLML3EODGOJH4ENFGWE88FJO" hidden="1">#REF!</definedName>
    <definedName name="BEx9FVYQ8U2QG8Q8ENPZR02JQPV4" localSheetId="4" hidden="1">#REF!</definedName>
    <definedName name="BEx9FVYQ8U2QG8Q8ENPZR02JQPV4" localSheetId="5" hidden="1">#REF!</definedName>
    <definedName name="BEx9FVYQ8U2QG8Q8ENPZR02JQPV4" localSheetId="7" hidden="1">#REF!</definedName>
    <definedName name="BEx9FVYQ8U2QG8Q8ENPZR02JQPV4" localSheetId="9" hidden="1">#REF!</definedName>
    <definedName name="BEx9FVYQ8U2QG8Q8ENPZR02JQPV4" localSheetId="10" hidden="1">#REF!</definedName>
    <definedName name="BEx9FVYQ8U2QG8Q8ENPZR02JQPV4" hidden="1">#REF!</definedName>
    <definedName name="BEx9G6WG4QVRE75NFDH9AK9ENFM1" localSheetId="4" hidden="1">#REF!</definedName>
    <definedName name="BEx9G6WG4QVRE75NFDH9AK9ENFM1" localSheetId="5" hidden="1">#REF!</definedName>
    <definedName name="BEx9G6WG4QVRE75NFDH9AK9ENFM1" localSheetId="7" hidden="1">#REF!</definedName>
    <definedName name="BEx9G6WG4QVRE75NFDH9AK9ENFM1" localSheetId="9" hidden="1">#REF!</definedName>
    <definedName name="BEx9G6WG4QVRE75NFDH9AK9ENFM1" localSheetId="10" hidden="1">#REF!</definedName>
    <definedName name="BEx9G6WG4QVRE75NFDH9AK9ENFM1" hidden="1">#REF!</definedName>
    <definedName name="BEx9GRFM4UC40IJ5CKFB120CV0MG" localSheetId="4" hidden="1">#REF!</definedName>
    <definedName name="BEx9GRFM4UC40IJ5CKFB120CV0MG" localSheetId="5" hidden="1">#REF!</definedName>
    <definedName name="BEx9GRFM4UC40IJ5CKFB120CV0MG" localSheetId="7" hidden="1">#REF!</definedName>
    <definedName name="BEx9GRFM4UC40IJ5CKFB120CV0MG" localSheetId="9" hidden="1">#REF!</definedName>
    <definedName name="BEx9GRFM4UC40IJ5CKFB120CV0MG" localSheetId="10" hidden="1">#REF!</definedName>
    <definedName name="BEx9GRFM4UC40IJ5CKFB120CV0MG" hidden="1">#REF!</definedName>
    <definedName name="BEx9GWJ26T0WLA3Q0197TM3186KU" localSheetId="4" hidden="1">#REF!</definedName>
    <definedName name="BEx9GWJ26T0WLA3Q0197TM3186KU" localSheetId="5" hidden="1">#REF!</definedName>
    <definedName name="BEx9GWJ26T0WLA3Q0197TM3186KU" localSheetId="7" hidden="1">#REF!</definedName>
    <definedName name="BEx9GWJ26T0WLA3Q0197TM3186KU" localSheetId="9" hidden="1">#REF!</definedName>
    <definedName name="BEx9GWJ26T0WLA3Q0197TM3186KU" localSheetId="10" hidden="1">#REF!</definedName>
    <definedName name="BEx9GWJ26T0WLA3Q0197TM3186KU" hidden="1">#REF!</definedName>
    <definedName name="BEx9HD0IAEEP7F9UP5Z68MOHC0U1" localSheetId="4" hidden="1">#REF!</definedName>
    <definedName name="BEx9HD0IAEEP7F9UP5Z68MOHC0U1" localSheetId="5" hidden="1">#REF!</definedName>
    <definedName name="BEx9HD0IAEEP7F9UP5Z68MOHC0U1" localSheetId="7" hidden="1">#REF!</definedName>
    <definedName name="BEx9HD0IAEEP7F9UP5Z68MOHC0U1" localSheetId="9" hidden="1">#REF!</definedName>
    <definedName name="BEx9HD0IAEEP7F9UP5Z68MOHC0U1" localSheetId="10" hidden="1">#REF!</definedName>
    <definedName name="BEx9HD0IAEEP7F9UP5Z68MOHC0U1" hidden="1">#REF!</definedName>
    <definedName name="BEx9IA4OATQIX6A5FEZADVNCQ19Z" localSheetId="4" hidden="1">#REF!</definedName>
    <definedName name="BEx9IA4OATQIX6A5FEZADVNCQ19Z" localSheetId="5" hidden="1">#REF!</definedName>
    <definedName name="BEx9IA4OATQIX6A5FEZADVNCQ19Z" localSheetId="7" hidden="1">#REF!</definedName>
    <definedName name="BEx9IA4OATQIX6A5FEZADVNCQ19Z" localSheetId="9" hidden="1">#REF!</definedName>
    <definedName name="BEx9IA4OATQIX6A5FEZADVNCQ19Z" localSheetId="10" hidden="1">#REF!</definedName>
    <definedName name="BEx9IA4OATQIX6A5FEZADVNCQ19Z" hidden="1">#REF!</definedName>
    <definedName name="BEx9IBH4B9UZ6T32I2AGL5K1L2BP" localSheetId="4" hidden="1">#REF!</definedName>
    <definedName name="BEx9IBH4B9UZ6T32I2AGL5K1L2BP" localSheetId="5" hidden="1">#REF!</definedName>
    <definedName name="BEx9IBH4B9UZ6T32I2AGL5K1L2BP" localSheetId="7" hidden="1">#REF!</definedName>
    <definedName name="BEx9IBH4B9UZ6T32I2AGL5K1L2BP" localSheetId="9" hidden="1">#REF!</definedName>
    <definedName name="BEx9IBH4B9UZ6T32I2AGL5K1L2BP" localSheetId="10" hidden="1">#REF!</definedName>
    <definedName name="BEx9IBH4B9UZ6T32I2AGL5K1L2BP" hidden="1">#REF!</definedName>
    <definedName name="BEx9J0COL9AEXI6QMK31L66D8XFO" localSheetId="4" hidden="1">#REF!</definedName>
    <definedName name="BEx9J0COL9AEXI6QMK31L66D8XFO" localSheetId="5" hidden="1">#REF!</definedName>
    <definedName name="BEx9J0COL9AEXI6QMK31L66D8XFO" localSheetId="7" hidden="1">#REF!</definedName>
    <definedName name="BEx9J0COL9AEXI6QMK31L66D8XFO" localSheetId="9" hidden="1">#REF!</definedName>
    <definedName name="BEx9J0COL9AEXI6QMK31L66D8XFO" localSheetId="10" hidden="1">#REF!</definedName>
    <definedName name="BEx9J0COL9AEXI6QMK31L66D8XFO" hidden="1">#REF!</definedName>
    <definedName name="BExAWMHVLZSJGYYQ8G0WQ4BNKPEU" localSheetId="4" hidden="1">#REF!</definedName>
    <definedName name="BExAWMHVLZSJGYYQ8G0WQ4BNKPEU" localSheetId="5" hidden="1">#REF!</definedName>
    <definedName name="BExAWMHVLZSJGYYQ8G0WQ4BNKPEU" localSheetId="7" hidden="1">#REF!</definedName>
    <definedName name="BExAWMHVLZSJGYYQ8G0WQ4BNKPEU" localSheetId="9" hidden="1">#REF!</definedName>
    <definedName name="BExAWMHVLZSJGYYQ8G0WQ4BNKPEU" localSheetId="10" hidden="1">#REF!</definedName>
    <definedName name="BExAWMHVLZSJGYYQ8G0WQ4BNKPEU" hidden="1">#REF!</definedName>
    <definedName name="BExAX94G288ORE5KHV3UNLVKVLZ3" localSheetId="4" hidden="1">#REF!</definedName>
    <definedName name="BExAX94G288ORE5KHV3UNLVKVLZ3" localSheetId="5" hidden="1">#REF!</definedName>
    <definedName name="BExAX94G288ORE5KHV3UNLVKVLZ3" localSheetId="7" hidden="1">#REF!</definedName>
    <definedName name="BExAX94G288ORE5KHV3UNLVKVLZ3" localSheetId="9" hidden="1">#REF!</definedName>
    <definedName name="BExAX94G288ORE5KHV3UNLVKVLZ3" localSheetId="10" hidden="1">#REF!</definedName>
    <definedName name="BExAX94G288ORE5KHV3UNLVKVLZ3" hidden="1">#REF!</definedName>
    <definedName name="BExAXCF53AUAR49BW555266EIXMJ" localSheetId="4" hidden="1">#REF!</definedName>
    <definedName name="BExAXCF53AUAR49BW555266EIXMJ" localSheetId="5" hidden="1">#REF!</definedName>
    <definedName name="BExAXCF53AUAR49BW555266EIXMJ" localSheetId="7" hidden="1">#REF!</definedName>
    <definedName name="BExAXCF53AUAR49BW555266EIXMJ" localSheetId="9" hidden="1">#REF!</definedName>
    <definedName name="BExAXCF53AUAR49BW555266EIXMJ" localSheetId="10" hidden="1">#REF!</definedName>
    <definedName name="BExAXCF53AUAR49BW555266EIXMJ" hidden="1">#REF!</definedName>
    <definedName name="BExAXK2BBHV712SNKSCP61ZSU2HE" localSheetId="4" hidden="1">#REF!</definedName>
    <definedName name="BExAXK2BBHV712SNKSCP61ZSU2HE" localSheetId="5" hidden="1">#REF!</definedName>
    <definedName name="BExAXK2BBHV712SNKSCP61ZSU2HE" localSheetId="7" hidden="1">#REF!</definedName>
    <definedName name="BExAXK2BBHV712SNKSCP61ZSU2HE" localSheetId="9" hidden="1">#REF!</definedName>
    <definedName name="BExAXK2BBHV712SNKSCP61ZSU2HE" localSheetId="10" hidden="1">#REF!</definedName>
    <definedName name="BExAXK2BBHV712SNKSCP61ZSU2HE" hidden="1">#REF!</definedName>
    <definedName name="BExAXKD4Y6MPL7SY455O4CDBZ4EC" localSheetId="4" hidden="1">#REF!</definedName>
    <definedName name="BExAXKD4Y6MPL7SY455O4CDBZ4EC" localSheetId="5" hidden="1">#REF!</definedName>
    <definedName name="BExAXKD4Y6MPL7SY455O4CDBZ4EC" localSheetId="7" hidden="1">#REF!</definedName>
    <definedName name="BExAXKD4Y6MPL7SY455O4CDBZ4EC" localSheetId="9" hidden="1">#REF!</definedName>
    <definedName name="BExAXKD4Y6MPL7SY455O4CDBZ4EC" localSheetId="10" hidden="1">#REF!</definedName>
    <definedName name="BExAXKD4Y6MPL7SY455O4CDBZ4EC" hidden="1">#REF!</definedName>
    <definedName name="BExAXQCWV2BSAQMJ58ISXF4TIA4Q" localSheetId="4" hidden="1">#REF!</definedName>
    <definedName name="BExAXQCWV2BSAQMJ58ISXF4TIA4Q" localSheetId="5" hidden="1">#REF!</definedName>
    <definedName name="BExAXQCWV2BSAQMJ58ISXF4TIA4Q" localSheetId="7" hidden="1">#REF!</definedName>
    <definedName name="BExAXQCWV2BSAQMJ58ISXF4TIA4Q" localSheetId="9" hidden="1">#REF!</definedName>
    <definedName name="BExAXQCWV2BSAQMJ58ISXF4TIA4Q" localSheetId="10" hidden="1">#REF!</definedName>
    <definedName name="BExAXQCWV2BSAQMJ58ISXF4TIA4Q" hidden="1">#REF!</definedName>
    <definedName name="BExAXWCPXC6233WE4C0GNQF0FH1C" localSheetId="4" hidden="1">#REF!</definedName>
    <definedName name="BExAXWCPXC6233WE4C0GNQF0FH1C" localSheetId="5" hidden="1">#REF!</definedName>
    <definedName name="BExAXWCPXC6233WE4C0GNQF0FH1C" localSheetId="7" hidden="1">#REF!</definedName>
    <definedName name="BExAXWCPXC6233WE4C0GNQF0FH1C" localSheetId="9" hidden="1">#REF!</definedName>
    <definedName name="BExAXWCPXC6233WE4C0GNQF0FH1C" localSheetId="10" hidden="1">#REF!</definedName>
    <definedName name="BExAXWCPXC6233WE4C0GNQF0FH1C" hidden="1">#REF!</definedName>
    <definedName name="BExAYIDOOY96W9AET1TG1FBPIBO2" localSheetId="4" hidden="1">#REF!</definedName>
    <definedName name="BExAYIDOOY96W9AET1TG1FBPIBO2" localSheetId="5" hidden="1">#REF!</definedName>
    <definedName name="BExAYIDOOY96W9AET1TG1FBPIBO2" localSheetId="7" hidden="1">#REF!</definedName>
    <definedName name="BExAYIDOOY96W9AET1TG1FBPIBO2" localSheetId="9" hidden="1">#REF!</definedName>
    <definedName name="BExAYIDOOY96W9AET1TG1FBPIBO2" localSheetId="10" hidden="1">#REF!</definedName>
    <definedName name="BExAYIDOOY96W9AET1TG1FBPIBO2" hidden="1">#REF!</definedName>
    <definedName name="BExAZS300XHVHW5V3K7KIYTN4OLA" localSheetId="4" hidden="1">#REF!</definedName>
    <definedName name="BExAZS300XHVHW5V3K7KIYTN4OLA" localSheetId="5" hidden="1">#REF!</definedName>
    <definedName name="BExAZS300XHVHW5V3K7KIYTN4OLA" localSheetId="7" hidden="1">#REF!</definedName>
    <definedName name="BExAZS300XHVHW5V3K7KIYTN4OLA" localSheetId="9" hidden="1">#REF!</definedName>
    <definedName name="BExAZS300XHVHW5V3K7KIYTN4OLA" localSheetId="10" hidden="1">#REF!</definedName>
    <definedName name="BExAZS300XHVHW5V3K7KIYTN4OLA" hidden="1">#REF!</definedName>
    <definedName name="BExAZS8ARO29WINOW14N7AO3K6DI" localSheetId="4" hidden="1">#REF!</definedName>
    <definedName name="BExAZS8ARO29WINOW14N7AO3K6DI" localSheetId="5" hidden="1">#REF!</definedName>
    <definedName name="BExAZS8ARO29WINOW14N7AO3K6DI" localSheetId="7" hidden="1">#REF!</definedName>
    <definedName name="BExAZS8ARO29WINOW14N7AO3K6DI" localSheetId="9" hidden="1">#REF!</definedName>
    <definedName name="BExAZS8ARO29WINOW14N7AO3K6DI" localSheetId="10" hidden="1">#REF!</definedName>
    <definedName name="BExAZS8ARO29WINOW14N7AO3K6DI" hidden="1">#REF!</definedName>
    <definedName name="BExB0ANYR4RSVRJ8HCMTJGC1CJXA" localSheetId="4" hidden="1">#REF!</definedName>
    <definedName name="BExB0ANYR4RSVRJ8HCMTJGC1CJXA" localSheetId="5" hidden="1">#REF!</definedName>
    <definedName name="BExB0ANYR4RSVRJ8HCMTJGC1CJXA" localSheetId="7" hidden="1">#REF!</definedName>
    <definedName name="BExB0ANYR4RSVRJ8HCMTJGC1CJXA" localSheetId="9" hidden="1">#REF!</definedName>
    <definedName name="BExB0ANYR4RSVRJ8HCMTJGC1CJXA" localSheetId="10" hidden="1">#REF!</definedName>
    <definedName name="BExB0ANYR4RSVRJ8HCMTJGC1CJXA" hidden="1">#REF!</definedName>
    <definedName name="BExB0KUSRIZYZL303V9JHPK8EJ3K" localSheetId="4" hidden="1">#REF!</definedName>
    <definedName name="BExB0KUSRIZYZL303V9JHPK8EJ3K" localSheetId="5" hidden="1">#REF!</definedName>
    <definedName name="BExB0KUSRIZYZL303V9JHPK8EJ3K" localSheetId="7" hidden="1">#REF!</definedName>
    <definedName name="BExB0KUSRIZYZL303V9JHPK8EJ3K" localSheetId="9" hidden="1">#REF!</definedName>
    <definedName name="BExB0KUSRIZYZL303V9JHPK8EJ3K" localSheetId="10" hidden="1">#REF!</definedName>
    <definedName name="BExB0KUSRIZYZL303V9JHPK8EJ3K" hidden="1">#REF!</definedName>
    <definedName name="BExB1JRPPFL3I6P8NHFCTFPXL4Q6" localSheetId="4" hidden="1">#REF!</definedName>
    <definedName name="BExB1JRPPFL3I6P8NHFCTFPXL4Q6" localSheetId="5" hidden="1">#REF!</definedName>
    <definedName name="BExB1JRPPFL3I6P8NHFCTFPXL4Q6" localSheetId="7" hidden="1">#REF!</definedName>
    <definedName name="BExB1JRPPFL3I6P8NHFCTFPXL4Q6" localSheetId="9" hidden="1">#REF!</definedName>
    <definedName name="BExB1JRPPFL3I6P8NHFCTFPXL4Q6" localSheetId="10" hidden="1">#REF!</definedName>
    <definedName name="BExB1JRPPFL3I6P8NHFCTFPXL4Q6" hidden="1">#REF!</definedName>
    <definedName name="BExB2WGXUKR5KH0ZZCK5S693NUD8" localSheetId="4" hidden="1">#REF!</definedName>
    <definedName name="BExB2WGXUKR5KH0ZZCK5S693NUD8" localSheetId="5" hidden="1">#REF!</definedName>
    <definedName name="BExB2WGXUKR5KH0ZZCK5S693NUD8" localSheetId="7" hidden="1">#REF!</definedName>
    <definedName name="BExB2WGXUKR5KH0ZZCK5S693NUD8" localSheetId="9" hidden="1">#REF!</definedName>
    <definedName name="BExB2WGXUKR5KH0ZZCK5S693NUD8" localSheetId="10" hidden="1">#REF!</definedName>
    <definedName name="BExB2WGXUKR5KH0ZZCK5S693NUD8" hidden="1">#REF!</definedName>
    <definedName name="BExB3N58J9FE7ITJNLBVGXTKYT7U" localSheetId="4" hidden="1">#REF!</definedName>
    <definedName name="BExB3N58J9FE7ITJNLBVGXTKYT7U" localSheetId="5" hidden="1">#REF!</definedName>
    <definedName name="BExB3N58J9FE7ITJNLBVGXTKYT7U" localSheetId="7" hidden="1">#REF!</definedName>
    <definedName name="BExB3N58J9FE7ITJNLBVGXTKYT7U" localSheetId="9" hidden="1">#REF!</definedName>
    <definedName name="BExB3N58J9FE7ITJNLBVGXTKYT7U" localSheetId="10" hidden="1">#REF!</definedName>
    <definedName name="BExB3N58J9FE7ITJNLBVGXTKYT7U" hidden="1">#REF!</definedName>
    <definedName name="BExB3O1MDVCO28LU72KIUQYDXLHH" localSheetId="4" hidden="1">#REF!</definedName>
    <definedName name="BExB3O1MDVCO28LU72KIUQYDXLHH" localSheetId="5" hidden="1">#REF!</definedName>
    <definedName name="BExB3O1MDVCO28LU72KIUQYDXLHH" localSheetId="7" hidden="1">#REF!</definedName>
    <definedName name="BExB3O1MDVCO28LU72KIUQYDXLHH" localSheetId="9" hidden="1">#REF!</definedName>
    <definedName name="BExB3O1MDVCO28LU72KIUQYDXLHH" localSheetId="10" hidden="1">#REF!</definedName>
    <definedName name="BExB3O1MDVCO28LU72KIUQYDXLHH" hidden="1">#REF!</definedName>
    <definedName name="BExB3QQPV0K7XP3VIO7Y0BCMXF1G" localSheetId="4" hidden="1">#REF!</definedName>
    <definedName name="BExB3QQPV0K7XP3VIO7Y0BCMXF1G" localSheetId="5" hidden="1">#REF!</definedName>
    <definedName name="BExB3QQPV0K7XP3VIO7Y0BCMXF1G" localSheetId="7" hidden="1">#REF!</definedName>
    <definedName name="BExB3QQPV0K7XP3VIO7Y0BCMXF1G" localSheetId="9" hidden="1">#REF!</definedName>
    <definedName name="BExB3QQPV0K7XP3VIO7Y0BCMXF1G" localSheetId="10" hidden="1">#REF!</definedName>
    <definedName name="BExB3QQPV0K7XP3VIO7Y0BCMXF1G" hidden="1">#REF!</definedName>
    <definedName name="BExB54SF4PZ84XG0SNQLKDEH4YJL" localSheetId="4" hidden="1">#REF!</definedName>
    <definedName name="BExB54SF4PZ84XG0SNQLKDEH4YJL" localSheetId="5" hidden="1">#REF!</definedName>
    <definedName name="BExB54SF4PZ84XG0SNQLKDEH4YJL" localSheetId="7" hidden="1">#REF!</definedName>
    <definedName name="BExB54SF4PZ84XG0SNQLKDEH4YJL" localSheetId="9" hidden="1">#REF!</definedName>
    <definedName name="BExB54SF4PZ84XG0SNQLKDEH4YJL" localSheetId="10" hidden="1">#REF!</definedName>
    <definedName name="BExB54SF4PZ84XG0SNQLKDEH4YJL" hidden="1">#REF!</definedName>
    <definedName name="BExB5HDKVUMAOLYXWFU3WT723FRI" localSheetId="4" hidden="1">#REF!</definedName>
    <definedName name="BExB5HDKVUMAOLYXWFU3WT723FRI" localSheetId="5" hidden="1">#REF!</definedName>
    <definedName name="BExB5HDKVUMAOLYXWFU3WT723FRI" localSheetId="7" hidden="1">#REF!</definedName>
    <definedName name="BExB5HDKVUMAOLYXWFU3WT723FRI" localSheetId="9" hidden="1">#REF!</definedName>
    <definedName name="BExB5HDKVUMAOLYXWFU3WT723FRI" localSheetId="10" hidden="1">#REF!</definedName>
    <definedName name="BExB5HDKVUMAOLYXWFU3WT723FRI" hidden="1">#REF!</definedName>
    <definedName name="BExB5ZNR98KL95MFCEZ0UFNASUO4" localSheetId="4" hidden="1">#REF!</definedName>
    <definedName name="BExB5ZNR98KL95MFCEZ0UFNASUO4" localSheetId="5" hidden="1">#REF!</definedName>
    <definedName name="BExB5ZNR98KL95MFCEZ0UFNASUO4" localSheetId="7" hidden="1">#REF!</definedName>
    <definedName name="BExB5ZNR98KL95MFCEZ0UFNASUO4" localSheetId="9" hidden="1">#REF!</definedName>
    <definedName name="BExB5ZNR98KL95MFCEZ0UFNASUO4" localSheetId="10" hidden="1">#REF!</definedName>
    <definedName name="BExB5ZNR98KL95MFCEZ0UFNASUO4" hidden="1">#REF!</definedName>
    <definedName name="BExB6VQ841QHHYAZWQSVPPVOPM2X" localSheetId="4" hidden="1">#REF!</definedName>
    <definedName name="BExB6VQ841QHHYAZWQSVPPVOPM2X" localSheetId="5" hidden="1">#REF!</definedName>
    <definedName name="BExB6VQ841QHHYAZWQSVPPVOPM2X" localSheetId="7" hidden="1">#REF!</definedName>
    <definedName name="BExB6VQ841QHHYAZWQSVPPVOPM2X" localSheetId="9" hidden="1">#REF!</definedName>
    <definedName name="BExB6VQ841QHHYAZWQSVPPVOPM2X" localSheetId="10" hidden="1">#REF!</definedName>
    <definedName name="BExB6VQ841QHHYAZWQSVPPVOPM2X" hidden="1">#REF!</definedName>
    <definedName name="BExB70O76RLV835BWJ3HJ58ONHLJ" localSheetId="4" hidden="1">#REF!</definedName>
    <definedName name="BExB70O76RLV835BWJ3HJ58ONHLJ" localSheetId="5" hidden="1">#REF!</definedName>
    <definedName name="BExB70O76RLV835BWJ3HJ58ONHLJ" localSheetId="7" hidden="1">#REF!</definedName>
    <definedName name="BExB70O76RLV835BWJ3HJ58ONHLJ" localSheetId="9" hidden="1">#REF!</definedName>
    <definedName name="BExB70O76RLV835BWJ3HJ58ONHLJ" localSheetId="10" hidden="1">#REF!</definedName>
    <definedName name="BExB70O76RLV835BWJ3HJ58ONHLJ" hidden="1">#REF!</definedName>
    <definedName name="BExB7MUNMDKPIUK33IWN848FXZE5" localSheetId="4" hidden="1">#REF!</definedName>
    <definedName name="BExB7MUNMDKPIUK33IWN848FXZE5" localSheetId="5" hidden="1">#REF!</definedName>
    <definedName name="BExB7MUNMDKPIUK33IWN848FXZE5" localSheetId="7" hidden="1">#REF!</definedName>
    <definedName name="BExB7MUNMDKPIUK33IWN848FXZE5" localSheetId="9" hidden="1">#REF!</definedName>
    <definedName name="BExB7MUNMDKPIUK33IWN848FXZE5" localSheetId="10" hidden="1">#REF!</definedName>
    <definedName name="BExB7MUNMDKPIUK33IWN848FXZE5" hidden="1">#REF!</definedName>
    <definedName name="BExB8CXC30VGX9FAHB8KTS9R7DOJ" localSheetId="4" hidden="1">#REF!</definedName>
    <definedName name="BExB8CXC30VGX9FAHB8KTS9R7DOJ" localSheetId="5" hidden="1">#REF!</definedName>
    <definedName name="BExB8CXC30VGX9FAHB8KTS9R7DOJ" localSheetId="7" hidden="1">#REF!</definedName>
    <definedName name="BExB8CXC30VGX9FAHB8KTS9R7DOJ" localSheetId="9" hidden="1">#REF!</definedName>
    <definedName name="BExB8CXC30VGX9FAHB8KTS9R7DOJ" localSheetId="10" hidden="1">#REF!</definedName>
    <definedName name="BExB8CXC30VGX9FAHB8KTS9R7DOJ" hidden="1">#REF!</definedName>
    <definedName name="BExB8GIT6VQOJ1D447TGUMRG5AKE" localSheetId="4" hidden="1">#REF!</definedName>
    <definedName name="BExB8GIT6VQOJ1D447TGUMRG5AKE" localSheetId="5" hidden="1">#REF!</definedName>
    <definedName name="BExB8GIT6VQOJ1D447TGUMRG5AKE" localSheetId="7" hidden="1">#REF!</definedName>
    <definedName name="BExB8GIT6VQOJ1D447TGUMRG5AKE" localSheetId="9" hidden="1">#REF!</definedName>
    <definedName name="BExB8GIT6VQOJ1D447TGUMRG5AKE" localSheetId="10" hidden="1">#REF!</definedName>
    <definedName name="BExB8GIT6VQOJ1D447TGUMRG5AKE" hidden="1">#REF!</definedName>
    <definedName name="BExB8J7R2CKDIIB00N6VRIIQ1QXI" localSheetId="4" hidden="1">#REF!</definedName>
    <definedName name="BExB8J7R2CKDIIB00N6VRIIQ1QXI" localSheetId="5" hidden="1">#REF!</definedName>
    <definedName name="BExB8J7R2CKDIIB00N6VRIIQ1QXI" localSheetId="7" hidden="1">#REF!</definedName>
    <definedName name="BExB8J7R2CKDIIB00N6VRIIQ1QXI" localSheetId="9" hidden="1">#REF!</definedName>
    <definedName name="BExB8J7R2CKDIIB00N6VRIIQ1QXI" localSheetId="10" hidden="1">#REF!</definedName>
    <definedName name="BExB8J7R2CKDIIB00N6VRIIQ1QXI" hidden="1">#REF!</definedName>
    <definedName name="BExB9NOBYUSSLLACDW9L8LOC9I7Z" localSheetId="4" hidden="1">#REF!</definedName>
    <definedName name="BExB9NOBYUSSLLACDW9L8LOC9I7Z" localSheetId="5" hidden="1">#REF!</definedName>
    <definedName name="BExB9NOBYUSSLLACDW9L8LOC9I7Z" localSheetId="7" hidden="1">#REF!</definedName>
    <definedName name="BExB9NOBYUSSLLACDW9L8LOC9I7Z" localSheetId="9" hidden="1">#REF!</definedName>
    <definedName name="BExB9NOBYUSSLLACDW9L8LOC9I7Z" localSheetId="10" hidden="1">#REF!</definedName>
    <definedName name="BExB9NOBYUSSLLACDW9L8LOC9I7Z" hidden="1">#REF!</definedName>
    <definedName name="BExBB74969QZYDRWA7H332748LX0" localSheetId="4" hidden="1">#REF!</definedName>
    <definedName name="BExBB74969QZYDRWA7H332748LX0" localSheetId="5" hidden="1">#REF!</definedName>
    <definedName name="BExBB74969QZYDRWA7H332748LX0" localSheetId="7" hidden="1">#REF!</definedName>
    <definedName name="BExBB74969QZYDRWA7H332748LX0" localSheetId="9" hidden="1">#REF!</definedName>
    <definedName name="BExBB74969QZYDRWA7H332748LX0" localSheetId="10" hidden="1">#REF!</definedName>
    <definedName name="BExBB74969QZYDRWA7H332748LX0" hidden="1">#REF!</definedName>
    <definedName name="BExBCQV4LCO9RFI8FMKA7BQTARXW" localSheetId="4" hidden="1">#REF!</definedName>
    <definedName name="BExBCQV4LCO9RFI8FMKA7BQTARXW" localSheetId="5" hidden="1">#REF!</definedName>
    <definedName name="BExBCQV4LCO9RFI8FMKA7BQTARXW" localSheetId="7" hidden="1">#REF!</definedName>
    <definedName name="BExBCQV4LCO9RFI8FMKA7BQTARXW" localSheetId="9" hidden="1">#REF!</definedName>
    <definedName name="BExBCQV4LCO9RFI8FMKA7BQTARXW" localSheetId="10" hidden="1">#REF!</definedName>
    <definedName name="BExBCQV4LCO9RFI8FMKA7BQTARXW" hidden="1">#REF!</definedName>
    <definedName name="BExBDWYZ0Q7JN35S0QLFDVJ406C6" localSheetId="4" hidden="1">#REF!</definedName>
    <definedName name="BExBDWYZ0Q7JN35S0QLFDVJ406C6" localSheetId="5" hidden="1">#REF!</definedName>
    <definedName name="BExBDWYZ0Q7JN35S0QLFDVJ406C6" localSheetId="7" hidden="1">#REF!</definedName>
    <definedName name="BExBDWYZ0Q7JN35S0QLFDVJ406C6" localSheetId="9" hidden="1">#REF!</definedName>
    <definedName name="BExBDWYZ0Q7JN35S0QLFDVJ406C6" localSheetId="10" hidden="1">#REF!</definedName>
    <definedName name="BExBDWYZ0Q7JN35S0QLFDVJ406C6" hidden="1">#REF!</definedName>
    <definedName name="BExBEJG7KEL0M0Y3OTMP8557BCS3" localSheetId="4" hidden="1">#REF!</definedName>
    <definedName name="BExBEJG7KEL0M0Y3OTMP8557BCS3" localSheetId="5" hidden="1">#REF!</definedName>
    <definedName name="BExBEJG7KEL0M0Y3OTMP8557BCS3" localSheetId="7" hidden="1">#REF!</definedName>
    <definedName name="BExBEJG7KEL0M0Y3OTMP8557BCS3" localSheetId="9" hidden="1">#REF!</definedName>
    <definedName name="BExBEJG7KEL0M0Y3OTMP8557BCS3" localSheetId="10" hidden="1">#REF!</definedName>
    <definedName name="BExBEJG7KEL0M0Y3OTMP8557BCS3" hidden="1">#REF!</definedName>
    <definedName name="BExCSRMDIIJA608CEF1KB3O220DP" localSheetId="4" hidden="1">#REF!</definedName>
    <definedName name="BExCSRMDIIJA608CEF1KB3O220DP" localSheetId="5" hidden="1">#REF!</definedName>
    <definedName name="BExCSRMDIIJA608CEF1KB3O220DP" localSheetId="7" hidden="1">#REF!</definedName>
    <definedName name="BExCSRMDIIJA608CEF1KB3O220DP" localSheetId="9" hidden="1">#REF!</definedName>
    <definedName name="BExCSRMDIIJA608CEF1KB3O220DP" localSheetId="10" hidden="1">#REF!</definedName>
    <definedName name="BExCSRMDIIJA608CEF1KB3O220DP" hidden="1">#REF!</definedName>
    <definedName name="BExCSYO0OM0QVXP6DQWO4PMBEN9Z" localSheetId="4" hidden="1">#REF!</definedName>
    <definedName name="BExCSYO0OM0QVXP6DQWO4PMBEN9Z" localSheetId="5" hidden="1">#REF!</definedName>
    <definedName name="BExCSYO0OM0QVXP6DQWO4PMBEN9Z" localSheetId="7" hidden="1">#REF!</definedName>
    <definedName name="BExCSYO0OM0QVXP6DQWO4PMBEN9Z" localSheetId="9" hidden="1">#REF!</definedName>
    <definedName name="BExCSYO0OM0QVXP6DQWO4PMBEN9Z" localSheetId="10" hidden="1">#REF!</definedName>
    <definedName name="BExCSYO0OM0QVXP6DQWO4PMBEN9Z" hidden="1">#REF!</definedName>
    <definedName name="BExCTD78UU9WYS98EEKWMBEV8X2N" localSheetId="4" hidden="1">#REF!</definedName>
    <definedName name="BExCTD78UU9WYS98EEKWMBEV8X2N" localSheetId="5" hidden="1">#REF!</definedName>
    <definedName name="BExCTD78UU9WYS98EEKWMBEV8X2N" localSheetId="7" hidden="1">#REF!</definedName>
    <definedName name="BExCTD78UU9WYS98EEKWMBEV8X2N" localSheetId="9" hidden="1">#REF!</definedName>
    <definedName name="BExCTD78UU9WYS98EEKWMBEV8X2N" localSheetId="10" hidden="1">#REF!</definedName>
    <definedName name="BExCTD78UU9WYS98EEKWMBEV8X2N" hidden="1">#REF!</definedName>
    <definedName name="BExCTDCPOR38DBLC14J2RWYRDBUB" localSheetId="4" hidden="1">#REF!</definedName>
    <definedName name="BExCTDCPOR38DBLC14J2RWYRDBUB" localSheetId="5" hidden="1">#REF!</definedName>
    <definedName name="BExCTDCPOR38DBLC14J2RWYRDBUB" localSheetId="7" hidden="1">#REF!</definedName>
    <definedName name="BExCTDCPOR38DBLC14J2RWYRDBUB" localSheetId="9" hidden="1">#REF!</definedName>
    <definedName name="BExCTDCPOR38DBLC14J2RWYRDBUB" localSheetId="10" hidden="1">#REF!</definedName>
    <definedName name="BExCTDCPOR38DBLC14J2RWYRDBUB" hidden="1">#REF!</definedName>
    <definedName name="BExCTNZNGLI8IJPXAJ8877BODL7L" localSheetId="4" hidden="1">#REF!</definedName>
    <definedName name="BExCTNZNGLI8IJPXAJ8877BODL7L" localSheetId="5" hidden="1">#REF!</definedName>
    <definedName name="BExCTNZNGLI8IJPXAJ8877BODL7L" localSheetId="7" hidden="1">#REF!</definedName>
    <definedName name="BExCTNZNGLI8IJPXAJ8877BODL7L" localSheetId="9" hidden="1">#REF!</definedName>
    <definedName name="BExCTNZNGLI8IJPXAJ8877BODL7L" localSheetId="10" hidden="1">#REF!</definedName>
    <definedName name="BExCTNZNGLI8IJPXAJ8877BODL7L" hidden="1">#REF!</definedName>
    <definedName name="BExCTZZA5MMFUYT5037NF8J4CQCD" localSheetId="4" hidden="1">#REF!</definedName>
    <definedName name="BExCTZZA5MMFUYT5037NF8J4CQCD" localSheetId="5" hidden="1">#REF!</definedName>
    <definedName name="BExCTZZA5MMFUYT5037NF8J4CQCD" localSheetId="7" hidden="1">#REF!</definedName>
    <definedName name="BExCTZZA5MMFUYT5037NF8J4CQCD" localSheetId="9" hidden="1">#REF!</definedName>
    <definedName name="BExCTZZA5MMFUYT5037NF8J4CQCD" localSheetId="10" hidden="1">#REF!</definedName>
    <definedName name="BExCTZZA5MMFUYT5037NF8J4CQCD" hidden="1">#REF!</definedName>
    <definedName name="BExCUHIEJ1NOKQJJXZ9WMN05DXNF" localSheetId="4" hidden="1">#REF!</definedName>
    <definedName name="BExCUHIEJ1NOKQJJXZ9WMN05DXNF" localSheetId="5" hidden="1">#REF!</definedName>
    <definedName name="BExCUHIEJ1NOKQJJXZ9WMN05DXNF" localSheetId="7" hidden="1">#REF!</definedName>
    <definedName name="BExCUHIEJ1NOKQJJXZ9WMN05DXNF" localSheetId="9" hidden="1">#REF!</definedName>
    <definedName name="BExCUHIEJ1NOKQJJXZ9WMN05DXNF" localSheetId="10" hidden="1">#REF!</definedName>
    <definedName name="BExCUHIEJ1NOKQJJXZ9WMN05DXNF" hidden="1">#REF!</definedName>
    <definedName name="BExCV26UGUZTSGUQELK5HWTEVF7A" localSheetId="4" hidden="1">#REF!</definedName>
    <definedName name="BExCV26UGUZTSGUQELK5HWTEVF7A" localSheetId="5" hidden="1">#REF!</definedName>
    <definedName name="BExCV26UGUZTSGUQELK5HWTEVF7A" localSheetId="7" hidden="1">#REF!</definedName>
    <definedName name="BExCV26UGUZTSGUQELK5HWTEVF7A" localSheetId="9" hidden="1">#REF!</definedName>
    <definedName name="BExCV26UGUZTSGUQELK5HWTEVF7A" localSheetId="10" hidden="1">#REF!</definedName>
    <definedName name="BExCV26UGUZTSGUQELK5HWTEVF7A" hidden="1">#REF!</definedName>
    <definedName name="BExCV6342V8M6TUET0AMO4O8ABFN" localSheetId="4" hidden="1">#REF!</definedName>
    <definedName name="BExCV6342V8M6TUET0AMO4O8ABFN" localSheetId="5" hidden="1">#REF!</definedName>
    <definedName name="BExCV6342V8M6TUET0AMO4O8ABFN" localSheetId="7" hidden="1">#REF!</definedName>
    <definedName name="BExCV6342V8M6TUET0AMO4O8ABFN" localSheetId="9" hidden="1">#REF!</definedName>
    <definedName name="BExCV6342V8M6TUET0AMO4O8ABFN" localSheetId="10" hidden="1">#REF!</definedName>
    <definedName name="BExCV6342V8M6TUET0AMO4O8ABFN" hidden="1">#REF!</definedName>
    <definedName name="BExCVGKRPB7N33MMGJCZQ8SMZFQA" localSheetId="4" hidden="1">#REF!</definedName>
    <definedName name="BExCVGKRPB7N33MMGJCZQ8SMZFQA" localSheetId="5" hidden="1">#REF!</definedName>
    <definedName name="BExCVGKRPB7N33MMGJCZQ8SMZFQA" localSheetId="7" hidden="1">#REF!</definedName>
    <definedName name="BExCVGKRPB7N33MMGJCZQ8SMZFQA" localSheetId="9" hidden="1">#REF!</definedName>
    <definedName name="BExCVGKRPB7N33MMGJCZQ8SMZFQA" localSheetId="10" hidden="1">#REF!</definedName>
    <definedName name="BExCVGKRPB7N33MMGJCZQ8SMZFQA" hidden="1">#REF!</definedName>
    <definedName name="BExCW25NC3BN6PIINZAEO8LTM7IT" localSheetId="4" hidden="1">#REF!</definedName>
    <definedName name="BExCW25NC3BN6PIINZAEO8LTM7IT" localSheetId="5" hidden="1">#REF!</definedName>
    <definedName name="BExCW25NC3BN6PIINZAEO8LTM7IT" localSheetId="7" hidden="1">#REF!</definedName>
    <definedName name="BExCW25NC3BN6PIINZAEO8LTM7IT" localSheetId="9" hidden="1">#REF!</definedName>
    <definedName name="BExCW25NC3BN6PIINZAEO8LTM7IT" localSheetId="10" hidden="1">#REF!</definedName>
    <definedName name="BExCW25NC3BN6PIINZAEO8LTM7IT" hidden="1">#REF!</definedName>
    <definedName name="BExCW2R83FEAVTXCV8PAYYXJZIOT" localSheetId="4" hidden="1">#REF!</definedName>
    <definedName name="BExCW2R83FEAVTXCV8PAYYXJZIOT" localSheetId="5" hidden="1">#REF!</definedName>
    <definedName name="BExCW2R83FEAVTXCV8PAYYXJZIOT" localSheetId="7" hidden="1">#REF!</definedName>
    <definedName name="BExCW2R83FEAVTXCV8PAYYXJZIOT" localSheetId="9" hidden="1">#REF!</definedName>
    <definedName name="BExCW2R83FEAVTXCV8PAYYXJZIOT" localSheetId="10" hidden="1">#REF!</definedName>
    <definedName name="BExCW2R83FEAVTXCV8PAYYXJZIOT" hidden="1">#REF!</definedName>
    <definedName name="BExCWHL7OZ19JY56TQCWBY4SCKUU" localSheetId="4" hidden="1">#REF!</definedName>
    <definedName name="BExCWHL7OZ19JY56TQCWBY4SCKUU" localSheetId="5" hidden="1">#REF!</definedName>
    <definedName name="BExCWHL7OZ19JY56TQCWBY4SCKUU" localSheetId="7" hidden="1">#REF!</definedName>
    <definedName name="BExCWHL7OZ19JY56TQCWBY4SCKUU" localSheetId="9" hidden="1">#REF!</definedName>
    <definedName name="BExCWHL7OZ19JY56TQCWBY4SCKUU" localSheetId="10" hidden="1">#REF!</definedName>
    <definedName name="BExCWHL7OZ19JY56TQCWBY4SCKUU" hidden="1">#REF!</definedName>
    <definedName name="BExCWSZ7A69026Y2L2WOORGBCUGG" localSheetId="4" hidden="1">#REF!</definedName>
    <definedName name="BExCWSZ7A69026Y2L2WOORGBCUGG" localSheetId="5" hidden="1">#REF!</definedName>
    <definedName name="BExCWSZ7A69026Y2L2WOORGBCUGG" localSheetId="7" hidden="1">#REF!</definedName>
    <definedName name="BExCWSZ7A69026Y2L2WOORGBCUGG" localSheetId="9" hidden="1">#REF!</definedName>
    <definedName name="BExCWSZ7A69026Y2L2WOORGBCUGG" localSheetId="10" hidden="1">#REF!</definedName>
    <definedName name="BExCWSZ7A69026Y2L2WOORGBCUGG" hidden="1">#REF!</definedName>
    <definedName name="BExCX4TASL1FSRY6JCUH68DVMQ25" localSheetId="4" hidden="1">#REF!</definedName>
    <definedName name="BExCX4TASL1FSRY6JCUH68DVMQ25" localSheetId="5" hidden="1">#REF!</definedName>
    <definedName name="BExCX4TASL1FSRY6JCUH68DVMQ25" localSheetId="7" hidden="1">#REF!</definedName>
    <definedName name="BExCX4TASL1FSRY6JCUH68DVMQ25" localSheetId="9" hidden="1">#REF!</definedName>
    <definedName name="BExCX4TASL1FSRY6JCUH68DVMQ25" localSheetId="10" hidden="1">#REF!</definedName>
    <definedName name="BExCX4TASL1FSRY6JCUH68DVMQ25" hidden="1">#REF!</definedName>
    <definedName name="BExCXJSSYCFO5U9388RLJDKQH8OQ" localSheetId="4" hidden="1">#REF!</definedName>
    <definedName name="BExCXJSSYCFO5U9388RLJDKQH8OQ" localSheetId="5" hidden="1">#REF!</definedName>
    <definedName name="BExCXJSSYCFO5U9388RLJDKQH8OQ" localSheetId="7" hidden="1">#REF!</definedName>
    <definedName name="BExCXJSSYCFO5U9388RLJDKQH8OQ" localSheetId="9" hidden="1">#REF!</definedName>
    <definedName name="BExCXJSSYCFO5U9388RLJDKQH8OQ" localSheetId="10" hidden="1">#REF!</definedName>
    <definedName name="BExCXJSSYCFO5U9388RLJDKQH8OQ" hidden="1">#REF!</definedName>
    <definedName name="BExCY4152D2ZH1OSLIRJLX25PNI0" localSheetId="4" hidden="1">#REF!</definedName>
    <definedName name="BExCY4152D2ZH1OSLIRJLX25PNI0" localSheetId="5" hidden="1">#REF!</definedName>
    <definedName name="BExCY4152D2ZH1OSLIRJLX25PNI0" localSheetId="7" hidden="1">#REF!</definedName>
    <definedName name="BExCY4152D2ZH1OSLIRJLX25PNI0" localSheetId="9" hidden="1">#REF!</definedName>
    <definedName name="BExCY4152D2ZH1OSLIRJLX25PNI0" localSheetId="10" hidden="1">#REF!</definedName>
    <definedName name="BExCY4152D2ZH1OSLIRJLX25PNI0" hidden="1">#REF!</definedName>
    <definedName name="BExCZ21Q67DTG6JZO3GVALW3RTH6" localSheetId="4" hidden="1">#REF!</definedName>
    <definedName name="BExCZ21Q67DTG6JZO3GVALW3RTH6" localSheetId="5" hidden="1">#REF!</definedName>
    <definedName name="BExCZ21Q67DTG6JZO3GVALW3RTH6" localSheetId="7" hidden="1">#REF!</definedName>
    <definedName name="BExCZ21Q67DTG6JZO3GVALW3RTH6" localSheetId="9" hidden="1">#REF!</definedName>
    <definedName name="BExCZ21Q67DTG6JZO3GVALW3RTH6" localSheetId="10" hidden="1">#REF!</definedName>
    <definedName name="BExCZ21Q67DTG6JZO3GVALW3RTH6" hidden="1">#REF!</definedName>
    <definedName name="BExCZBXSUWTTB01VCEFF7QRUN4IU" localSheetId="4" hidden="1">#REF!</definedName>
    <definedName name="BExCZBXSUWTTB01VCEFF7QRUN4IU" localSheetId="5" hidden="1">#REF!</definedName>
    <definedName name="BExCZBXSUWTTB01VCEFF7QRUN4IU" localSheetId="7" hidden="1">#REF!</definedName>
    <definedName name="BExCZBXSUWTTB01VCEFF7QRUN4IU" localSheetId="9" hidden="1">#REF!</definedName>
    <definedName name="BExCZBXSUWTTB01VCEFF7QRUN4IU" localSheetId="10" hidden="1">#REF!</definedName>
    <definedName name="BExCZBXSUWTTB01VCEFF7QRUN4IU" hidden="1">#REF!</definedName>
    <definedName name="BExCZDA943W3HLHYHLNM80S47SO3" localSheetId="4" hidden="1">#REF!</definedName>
    <definedName name="BExCZDA943W3HLHYHLNM80S47SO3" localSheetId="5" hidden="1">#REF!</definedName>
    <definedName name="BExCZDA943W3HLHYHLNM80S47SO3" localSheetId="7" hidden="1">#REF!</definedName>
    <definedName name="BExCZDA943W3HLHYHLNM80S47SO3" localSheetId="9" hidden="1">#REF!</definedName>
    <definedName name="BExCZDA943W3HLHYHLNM80S47SO3" localSheetId="10" hidden="1">#REF!</definedName>
    <definedName name="BExCZDA943W3HLHYHLNM80S47SO3" hidden="1">#REF!</definedName>
    <definedName name="BExCZNRWARGPM0CK6DX2HVF2W8G2" localSheetId="4" hidden="1">#REF!</definedName>
    <definedName name="BExCZNRWARGPM0CK6DX2HVF2W8G2" localSheetId="5" hidden="1">#REF!</definedName>
    <definedName name="BExCZNRWARGPM0CK6DX2HVF2W8G2" localSheetId="7" hidden="1">#REF!</definedName>
    <definedName name="BExCZNRWARGPM0CK6DX2HVF2W8G2" localSheetId="9" hidden="1">#REF!</definedName>
    <definedName name="BExCZNRWARGPM0CK6DX2HVF2W8G2" localSheetId="10" hidden="1">#REF!</definedName>
    <definedName name="BExCZNRWARGPM0CK6DX2HVF2W8G2" hidden="1">#REF!</definedName>
    <definedName name="BExCZOTKD49IS1W5OZJR46LC2ABA" localSheetId="4" hidden="1">#REF!</definedName>
    <definedName name="BExCZOTKD49IS1W5OZJR46LC2ABA" localSheetId="5" hidden="1">#REF!</definedName>
    <definedName name="BExCZOTKD49IS1W5OZJR46LC2ABA" localSheetId="7" hidden="1">#REF!</definedName>
    <definedName name="BExCZOTKD49IS1W5OZJR46LC2ABA" localSheetId="9" hidden="1">#REF!</definedName>
    <definedName name="BExCZOTKD49IS1W5OZJR46LC2ABA" localSheetId="10" hidden="1">#REF!</definedName>
    <definedName name="BExCZOTKD49IS1W5OZJR46LC2ABA" hidden="1">#REF!</definedName>
    <definedName name="BExCZWRKKSYZ32FLK543T2FS1Z4H" localSheetId="4" hidden="1">#REF!</definedName>
    <definedName name="BExCZWRKKSYZ32FLK543T2FS1Z4H" localSheetId="5" hidden="1">#REF!</definedName>
    <definedName name="BExCZWRKKSYZ32FLK543T2FS1Z4H" localSheetId="7" hidden="1">#REF!</definedName>
    <definedName name="BExCZWRKKSYZ32FLK543T2FS1Z4H" localSheetId="9" hidden="1">#REF!</definedName>
    <definedName name="BExCZWRKKSYZ32FLK543T2FS1Z4H" localSheetId="10" hidden="1">#REF!</definedName>
    <definedName name="BExCZWRKKSYZ32FLK543T2FS1Z4H" hidden="1">#REF!</definedName>
    <definedName name="BExD01EWB1S4YUS4BISN2QN0IGM8" localSheetId="4" hidden="1">#REF!</definedName>
    <definedName name="BExD01EWB1S4YUS4BISN2QN0IGM8" localSheetId="5" hidden="1">#REF!</definedName>
    <definedName name="BExD01EWB1S4YUS4BISN2QN0IGM8" localSheetId="7" hidden="1">#REF!</definedName>
    <definedName name="BExD01EWB1S4YUS4BISN2QN0IGM8" localSheetId="9" hidden="1">#REF!</definedName>
    <definedName name="BExD01EWB1S4YUS4BISN2QN0IGM8" localSheetId="10" hidden="1">#REF!</definedName>
    <definedName name="BExD01EWB1S4YUS4BISN2QN0IGM8" hidden="1">#REF!</definedName>
    <definedName name="BExD01K8HF76O09WZVDZTT68E4WP" localSheetId="4" hidden="1">#REF!</definedName>
    <definedName name="BExD01K8HF76O09WZVDZTT68E4WP" localSheetId="5" hidden="1">#REF!</definedName>
    <definedName name="BExD01K8HF76O09WZVDZTT68E4WP" localSheetId="7" hidden="1">#REF!</definedName>
    <definedName name="BExD01K8HF76O09WZVDZTT68E4WP" localSheetId="9" hidden="1">#REF!</definedName>
    <definedName name="BExD01K8HF76O09WZVDZTT68E4WP" localSheetId="10" hidden="1">#REF!</definedName>
    <definedName name="BExD01K8HF76O09WZVDZTT68E4WP" hidden="1">#REF!</definedName>
    <definedName name="BExD1CBEZ7D3MEDE8P9CYDJ6JAZB" localSheetId="4" hidden="1">#REF!</definedName>
    <definedName name="BExD1CBEZ7D3MEDE8P9CYDJ6JAZB" localSheetId="5" hidden="1">#REF!</definedName>
    <definedName name="BExD1CBEZ7D3MEDE8P9CYDJ6JAZB" localSheetId="7" hidden="1">#REF!</definedName>
    <definedName name="BExD1CBEZ7D3MEDE8P9CYDJ6JAZB" localSheetId="9" hidden="1">#REF!</definedName>
    <definedName name="BExD1CBEZ7D3MEDE8P9CYDJ6JAZB" localSheetId="10" hidden="1">#REF!</definedName>
    <definedName name="BExD1CBEZ7D3MEDE8P9CYDJ6JAZB" hidden="1">#REF!</definedName>
    <definedName name="BExD2NYRIR90HD3DH9SWJQPKFHUJ" localSheetId="4" hidden="1">#REF!</definedName>
    <definedName name="BExD2NYRIR90HD3DH9SWJQPKFHUJ" localSheetId="5" hidden="1">#REF!</definedName>
    <definedName name="BExD2NYRIR90HD3DH9SWJQPKFHUJ" localSheetId="7" hidden="1">#REF!</definedName>
    <definedName name="BExD2NYRIR90HD3DH9SWJQPKFHUJ" localSheetId="9" hidden="1">#REF!</definedName>
    <definedName name="BExD2NYRIR90HD3DH9SWJQPKFHUJ" localSheetId="10" hidden="1">#REF!</definedName>
    <definedName name="BExD2NYRIR90HD3DH9SWJQPKFHUJ" hidden="1">#REF!</definedName>
    <definedName name="BExD4AUW89AZTABK2K6N9JE0LWP6" localSheetId="4" hidden="1">#REF!</definedName>
    <definedName name="BExD4AUW89AZTABK2K6N9JE0LWP6" localSheetId="5" hidden="1">#REF!</definedName>
    <definedName name="BExD4AUW89AZTABK2K6N9JE0LWP6" localSheetId="7" hidden="1">#REF!</definedName>
    <definedName name="BExD4AUW89AZTABK2K6N9JE0LWP6" localSheetId="9" hidden="1">#REF!</definedName>
    <definedName name="BExD4AUW89AZTABK2K6N9JE0LWP6" localSheetId="10" hidden="1">#REF!</definedName>
    <definedName name="BExD4AUW89AZTABK2K6N9JE0LWP6" hidden="1">#REF!</definedName>
    <definedName name="BExD5OR9TAUAKQEC4YZAU9SEIJAI" localSheetId="4" hidden="1">#REF!</definedName>
    <definedName name="BExD5OR9TAUAKQEC4YZAU9SEIJAI" localSheetId="5" hidden="1">#REF!</definedName>
    <definedName name="BExD5OR9TAUAKQEC4YZAU9SEIJAI" localSheetId="7" hidden="1">#REF!</definedName>
    <definedName name="BExD5OR9TAUAKQEC4YZAU9SEIJAI" localSheetId="9" hidden="1">#REF!</definedName>
    <definedName name="BExD5OR9TAUAKQEC4YZAU9SEIJAI" localSheetId="10" hidden="1">#REF!</definedName>
    <definedName name="BExD5OR9TAUAKQEC4YZAU9SEIJAI" hidden="1">#REF!</definedName>
    <definedName name="BExD5T3OMTI9MD802JYQYUCYDF9C" localSheetId="4" hidden="1">#REF!</definedName>
    <definedName name="BExD5T3OMTI9MD802JYQYUCYDF9C" localSheetId="5" hidden="1">#REF!</definedName>
    <definedName name="BExD5T3OMTI9MD802JYQYUCYDF9C" localSheetId="7" hidden="1">#REF!</definedName>
    <definedName name="BExD5T3OMTI9MD802JYQYUCYDF9C" localSheetId="9" hidden="1">#REF!</definedName>
    <definedName name="BExD5T3OMTI9MD802JYQYUCYDF9C" localSheetId="10" hidden="1">#REF!</definedName>
    <definedName name="BExD5T3OMTI9MD802JYQYUCYDF9C" hidden="1">#REF!</definedName>
    <definedName name="BExD6BJAOQ3T2N7T2D9UAUNJB5RH" localSheetId="4" hidden="1">#REF!</definedName>
    <definedName name="BExD6BJAOQ3T2N7T2D9UAUNJB5RH" localSheetId="5" hidden="1">#REF!</definedName>
    <definedName name="BExD6BJAOQ3T2N7T2D9UAUNJB5RH" localSheetId="7" hidden="1">#REF!</definedName>
    <definedName name="BExD6BJAOQ3T2N7T2D9UAUNJB5RH" localSheetId="9" hidden="1">#REF!</definedName>
    <definedName name="BExD6BJAOQ3T2N7T2D9UAUNJB5RH" localSheetId="10" hidden="1">#REF!</definedName>
    <definedName name="BExD6BJAOQ3T2N7T2D9UAUNJB5RH" hidden="1">#REF!</definedName>
    <definedName name="BExD6LKNKR5AH3NTJSFCJNCF56SU" localSheetId="4" hidden="1">#REF!</definedName>
    <definedName name="BExD6LKNKR5AH3NTJSFCJNCF56SU" localSheetId="5" hidden="1">#REF!</definedName>
    <definedName name="BExD6LKNKR5AH3NTJSFCJNCF56SU" localSheetId="7" hidden="1">#REF!</definedName>
    <definedName name="BExD6LKNKR5AH3NTJSFCJNCF56SU" localSheetId="9" hidden="1">#REF!</definedName>
    <definedName name="BExD6LKNKR5AH3NTJSFCJNCF56SU" localSheetId="10" hidden="1">#REF!</definedName>
    <definedName name="BExD6LKNKR5AH3NTJSFCJNCF56SU" hidden="1">#REF!</definedName>
    <definedName name="BExD6VGQ1KDUAAM20QYKF510LHNQ" localSheetId="4" hidden="1">#REF!</definedName>
    <definedName name="BExD6VGQ1KDUAAM20QYKF510LHNQ" localSheetId="5" hidden="1">#REF!</definedName>
    <definedName name="BExD6VGQ1KDUAAM20QYKF510LHNQ" localSheetId="7" hidden="1">#REF!</definedName>
    <definedName name="BExD6VGQ1KDUAAM20QYKF510LHNQ" localSheetId="9" hidden="1">#REF!</definedName>
    <definedName name="BExD6VGQ1KDUAAM20QYKF510LHNQ" localSheetId="10" hidden="1">#REF!</definedName>
    <definedName name="BExD6VGQ1KDUAAM20QYKF510LHNQ" hidden="1">#REF!</definedName>
    <definedName name="BExD751YUEQ2J1KFGQIHKTHEAIWQ" localSheetId="4" hidden="1">#REF!</definedName>
    <definedName name="BExD751YUEQ2J1KFGQIHKTHEAIWQ" localSheetId="5" hidden="1">#REF!</definedName>
    <definedName name="BExD751YUEQ2J1KFGQIHKTHEAIWQ" localSheetId="7" hidden="1">#REF!</definedName>
    <definedName name="BExD751YUEQ2J1KFGQIHKTHEAIWQ" localSheetId="9" hidden="1">#REF!</definedName>
    <definedName name="BExD751YUEQ2J1KFGQIHKTHEAIWQ" localSheetId="10" hidden="1">#REF!</definedName>
    <definedName name="BExD751YUEQ2J1KFGQIHKTHEAIWQ" hidden="1">#REF!</definedName>
    <definedName name="BExD7ALO5VFNYZLHTR912XES5F7I" localSheetId="4" hidden="1">#REF!</definedName>
    <definedName name="BExD7ALO5VFNYZLHTR912XES5F7I" localSheetId="5" hidden="1">#REF!</definedName>
    <definedName name="BExD7ALO5VFNYZLHTR912XES5F7I" localSheetId="7" hidden="1">#REF!</definedName>
    <definedName name="BExD7ALO5VFNYZLHTR912XES5F7I" localSheetId="9" hidden="1">#REF!</definedName>
    <definedName name="BExD7ALO5VFNYZLHTR912XES5F7I" localSheetId="10" hidden="1">#REF!</definedName>
    <definedName name="BExD7ALO5VFNYZLHTR912XES5F7I" hidden="1">#REF!</definedName>
    <definedName name="BExD802MZJDSZKYNO370TCBIJ5IZ" localSheetId="4" hidden="1">#REF!</definedName>
    <definedName name="BExD802MZJDSZKYNO370TCBIJ5IZ" localSheetId="5" hidden="1">#REF!</definedName>
    <definedName name="BExD802MZJDSZKYNO370TCBIJ5IZ" localSheetId="7" hidden="1">#REF!</definedName>
    <definedName name="BExD802MZJDSZKYNO370TCBIJ5IZ" localSheetId="9" hidden="1">#REF!</definedName>
    <definedName name="BExD802MZJDSZKYNO370TCBIJ5IZ" localSheetId="10" hidden="1">#REF!</definedName>
    <definedName name="BExD802MZJDSZKYNO370TCBIJ5IZ" hidden="1">#REF!</definedName>
    <definedName name="BExD86IOHFTYP0HDCGLXU9GK4DC2" localSheetId="4" hidden="1">#REF!</definedName>
    <definedName name="BExD86IOHFTYP0HDCGLXU9GK4DC2" localSheetId="5" hidden="1">#REF!</definedName>
    <definedName name="BExD86IOHFTYP0HDCGLXU9GK4DC2" localSheetId="7" hidden="1">#REF!</definedName>
    <definedName name="BExD86IOHFTYP0HDCGLXU9GK4DC2" localSheetId="9" hidden="1">#REF!</definedName>
    <definedName name="BExD86IOHFTYP0HDCGLXU9GK4DC2" localSheetId="10" hidden="1">#REF!</definedName>
    <definedName name="BExD86IOHFTYP0HDCGLXU9GK4DC2" hidden="1">#REF!</definedName>
    <definedName name="BExD94DR12E2Q3IO886T3LN6LOBM" localSheetId="4" hidden="1">#REF!</definedName>
    <definedName name="BExD94DR12E2Q3IO886T3LN6LOBM" localSheetId="5" hidden="1">#REF!</definedName>
    <definedName name="BExD94DR12E2Q3IO886T3LN6LOBM" localSheetId="7" hidden="1">#REF!</definedName>
    <definedName name="BExD94DR12E2Q3IO886T3LN6LOBM" localSheetId="9" hidden="1">#REF!</definedName>
    <definedName name="BExD94DR12E2Q3IO886T3LN6LOBM" localSheetId="10" hidden="1">#REF!</definedName>
    <definedName name="BExD94DR12E2Q3IO886T3LN6LOBM" hidden="1">#REF!</definedName>
    <definedName name="BExD9FMG8R9Y0IXA576H0LEM89IR" localSheetId="4" hidden="1">#REF!</definedName>
    <definedName name="BExD9FMG8R9Y0IXA576H0LEM89IR" localSheetId="5" hidden="1">#REF!</definedName>
    <definedName name="BExD9FMG8R9Y0IXA576H0LEM89IR" localSheetId="7" hidden="1">#REF!</definedName>
    <definedName name="BExD9FMG8R9Y0IXA576H0LEM89IR" localSheetId="9" hidden="1">#REF!</definedName>
    <definedName name="BExD9FMG8R9Y0IXA576H0LEM89IR" localSheetId="10" hidden="1">#REF!</definedName>
    <definedName name="BExD9FMG8R9Y0IXA576H0LEM89IR" hidden="1">#REF!</definedName>
    <definedName name="BExD9H48EAQMO3Q08CHNNP31IGFO" localSheetId="4" hidden="1">#REF!</definedName>
    <definedName name="BExD9H48EAQMO3Q08CHNNP31IGFO" localSheetId="5" hidden="1">#REF!</definedName>
    <definedName name="BExD9H48EAQMO3Q08CHNNP31IGFO" localSheetId="7" hidden="1">#REF!</definedName>
    <definedName name="BExD9H48EAQMO3Q08CHNNP31IGFO" localSheetId="9" hidden="1">#REF!</definedName>
    <definedName name="BExD9H48EAQMO3Q08CHNNP31IGFO" localSheetId="10" hidden="1">#REF!</definedName>
    <definedName name="BExD9H48EAQMO3Q08CHNNP31IGFO" hidden="1">#REF!</definedName>
    <definedName name="BExDA0G90MOM885Q14YPOEO3TB6J" localSheetId="4" hidden="1">#REF!</definedName>
    <definedName name="BExDA0G90MOM885Q14YPOEO3TB6J" localSheetId="5" hidden="1">#REF!</definedName>
    <definedName name="BExDA0G90MOM885Q14YPOEO3TB6J" localSheetId="7" hidden="1">#REF!</definedName>
    <definedName name="BExDA0G90MOM885Q14YPOEO3TB6J" localSheetId="9" hidden="1">#REF!</definedName>
    <definedName name="BExDA0G90MOM885Q14YPOEO3TB6J" localSheetId="10" hidden="1">#REF!</definedName>
    <definedName name="BExDA0G90MOM885Q14YPOEO3TB6J" hidden="1">#REF!</definedName>
    <definedName name="BExDBAGECQNTPTKWYMRMX4OKJ12P" localSheetId="4" hidden="1">#REF!</definedName>
    <definedName name="BExDBAGECQNTPTKWYMRMX4OKJ12P" localSheetId="5" hidden="1">#REF!</definedName>
    <definedName name="BExDBAGECQNTPTKWYMRMX4OKJ12P" localSheetId="7" hidden="1">#REF!</definedName>
    <definedName name="BExDBAGECQNTPTKWYMRMX4OKJ12P" localSheetId="9" hidden="1">#REF!</definedName>
    <definedName name="BExDBAGECQNTPTKWYMRMX4OKJ12P" localSheetId="10" hidden="1">#REF!</definedName>
    <definedName name="BExDBAGECQNTPTKWYMRMX4OKJ12P" hidden="1">#REF!</definedName>
    <definedName name="BExDBCUP8JB3TM4T0EZBEHVZHNGQ" localSheetId="4" hidden="1">#REF!</definedName>
    <definedName name="BExDBCUP8JB3TM4T0EZBEHVZHNGQ" localSheetId="5" hidden="1">#REF!</definedName>
    <definedName name="BExDBCUP8JB3TM4T0EZBEHVZHNGQ" localSheetId="7" hidden="1">#REF!</definedName>
    <definedName name="BExDBCUP8JB3TM4T0EZBEHVZHNGQ" localSheetId="9" hidden="1">#REF!</definedName>
    <definedName name="BExDBCUP8JB3TM4T0EZBEHVZHNGQ" localSheetId="10" hidden="1">#REF!</definedName>
    <definedName name="BExDBCUP8JB3TM4T0EZBEHVZHNGQ" hidden="1">#REF!</definedName>
    <definedName name="BExDBWC0RD6QHZ24XFI01VL9OV3Z" localSheetId="4" hidden="1">#REF!</definedName>
    <definedName name="BExDBWC0RD6QHZ24XFI01VL9OV3Z" localSheetId="5" hidden="1">#REF!</definedName>
    <definedName name="BExDBWC0RD6QHZ24XFI01VL9OV3Z" localSheetId="7" hidden="1">#REF!</definedName>
    <definedName name="BExDBWC0RD6QHZ24XFI01VL9OV3Z" localSheetId="9" hidden="1">#REF!</definedName>
    <definedName name="BExDBWC0RD6QHZ24XFI01VL9OV3Z" localSheetId="10" hidden="1">#REF!</definedName>
    <definedName name="BExDBWC0RD6QHZ24XFI01VL9OV3Z" hidden="1">#REF!</definedName>
    <definedName name="BExEO4FCXZYST0OYSB5X45HEB87Y" localSheetId="4" hidden="1">#REF!</definedName>
    <definedName name="BExEO4FCXZYST0OYSB5X45HEB87Y" localSheetId="5" hidden="1">#REF!</definedName>
    <definedName name="BExEO4FCXZYST0OYSB5X45HEB87Y" localSheetId="7" hidden="1">#REF!</definedName>
    <definedName name="BExEO4FCXZYST0OYSB5X45HEB87Y" localSheetId="9" hidden="1">#REF!</definedName>
    <definedName name="BExEO4FCXZYST0OYSB5X45HEB87Y" localSheetId="10" hidden="1">#REF!</definedName>
    <definedName name="BExEO4FCXZYST0OYSB5X45HEB87Y" hidden="1">#REF!</definedName>
    <definedName name="BExEOE0MTVZD9YSD4ZCHK0TS5CYN" localSheetId="4" hidden="1">#REF!</definedName>
    <definedName name="BExEOE0MTVZD9YSD4ZCHK0TS5CYN" localSheetId="5" hidden="1">#REF!</definedName>
    <definedName name="BExEOE0MTVZD9YSD4ZCHK0TS5CYN" localSheetId="7" hidden="1">#REF!</definedName>
    <definedName name="BExEOE0MTVZD9YSD4ZCHK0TS5CYN" localSheetId="9" hidden="1">#REF!</definedName>
    <definedName name="BExEOE0MTVZD9YSD4ZCHK0TS5CYN" localSheetId="10" hidden="1">#REF!</definedName>
    <definedName name="BExEOE0MTVZD9YSD4ZCHK0TS5CYN" hidden="1">#REF!</definedName>
    <definedName name="BExEPVIHVSYN7PE8S4ECVJ0543ND" localSheetId="4" hidden="1">#REF!</definedName>
    <definedName name="BExEPVIHVSYN7PE8S4ECVJ0543ND" localSheetId="5" hidden="1">#REF!</definedName>
    <definedName name="BExEPVIHVSYN7PE8S4ECVJ0543ND" localSheetId="7" hidden="1">#REF!</definedName>
    <definedName name="BExEPVIHVSYN7PE8S4ECVJ0543ND" localSheetId="9" hidden="1">#REF!</definedName>
    <definedName name="BExEPVIHVSYN7PE8S4ECVJ0543ND" localSheetId="10" hidden="1">#REF!</definedName>
    <definedName name="BExEPVIHVSYN7PE8S4ECVJ0543ND" hidden="1">#REF!</definedName>
    <definedName name="BExEQVH903ARCZK6L5U06401OR99" localSheetId="4" hidden="1">#REF!</definedName>
    <definedName name="BExEQVH903ARCZK6L5U06401OR99" localSheetId="5" hidden="1">#REF!</definedName>
    <definedName name="BExEQVH903ARCZK6L5U06401OR99" localSheetId="7" hidden="1">#REF!</definedName>
    <definedName name="BExEQVH903ARCZK6L5U06401OR99" localSheetId="9" hidden="1">#REF!</definedName>
    <definedName name="BExEQVH903ARCZK6L5U06401OR99" localSheetId="10" hidden="1">#REF!</definedName>
    <definedName name="BExEQVH903ARCZK6L5U06401OR99" hidden="1">#REF!</definedName>
    <definedName name="BExER5TE6STVZMVOL3IVTM39RT2I" localSheetId="4" hidden="1">#REF!</definedName>
    <definedName name="BExER5TE6STVZMVOL3IVTM39RT2I" localSheetId="5" hidden="1">#REF!</definedName>
    <definedName name="BExER5TE6STVZMVOL3IVTM39RT2I" localSheetId="7" hidden="1">#REF!</definedName>
    <definedName name="BExER5TE6STVZMVOL3IVTM39RT2I" localSheetId="9" hidden="1">#REF!</definedName>
    <definedName name="BExER5TE6STVZMVOL3IVTM39RT2I" localSheetId="10" hidden="1">#REF!</definedName>
    <definedName name="BExER5TE6STVZMVOL3IVTM39RT2I" hidden="1">#REF!</definedName>
    <definedName name="BExET4UKSKG6DGFO78FLY7YXJ03N" localSheetId="4" hidden="1">#REF!</definedName>
    <definedName name="BExET4UKSKG6DGFO78FLY7YXJ03N" localSheetId="5" hidden="1">#REF!</definedName>
    <definedName name="BExET4UKSKG6DGFO78FLY7YXJ03N" localSheetId="7" hidden="1">#REF!</definedName>
    <definedName name="BExET4UKSKG6DGFO78FLY7YXJ03N" localSheetId="9" hidden="1">#REF!</definedName>
    <definedName name="BExET4UKSKG6DGFO78FLY7YXJ03N" localSheetId="10" hidden="1">#REF!</definedName>
    <definedName name="BExET4UKSKG6DGFO78FLY7YXJ03N" hidden="1">#REF!</definedName>
    <definedName name="BExETGZGC9SA19G891T6ISXT8YAV" localSheetId="4" hidden="1">#REF!</definedName>
    <definedName name="BExETGZGC9SA19G891T6ISXT8YAV" localSheetId="5" hidden="1">#REF!</definedName>
    <definedName name="BExETGZGC9SA19G891T6ISXT8YAV" localSheetId="7" hidden="1">#REF!</definedName>
    <definedName name="BExETGZGC9SA19G891T6ISXT8YAV" localSheetId="9" hidden="1">#REF!</definedName>
    <definedName name="BExETGZGC9SA19G891T6ISXT8YAV" localSheetId="10" hidden="1">#REF!</definedName>
    <definedName name="BExETGZGC9SA19G891T6ISXT8YAV" hidden="1">#REF!</definedName>
    <definedName name="BExETURRN50I867QX8UP79LIKYAH" localSheetId="4" hidden="1">#REF!</definedName>
    <definedName name="BExETURRN50I867QX8UP79LIKYAH" localSheetId="5" hidden="1">#REF!</definedName>
    <definedName name="BExETURRN50I867QX8UP79LIKYAH" localSheetId="7" hidden="1">#REF!</definedName>
    <definedName name="BExETURRN50I867QX8UP79LIKYAH" localSheetId="9" hidden="1">#REF!</definedName>
    <definedName name="BExETURRN50I867QX8UP79LIKYAH" localSheetId="10" hidden="1">#REF!</definedName>
    <definedName name="BExETURRN50I867QX8UP79LIKYAH" hidden="1">#REF!</definedName>
    <definedName name="BExEUNE40OIMDIWK3334GQ24EV3R" localSheetId="4" hidden="1">#REF!</definedName>
    <definedName name="BExEUNE40OIMDIWK3334GQ24EV3R" localSheetId="5" hidden="1">#REF!</definedName>
    <definedName name="BExEUNE40OIMDIWK3334GQ24EV3R" localSheetId="7" hidden="1">#REF!</definedName>
    <definedName name="BExEUNE40OIMDIWK3334GQ24EV3R" localSheetId="9" hidden="1">#REF!</definedName>
    <definedName name="BExEUNE40OIMDIWK3334GQ24EV3R" localSheetId="10" hidden="1">#REF!</definedName>
    <definedName name="BExEUNE40OIMDIWK3334GQ24EV3R" hidden="1">#REF!</definedName>
    <definedName name="BExEV586LC7F2BGYU7MNA878ZSVG" localSheetId="4" hidden="1">#REF!</definedName>
    <definedName name="BExEV586LC7F2BGYU7MNA878ZSVG" localSheetId="5" hidden="1">#REF!</definedName>
    <definedName name="BExEV586LC7F2BGYU7MNA878ZSVG" localSheetId="7" hidden="1">#REF!</definedName>
    <definedName name="BExEV586LC7F2BGYU7MNA878ZSVG" localSheetId="9" hidden="1">#REF!</definedName>
    <definedName name="BExEV586LC7F2BGYU7MNA878ZSVG" localSheetId="10" hidden="1">#REF!</definedName>
    <definedName name="BExEV586LC7F2BGYU7MNA878ZSVG" hidden="1">#REF!</definedName>
    <definedName name="BExEVIEXOACG0IQD644UMFVU9LSV" localSheetId="4" hidden="1">#REF!</definedName>
    <definedName name="BExEVIEXOACG0IQD644UMFVU9LSV" localSheetId="5" hidden="1">#REF!</definedName>
    <definedName name="BExEVIEXOACG0IQD644UMFVU9LSV" localSheetId="7" hidden="1">#REF!</definedName>
    <definedName name="BExEVIEXOACG0IQD644UMFVU9LSV" localSheetId="9" hidden="1">#REF!</definedName>
    <definedName name="BExEVIEXOACG0IQD644UMFVU9LSV" localSheetId="10" hidden="1">#REF!</definedName>
    <definedName name="BExEVIEXOACG0IQD644UMFVU9LSV" hidden="1">#REF!</definedName>
    <definedName name="BExEW08UKHQWDQQ9LQYIAIPDH4AH" localSheetId="4" hidden="1">#REF!</definedName>
    <definedName name="BExEW08UKHQWDQQ9LQYIAIPDH4AH" localSheetId="5" hidden="1">#REF!</definedName>
    <definedName name="BExEW08UKHQWDQQ9LQYIAIPDH4AH" localSheetId="7" hidden="1">#REF!</definedName>
    <definedName name="BExEW08UKHQWDQQ9LQYIAIPDH4AH" localSheetId="9" hidden="1">#REF!</definedName>
    <definedName name="BExEW08UKHQWDQQ9LQYIAIPDH4AH" localSheetId="10" hidden="1">#REF!</definedName>
    <definedName name="BExEW08UKHQWDQQ9LQYIAIPDH4AH" hidden="1">#REF!</definedName>
    <definedName name="BExEW4QNFFCYN1NOMMHT99CIXYVX" localSheetId="4" hidden="1">#REF!</definedName>
    <definedName name="BExEW4QNFFCYN1NOMMHT99CIXYVX" localSheetId="5" hidden="1">#REF!</definedName>
    <definedName name="BExEW4QNFFCYN1NOMMHT99CIXYVX" localSheetId="7" hidden="1">#REF!</definedName>
    <definedName name="BExEW4QNFFCYN1NOMMHT99CIXYVX" localSheetId="9" hidden="1">#REF!</definedName>
    <definedName name="BExEW4QNFFCYN1NOMMHT99CIXYVX" localSheetId="10" hidden="1">#REF!</definedName>
    <definedName name="BExEW4QNFFCYN1NOMMHT99CIXYVX" hidden="1">#REF!</definedName>
    <definedName name="BExEWOYVKVBR4051BHBIFCZ5NSCE" localSheetId="4" hidden="1">#REF!</definedName>
    <definedName name="BExEWOYVKVBR4051BHBIFCZ5NSCE" localSheetId="5" hidden="1">#REF!</definedName>
    <definedName name="BExEWOYVKVBR4051BHBIFCZ5NSCE" localSheetId="7" hidden="1">#REF!</definedName>
    <definedName name="BExEWOYVKVBR4051BHBIFCZ5NSCE" localSheetId="9" hidden="1">#REF!</definedName>
    <definedName name="BExEWOYVKVBR4051BHBIFCZ5NSCE" localSheetId="10" hidden="1">#REF!</definedName>
    <definedName name="BExEWOYVKVBR4051BHBIFCZ5NSCE" hidden="1">#REF!</definedName>
    <definedName name="BExEWX26TBNE29WL9W8S51DS82W5" localSheetId="4" hidden="1">#REF!</definedName>
    <definedName name="BExEWX26TBNE29WL9W8S51DS82W5" localSheetId="5" hidden="1">#REF!</definedName>
    <definedName name="BExEWX26TBNE29WL9W8S51DS82W5" localSheetId="7" hidden="1">#REF!</definedName>
    <definedName name="BExEWX26TBNE29WL9W8S51DS82W5" localSheetId="9" hidden="1">#REF!</definedName>
    <definedName name="BExEWX26TBNE29WL9W8S51DS82W5" localSheetId="10" hidden="1">#REF!</definedName>
    <definedName name="BExEWX26TBNE29WL9W8S51DS82W5" hidden="1">#REF!</definedName>
    <definedName name="BExEX7ZZ8ZDYLJJ9EDHHDL1VEGWK" localSheetId="4" hidden="1">#REF!</definedName>
    <definedName name="BExEX7ZZ8ZDYLJJ9EDHHDL1VEGWK" localSheetId="5" hidden="1">#REF!</definedName>
    <definedName name="BExEX7ZZ8ZDYLJJ9EDHHDL1VEGWK" localSheetId="7" hidden="1">#REF!</definedName>
    <definedName name="BExEX7ZZ8ZDYLJJ9EDHHDL1VEGWK" localSheetId="9" hidden="1">#REF!</definedName>
    <definedName name="BExEX7ZZ8ZDYLJJ9EDHHDL1VEGWK" localSheetId="10" hidden="1">#REF!</definedName>
    <definedName name="BExEX7ZZ8ZDYLJJ9EDHHDL1VEGWK" hidden="1">#REF!</definedName>
    <definedName name="BExEXJDYYG84DO6HSFHJOCS3U3IZ" localSheetId="4" hidden="1">#REF!</definedName>
    <definedName name="BExEXJDYYG84DO6HSFHJOCS3U3IZ" localSheetId="5" hidden="1">#REF!</definedName>
    <definedName name="BExEXJDYYG84DO6HSFHJOCS3U3IZ" localSheetId="7" hidden="1">#REF!</definedName>
    <definedName name="BExEXJDYYG84DO6HSFHJOCS3U3IZ" localSheetId="9" hidden="1">#REF!</definedName>
    <definedName name="BExEXJDYYG84DO6HSFHJOCS3U3IZ" localSheetId="10" hidden="1">#REF!</definedName>
    <definedName name="BExEXJDYYG84DO6HSFHJOCS3U3IZ" hidden="1">#REF!</definedName>
    <definedName name="BExEXXMDLTYMVDDLCSGD6KIFINVA" localSheetId="4" hidden="1">#REF!</definedName>
    <definedName name="BExEXXMDLTYMVDDLCSGD6KIFINVA" localSheetId="5" hidden="1">#REF!</definedName>
    <definedName name="BExEXXMDLTYMVDDLCSGD6KIFINVA" localSheetId="7" hidden="1">#REF!</definedName>
    <definedName name="BExEXXMDLTYMVDDLCSGD6KIFINVA" localSheetId="9" hidden="1">#REF!</definedName>
    <definedName name="BExEXXMDLTYMVDDLCSGD6KIFINVA" localSheetId="10" hidden="1">#REF!</definedName>
    <definedName name="BExEXXMDLTYMVDDLCSGD6KIFINVA" hidden="1">#REF!</definedName>
    <definedName name="BExEYKUNTYG8XIS9PO6G58X428OB" localSheetId="4" hidden="1">#REF!</definedName>
    <definedName name="BExEYKUNTYG8XIS9PO6G58X428OB" localSheetId="5" hidden="1">#REF!</definedName>
    <definedName name="BExEYKUNTYG8XIS9PO6G58X428OB" localSheetId="7" hidden="1">#REF!</definedName>
    <definedName name="BExEYKUNTYG8XIS9PO6G58X428OB" localSheetId="9" hidden="1">#REF!</definedName>
    <definedName name="BExEYKUNTYG8XIS9PO6G58X428OB" localSheetId="10" hidden="1">#REF!</definedName>
    <definedName name="BExEYKUNTYG8XIS9PO6G58X428OB" hidden="1">#REF!</definedName>
    <definedName name="BExEZ76FBEFFD5RBFDF2CZKWDVGB" localSheetId="4" hidden="1">#REF!</definedName>
    <definedName name="BExEZ76FBEFFD5RBFDF2CZKWDVGB" localSheetId="5" hidden="1">#REF!</definedName>
    <definedName name="BExEZ76FBEFFD5RBFDF2CZKWDVGB" localSheetId="7" hidden="1">#REF!</definedName>
    <definedName name="BExEZ76FBEFFD5RBFDF2CZKWDVGB" localSheetId="9" hidden="1">#REF!</definedName>
    <definedName name="BExEZ76FBEFFD5RBFDF2CZKWDVGB" localSheetId="10" hidden="1">#REF!</definedName>
    <definedName name="BExEZ76FBEFFD5RBFDF2CZKWDVGB" hidden="1">#REF!</definedName>
    <definedName name="BExF12RFEXDF9512Z5VLALVQQNLT" localSheetId="4" hidden="1">#REF!</definedName>
    <definedName name="BExF12RFEXDF9512Z5VLALVQQNLT" localSheetId="5" hidden="1">#REF!</definedName>
    <definedName name="BExF12RFEXDF9512Z5VLALVQQNLT" localSheetId="7" hidden="1">#REF!</definedName>
    <definedName name="BExF12RFEXDF9512Z5VLALVQQNLT" localSheetId="9" hidden="1">#REF!</definedName>
    <definedName name="BExF12RFEXDF9512Z5VLALVQQNLT" localSheetId="10" hidden="1">#REF!</definedName>
    <definedName name="BExF12RFEXDF9512Z5VLALVQQNLT" hidden="1">#REF!</definedName>
    <definedName name="BExF1C77C5GUU1F8PXGS9Q5YBZYV" localSheetId="4" hidden="1">#REF!</definedName>
    <definedName name="BExF1C77C5GUU1F8PXGS9Q5YBZYV" localSheetId="5" hidden="1">#REF!</definedName>
    <definedName name="BExF1C77C5GUU1F8PXGS9Q5YBZYV" localSheetId="7" hidden="1">#REF!</definedName>
    <definedName name="BExF1C77C5GUU1F8PXGS9Q5YBZYV" localSheetId="9" hidden="1">#REF!</definedName>
    <definedName name="BExF1C77C5GUU1F8PXGS9Q5YBZYV" localSheetId="10" hidden="1">#REF!</definedName>
    <definedName name="BExF1C77C5GUU1F8PXGS9Q5YBZYV" hidden="1">#REF!</definedName>
    <definedName name="BExF1QFSATBVNQ4FENM3HGBP6ZW0" localSheetId="4" hidden="1">#REF!</definedName>
    <definedName name="BExF1QFSATBVNQ4FENM3HGBP6ZW0" localSheetId="5" hidden="1">#REF!</definedName>
    <definedName name="BExF1QFSATBVNQ4FENM3HGBP6ZW0" localSheetId="7" hidden="1">#REF!</definedName>
    <definedName name="BExF1QFSATBVNQ4FENM3HGBP6ZW0" localSheetId="9" hidden="1">#REF!</definedName>
    <definedName name="BExF1QFSATBVNQ4FENM3HGBP6ZW0" localSheetId="10" hidden="1">#REF!</definedName>
    <definedName name="BExF1QFSATBVNQ4FENM3HGBP6ZW0" hidden="1">#REF!</definedName>
    <definedName name="BExF1TQGQC44Y7OBXKBGTG7HOOOW" localSheetId="4" hidden="1">#REF!</definedName>
    <definedName name="BExF1TQGQC44Y7OBXKBGTG7HOOOW" localSheetId="5" hidden="1">#REF!</definedName>
    <definedName name="BExF1TQGQC44Y7OBXKBGTG7HOOOW" localSheetId="7" hidden="1">#REF!</definedName>
    <definedName name="BExF1TQGQC44Y7OBXKBGTG7HOOOW" localSheetId="9" hidden="1">#REF!</definedName>
    <definedName name="BExF1TQGQC44Y7OBXKBGTG7HOOOW" localSheetId="10" hidden="1">#REF!</definedName>
    <definedName name="BExF1TQGQC44Y7OBXKBGTG7HOOOW" hidden="1">#REF!</definedName>
    <definedName name="BExF24DFEEF39VL1EEEF33QDPM0L" localSheetId="4" hidden="1">#REF!</definedName>
    <definedName name="BExF24DFEEF39VL1EEEF33QDPM0L" localSheetId="5" hidden="1">#REF!</definedName>
    <definedName name="BExF24DFEEF39VL1EEEF33QDPM0L" localSheetId="7" hidden="1">#REF!</definedName>
    <definedName name="BExF24DFEEF39VL1EEEF33QDPM0L" localSheetId="9" hidden="1">#REF!</definedName>
    <definedName name="BExF24DFEEF39VL1EEEF33QDPM0L" localSheetId="10" hidden="1">#REF!</definedName>
    <definedName name="BExF24DFEEF39VL1EEEF33QDPM0L" hidden="1">#REF!</definedName>
    <definedName name="BExF24O8FYR92WS3RM7PQTQIVWID" localSheetId="4" hidden="1">#REF!</definedName>
    <definedName name="BExF24O8FYR92WS3RM7PQTQIVWID" localSheetId="5" hidden="1">#REF!</definedName>
    <definedName name="BExF24O8FYR92WS3RM7PQTQIVWID" localSheetId="7" hidden="1">#REF!</definedName>
    <definedName name="BExF24O8FYR92WS3RM7PQTQIVWID" localSheetId="9" hidden="1">#REF!</definedName>
    <definedName name="BExF24O8FYR92WS3RM7PQTQIVWID" localSheetId="10" hidden="1">#REF!</definedName>
    <definedName name="BExF24O8FYR92WS3RM7PQTQIVWID" hidden="1">#REF!</definedName>
    <definedName name="BExF2FBB9FHV6GRV7E4ZO0IUGAOM" localSheetId="4" hidden="1">#REF!</definedName>
    <definedName name="BExF2FBB9FHV6GRV7E4ZO0IUGAOM" localSheetId="5" hidden="1">#REF!</definedName>
    <definedName name="BExF2FBB9FHV6GRV7E4ZO0IUGAOM" localSheetId="7" hidden="1">#REF!</definedName>
    <definedName name="BExF2FBB9FHV6GRV7E4ZO0IUGAOM" localSheetId="9" hidden="1">#REF!</definedName>
    <definedName name="BExF2FBB9FHV6GRV7E4ZO0IUGAOM" localSheetId="10" hidden="1">#REF!</definedName>
    <definedName name="BExF2FBB9FHV6GRV7E4ZO0IUGAOM" hidden="1">#REF!</definedName>
    <definedName name="BExF2SSPJY0KOAMFLS7QOT0IW4GT" localSheetId="4" hidden="1">#REF!</definedName>
    <definedName name="BExF2SSPJY0KOAMFLS7QOT0IW4GT" localSheetId="5" hidden="1">#REF!</definedName>
    <definedName name="BExF2SSPJY0KOAMFLS7QOT0IW4GT" localSheetId="7" hidden="1">#REF!</definedName>
    <definedName name="BExF2SSPJY0KOAMFLS7QOT0IW4GT" localSheetId="9" hidden="1">#REF!</definedName>
    <definedName name="BExF2SSPJY0KOAMFLS7QOT0IW4GT" localSheetId="10" hidden="1">#REF!</definedName>
    <definedName name="BExF2SSPJY0KOAMFLS7QOT0IW4GT" hidden="1">#REF!</definedName>
    <definedName name="BExF403PM1OGZXKT6217MN5QOLFD" localSheetId="4" hidden="1">#REF!</definedName>
    <definedName name="BExF403PM1OGZXKT6217MN5QOLFD" localSheetId="5" hidden="1">#REF!</definedName>
    <definedName name="BExF403PM1OGZXKT6217MN5QOLFD" localSheetId="7" hidden="1">#REF!</definedName>
    <definedName name="BExF403PM1OGZXKT6217MN5QOLFD" localSheetId="9" hidden="1">#REF!</definedName>
    <definedName name="BExF403PM1OGZXKT6217MN5QOLFD" localSheetId="10" hidden="1">#REF!</definedName>
    <definedName name="BExF403PM1OGZXKT6217MN5QOLFD" hidden="1">#REF!</definedName>
    <definedName name="BExF4102KV2Q6U9LT2VNTWEF7ILE" localSheetId="4" hidden="1">#REF!</definedName>
    <definedName name="BExF4102KV2Q6U9LT2VNTWEF7ILE" localSheetId="5" hidden="1">#REF!</definedName>
    <definedName name="BExF4102KV2Q6U9LT2VNTWEF7ILE" localSheetId="7" hidden="1">#REF!</definedName>
    <definedName name="BExF4102KV2Q6U9LT2VNTWEF7ILE" localSheetId="9" hidden="1">#REF!</definedName>
    <definedName name="BExF4102KV2Q6U9LT2VNTWEF7ILE" localSheetId="10" hidden="1">#REF!</definedName>
    <definedName name="BExF4102KV2Q6U9LT2VNTWEF7ILE" hidden="1">#REF!</definedName>
    <definedName name="BExF4QBVIDBUNKW0K6ZSSJCNEZ7M" localSheetId="4" hidden="1">#REF!</definedName>
    <definedName name="BExF4QBVIDBUNKW0K6ZSSJCNEZ7M" localSheetId="5" hidden="1">#REF!</definedName>
    <definedName name="BExF4QBVIDBUNKW0K6ZSSJCNEZ7M" localSheetId="7" hidden="1">#REF!</definedName>
    <definedName name="BExF4QBVIDBUNKW0K6ZSSJCNEZ7M" localSheetId="9" hidden="1">#REF!</definedName>
    <definedName name="BExF4QBVIDBUNKW0K6ZSSJCNEZ7M" localSheetId="10" hidden="1">#REF!</definedName>
    <definedName name="BExF4QBVIDBUNKW0K6ZSSJCNEZ7M" hidden="1">#REF!</definedName>
    <definedName name="BExF5GP7C4QUKV2NQH53NC36GL1H" localSheetId="4" hidden="1">#REF!</definedName>
    <definedName name="BExF5GP7C4QUKV2NQH53NC36GL1H" localSheetId="5" hidden="1">#REF!</definedName>
    <definedName name="BExF5GP7C4QUKV2NQH53NC36GL1H" localSheetId="7" hidden="1">#REF!</definedName>
    <definedName name="BExF5GP7C4QUKV2NQH53NC36GL1H" localSheetId="9" hidden="1">#REF!</definedName>
    <definedName name="BExF5GP7C4QUKV2NQH53NC36GL1H" localSheetId="10" hidden="1">#REF!</definedName>
    <definedName name="BExF5GP7C4QUKV2NQH53NC36GL1H" hidden="1">#REF!</definedName>
    <definedName name="BExF5QAHIWI3UCYHEDLKHOX0O1C6" localSheetId="4" hidden="1">#REF!</definedName>
    <definedName name="BExF5QAHIWI3UCYHEDLKHOX0O1C6" localSheetId="5" hidden="1">#REF!</definedName>
    <definedName name="BExF5QAHIWI3UCYHEDLKHOX0O1C6" localSheetId="7" hidden="1">#REF!</definedName>
    <definedName name="BExF5QAHIWI3UCYHEDLKHOX0O1C6" localSheetId="9" hidden="1">#REF!</definedName>
    <definedName name="BExF5QAHIWI3UCYHEDLKHOX0O1C6" localSheetId="10" hidden="1">#REF!</definedName>
    <definedName name="BExF5QAHIWI3UCYHEDLKHOX0O1C6" hidden="1">#REF!</definedName>
    <definedName name="BExF5Y30ZVLOGCX5MXF8PUEH3440" localSheetId="4" hidden="1">#REF!</definedName>
    <definedName name="BExF5Y30ZVLOGCX5MXF8PUEH3440" localSheetId="5" hidden="1">#REF!</definedName>
    <definedName name="BExF5Y30ZVLOGCX5MXF8PUEH3440" localSheetId="7" hidden="1">#REF!</definedName>
    <definedName name="BExF5Y30ZVLOGCX5MXF8PUEH3440" localSheetId="9" hidden="1">#REF!</definedName>
    <definedName name="BExF5Y30ZVLOGCX5MXF8PUEH3440" localSheetId="10" hidden="1">#REF!</definedName>
    <definedName name="BExF5Y30ZVLOGCX5MXF8PUEH3440" hidden="1">#REF!</definedName>
    <definedName name="BExF63MPK8RYBXXEINSQOEJ5XG21" localSheetId="4" hidden="1">#REF!</definedName>
    <definedName name="BExF63MPK8RYBXXEINSQOEJ5XG21" localSheetId="5" hidden="1">#REF!</definedName>
    <definedName name="BExF63MPK8RYBXXEINSQOEJ5XG21" localSheetId="7" hidden="1">#REF!</definedName>
    <definedName name="BExF63MPK8RYBXXEINSQOEJ5XG21" localSheetId="9" hidden="1">#REF!</definedName>
    <definedName name="BExF63MPK8RYBXXEINSQOEJ5XG21" localSheetId="10" hidden="1">#REF!</definedName>
    <definedName name="BExF63MPK8RYBXXEINSQOEJ5XG21" hidden="1">#REF!</definedName>
    <definedName name="BExF6LBAFET3ZQILC7TKLGQG2UVK" localSheetId="4" hidden="1">#REF!</definedName>
    <definedName name="BExF6LBAFET3ZQILC7TKLGQG2UVK" localSheetId="5" hidden="1">#REF!</definedName>
    <definedName name="BExF6LBAFET3ZQILC7TKLGQG2UVK" localSheetId="7" hidden="1">#REF!</definedName>
    <definedName name="BExF6LBAFET3ZQILC7TKLGQG2UVK" localSheetId="9" hidden="1">#REF!</definedName>
    <definedName name="BExF6LBAFET3ZQILC7TKLGQG2UVK" localSheetId="10" hidden="1">#REF!</definedName>
    <definedName name="BExF6LBAFET3ZQILC7TKLGQG2UVK" hidden="1">#REF!</definedName>
    <definedName name="BExF6P7DQ4W7DHMXSCOBEDXOBVL0" localSheetId="4" hidden="1">#REF!</definedName>
    <definedName name="BExF6P7DQ4W7DHMXSCOBEDXOBVL0" localSheetId="5" hidden="1">#REF!</definedName>
    <definedName name="BExF6P7DQ4W7DHMXSCOBEDXOBVL0" localSheetId="7" hidden="1">#REF!</definedName>
    <definedName name="BExF6P7DQ4W7DHMXSCOBEDXOBVL0" localSheetId="9" hidden="1">#REF!</definedName>
    <definedName name="BExF6P7DQ4W7DHMXSCOBEDXOBVL0" localSheetId="10" hidden="1">#REF!</definedName>
    <definedName name="BExF6P7DQ4W7DHMXSCOBEDXOBVL0" hidden="1">#REF!</definedName>
    <definedName name="BExF6UAULJLQF3AL9RD9DK4138TT" localSheetId="4" hidden="1">#REF!</definedName>
    <definedName name="BExF6UAULJLQF3AL9RD9DK4138TT" localSheetId="5" hidden="1">#REF!</definedName>
    <definedName name="BExF6UAULJLQF3AL9RD9DK4138TT" localSheetId="7" hidden="1">#REF!</definedName>
    <definedName name="BExF6UAULJLQF3AL9RD9DK4138TT" localSheetId="9" hidden="1">#REF!</definedName>
    <definedName name="BExF6UAULJLQF3AL9RD9DK4138TT" localSheetId="10" hidden="1">#REF!</definedName>
    <definedName name="BExF6UAULJLQF3AL9RD9DK4138TT" hidden="1">#REF!</definedName>
    <definedName name="BExF815QZ6N8FT52ZE8MISGJONN7" localSheetId="4" hidden="1">#REF!</definedName>
    <definedName name="BExF815QZ6N8FT52ZE8MISGJONN7" localSheetId="5" hidden="1">#REF!</definedName>
    <definedName name="BExF815QZ6N8FT52ZE8MISGJONN7" localSheetId="7" hidden="1">#REF!</definedName>
    <definedName name="BExF815QZ6N8FT52ZE8MISGJONN7" localSheetId="9" hidden="1">#REF!</definedName>
    <definedName name="BExF815QZ6N8FT52ZE8MISGJONN7" localSheetId="10" hidden="1">#REF!</definedName>
    <definedName name="BExF815QZ6N8FT52ZE8MISGJONN7" hidden="1">#REF!</definedName>
    <definedName name="BExGLGERJ1GXGBI6VM90LGAQB8BZ" localSheetId="4" hidden="1">#REF!</definedName>
    <definedName name="BExGLGERJ1GXGBI6VM90LGAQB8BZ" localSheetId="5" hidden="1">#REF!</definedName>
    <definedName name="BExGLGERJ1GXGBI6VM90LGAQB8BZ" localSheetId="7" hidden="1">#REF!</definedName>
    <definedName name="BExGLGERJ1GXGBI6VM90LGAQB8BZ" localSheetId="9" hidden="1">#REF!</definedName>
    <definedName name="BExGLGERJ1GXGBI6VM90LGAQB8BZ" localSheetId="10" hidden="1">#REF!</definedName>
    <definedName name="BExGLGERJ1GXGBI6VM90LGAQB8BZ" hidden="1">#REF!</definedName>
    <definedName name="BExGN6G8KOEQ6RS81OPJ2EBDG0PM" localSheetId="4" hidden="1">#REF!</definedName>
    <definedName name="BExGN6G8KOEQ6RS81OPJ2EBDG0PM" localSheetId="5" hidden="1">#REF!</definedName>
    <definedName name="BExGN6G8KOEQ6RS81OPJ2EBDG0PM" localSheetId="7" hidden="1">#REF!</definedName>
    <definedName name="BExGN6G8KOEQ6RS81OPJ2EBDG0PM" localSheetId="9" hidden="1">#REF!</definedName>
    <definedName name="BExGN6G8KOEQ6RS81OPJ2EBDG0PM" localSheetId="10" hidden="1">#REF!</definedName>
    <definedName name="BExGN6G8KOEQ6RS81OPJ2EBDG0PM" hidden="1">#REF!</definedName>
    <definedName name="BExGNAHTZM66FTN72D2964ZNZMPY" localSheetId="4" hidden="1">#REF!</definedName>
    <definedName name="BExGNAHTZM66FTN72D2964ZNZMPY" localSheetId="5" hidden="1">#REF!</definedName>
    <definedName name="BExGNAHTZM66FTN72D2964ZNZMPY" localSheetId="7" hidden="1">#REF!</definedName>
    <definedName name="BExGNAHTZM66FTN72D2964ZNZMPY" localSheetId="9" hidden="1">#REF!</definedName>
    <definedName name="BExGNAHTZM66FTN72D2964ZNZMPY" localSheetId="10" hidden="1">#REF!</definedName>
    <definedName name="BExGNAHTZM66FTN72D2964ZNZMPY" hidden="1">#REF!</definedName>
    <definedName name="BExGNTIWPL7DPDLUY5OV6YU2GPP9" localSheetId="4" hidden="1">#REF!</definedName>
    <definedName name="BExGNTIWPL7DPDLUY5OV6YU2GPP9" localSheetId="5" hidden="1">#REF!</definedName>
    <definedName name="BExGNTIWPL7DPDLUY5OV6YU2GPP9" localSheetId="7" hidden="1">#REF!</definedName>
    <definedName name="BExGNTIWPL7DPDLUY5OV6YU2GPP9" localSheetId="9" hidden="1">#REF!</definedName>
    <definedName name="BExGNTIWPL7DPDLUY5OV6YU2GPP9" localSheetId="10" hidden="1">#REF!</definedName>
    <definedName name="BExGNTIWPL7DPDLUY5OV6YU2GPP9" hidden="1">#REF!</definedName>
    <definedName name="BExGNVRW5GWEB8PG4DCNZRMOHDWB" localSheetId="4" hidden="1">#REF!</definedName>
    <definedName name="BExGNVRW5GWEB8PG4DCNZRMOHDWB" localSheetId="5" hidden="1">#REF!</definedName>
    <definedName name="BExGNVRW5GWEB8PG4DCNZRMOHDWB" localSheetId="7" hidden="1">#REF!</definedName>
    <definedName name="BExGNVRW5GWEB8PG4DCNZRMOHDWB" localSheetId="9" hidden="1">#REF!</definedName>
    <definedName name="BExGNVRW5GWEB8PG4DCNZRMOHDWB" localSheetId="10" hidden="1">#REF!</definedName>
    <definedName name="BExGNVRW5GWEB8PG4DCNZRMOHDWB" hidden="1">#REF!</definedName>
    <definedName name="BExGOZC40LL12RVYYJZUPD76VV0L" localSheetId="4" hidden="1">#REF!</definedName>
    <definedName name="BExGOZC40LL12RVYYJZUPD76VV0L" localSheetId="5" hidden="1">#REF!</definedName>
    <definedName name="BExGOZC40LL12RVYYJZUPD76VV0L" localSheetId="7" hidden="1">#REF!</definedName>
    <definedName name="BExGOZC40LL12RVYYJZUPD76VV0L" localSheetId="9" hidden="1">#REF!</definedName>
    <definedName name="BExGOZC40LL12RVYYJZUPD76VV0L" localSheetId="10" hidden="1">#REF!</definedName>
    <definedName name="BExGOZC40LL12RVYYJZUPD76VV0L" hidden="1">#REF!</definedName>
    <definedName name="BExGOZMRIEO65120M37LQFBZBY52" localSheetId="4" hidden="1">#REF!</definedName>
    <definedName name="BExGOZMRIEO65120M37LQFBZBY52" localSheetId="5" hidden="1">#REF!</definedName>
    <definedName name="BExGOZMRIEO65120M37LQFBZBY52" localSheetId="7" hidden="1">#REF!</definedName>
    <definedName name="BExGOZMRIEO65120M37LQFBZBY52" localSheetId="9" hidden="1">#REF!</definedName>
    <definedName name="BExGOZMRIEO65120M37LQFBZBY52" localSheetId="10" hidden="1">#REF!</definedName>
    <definedName name="BExGOZMRIEO65120M37LQFBZBY52" hidden="1">#REF!</definedName>
    <definedName name="BExGOZXJP8XH2UAS6AA53US1HZT3" localSheetId="4" hidden="1">#REF!</definedName>
    <definedName name="BExGOZXJP8XH2UAS6AA53US1HZT3" localSheetId="5" hidden="1">#REF!</definedName>
    <definedName name="BExGOZXJP8XH2UAS6AA53US1HZT3" localSheetId="7" hidden="1">#REF!</definedName>
    <definedName name="BExGOZXJP8XH2UAS6AA53US1HZT3" localSheetId="9" hidden="1">#REF!</definedName>
    <definedName name="BExGOZXJP8XH2UAS6AA53US1HZT3" localSheetId="10" hidden="1">#REF!</definedName>
    <definedName name="BExGOZXJP8XH2UAS6AA53US1HZT3" hidden="1">#REF!</definedName>
    <definedName name="BExGP4KVK6OJCIU9GM96SVS194KW" localSheetId="4" hidden="1">#REF!</definedName>
    <definedName name="BExGP4KVK6OJCIU9GM96SVS194KW" localSheetId="5" hidden="1">#REF!</definedName>
    <definedName name="BExGP4KVK6OJCIU9GM96SVS194KW" localSheetId="7" hidden="1">#REF!</definedName>
    <definedName name="BExGP4KVK6OJCIU9GM96SVS194KW" localSheetId="9" hidden="1">#REF!</definedName>
    <definedName name="BExGP4KVK6OJCIU9GM96SVS194KW" localSheetId="10" hidden="1">#REF!</definedName>
    <definedName name="BExGP4KVK6OJCIU9GM96SVS194KW" hidden="1">#REF!</definedName>
    <definedName name="BExGPBRS4DDWQMHMTR9TMGONT0U8" localSheetId="4" hidden="1">#REF!</definedName>
    <definedName name="BExGPBRS4DDWQMHMTR9TMGONT0U8" localSheetId="5" hidden="1">#REF!</definedName>
    <definedName name="BExGPBRS4DDWQMHMTR9TMGONT0U8" localSheetId="7" hidden="1">#REF!</definedName>
    <definedName name="BExGPBRS4DDWQMHMTR9TMGONT0U8" localSheetId="9" hidden="1">#REF!</definedName>
    <definedName name="BExGPBRS4DDWQMHMTR9TMGONT0U8" localSheetId="10" hidden="1">#REF!</definedName>
    <definedName name="BExGPBRS4DDWQMHMTR9TMGONT0U8" hidden="1">#REF!</definedName>
    <definedName name="BExGPDVBO1WFU4TKXYD8XUBUNTR8" localSheetId="4" hidden="1">#REF!</definedName>
    <definedName name="BExGPDVBO1WFU4TKXYD8XUBUNTR8" localSheetId="5" hidden="1">#REF!</definedName>
    <definedName name="BExGPDVBO1WFU4TKXYD8XUBUNTR8" localSheetId="7" hidden="1">#REF!</definedName>
    <definedName name="BExGPDVBO1WFU4TKXYD8XUBUNTR8" localSheetId="9" hidden="1">#REF!</definedName>
    <definedName name="BExGPDVBO1WFU4TKXYD8XUBUNTR8" localSheetId="10" hidden="1">#REF!</definedName>
    <definedName name="BExGPDVBO1WFU4TKXYD8XUBUNTR8" hidden="1">#REF!</definedName>
    <definedName name="BExGQC6NQ51VU4RK7O8UV3O3F6A5" localSheetId="4" hidden="1">#REF!</definedName>
    <definedName name="BExGQC6NQ51VU4RK7O8UV3O3F6A5" localSheetId="5" hidden="1">#REF!</definedName>
    <definedName name="BExGQC6NQ51VU4RK7O8UV3O3F6A5" localSheetId="7" hidden="1">#REF!</definedName>
    <definedName name="BExGQC6NQ51VU4RK7O8UV3O3F6A5" localSheetId="9" hidden="1">#REF!</definedName>
    <definedName name="BExGQC6NQ51VU4RK7O8UV3O3F6A5" localSheetId="10" hidden="1">#REF!</definedName>
    <definedName name="BExGQC6NQ51VU4RK7O8UV3O3F6A5" hidden="1">#REF!</definedName>
    <definedName name="BExGQJZ6OJV5T7B8EL4XHYY5C7WU" localSheetId="4" hidden="1">#REF!</definedName>
    <definedName name="BExGQJZ6OJV5T7B8EL4XHYY5C7WU" localSheetId="5" hidden="1">#REF!</definedName>
    <definedName name="BExGQJZ6OJV5T7B8EL4XHYY5C7WU" localSheetId="7" hidden="1">#REF!</definedName>
    <definedName name="BExGQJZ6OJV5T7B8EL4XHYY5C7WU" localSheetId="9" hidden="1">#REF!</definedName>
    <definedName name="BExGQJZ6OJV5T7B8EL4XHYY5C7WU" localSheetId="10" hidden="1">#REF!</definedName>
    <definedName name="BExGQJZ6OJV5T7B8EL4XHYY5C7WU" hidden="1">#REF!</definedName>
    <definedName name="BExGR2PGROK6ZG0OSTLJ939MGSZA" localSheetId="4" hidden="1">#REF!</definedName>
    <definedName name="BExGR2PGROK6ZG0OSTLJ939MGSZA" localSheetId="5" hidden="1">#REF!</definedName>
    <definedName name="BExGR2PGROK6ZG0OSTLJ939MGSZA" localSheetId="7" hidden="1">#REF!</definedName>
    <definedName name="BExGR2PGROK6ZG0OSTLJ939MGSZA" localSheetId="9" hidden="1">#REF!</definedName>
    <definedName name="BExGR2PGROK6ZG0OSTLJ939MGSZA" localSheetId="10" hidden="1">#REF!</definedName>
    <definedName name="BExGR2PGROK6ZG0OSTLJ939MGSZA" hidden="1">#REF!</definedName>
    <definedName name="BExGREE9CBBFK5BVTD8VVARJD69S" localSheetId="4" hidden="1">#REF!</definedName>
    <definedName name="BExGREE9CBBFK5BVTD8VVARJD69S" localSheetId="5" hidden="1">#REF!</definedName>
    <definedName name="BExGREE9CBBFK5BVTD8VVARJD69S" localSheetId="7" hidden="1">#REF!</definedName>
    <definedName name="BExGREE9CBBFK5BVTD8VVARJD69S" localSheetId="9" hidden="1">#REF!</definedName>
    <definedName name="BExGREE9CBBFK5BVTD8VVARJD69S" localSheetId="10" hidden="1">#REF!</definedName>
    <definedName name="BExGREE9CBBFK5BVTD8VVARJD69S" hidden="1">#REF!</definedName>
    <definedName name="BExGRIAJ7HU50EHX1009PMP72R17" localSheetId="4" hidden="1">#REF!</definedName>
    <definedName name="BExGRIAJ7HU50EHX1009PMP72R17" localSheetId="5" hidden="1">#REF!</definedName>
    <definedName name="BExGRIAJ7HU50EHX1009PMP72R17" localSheetId="7" hidden="1">#REF!</definedName>
    <definedName name="BExGRIAJ7HU50EHX1009PMP72R17" localSheetId="9" hidden="1">#REF!</definedName>
    <definedName name="BExGRIAJ7HU50EHX1009PMP72R17" localSheetId="10" hidden="1">#REF!</definedName>
    <definedName name="BExGRIAJ7HU50EHX1009PMP72R17" hidden="1">#REF!</definedName>
    <definedName name="BExGRVMQMFL6NEM19AINTWTJ4J2M" localSheetId="4" hidden="1">#REF!</definedName>
    <definedName name="BExGRVMQMFL6NEM19AINTWTJ4J2M" localSheetId="5" hidden="1">#REF!</definedName>
    <definedName name="BExGRVMQMFL6NEM19AINTWTJ4J2M" localSheetId="7" hidden="1">#REF!</definedName>
    <definedName name="BExGRVMQMFL6NEM19AINTWTJ4J2M" localSheetId="9" hidden="1">#REF!</definedName>
    <definedName name="BExGRVMQMFL6NEM19AINTWTJ4J2M" localSheetId="10" hidden="1">#REF!</definedName>
    <definedName name="BExGRVMQMFL6NEM19AINTWTJ4J2M" hidden="1">#REF!</definedName>
    <definedName name="BExGSJR8OC735F9VLIBYD6YO3IG8" localSheetId="4" hidden="1">#REF!</definedName>
    <definedName name="BExGSJR8OC735F9VLIBYD6YO3IG8" localSheetId="5" hidden="1">#REF!</definedName>
    <definedName name="BExGSJR8OC735F9VLIBYD6YO3IG8" localSheetId="7" hidden="1">#REF!</definedName>
    <definedName name="BExGSJR8OC735F9VLIBYD6YO3IG8" localSheetId="9" hidden="1">#REF!</definedName>
    <definedName name="BExGSJR8OC735F9VLIBYD6YO3IG8" localSheetId="10" hidden="1">#REF!</definedName>
    <definedName name="BExGSJR8OC735F9VLIBYD6YO3IG8" hidden="1">#REF!</definedName>
    <definedName name="BExGTCTUP1AK7NZ47H6GH693HVE1" localSheetId="4" hidden="1">#REF!</definedName>
    <definedName name="BExGTCTUP1AK7NZ47H6GH693HVE1" localSheetId="5" hidden="1">#REF!</definedName>
    <definedName name="BExGTCTUP1AK7NZ47H6GH693HVE1" localSheetId="7" hidden="1">#REF!</definedName>
    <definedName name="BExGTCTUP1AK7NZ47H6GH693HVE1" localSheetId="9" hidden="1">#REF!</definedName>
    <definedName name="BExGTCTUP1AK7NZ47H6GH693HVE1" localSheetId="10" hidden="1">#REF!</definedName>
    <definedName name="BExGTCTUP1AK7NZ47H6GH693HVE1" hidden="1">#REF!</definedName>
    <definedName name="BExGTD4LE3UIR4GLLTAB66PCHND7" localSheetId="4" hidden="1">#REF!</definedName>
    <definedName name="BExGTD4LE3UIR4GLLTAB66PCHND7" localSheetId="5" hidden="1">#REF!</definedName>
    <definedName name="BExGTD4LE3UIR4GLLTAB66PCHND7" localSheetId="7" hidden="1">#REF!</definedName>
    <definedName name="BExGTD4LE3UIR4GLLTAB66PCHND7" localSheetId="9" hidden="1">#REF!</definedName>
    <definedName name="BExGTD4LE3UIR4GLLTAB66PCHND7" localSheetId="10" hidden="1">#REF!</definedName>
    <definedName name="BExGTD4LE3UIR4GLLTAB66PCHND7" hidden="1">#REF!</definedName>
    <definedName name="BExGTY987LRHRUGK53MYHUOYXVLS" localSheetId="4" hidden="1">#REF!</definedName>
    <definedName name="BExGTY987LRHRUGK53MYHUOYXVLS" localSheetId="5" hidden="1">#REF!</definedName>
    <definedName name="BExGTY987LRHRUGK53MYHUOYXVLS" localSheetId="7" hidden="1">#REF!</definedName>
    <definedName name="BExGTY987LRHRUGK53MYHUOYXVLS" localSheetId="9" hidden="1">#REF!</definedName>
    <definedName name="BExGTY987LRHRUGK53MYHUOYXVLS" localSheetId="10" hidden="1">#REF!</definedName>
    <definedName name="BExGTY987LRHRUGK53MYHUOYXVLS" hidden="1">#REF!</definedName>
    <definedName name="BExGU672LPULMJMHLZV609YOG8QT" localSheetId="4" hidden="1">#REF!</definedName>
    <definedName name="BExGU672LPULMJMHLZV609YOG8QT" localSheetId="5" hidden="1">#REF!</definedName>
    <definedName name="BExGU672LPULMJMHLZV609YOG8QT" localSheetId="7" hidden="1">#REF!</definedName>
    <definedName name="BExGU672LPULMJMHLZV609YOG8QT" localSheetId="9" hidden="1">#REF!</definedName>
    <definedName name="BExGU672LPULMJMHLZV609YOG8QT" localSheetId="10" hidden="1">#REF!</definedName>
    <definedName name="BExGU672LPULMJMHLZV609YOG8QT" hidden="1">#REF!</definedName>
    <definedName name="BExGUE5265AHZWGOC7TRG25NIJXS" localSheetId="4" hidden="1">#REF!</definedName>
    <definedName name="BExGUE5265AHZWGOC7TRG25NIJXS" localSheetId="5" hidden="1">#REF!</definedName>
    <definedName name="BExGUE5265AHZWGOC7TRG25NIJXS" localSheetId="7" hidden="1">#REF!</definedName>
    <definedName name="BExGUE5265AHZWGOC7TRG25NIJXS" localSheetId="9" hidden="1">#REF!</definedName>
    <definedName name="BExGUE5265AHZWGOC7TRG25NIJXS" localSheetId="10" hidden="1">#REF!</definedName>
    <definedName name="BExGUE5265AHZWGOC7TRG25NIJXS" hidden="1">#REF!</definedName>
    <definedName name="BExGW1XC4M43AMDSMBNIU3XDE1O0" localSheetId="4" hidden="1">#REF!</definedName>
    <definedName name="BExGW1XC4M43AMDSMBNIU3XDE1O0" localSheetId="5" hidden="1">#REF!</definedName>
    <definedName name="BExGW1XC4M43AMDSMBNIU3XDE1O0" localSheetId="7" hidden="1">#REF!</definedName>
    <definedName name="BExGW1XC4M43AMDSMBNIU3XDE1O0" localSheetId="9" hidden="1">#REF!</definedName>
    <definedName name="BExGW1XC4M43AMDSMBNIU3XDE1O0" localSheetId="10" hidden="1">#REF!</definedName>
    <definedName name="BExGW1XC4M43AMDSMBNIU3XDE1O0" hidden="1">#REF!</definedName>
    <definedName name="BExGWVLJGPCM5KM62N1J1PL9XTEP" localSheetId="4" hidden="1">#REF!</definedName>
    <definedName name="BExGWVLJGPCM5KM62N1J1PL9XTEP" localSheetId="5" hidden="1">#REF!</definedName>
    <definedName name="BExGWVLJGPCM5KM62N1J1PL9XTEP" localSheetId="7" hidden="1">#REF!</definedName>
    <definedName name="BExGWVLJGPCM5KM62N1J1PL9XTEP" localSheetId="9" hidden="1">#REF!</definedName>
    <definedName name="BExGWVLJGPCM5KM62N1J1PL9XTEP" localSheetId="10" hidden="1">#REF!</definedName>
    <definedName name="BExGWVLJGPCM5KM62N1J1PL9XTEP" hidden="1">#REF!</definedName>
    <definedName name="BExGXPV9DTN6K89BXJT91TD8SWLH" localSheetId="4" hidden="1">#REF!</definedName>
    <definedName name="BExGXPV9DTN6K89BXJT91TD8SWLH" localSheetId="5" hidden="1">#REF!</definedName>
    <definedName name="BExGXPV9DTN6K89BXJT91TD8SWLH" localSheetId="7" hidden="1">#REF!</definedName>
    <definedName name="BExGXPV9DTN6K89BXJT91TD8SWLH" localSheetId="9" hidden="1">#REF!</definedName>
    <definedName name="BExGXPV9DTN6K89BXJT91TD8SWLH" localSheetId="10" hidden="1">#REF!</definedName>
    <definedName name="BExGXPV9DTN6K89BXJT91TD8SWLH" hidden="1">#REF!</definedName>
    <definedName name="BExGXQRN33HNR200NGBC2UH4BJOV" localSheetId="4" hidden="1">#REF!</definedName>
    <definedName name="BExGXQRN33HNR200NGBC2UH4BJOV" localSheetId="5" hidden="1">#REF!</definedName>
    <definedName name="BExGXQRN33HNR200NGBC2UH4BJOV" localSheetId="7" hidden="1">#REF!</definedName>
    <definedName name="BExGXQRN33HNR200NGBC2UH4BJOV" localSheetId="9" hidden="1">#REF!</definedName>
    <definedName name="BExGXQRN33HNR200NGBC2UH4BJOV" localSheetId="10" hidden="1">#REF!</definedName>
    <definedName name="BExGXQRN33HNR200NGBC2UH4BJOV" hidden="1">#REF!</definedName>
    <definedName name="BExGXX28BZVUOJHTHT3S12VKJXI8" localSheetId="4" hidden="1">#REF!</definedName>
    <definedName name="BExGXX28BZVUOJHTHT3S12VKJXI8" localSheetId="5" hidden="1">#REF!</definedName>
    <definedName name="BExGXX28BZVUOJHTHT3S12VKJXI8" localSheetId="7" hidden="1">#REF!</definedName>
    <definedName name="BExGXX28BZVUOJHTHT3S12VKJXI8" localSheetId="9" hidden="1">#REF!</definedName>
    <definedName name="BExGXX28BZVUOJHTHT3S12VKJXI8" localSheetId="10" hidden="1">#REF!</definedName>
    <definedName name="BExGXX28BZVUOJHTHT3S12VKJXI8" hidden="1">#REF!</definedName>
    <definedName name="BExGY496U61KRGO2005N1I4LUPB0" localSheetId="4" hidden="1">#REF!</definedName>
    <definedName name="BExGY496U61KRGO2005N1I4LUPB0" localSheetId="5" hidden="1">#REF!</definedName>
    <definedName name="BExGY496U61KRGO2005N1I4LUPB0" localSheetId="7" hidden="1">#REF!</definedName>
    <definedName name="BExGY496U61KRGO2005N1I4LUPB0" localSheetId="9" hidden="1">#REF!</definedName>
    <definedName name="BExGY496U61KRGO2005N1I4LUPB0" localSheetId="10" hidden="1">#REF!</definedName>
    <definedName name="BExGY496U61KRGO2005N1I4LUPB0" hidden="1">#REF!</definedName>
    <definedName name="BExGY85GLQ0CSADLALKTJWZCVATQ" localSheetId="4" hidden="1">#REF!</definedName>
    <definedName name="BExGY85GLQ0CSADLALKTJWZCVATQ" localSheetId="5" hidden="1">#REF!</definedName>
    <definedName name="BExGY85GLQ0CSADLALKTJWZCVATQ" localSheetId="7" hidden="1">#REF!</definedName>
    <definedName name="BExGY85GLQ0CSADLALKTJWZCVATQ" localSheetId="9" hidden="1">#REF!</definedName>
    <definedName name="BExGY85GLQ0CSADLALKTJWZCVATQ" localSheetId="10" hidden="1">#REF!</definedName>
    <definedName name="BExGY85GLQ0CSADLALKTJWZCVATQ" hidden="1">#REF!</definedName>
    <definedName name="BExGYJU81LMZRTE3MFMNBCRX693B" localSheetId="4" hidden="1">#REF!</definedName>
    <definedName name="BExGYJU81LMZRTE3MFMNBCRX693B" localSheetId="5" hidden="1">#REF!</definedName>
    <definedName name="BExGYJU81LMZRTE3MFMNBCRX693B" localSheetId="7" hidden="1">#REF!</definedName>
    <definedName name="BExGYJU81LMZRTE3MFMNBCRX693B" localSheetId="9" hidden="1">#REF!</definedName>
    <definedName name="BExGYJU81LMZRTE3MFMNBCRX693B" localSheetId="10" hidden="1">#REF!</definedName>
    <definedName name="BExGYJU81LMZRTE3MFMNBCRX693B" hidden="1">#REF!</definedName>
    <definedName name="BExGYLMYU65YEXNQJY7ANHHT4ARS" localSheetId="4" hidden="1">#REF!</definedName>
    <definedName name="BExGYLMYU65YEXNQJY7ANHHT4ARS" localSheetId="5" hidden="1">#REF!</definedName>
    <definedName name="BExGYLMYU65YEXNQJY7ANHHT4ARS" localSheetId="7" hidden="1">#REF!</definedName>
    <definedName name="BExGYLMYU65YEXNQJY7ANHHT4ARS" localSheetId="9" hidden="1">#REF!</definedName>
    <definedName name="BExGYLMYU65YEXNQJY7ANHHT4ARS" localSheetId="10" hidden="1">#REF!</definedName>
    <definedName name="BExGYLMYU65YEXNQJY7ANHHT4ARS" hidden="1">#REF!</definedName>
    <definedName name="BExH0OUZS3YIRW4W32NRTTM0NNUH" localSheetId="4" hidden="1">#REF!</definedName>
    <definedName name="BExH0OUZS3YIRW4W32NRTTM0NNUH" localSheetId="5" hidden="1">#REF!</definedName>
    <definedName name="BExH0OUZS3YIRW4W32NRTTM0NNUH" localSheetId="7" hidden="1">#REF!</definedName>
    <definedName name="BExH0OUZS3YIRW4W32NRTTM0NNUH" localSheetId="9" hidden="1">#REF!</definedName>
    <definedName name="BExH0OUZS3YIRW4W32NRTTM0NNUH" localSheetId="10" hidden="1">#REF!</definedName>
    <definedName name="BExH0OUZS3YIRW4W32NRTTM0NNUH" hidden="1">#REF!</definedName>
    <definedName name="BExH10UM6GYVDIT7KPS6FBXFP9SS" localSheetId="4" hidden="1">#REF!</definedName>
    <definedName name="BExH10UM6GYVDIT7KPS6FBXFP9SS" localSheetId="5" hidden="1">#REF!</definedName>
    <definedName name="BExH10UM6GYVDIT7KPS6FBXFP9SS" localSheetId="7" hidden="1">#REF!</definedName>
    <definedName name="BExH10UM6GYVDIT7KPS6FBXFP9SS" localSheetId="9" hidden="1">#REF!</definedName>
    <definedName name="BExH10UM6GYVDIT7KPS6FBXFP9SS" localSheetId="10" hidden="1">#REF!</definedName>
    <definedName name="BExH10UM6GYVDIT7KPS6FBXFP9SS" hidden="1">#REF!</definedName>
    <definedName name="BExH2EWCG8KDSHNRJDXOEJWB199L" localSheetId="4" hidden="1">#REF!</definedName>
    <definedName name="BExH2EWCG8KDSHNRJDXOEJWB199L" localSheetId="5" hidden="1">#REF!</definedName>
    <definedName name="BExH2EWCG8KDSHNRJDXOEJWB199L" localSheetId="7" hidden="1">#REF!</definedName>
    <definedName name="BExH2EWCG8KDSHNRJDXOEJWB199L" localSheetId="9" hidden="1">#REF!</definedName>
    <definedName name="BExH2EWCG8KDSHNRJDXOEJWB199L" localSheetId="10" hidden="1">#REF!</definedName>
    <definedName name="BExH2EWCG8KDSHNRJDXOEJWB199L" hidden="1">#REF!</definedName>
    <definedName name="BExH312Q81MGHKTTB5Q6EXMZPR4U" localSheetId="4" hidden="1">#REF!</definedName>
    <definedName name="BExH312Q81MGHKTTB5Q6EXMZPR4U" localSheetId="5" hidden="1">#REF!</definedName>
    <definedName name="BExH312Q81MGHKTTB5Q6EXMZPR4U" localSheetId="7" hidden="1">#REF!</definedName>
    <definedName name="BExH312Q81MGHKTTB5Q6EXMZPR4U" localSheetId="9" hidden="1">#REF!</definedName>
    <definedName name="BExH312Q81MGHKTTB5Q6EXMZPR4U" localSheetId="10" hidden="1">#REF!</definedName>
    <definedName name="BExH312Q81MGHKTTB5Q6EXMZPR4U" hidden="1">#REF!</definedName>
    <definedName name="BExH34O8NP40M6LDRKPXW5H40ECU" localSheetId="4" hidden="1">#REF!</definedName>
    <definedName name="BExH34O8NP40M6LDRKPXW5H40ECU" localSheetId="5" hidden="1">#REF!</definedName>
    <definedName name="BExH34O8NP40M6LDRKPXW5H40ECU" localSheetId="7" hidden="1">#REF!</definedName>
    <definedName name="BExH34O8NP40M6LDRKPXW5H40ECU" localSheetId="9" hidden="1">#REF!</definedName>
    <definedName name="BExH34O8NP40M6LDRKPXW5H40ECU" localSheetId="10" hidden="1">#REF!</definedName>
    <definedName name="BExH34O8NP40M6LDRKPXW5H40ECU" hidden="1">#REF!</definedName>
    <definedName name="BExH3780QMT3Y3KH4CFR3GDEPGAV" localSheetId="4" hidden="1">#REF!</definedName>
    <definedName name="BExH3780QMT3Y3KH4CFR3GDEPGAV" localSheetId="5" hidden="1">#REF!</definedName>
    <definedName name="BExH3780QMT3Y3KH4CFR3GDEPGAV" localSheetId="7" hidden="1">#REF!</definedName>
    <definedName name="BExH3780QMT3Y3KH4CFR3GDEPGAV" localSheetId="9" hidden="1">#REF!</definedName>
    <definedName name="BExH3780QMT3Y3KH4CFR3GDEPGAV" localSheetId="10" hidden="1">#REF!</definedName>
    <definedName name="BExH3780QMT3Y3KH4CFR3GDEPGAV" hidden="1">#REF!</definedName>
    <definedName name="BExH3E463TPTI0SLOILG2HJUAE7N" localSheetId="4" hidden="1">#REF!</definedName>
    <definedName name="BExH3E463TPTI0SLOILG2HJUAE7N" localSheetId="5" hidden="1">#REF!</definedName>
    <definedName name="BExH3E463TPTI0SLOILG2HJUAE7N" localSheetId="7" hidden="1">#REF!</definedName>
    <definedName name="BExH3E463TPTI0SLOILG2HJUAE7N" localSheetId="9" hidden="1">#REF!</definedName>
    <definedName name="BExH3E463TPTI0SLOILG2HJUAE7N" localSheetId="10" hidden="1">#REF!</definedName>
    <definedName name="BExH3E463TPTI0SLOILG2HJUAE7N" hidden="1">#REF!</definedName>
    <definedName name="BExH3WUGLGQXAUFMSGJJPTYMD3H3" localSheetId="4" hidden="1">#REF!</definedName>
    <definedName name="BExH3WUGLGQXAUFMSGJJPTYMD3H3" localSheetId="5" hidden="1">#REF!</definedName>
    <definedName name="BExH3WUGLGQXAUFMSGJJPTYMD3H3" localSheetId="7" hidden="1">#REF!</definedName>
    <definedName name="BExH3WUGLGQXAUFMSGJJPTYMD3H3" localSheetId="9" hidden="1">#REF!</definedName>
    <definedName name="BExH3WUGLGQXAUFMSGJJPTYMD3H3" localSheetId="10" hidden="1">#REF!</definedName>
    <definedName name="BExH3WUGLGQXAUFMSGJJPTYMD3H3" hidden="1">#REF!</definedName>
    <definedName name="BExIHHSIR004A0J9TCIPBARHSZO8" localSheetId="4" hidden="1">#REF!</definedName>
    <definedName name="BExIHHSIR004A0J9TCIPBARHSZO8" localSheetId="5" hidden="1">#REF!</definedName>
    <definedName name="BExIHHSIR004A0J9TCIPBARHSZO8" localSheetId="7" hidden="1">#REF!</definedName>
    <definedName name="BExIHHSIR004A0J9TCIPBARHSZO8" localSheetId="9" hidden="1">#REF!</definedName>
    <definedName name="BExIHHSIR004A0J9TCIPBARHSZO8" localSheetId="10" hidden="1">#REF!</definedName>
    <definedName name="BExIHHSIR004A0J9TCIPBARHSZO8" hidden="1">#REF!</definedName>
    <definedName name="BExIHR2ZOIW6P9SPPVFZ2IC19X0N" localSheetId="4" hidden="1">#REF!</definedName>
    <definedName name="BExIHR2ZOIW6P9SPPVFZ2IC19X0N" localSheetId="5" hidden="1">#REF!</definedName>
    <definedName name="BExIHR2ZOIW6P9SPPVFZ2IC19X0N" localSheetId="7" hidden="1">#REF!</definedName>
    <definedName name="BExIHR2ZOIW6P9SPPVFZ2IC19X0N" localSheetId="9" hidden="1">#REF!</definedName>
    <definedName name="BExIHR2ZOIW6P9SPPVFZ2IC19X0N" localSheetId="10" hidden="1">#REF!</definedName>
    <definedName name="BExIHR2ZOIW6P9SPPVFZ2IC19X0N" hidden="1">#REF!</definedName>
    <definedName name="BExII3DCXI7E4JNB5WWBPE2F31AK" localSheetId="4" hidden="1">#REF!</definedName>
    <definedName name="BExII3DCXI7E4JNB5WWBPE2F31AK" localSheetId="5" hidden="1">#REF!</definedName>
    <definedName name="BExII3DCXI7E4JNB5WWBPE2F31AK" localSheetId="7" hidden="1">#REF!</definedName>
    <definedName name="BExII3DCXI7E4JNB5WWBPE2F31AK" localSheetId="9" hidden="1">#REF!</definedName>
    <definedName name="BExII3DCXI7E4JNB5WWBPE2F31AK" localSheetId="10" hidden="1">#REF!</definedName>
    <definedName name="BExII3DCXI7E4JNB5WWBPE2F31AK" hidden="1">#REF!</definedName>
    <definedName name="BExIIG3US8G2GIN207F9TGXOIZLI" localSheetId="4" hidden="1">#REF!</definedName>
    <definedName name="BExIIG3US8G2GIN207F9TGXOIZLI" localSheetId="5" hidden="1">#REF!</definedName>
    <definedName name="BExIIG3US8G2GIN207F9TGXOIZLI" localSheetId="7" hidden="1">#REF!</definedName>
    <definedName name="BExIIG3US8G2GIN207F9TGXOIZLI" localSheetId="9" hidden="1">#REF!</definedName>
    <definedName name="BExIIG3US8G2GIN207F9TGXOIZLI" localSheetId="10" hidden="1">#REF!</definedName>
    <definedName name="BExIIG3US8G2GIN207F9TGXOIZLI" hidden="1">#REF!</definedName>
    <definedName name="BExIJE9UQANTDT9TZHWKXJOZCW1F" localSheetId="4" hidden="1">#REF!</definedName>
    <definedName name="BExIJE9UQANTDT9TZHWKXJOZCW1F" localSheetId="5" hidden="1">#REF!</definedName>
    <definedName name="BExIJE9UQANTDT9TZHWKXJOZCW1F" localSheetId="7" hidden="1">#REF!</definedName>
    <definedName name="BExIJE9UQANTDT9TZHWKXJOZCW1F" localSheetId="9" hidden="1">#REF!</definedName>
    <definedName name="BExIJE9UQANTDT9TZHWKXJOZCW1F" localSheetId="10" hidden="1">#REF!</definedName>
    <definedName name="BExIJE9UQANTDT9TZHWKXJOZCW1F" hidden="1">#REF!</definedName>
    <definedName name="BExIKQTMBZEAV30I1UPEMYQVMSGQ" localSheetId="4" hidden="1">#REF!</definedName>
    <definedName name="BExIKQTMBZEAV30I1UPEMYQVMSGQ" localSheetId="5" hidden="1">#REF!</definedName>
    <definedName name="BExIKQTMBZEAV30I1UPEMYQVMSGQ" localSheetId="7" hidden="1">#REF!</definedName>
    <definedName name="BExIKQTMBZEAV30I1UPEMYQVMSGQ" localSheetId="9" hidden="1">#REF!</definedName>
    <definedName name="BExIKQTMBZEAV30I1UPEMYQVMSGQ" localSheetId="10" hidden="1">#REF!</definedName>
    <definedName name="BExIKQTMBZEAV30I1UPEMYQVMSGQ" hidden="1">#REF!</definedName>
    <definedName name="BExILH1SH1Z8V68TA3172I5SX3MG" localSheetId="4" hidden="1">#REF!</definedName>
    <definedName name="BExILH1SH1Z8V68TA3172I5SX3MG" localSheetId="5" hidden="1">#REF!</definedName>
    <definedName name="BExILH1SH1Z8V68TA3172I5SX3MG" localSheetId="7" hidden="1">#REF!</definedName>
    <definedName name="BExILH1SH1Z8V68TA3172I5SX3MG" localSheetId="9" hidden="1">#REF!</definedName>
    <definedName name="BExILH1SH1Z8V68TA3172I5SX3MG" localSheetId="10" hidden="1">#REF!</definedName>
    <definedName name="BExILH1SH1Z8V68TA3172I5SX3MG" hidden="1">#REF!</definedName>
    <definedName name="BExIMKGDBWCWA2DP70GWH0ZKT5DU" localSheetId="4" hidden="1">#REF!</definedName>
    <definedName name="BExIMKGDBWCWA2DP70GWH0ZKT5DU" localSheetId="5" hidden="1">#REF!</definedName>
    <definedName name="BExIMKGDBWCWA2DP70GWH0ZKT5DU" localSheetId="7" hidden="1">#REF!</definedName>
    <definedName name="BExIMKGDBWCWA2DP70GWH0ZKT5DU" localSheetId="9" hidden="1">#REF!</definedName>
    <definedName name="BExIMKGDBWCWA2DP70GWH0ZKT5DU" localSheetId="10" hidden="1">#REF!</definedName>
    <definedName name="BExIMKGDBWCWA2DP70GWH0ZKT5DU" hidden="1">#REF!</definedName>
    <definedName name="BExIMMK2FZ6DRIJQCDSJO9TUE1GW" localSheetId="4" hidden="1">#REF!</definedName>
    <definedName name="BExIMMK2FZ6DRIJQCDSJO9TUE1GW" localSheetId="5" hidden="1">#REF!</definedName>
    <definedName name="BExIMMK2FZ6DRIJQCDSJO9TUE1GW" localSheetId="7" hidden="1">#REF!</definedName>
    <definedName name="BExIMMK2FZ6DRIJQCDSJO9TUE1GW" localSheetId="9" hidden="1">#REF!</definedName>
    <definedName name="BExIMMK2FZ6DRIJQCDSJO9TUE1GW" localSheetId="10" hidden="1">#REF!</definedName>
    <definedName name="BExIMMK2FZ6DRIJQCDSJO9TUE1GW" hidden="1">#REF!</definedName>
    <definedName name="BExIN2FWISBWLRDO9H9H77A46VH9" localSheetId="4" hidden="1">#REF!</definedName>
    <definedName name="BExIN2FWISBWLRDO9H9H77A46VH9" localSheetId="5" hidden="1">#REF!</definedName>
    <definedName name="BExIN2FWISBWLRDO9H9H77A46VH9" localSheetId="7" hidden="1">#REF!</definedName>
    <definedName name="BExIN2FWISBWLRDO9H9H77A46VH9" localSheetId="9" hidden="1">#REF!</definedName>
    <definedName name="BExIN2FWISBWLRDO9H9H77A46VH9" localSheetId="10" hidden="1">#REF!</definedName>
    <definedName name="BExIN2FWISBWLRDO9H9H77A46VH9" hidden="1">#REF!</definedName>
    <definedName name="BExINS7OIA92CINZA36I8EB4RH8X" localSheetId="4" hidden="1">#REF!</definedName>
    <definedName name="BExINS7OIA92CINZA36I8EB4RH8X" localSheetId="5" hidden="1">#REF!</definedName>
    <definedName name="BExINS7OIA92CINZA36I8EB4RH8X" localSheetId="7" hidden="1">#REF!</definedName>
    <definedName name="BExINS7OIA92CINZA36I8EB4RH8X" localSheetId="9" hidden="1">#REF!</definedName>
    <definedName name="BExINS7OIA92CINZA36I8EB4RH8X" localSheetId="10" hidden="1">#REF!</definedName>
    <definedName name="BExINS7OIA92CINZA36I8EB4RH8X" hidden="1">#REF!</definedName>
    <definedName name="BExIP5T9MO7I3W7GXGUUOTTIH9J3" localSheetId="4" hidden="1">#REF!</definedName>
    <definedName name="BExIP5T9MO7I3W7GXGUUOTTIH9J3" localSheetId="5" hidden="1">#REF!</definedName>
    <definedName name="BExIP5T9MO7I3W7GXGUUOTTIH9J3" localSheetId="7" hidden="1">#REF!</definedName>
    <definedName name="BExIP5T9MO7I3W7GXGUUOTTIH9J3" localSheetId="9" hidden="1">#REF!</definedName>
    <definedName name="BExIP5T9MO7I3W7GXGUUOTTIH9J3" localSheetId="10" hidden="1">#REF!</definedName>
    <definedName name="BExIP5T9MO7I3W7GXGUUOTTIH9J3" hidden="1">#REF!</definedName>
    <definedName name="BExIPE7EP2G8G9TQ3E9JVR8CI3WY" localSheetId="4" hidden="1">#REF!</definedName>
    <definedName name="BExIPE7EP2G8G9TQ3E9JVR8CI3WY" localSheetId="5" hidden="1">#REF!</definedName>
    <definedName name="BExIPE7EP2G8G9TQ3E9JVR8CI3WY" localSheetId="7" hidden="1">#REF!</definedName>
    <definedName name="BExIPE7EP2G8G9TQ3E9JVR8CI3WY" localSheetId="9" hidden="1">#REF!</definedName>
    <definedName name="BExIPE7EP2G8G9TQ3E9JVR8CI3WY" localSheetId="10" hidden="1">#REF!</definedName>
    <definedName name="BExIPE7EP2G8G9TQ3E9JVR8CI3WY" hidden="1">#REF!</definedName>
    <definedName name="BExIPJATU67IVLXHYDXUFDFMB895" localSheetId="4" hidden="1">#REF!</definedName>
    <definedName name="BExIPJATU67IVLXHYDXUFDFMB895" localSheetId="5" hidden="1">#REF!</definedName>
    <definedName name="BExIPJATU67IVLXHYDXUFDFMB895" localSheetId="7" hidden="1">#REF!</definedName>
    <definedName name="BExIPJATU67IVLXHYDXUFDFMB895" localSheetId="9" hidden="1">#REF!</definedName>
    <definedName name="BExIPJATU67IVLXHYDXUFDFMB895" localSheetId="10" hidden="1">#REF!</definedName>
    <definedName name="BExIPJATU67IVLXHYDXUFDFMB895" hidden="1">#REF!</definedName>
    <definedName name="BExIQ5MJ2BMB4EOY8O4M3FSXEX96" localSheetId="4" hidden="1">#REF!</definedName>
    <definedName name="BExIQ5MJ2BMB4EOY8O4M3FSXEX96" localSheetId="5" hidden="1">#REF!</definedName>
    <definedName name="BExIQ5MJ2BMB4EOY8O4M3FSXEX96" localSheetId="7" hidden="1">#REF!</definedName>
    <definedName name="BExIQ5MJ2BMB4EOY8O4M3FSXEX96" localSheetId="9" hidden="1">#REF!</definedName>
    <definedName name="BExIQ5MJ2BMB4EOY8O4M3FSXEX96" localSheetId="10" hidden="1">#REF!</definedName>
    <definedName name="BExIQ5MJ2BMB4EOY8O4M3FSXEX96" hidden="1">#REF!</definedName>
    <definedName name="BExIQA9VF6LTQ6939FMZ7AZXOIGP" localSheetId="4" hidden="1">#REF!</definedName>
    <definedName name="BExIQA9VF6LTQ6939FMZ7AZXOIGP" localSheetId="5" hidden="1">#REF!</definedName>
    <definedName name="BExIQA9VF6LTQ6939FMZ7AZXOIGP" localSheetId="7" hidden="1">#REF!</definedName>
    <definedName name="BExIQA9VF6LTQ6939FMZ7AZXOIGP" localSheetId="9" hidden="1">#REF!</definedName>
    <definedName name="BExIQA9VF6LTQ6939FMZ7AZXOIGP" localSheetId="10" hidden="1">#REF!</definedName>
    <definedName name="BExIQA9VF6LTQ6939FMZ7AZXOIGP" hidden="1">#REF!</definedName>
    <definedName name="BExIQKWU5LEOQ45CIKK54NPPCECF" localSheetId="4" hidden="1">#REF!</definedName>
    <definedName name="BExIQKWU5LEOQ45CIKK54NPPCECF" localSheetId="5" hidden="1">#REF!</definedName>
    <definedName name="BExIQKWU5LEOQ45CIKK54NPPCECF" localSheetId="7" hidden="1">#REF!</definedName>
    <definedName name="BExIQKWU5LEOQ45CIKK54NPPCECF" localSheetId="9" hidden="1">#REF!</definedName>
    <definedName name="BExIQKWU5LEOQ45CIKK54NPPCECF" localSheetId="10" hidden="1">#REF!</definedName>
    <definedName name="BExIQKWU5LEOQ45CIKK54NPPCECF" hidden="1">#REF!</definedName>
    <definedName name="BExIQSUOOEHZG2DATSFH1AAUCFSK" localSheetId="4" hidden="1">#REF!</definedName>
    <definedName name="BExIQSUOOEHZG2DATSFH1AAUCFSK" localSheetId="5" hidden="1">#REF!</definedName>
    <definedName name="BExIQSUOOEHZG2DATSFH1AAUCFSK" localSheetId="7" hidden="1">#REF!</definedName>
    <definedName name="BExIQSUOOEHZG2DATSFH1AAUCFSK" localSheetId="9" hidden="1">#REF!</definedName>
    <definedName name="BExIQSUOOEHZG2DATSFH1AAUCFSK" localSheetId="10" hidden="1">#REF!</definedName>
    <definedName name="BExIQSUOOEHZG2DATSFH1AAUCFSK" hidden="1">#REF!</definedName>
    <definedName name="BExIR13GQZ9QBYG5HUBK9UCS98TR" localSheetId="4" hidden="1">#REF!</definedName>
    <definedName name="BExIR13GQZ9QBYG5HUBK9UCS98TR" localSheetId="5" hidden="1">#REF!</definedName>
    <definedName name="BExIR13GQZ9QBYG5HUBK9UCS98TR" localSheetId="7" hidden="1">#REF!</definedName>
    <definedName name="BExIR13GQZ9QBYG5HUBK9UCS98TR" localSheetId="9" hidden="1">#REF!</definedName>
    <definedName name="BExIR13GQZ9QBYG5HUBK9UCS98TR" localSheetId="10" hidden="1">#REF!</definedName>
    <definedName name="BExIR13GQZ9QBYG5HUBK9UCS98TR" hidden="1">#REF!</definedName>
    <definedName name="BExIRKFAVMMJA1I9QB8O1T99G677" localSheetId="4" hidden="1">#REF!</definedName>
    <definedName name="BExIRKFAVMMJA1I9QB8O1T99G677" localSheetId="5" hidden="1">#REF!</definedName>
    <definedName name="BExIRKFAVMMJA1I9QB8O1T99G677" localSheetId="7" hidden="1">#REF!</definedName>
    <definedName name="BExIRKFAVMMJA1I9QB8O1T99G677" localSheetId="9" hidden="1">#REF!</definedName>
    <definedName name="BExIRKFAVMMJA1I9QB8O1T99G677" localSheetId="10" hidden="1">#REF!</definedName>
    <definedName name="BExIRKFAVMMJA1I9QB8O1T99G677" hidden="1">#REF!</definedName>
    <definedName name="BExIRNKO5WJ8CIEY11ZW8NL3ED12" localSheetId="4" hidden="1">#REF!</definedName>
    <definedName name="BExIRNKO5WJ8CIEY11ZW8NL3ED12" localSheetId="5" hidden="1">#REF!</definedName>
    <definedName name="BExIRNKO5WJ8CIEY11ZW8NL3ED12" localSheetId="7" hidden="1">#REF!</definedName>
    <definedName name="BExIRNKO5WJ8CIEY11ZW8NL3ED12" localSheetId="9" hidden="1">#REF!</definedName>
    <definedName name="BExIRNKO5WJ8CIEY11ZW8NL3ED12" localSheetId="10" hidden="1">#REF!</definedName>
    <definedName name="BExIRNKO5WJ8CIEY11ZW8NL3ED12" hidden="1">#REF!</definedName>
    <definedName name="BExIRXBB2GQ8KR7NRX0YP6NHQMCH" localSheetId="4" hidden="1">#REF!</definedName>
    <definedName name="BExIRXBB2GQ8KR7NRX0YP6NHQMCH" localSheetId="5" hidden="1">#REF!</definedName>
    <definedName name="BExIRXBB2GQ8KR7NRX0YP6NHQMCH" localSheetId="7" hidden="1">#REF!</definedName>
    <definedName name="BExIRXBB2GQ8KR7NRX0YP6NHQMCH" localSheetId="9" hidden="1">#REF!</definedName>
    <definedName name="BExIRXBB2GQ8KR7NRX0YP6NHQMCH" localSheetId="10" hidden="1">#REF!</definedName>
    <definedName name="BExIRXBB2GQ8KR7NRX0YP6NHQMCH" hidden="1">#REF!</definedName>
    <definedName name="BExISXVLS9NGHEFIHV8OYFNFU21V" localSheetId="4" hidden="1">#REF!</definedName>
    <definedName name="BExISXVLS9NGHEFIHV8OYFNFU21V" localSheetId="5" hidden="1">#REF!</definedName>
    <definedName name="BExISXVLS9NGHEFIHV8OYFNFU21V" localSheetId="7" hidden="1">#REF!</definedName>
    <definedName name="BExISXVLS9NGHEFIHV8OYFNFU21V" localSheetId="9" hidden="1">#REF!</definedName>
    <definedName name="BExISXVLS9NGHEFIHV8OYFNFU21V" localSheetId="10" hidden="1">#REF!</definedName>
    <definedName name="BExISXVLS9NGHEFIHV8OYFNFU21V" hidden="1">#REF!</definedName>
    <definedName name="BExIU1VY53BMMM62GBNI6UBET6NL" localSheetId="4" hidden="1">#REF!</definedName>
    <definedName name="BExIU1VY53BMMM62GBNI6UBET6NL" localSheetId="5" hidden="1">#REF!</definedName>
    <definedName name="BExIU1VY53BMMM62GBNI6UBET6NL" localSheetId="7" hidden="1">#REF!</definedName>
    <definedName name="BExIU1VY53BMMM62GBNI6UBET6NL" localSheetId="9" hidden="1">#REF!</definedName>
    <definedName name="BExIU1VY53BMMM62GBNI6UBET6NL" localSheetId="10" hidden="1">#REF!</definedName>
    <definedName name="BExIU1VY53BMMM62GBNI6UBET6NL" hidden="1">#REF!</definedName>
    <definedName name="BExIV5G5WDQITPV3P72I164FBRS8" localSheetId="4" hidden="1">#REF!</definedName>
    <definedName name="BExIV5G5WDQITPV3P72I164FBRS8" localSheetId="5" hidden="1">#REF!</definedName>
    <definedName name="BExIV5G5WDQITPV3P72I164FBRS8" localSheetId="7" hidden="1">#REF!</definedName>
    <definedName name="BExIV5G5WDQITPV3P72I164FBRS8" localSheetId="9" hidden="1">#REF!</definedName>
    <definedName name="BExIV5G5WDQITPV3P72I164FBRS8" localSheetId="10" hidden="1">#REF!</definedName>
    <definedName name="BExIV5G5WDQITPV3P72I164FBRS8" hidden="1">#REF!</definedName>
    <definedName name="BExIV7ZSDN1RKLAH1CCMIUJSP2BY" localSheetId="4" hidden="1">#REF!</definedName>
    <definedName name="BExIV7ZSDN1RKLAH1CCMIUJSP2BY" localSheetId="5" hidden="1">#REF!</definedName>
    <definedName name="BExIV7ZSDN1RKLAH1CCMIUJSP2BY" localSheetId="7" hidden="1">#REF!</definedName>
    <definedName name="BExIV7ZSDN1RKLAH1CCMIUJSP2BY" localSheetId="9" hidden="1">#REF!</definedName>
    <definedName name="BExIV7ZSDN1RKLAH1CCMIUJSP2BY" localSheetId="10" hidden="1">#REF!</definedName>
    <definedName name="BExIV7ZSDN1RKLAH1CCMIUJSP2BY" hidden="1">#REF!</definedName>
    <definedName name="BExIVAZPCCPNY6X8IPGS52OBBPCJ" localSheetId="4" hidden="1">#REF!</definedName>
    <definedName name="BExIVAZPCCPNY6X8IPGS52OBBPCJ" localSheetId="5" hidden="1">#REF!</definedName>
    <definedName name="BExIVAZPCCPNY6X8IPGS52OBBPCJ" localSheetId="7" hidden="1">#REF!</definedName>
    <definedName name="BExIVAZPCCPNY6X8IPGS52OBBPCJ" localSheetId="9" hidden="1">#REF!</definedName>
    <definedName name="BExIVAZPCCPNY6X8IPGS52OBBPCJ" localSheetId="10" hidden="1">#REF!</definedName>
    <definedName name="BExIVAZPCCPNY6X8IPGS52OBBPCJ" hidden="1">#REF!</definedName>
    <definedName name="BExIVKQAFU4EZLXCQ9ROFVHNL0D7" localSheetId="4" hidden="1">#REF!</definedName>
    <definedName name="BExIVKQAFU4EZLXCQ9ROFVHNL0D7" localSheetId="5" hidden="1">#REF!</definedName>
    <definedName name="BExIVKQAFU4EZLXCQ9ROFVHNL0D7" localSheetId="7" hidden="1">#REF!</definedName>
    <definedName name="BExIVKQAFU4EZLXCQ9ROFVHNL0D7" localSheetId="9" hidden="1">#REF!</definedName>
    <definedName name="BExIVKQAFU4EZLXCQ9ROFVHNL0D7" localSheetId="10" hidden="1">#REF!</definedName>
    <definedName name="BExIVKQAFU4EZLXCQ9ROFVHNL0D7" hidden="1">#REF!</definedName>
    <definedName name="BExIVKVRPBO18RRZR8B0G7Q9K0F9" localSheetId="4" hidden="1">#REF!</definedName>
    <definedName name="BExIVKVRPBO18RRZR8B0G7Q9K0F9" localSheetId="5" hidden="1">#REF!</definedName>
    <definedName name="BExIVKVRPBO18RRZR8B0G7Q9K0F9" localSheetId="7" hidden="1">#REF!</definedName>
    <definedName name="BExIVKVRPBO18RRZR8B0G7Q9K0F9" localSheetId="9" hidden="1">#REF!</definedName>
    <definedName name="BExIVKVRPBO18RRZR8B0G7Q9K0F9" localSheetId="10" hidden="1">#REF!</definedName>
    <definedName name="BExIVKVRPBO18RRZR8B0G7Q9K0F9" hidden="1">#REF!</definedName>
    <definedName name="BExIWE953F00HYJSITVJEJ27ORJL" localSheetId="4" hidden="1">#REF!</definedName>
    <definedName name="BExIWE953F00HYJSITVJEJ27ORJL" localSheetId="5" hidden="1">#REF!</definedName>
    <definedName name="BExIWE953F00HYJSITVJEJ27ORJL" localSheetId="7" hidden="1">#REF!</definedName>
    <definedName name="BExIWE953F00HYJSITVJEJ27ORJL" localSheetId="9" hidden="1">#REF!</definedName>
    <definedName name="BExIWE953F00HYJSITVJEJ27ORJL" localSheetId="10" hidden="1">#REF!</definedName>
    <definedName name="BExIWE953F00HYJSITVJEJ27ORJL" hidden="1">#REF!</definedName>
    <definedName name="BExIWOLB2AFYMZCVWZ1FTMAEEA60" localSheetId="4" hidden="1">#REF!</definedName>
    <definedName name="BExIWOLB2AFYMZCVWZ1FTMAEEA60" localSheetId="5" hidden="1">#REF!</definedName>
    <definedName name="BExIWOLB2AFYMZCVWZ1FTMAEEA60" localSheetId="7" hidden="1">#REF!</definedName>
    <definedName name="BExIWOLB2AFYMZCVWZ1FTMAEEA60" localSheetId="9" hidden="1">#REF!</definedName>
    <definedName name="BExIWOLB2AFYMZCVWZ1FTMAEEA60" localSheetId="10" hidden="1">#REF!</definedName>
    <definedName name="BExIWOLB2AFYMZCVWZ1FTMAEEA60" hidden="1">#REF!</definedName>
    <definedName name="BExIWXL0QH3HX1C1HQYFMP34ZTJ8" localSheetId="4" hidden="1">#REF!</definedName>
    <definedName name="BExIWXL0QH3HX1C1HQYFMP34ZTJ8" localSheetId="5" hidden="1">#REF!</definedName>
    <definedName name="BExIWXL0QH3HX1C1HQYFMP34ZTJ8" localSheetId="7" hidden="1">#REF!</definedName>
    <definedName name="BExIWXL0QH3HX1C1HQYFMP34ZTJ8" localSheetId="9" hidden="1">#REF!</definedName>
    <definedName name="BExIWXL0QH3HX1C1HQYFMP34ZTJ8" localSheetId="10" hidden="1">#REF!</definedName>
    <definedName name="BExIWXL0QH3HX1C1HQYFMP34ZTJ8" hidden="1">#REF!</definedName>
    <definedName name="BExIXA0WAX7YA81PKB3MNNNR4CO3" localSheetId="4" hidden="1">#REF!</definedName>
    <definedName name="BExIXA0WAX7YA81PKB3MNNNR4CO3" localSheetId="5" hidden="1">#REF!</definedName>
    <definedName name="BExIXA0WAX7YA81PKB3MNNNR4CO3" localSheetId="7" hidden="1">#REF!</definedName>
    <definedName name="BExIXA0WAX7YA81PKB3MNNNR4CO3" localSheetId="9" hidden="1">#REF!</definedName>
    <definedName name="BExIXA0WAX7YA81PKB3MNNNR4CO3" localSheetId="10" hidden="1">#REF!</definedName>
    <definedName name="BExIXA0WAX7YA81PKB3MNNNR4CO3" hidden="1">#REF!</definedName>
    <definedName name="BExIXLK79H7AR5PQ0M5UYI8NAXPQ" localSheetId="4" hidden="1">#REF!</definedName>
    <definedName name="BExIXLK79H7AR5PQ0M5UYI8NAXPQ" localSheetId="5" hidden="1">#REF!</definedName>
    <definedName name="BExIXLK79H7AR5PQ0M5UYI8NAXPQ" localSheetId="7" hidden="1">#REF!</definedName>
    <definedName name="BExIXLK79H7AR5PQ0M5UYI8NAXPQ" localSheetId="9" hidden="1">#REF!</definedName>
    <definedName name="BExIXLK79H7AR5PQ0M5UYI8NAXPQ" localSheetId="10" hidden="1">#REF!</definedName>
    <definedName name="BExIXLK79H7AR5PQ0M5UYI8NAXPQ" hidden="1">#REF!</definedName>
    <definedName name="BExIXNT19877FSEMZOGQKNH77ENI" localSheetId="4" hidden="1">#REF!</definedName>
    <definedName name="BExIXNT19877FSEMZOGQKNH77ENI" localSheetId="5" hidden="1">#REF!</definedName>
    <definedName name="BExIXNT19877FSEMZOGQKNH77ENI" localSheetId="7" hidden="1">#REF!</definedName>
    <definedName name="BExIXNT19877FSEMZOGQKNH77ENI" localSheetId="9" hidden="1">#REF!</definedName>
    <definedName name="BExIXNT19877FSEMZOGQKNH77ENI" localSheetId="10" hidden="1">#REF!</definedName>
    <definedName name="BExIXNT19877FSEMZOGQKNH77ENI" hidden="1">#REF!</definedName>
    <definedName name="BExIXU92V6LJHF2NWR5KVO5GLR2C" localSheetId="4" hidden="1">#REF!</definedName>
    <definedName name="BExIXU92V6LJHF2NWR5KVO5GLR2C" localSheetId="5" hidden="1">#REF!</definedName>
    <definedName name="BExIXU92V6LJHF2NWR5KVO5GLR2C" localSheetId="7" hidden="1">#REF!</definedName>
    <definedName name="BExIXU92V6LJHF2NWR5KVO5GLR2C" localSheetId="9" hidden="1">#REF!</definedName>
    <definedName name="BExIXU92V6LJHF2NWR5KVO5GLR2C" localSheetId="10" hidden="1">#REF!</definedName>
    <definedName name="BExIXU92V6LJHF2NWR5KVO5GLR2C" hidden="1">#REF!</definedName>
    <definedName name="BExIXYAO6HRPE7UPS2DA516H07VS" localSheetId="4" hidden="1">#REF!</definedName>
    <definedName name="BExIXYAO6HRPE7UPS2DA516H07VS" localSheetId="5" hidden="1">#REF!</definedName>
    <definedName name="BExIXYAO6HRPE7UPS2DA516H07VS" localSheetId="7" hidden="1">#REF!</definedName>
    <definedName name="BExIXYAO6HRPE7UPS2DA516H07VS" localSheetId="9" hidden="1">#REF!</definedName>
    <definedName name="BExIXYAO6HRPE7UPS2DA516H07VS" localSheetId="10" hidden="1">#REF!</definedName>
    <definedName name="BExIXYAO6HRPE7UPS2DA516H07VS" hidden="1">#REF!</definedName>
    <definedName name="BExIYEHBB2ZQRXB94B5B5AKFMB42" localSheetId="4" hidden="1">#REF!</definedName>
    <definedName name="BExIYEHBB2ZQRXB94B5B5AKFMB42" localSheetId="5" hidden="1">#REF!</definedName>
    <definedName name="BExIYEHBB2ZQRXB94B5B5AKFMB42" localSheetId="7" hidden="1">#REF!</definedName>
    <definedName name="BExIYEHBB2ZQRXB94B5B5AKFMB42" localSheetId="9" hidden="1">#REF!</definedName>
    <definedName name="BExIYEHBB2ZQRXB94B5B5AKFMB42" localSheetId="10" hidden="1">#REF!</definedName>
    <definedName name="BExIYEHBB2ZQRXB94B5B5AKFMB42" hidden="1">#REF!</definedName>
    <definedName name="BExIYJF9ZPV3Y54H5A525VPYIUFB" localSheetId="4" hidden="1">#REF!</definedName>
    <definedName name="BExIYJF9ZPV3Y54H5A525VPYIUFB" localSheetId="5" hidden="1">#REF!</definedName>
    <definedName name="BExIYJF9ZPV3Y54H5A525VPYIUFB" localSheetId="7" hidden="1">#REF!</definedName>
    <definedName name="BExIYJF9ZPV3Y54H5A525VPYIUFB" localSheetId="9" hidden="1">#REF!</definedName>
    <definedName name="BExIYJF9ZPV3Y54H5A525VPYIUFB" localSheetId="10" hidden="1">#REF!</definedName>
    <definedName name="BExIYJF9ZPV3Y54H5A525VPYIUFB" hidden="1">#REF!</definedName>
    <definedName name="BExIYLIS2P3SLCG11D19WT47Y0Y1" localSheetId="4" hidden="1">#REF!</definedName>
    <definedName name="BExIYLIS2P3SLCG11D19WT47Y0Y1" localSheetId="5" hidden="1">#REF!</definedName>
    <definedName name="BExIYLIS2P3SLCG11D19WT47Y0Y1" localSheetId="7" hidden="1">#REF!</definedName>
    <definedName name="BExIYLIS2P3SLCG11D19WT47Y0Y1" localSheetId="9" hidden="1">#REF!</definedName>
    <definedName name="BExIYLIS2P3SLCG11D19WT47Y0Y1" localSheetId="10" hidden="1">#REF!</definedName>
    <definedName name="BExIYLIS2P3SLCG11D19WT47Y0Y1" hidden="1">#REF!</definedName>
    <definedName name="BExIYZGKIZXO566O26UFLE6AM44T" localSheetId="4" hidden="1">#REF!</definedName>
    <definedName name="BExIYZGKIZXO566O26UFLE6AM44T" localSheetId="5" hidden="1">#REF!</definedName>
    <definedName name="BExIYZGKIZXO566O26UFLE6AM44T" localSheetId="7" hidden="1">#REF!</definedName>
    <definedName name="BExIYZGKIZXO566O26UFLE6AM44T" localSheetId="9" hidden="1">#REF!</definedName>
    <definedName name="BExIYZGKIZXO566O26UFLE6AM44T" localSheetId="10" hidden="1">#REF!</definedName>
    <definedName name="BExIYZGKIZXO566O26UFLE6AM44T" hidden="1">#REF!</definedName>
    <definedName name="BExKE1AXRX1D2IP59IK2X5194EOW" localSheetId="4" hidden="1">#REF!</definedName>
    <definedName name="BExKE1AXRX1D2IP59IK2X5194EOW" localSheetId="5" hidden="1">#REF!</definedName>
    <definedName name="BExKE1AXRX1D2IP59IK2X5194EOW" localSheetId="7" hidden="1">#REF!</definedName>
    <definedName name="BExKE1AXRX1D2IP59IK2X5194EOW" localSheetId="9" hidden="1">#REF!</definedName>
    <definedName name="BExKE1AXRX1D2IP59IK2X5194EOW" localSheetId="10" hidden="1">#REF!</definedName>
    <definedName name="BExKE1AXRX1D2IP59IK2X5194EOW" hidden="1">#REF!</definedName>
    <definedName name="BExKENHCXV7E0ZGWECYJADFKG5K6" localSheetId="4" hidden="1">#REF!</definedName>
    <definedName name="BExKENHCXV7E0ZGWECYJADFKG5K6" localSheetId="5" hidden="1">#REF!</definedName>
    <definedName name="BExKENHCXV7E0ZGWECYJADFKG5K6" localSheetId="7" hidden="1">#REF!</definedName>
    <definedName name="BExKENHCXV7E0ZGWECYJADFKG5K6" localSheetId="9" hidden="1">#REF!</definedName>
    <definedName name="BExKENHCXV7E0ZGWECYJADFKG5K6" localSheetId="10" hidden="1">#REF!</definedName>
    <definedName name="BExKENHCXV7E0ZGWECYJADFKG5K6" hidden="1">#REF!</definedName>
    <definedName name="BExKFR1E7H1CKOZPL7O44L4O1G6U" localSheetId="4" hidden="1">#REF!</definedName>
    <definedName name="BExKFR1E7H1CKOZPL7O44L4O1G6U" localSheetId="5" hidden="1">#REF!</definedName>
    <definedName name="BExKFR1E7H1CKOZPL7O44L4O1G6U" localSheetId="7" hidden="1">#REF!</definedName>
    <definedName name="BExKFR1E7H1CKOZPL7O44L4O1G6U" localSheetId="9" hidden="1">#REF!</definedName>
    <definedName name="BExKFR1E7H1CKOZPL7O44L4O1G6U" localSheetId="10" hidden="1">#REF!</definedName>
    <definedName name="BExKFR1E7H1CKOZPL7O44L4O1G6U" hidden="1">#REF!</definedName>
    <definedName name="BExKGA2NH1SO8Q2CJZITKWT0VHV2" localSheetId="4" hidden="1">#REF!</definedName>
    <definedName name="BExKGA2NH1SO8Q2CJZITKWT0VHV2" localSheetId="5" hidden="1">#REF!</definedName>
    <definedName name="BExKGA2NH1SO8Q2CJZITKWT0VHV2" localSheetId="7" hidden="1">#REF!</definedName>
    <definedName name="BExKGA2NH1SO8Q2CJZITKWT0VHV2" localSheetId="9" hidden="1">#REF!</definedName>
    <definedName name="BExKGA2NH1SO8Q2CJZITKWT0VHV2" localSheetId="10" hidden="1">#REF!</definedName>
    <definedName name="BExKGA2NH1SO8Q2CJZITKWT0VHV2" hidden="1">#REF!</definedName>
    <definedName name="BExKGFBDAJNRY0TELA79PO8DDZ7Y" localSheetId="4" hidden="1">#REF!</definedName>
    <definedName name="BExKGFBDAJNRY0TELA79PO8DDZ7Y" localSheetId="5" hidden="1">#REF!</definedName>
    <definedName name="BExKGFBDAJNRY0TELA79PO8DDZ7Y" localSheetId="7" hidden="1">#REF!</definedName>
    <definedName name="BExKGFBDAJNRY0TELA79PO8DDZ7Y" localSheetId="9" hidden="1">#REF!</definedName>
    <definedName name="BExKGFBDAJNRY0TELA79PO8DDZ7Y" localSheetId="10" hidden="1">#REF!</definedName>
    <definedName name="BExKGFBDAJNRY0TELA79PO8DDZ7Y" hidden="1">#REF!</definedName>
    <definedName name="BExKGSCN3SJV9UY2XTDELC3IT5RG" localSheetId="4" hidden="1">#REF!</definedName>
    <definedName name="BExKGSCN3SJV9UY2XTDELC3IT5RG" localSheetId="5" hidden="1">#REF!</definedName>
    <definedName name="BExKGSCN3SJV9UY2XTDELC3IT5RG" localSheetId="7" hidden="1">#REF!</definedName>
    <definedName name="BExKGSCN3SJV9UY2XTDELC3IT5RG" localSheetId="9" hidden="1">#REF!</definedName>
    <definedName name="BExKGSCN3SJV9UY2XTDELC3IT5RG" localSheetId="10" hidden="1">#REF!</definedName>
    <definedName name="BExKGSCN3SJV9UY2XTDELC3IT5RG" hidden="1">#REF!</definedName>
    <definedName name="BExKGZP2FVKCK1LYAQSJCBZQBZUU" localSheetId="4" hidden="1">#REF!</definedName>
    <definedName name="BExKGZP2FVKCK1LYAQSJCBZQBZUU" localSheetId="5" hidden="1">#REF!</definedName>
    <definedName name="BExKGZP2FVKCK1LYAQSJCBZQBZUU" localSheetId="7" hidden="1">#REF!</definedName>
    <definedName name="BExKGZP2FVKCK1LYAQSJCBZQBZUU" localSheetId="9" hidden="1">#REF!</definedName>
    <definedName name="BExKGZP2FVKCK1LYAQSJCBZQBZUU" localSheetId="10" hidden="1">#REF!</definedName>
    <definedName name="BExKGZP2FVKCK1LYAQSJCBZQBZUU" hidden="1">#REF!</definedName>
    <definedName name="BExKH7N3O1QJU117IZ06EUFOKYPA" localSheetId="4" hidden="1">#REF!</definedName>
    <definedName name="BExKH7N3O1QJU117IZ06EUFOKYPA" localSheetId="5" hidden="1">#REF!</definedName>
    <definedName name="BExKH7N3O1QJU117IZ06EUFOKYPA" localSheetId="7" hidden="1">#REF!</definedName>
    <definedName name="BExKH7N3O1QJU117IZ06EUFOKYPA" localSheetId="9" hidden="1">#REF!</definedName>
    <definedName name="BExKH7N3O1QJU117IZ06EUFOKYPA" localSheetId="10" hidden="1">#REF!</definedName>
    <definedName name="BExKH7N3O1QJU117IZ06EUFOKYPA" hidden="1">#REF!</definedName>
    <definedName name="BExKHPBI2LM3V70KMR1RAN6RK03Y" localSheetId="4" hidden="1">#REF!</definedName>
    <definedName name="BExKHPBI2LM3V70KMR1RAN6RK03Y" localSheetId="5" hidden="1">#REF!</definedName>
    <definedName name="BExKHPBI2LM3V70KMR1RAN6RK03Y" localSheetId="7" hidden="1">#REF!</definedName>
    <definedName name="BExKHPBI2LM3V70KMR1RAN6RK03Y" localSheetId="9" hidden="1">#REF!</definedName>
    <definedName name="BExKHPBI2LM3V70KMR1RAN6RK03Y" localSheetId="10" hidden="1">#REF!</definedName>
    <definedName name="BExKHPBI2LM3V70KMR1RAN6RK03Y" hidden="1">#REF!</definedName>
    <definedName name="BExKHR9PRN4C8BXP3224HIY8GLJ3" localSheetId="4" hidden="1">#REF!</definedName>
    <definedName name="BExKHR9PRN4C8BXP3224HIY8GLJ3" localSheetId="5" hidden="1">#REF!</definedName>
    <definedName name="BExKHR9PRN4C8BXP3224HIY8GLJ3" localSheetId="7" hidden="1">#REF!</definedName>
    <definedName name="BExKHR9PRN4C8BXP3224HIY8GLJ3" localSheetId="9" hidden="1">#REF!</definedName>
    <definedName name="BExKHR9PRN4C8BXP3224HIY8GLJ3" localSheetId="10" hidden="1">#REF!</definedName>
    <definedName name="BExKHR9PRN4C8BXP3224HIY8GLJ3" hidden="1">#REF!</definedName>
    <definedName name="BExKI6URN6OUIIPYIMTY1UIOTUKZ" localSheetId="4" hidden="1">#REF!</definedName>
    <definedName name="BExKI6URN6OUIIPYIMTY1UIOTUKZ" localSheetId="5" hidden="1">#REF!</definedName>
    <definedName name="BExKI6URN6OUIIPYIMTY1UIOTUKZ" localSheetId="7" hidden="1">#REF!</definedName>
    <definedName name="BExKI6URN6OUIIPYIMTY1UIOTUKZ" localSheetId="9" hidden="1">#REF!</definedName>
    <definedName name="BExKI6URN6OUIIPYIMTY1UIOTUKZ" localSheetId="10" hidden="1">#REF!</definedName>
    <definedName name="BExKI6URN6OUIIPYIMTY1UIOTUKZ" hidden="1">#REF!</definedName>
    <definedName name="BExKIK6VHMP456VYZILG9SH9N3YX" localSheetId="4" hidden="1">#REF!</definedName>
    <definedName name="BExKIK6VHMP456VYZILG9SH9N3YX" localSheetId="5" hidden="1">#REF!</definedName>
    <definedName name="BExKIK6VHMP456VYZILG9SH9N3YX" localSheetId="7" hidden="1">#REF!</definedName>
    <definedName name="BExKIK6VHMP456VYZILG9SH9N3YX" localSheetId="9" hidden="1">#REF!</definedName>
    <definedName name="BExKIK6VHMP456VYZILG9SH9N3YX" localSheetId="10" hidden="1">#REF!</definedName>
    <definedName name="BExKIK6VHMP456VYZILG9SH9N3YX" hidden="1">#REF!</definedName>
    <definedName name="BExKJBB7B8RMYP767HI9DFZJAGER" localSheetId="4" hidden="1">#REF!</definedName>
    <definedName name="BExKJBB7B8RMYP767HI9DFZJAGER" localSheetId="5" hidden="1">#REF!</definedName>
    <definedName name="BExKJBB7B8RMYP767HI9DFZJAGER" localSheetId="7" hidden="1">#REF!</definedName>
    <definedName name="BExKJBB7B8RMYP767HI9DFZJAGER" localSheetId="9" hidden="1">#REF!</definedName>
    <definedName name="BExKJBB7B8RMYP767HI9DFZJAGER" localSheetId="10" hidden="1">#REF!</definedName>
    <definedName name="BExKJBB7B8RMYP767HI9DFZJAGER" hidden="1">#REF!</definedName>
    <definedName name="BExKKCH4JYT6IV5NXZEGKBMMVFY9" localSheetId="4" hidden="1">#REF!</definedName>
    <definedName name="BExKKCH4JYT6IV5NXZEGKBMMVFY9" localSheetId="5" hidden="1">#REF!</definedName>
    <definedName name="BExKKCH4JYT6IV5NXZEGKBMMVFY9" localSheetId="7" hidden="1">#REF!</definedName>
    <definedName name="BExKKCH4JYT6IV5NXZEGKBMMVFY9" localSheetId="9" hidden="1">#REF!</definedName>
    <definedName name="BExKKCH4JYT6IV5NXZEGKBMMVFY9" localSheetId="10" hidden="1">#REF!</definedName>
    <definedName name="BExKKCH4JYT6IV5NXZEGKBMMVFY9" hidden="1">#REF!</definedName>
    <definedName name="BExKKP7MYYQU70LFCJKB4PK9I7P9" localSheetId="4" hidden="1">#REF!</definedName>
    <definedName name="BExKKP7MYYQU70LFCJKB4PK9I7P9" localSheetId="5" hidden="1">#REF!</definedName>
    <definedName name="BExKKP7MYYQU70LFCJKB4PK9I7P9" localSheetId="7" hidden="1">#REF!</definedName>
    <definedName name="BExKKP7MYYQU70LFCJKB4PK9I7P9" localSheetId="9" hidden="1">#REF!</definedName>
    <definedName name="BExKKP7MYYQU70LFCJKB4PK9I7P9" localSheetId="10" hidden="1">#REF!</definedName>
    <definedName name="BExKKP7MYYQU70LFCJKB4PK9I7P9" hidden="1">#REF!</definedName>
    <definedName name="BExKKST3G7F06034XEO1WPKIR4CA" localSheetId="4" hidden="1">#REF!</definedName>
    <definedName name="BExKKST3G7F06034XEO1WPKIR4CA" localSheetId="5" hidden="1">#REF!</definedName>
    <definedName name="BExKKST3G7F06034XEO1WPKIR4CA" localSheetId="7" hidden="1">#REF!</definedName>
    <definedName name="BExKKST3G7F06034XEO1WPKIR4CA" localSheetId="9" hidden="1">#REF!</definedName>
    <definedName name="BExKKST3G7F06034XEO1WPKIR4CA" localSheetId="10" hidden="1">#REF!</definedName>
    <definedName name="BExKKST3G7F06034XEO1WPKIR4CA" hidden="1">#REF!</definedName>
    <definedName name="BExKL3LJ7CTVUWQ1EWAKEUNL7ZLN" localSheetId="4" hidden="1">#REF!</definedName>
    <definedName name="BExKL3LJ7CTVUWQ1EWAKEUNL7ZLN" localSheetId="5" hidden="1">#REF!</definedName>
    <definedName name="BExKL3LJ7CTVUWQ1EWAKEUNL7ZLN" localSheetId="7" hidden="1">#REF!</definedName>
    <definedName name="BExKL3LJ7CTVUWQ1EWAKEUNL7ZLN" localSheetId="9" hidden="1">#REF!</definedName>
    <definedName name="BExKL3LJ7CTVUWQ1EWAKEUNL7ZLN" localSheetId="10" hidden="1">#REF!</definedName>
    <definedName name="BExKL3LJ7CTVUWQ1EWAKEUNL7ZLN" hidden="1">#REF!</definedName>
    <definedName name="BExKL5E8NX3KQLIDOXK2HYLNM2BS" localSheetId="4" hidden="1">#REF!</definedName>
    <definedName name="BExKL5E8NX3KQLIDOXK2HYLNM2BS" localSheetId="5" hidden="1">#REF!</definedName>
    <definedName name="BExKL5E8NX3KQLIDOXK2HYLNM2BS" localSheetId="7" hidden="1">#REF!</definedName>
    <definedName name="BExKL5E8NX3KQLIDOXK2HYLNM2BS" localSheetId="9" hidden="1">#REF!</definedName>
    <definedName name="BExKL5E8NX3KQLIDOXK2HYLNM2BS" localSheetId="10" hidden="1">#REF!</definedName>
    <definedName name="BExKL5E8NX3KQLIDOXK2HYLNM2BS" hidden="1">#REF!</definedName>
    <definedName name="BExKLZD7K8B5B3FBBMOQOEK4KSEE" localSheetId="4" hidden="1">#REF!</definedName>
    <definedName name="BExKLZD7K8B5B3FBBMOQOEK4KSEE" localSheetId="5" hidden="1">#REF!</definedName>
    <definedName name="BExKLZD7K8B5B3FBBMOQOEK4KSEE" localSheetId="7" hidden="1">#REF!</definedName>
    <definedName name="BExKLZD7K8B5B3FBBMOQOEK4KSEE" localSheetId="9" hidden="1">#REF!</definedName>
    <definedName name="BExKLZD7K8B5B3FBBMOQOEK4KSEE" localSheetId="10" hidden="1">#REF!</definedName>
    <definedName name="BExKLZD7K8B5B3FBBMOQOEK4KSEE" hidden="1">#REF!</definedName>
    <definedName name="BExKMGG92F29YM8QL7V74W8IG8BY" localSheetId="4" hidden="1">#REF!</definedName>
    <definedName name="BExKMGG92F29YM8QL7V74W8IG8BY" localSheetId="5" hidden="1">#REF!</definedName>
    <definedName name="BExKMGG92F29YM8QL7V74W8IG8BY" localSheetId="7" hidden="1">#REF!</definedName>
    <definedName name="BExKMGG92F29YM8QL7V74W8IG8BY" localSheetId="9" hidden="1">#REF!</definedName>
    <definedName name="BExKMGG92F29YM8QL7V74W8IG8BY" localSheetId="10" hidden="1">#REF!</definedName>
    <definedName name="BExKMGG92F29YM8QL7V74W8IG8BY" hidden="1">#REF!</definedName>
    <definedName name="BExKMMW5IP5ZSG5DTRIUIOY339XI" localSheetId="4" hidden="1">#REF!</definedName>
    <definedName name="BExKMMW5IP5ZSG5DTRIUIOY339XI" localSheetId="5" hidden="1">#REF!</definedName>
    <definedName name="BExKMMW5IP5ZSG5DTRIUIOY339XI" localSheetId="7" hidden="1">#REF!</definedName>
    <definedName name="BExKMMW5IP5ZSG5DTRIUIOY339XI" localSheetId="9" hidden="1">#REF!</definedName>
    <definedName name="BExKMMW5IP5ZSG5DTRIUIOY339XI" localSheetId="10" hidden="1">#REF!</definedName>
    <definedName name="BExKMMW5IP5ZSG5DTRIUIOY339XI" hidden="1">#REF!</definedName>
    <definedName name="BExKMVFJJ6JL4CU6PSUZ8AONSUGF" localSheetId="4" hidden="1">#REF!</definedName>
    <definedName name="BExKMVFJJ6JL4CU6PSUZ8AONSUGF" localSheetId="5" hidden="1">#REF!</definedName>
    <definedName name="BExKMVFJJ6JL4CU6PSUZ8AONSUGF" localSheetId="7" hidden="1">#REF!</definedName>
    <definedName name="BExKMVFJJ6JL4CU6PSUZ8AONSUGF" localSheetId="9" hidden="1">#REF!</definedName>
    <definedName name="BExKMVFJJ6JL4CU6PSUZ8AONSUGF" localSheetId="10" hidden="1">#REF!</definedName>
    <definedName name="BExKMVFJJ6JL4CU6PSUZ8AONSUGF" hidden="1">#REF!</definedName>
    <definedName name="BExKNCTCHR1CX0O9PFDKHKQTVR80" localSheetId="4" hidden="1">#REF!</definedName>
    <definedName name="BExKNCTCHR1CX0O9PFDKHKQTVR80" localSheetId="5" hidden="1">#REF!</definedName>
    <definedName name="BExKNCTCHR1CX0O9PFDKHKQTVR80" localSheetId="7" hidden="1">#REF!</definedName>
    <definedName name="BExKNCTCHR1CX0O9PFDKHKQTVR80" localSheetId="9" hidden="1">#REF!</definedName>
    <definedName name="BExKNCTCHR1CX0O9PFDKHKQTVR80" localSheetId="10" hidden="1">#REF!</definedName>
    <definedName name="BExKNCTCHR1CX0O9PFDKHKQTVR80" hidden="1">#REF!</definedName>
    <definedName name="BExKNJ3XRI6F6P91WG5BDG3IPZXU" localSheetId="4" hidden="1">#REF!</definedName>
    <definedName name="BExKNJ3XRI6F6P91WG5BDG3IPZXU" localSheetId="5" hidden="1">#REF!</definedName>
    <definedName name="BExKNJ3XRI6F6P91WG5BDG3IPZXU" localSheetId="7" hidden="1">#REF!</definedName>
    <definedName name="BExKNJ3XRI6F6P91WG5BDG3IPZXU" localSheetId="9" hidden="1">#REF!</definedName>
    <definedName name="BExKNJ3XRI6F6P91WG5BDG3IPZXU" localSheetId="10" hidden="1">#REF!</definedName>
    <definedName name="BExKNJ3XRI6F6P91WG5BDG3IPZXU" hidden="1">#REF!</definedName>
    <definedName name="BExKNXCJ6649Y4TIUNEAEBKTDPOH" localSheetId="4" hidden="1">#REF!</definedName>
    <definedName name="BExKNXCJ6649Y4TIUNEAEBKTDPOH" localSheetId="5" hidden="1">#REF!</definedName>
    <definedName name="BExKNXCJ6649Y4TIUNEAEBKTDPOH" localSheetId="7" hidden="1">#REF!</definedName>
    <definedName name="BExKNXCJ6649Y4TIUNEAEBKTDPOH" localSheetId="9" hidden="1">#REF!</definedName>
    <definedName name="BExKNXCJ6649Y4TIUNEAEBKTDPOH" localSheetId="10" hidden="1">#REF!</definedName>
    <definedName name="BExKNXCJ6649Y4TIUNEAEBKTDPOH" hidden="1">#REF!</definedName>
    <definedName name="BExKO4JAKGU72MTJOIPXLOUVVNNC" localSheetId="4" hidden="1">#REF!</definedName>
    <definedName name="BExKO4JAKGU72MTJOIPXLOUVVNNC" localSheetId="5" hidden="1">#REF!</definedName>
    <definedName name="BExKO4JAKGU72MTJOIPXLOUVVNNC" localSheetId="7" hidden="1">#REF!</definedName>
    <definedName name="BExKO4JAKGU72MTJOIPXLOUVVNNC" localSheetId="9" hidden="1">#REF!</definedName>
    <definedName name="BExKO4JAKGU72MTJOIPXLOUVVNNC" localSheetId="10" hidden="1">#REF!</definedName>
    <definedName name="BExKO4JAKGU72MTJOIPXLOUVVNNC" hidden="1">#REF!</definedName>
    <definedName name="BExKQ6PO4SV3FNAL3EVU8S0CHUJ1" localSheetId="4" hidden="1">#REF!</definedName>
    <definedName name="BExKQ6PO4SV3FNAL3EVU8S0CHUJ1" localSheetId="5" hidden="1">#REF!</definedName>
    <definedName name="BExKQ6PO4SV3FNAL3EVU8S0CHUJ1" localSheetId="7" hidden="1">#REF!</definedName>
    <definedName name="BExKQ6PO4SV3FNAL3EVU8S0CHUJ1" localSheetId="9" hidden="1">#REF!</definedName>
    <definedName name="BExKQ6PO4SV3FNAL3EVU8S0CHUJ1" localSheetId="10" hidden="1">#REF!</definedName>
    <definedName name="BExKQ6PO4SV3FNAL3EVU8S0CHUJ1" hidden="1">#REF!</definedName>
    <definedName name="BExKQDGJ96F8QMSUY6ERGK7MU3QI" localSheetId="4" hidden="1">#REF!</definedName>
    <definedName name="BExKQDGJ96F8QMSUY6ERGK7MU3QI" localSheetId="5" hidden="1">#REF!</definedName>
    <definedName name="BExKQDGJ96F8QMSUY6ERGK7MU3QI" localSheetId="7" hidden="1">#REF!</definedName>
    <definedName name="BExKQDGJ96F8QMSUY6ERGK7MU3QI" localSheetId="9" hidden="1">#REF!</definedName>
    <definedName name="BExKQDGJ96F8QMSUY6ERGK7MU3QI" localSheetId="10" hidden="1">#REF!</definedName>
    <definedName name="BExKQDGJ96F8QMSUY6ERGK7MU3QI" hidden="1">#REF!</definedName>
    <definedName name="BExKQIJTCNUJ3306IKAAGTBB4J0M" localSheetId="4" hidden="1">#REF!</definedName>
    <definedName name="BExKQIJTCNUJ3306IKAAGTBB4J0M" localSheetId="5" hidden="1">#REF!</definedName>
    <definedName name="BExKQIJTCNUJ3306IKAAGTBB4J0M" localSheetId="7" hidden="1">#REF!</definedName>
    <definedName name="BExKQIJTCNUJ3306IKAAGTBB4J0M" localSheetId="9" hidden="1">#REF!</definedName>
    <definedName name="BExKQIJTCNUJ3306IKAAGTBB4J0M" localSheetId="10" hidden="1">#REF!</definedName>
    <definedName name="BExKQIJTCNUJ3306IKAAGTBB4J0M" hidden="1">#REF!</definedName>
    <definedName name="BExKQSLAKPHWVBS03I2TTWJN4DIQ" localSheetId="4" hidden="1">#REF!</definedName>
    <definedName name="BExKQSLAKPHWVBS03I2TTWJN4DIQ" localSheetId="5" hidden="1">#REF!</definedName>
    <definedName name="BExKQSLAKPHWVBS03I2TTWJN4DIQ" localSheetId="7" hidden="1">#REF!</definedName>
    <definedName name="BExKQSLAKPHWVBS03I2TTWJN4DIQ" localSheetId="9" hidden="1">#REF!</definedName>
    <definedName name="BExKQSLAKPHWVBS03I2TTWJN4DIQ" localSheetId="10" hidden="1">#REF!</definedName>
    <definedName name="BExKQSLAKPHWVBS03I2TTWJN4DIQ" hidden="1">#REF!</definedName>
    <definedName name="BExKRBMDBYLTNDAZ3BC7X3ZA880G" localSheetId="4" hidden="1">#REF!</definedName>
    <definedName name="BExKRBMDBYLTNDAZ3BC7X3ZA880G" localSheetId="5" hidden="1">#REF!</definedName>
    <definedName name="BExKRBMDBYLTNDAZ3BC7X3ZA880G" localSheetId="7" hidden="1">#REF!</definedName>
    <definedName name="BExKRBMDBYLTNDAZ3BC7X3ZA880G" localSheetId="9" hidden="1">#REF!</definedName>
    <definedName name="BExKRBMDBYLTNDAZ3BC7X3ZA880G" localSheetId="10" hidden="1">#REF!</definedName>
    <definedName name="BExKRBMDBYLTNDAZ3BC7X3ZA880G" hidden="1">#REF!</definedName>
    <definedName name="BExKREBH22F98G8DW321NOM4E8VT" localSheetId="4" hidden="1">#REF!</definedName>
    <definedName name="BExKREBH22F98G8DW321NOM4E8VT" localSheetId="5" hidden="1">#REF!</definedName>
    <definedName name="BExKREBH22F98G8DW321NOM4E8VT" localSheetId="7" hidden="1">#REF!</definedName>
    <definedName name="BExKREBH22F98G8DW321NOM4E8VT" localSheetId="9" hidden="1">#REF!</definedName>
    <definedName name="BExKREBH22F98G8DW321NOM4E8VT" localSheetId="10" hidden="1">#REF!</definedName>
    <definedName name="BExKREBH22F98G8DW321NOM4E8VT" hidden="1">#REF!</definedName>
    <definedName name="BExKRWLNFO1Z9TUEKAM31HQMEBOQ" localSheetId="4" hidden="1">#REF!</definedName>
    <definedName name="BExKRWLNFO1Z9TUEKAM31HQMEBOQ" localSheetId="5" hidden="1">#REF!</definedName>
    <definedName name="BExKRWLNFO1Z9TUEKAM31HQMEBOQ" localSheetId="7" hidden="1">#REF!</definedName>
    <definedName name="BExKRWLNFO1Z9TUEKAM31HQMEBOQ" localSheetId="9" hidden="1">#REF!</definedName>
    <definedName name="BExKRWLNFO1Z9TUEKAM31HQMEBOQ" localSheetId="10" hidden="1">#REF!</definedName>
    <definedName name="BExKRWLNFO1Z9TUEKAM31HQMEBOQ" hidden="1">#REF!</definedName>
    <definedName name="BExKS0Y6JX8F26MO3QH8W5PQSJQG" localSheetId="4" hidden="1">#REF!</definedName>
    <definedName name="BExKS0Y6JX8F26MO3QH8W5PQSJQG" localSheetId="5" hidden="1">#REF!</definedName>
    <definedName name="BExKS0Y6JX8F26MO3QH8W5PQSJQG" localSheetId="7" hidden="1">#REF!</definedName>
    <definedName name="BExKS0Y6JX8F26MO3QH8W5PQSJQG" localSheetId="9" hidden="1">#REF!</definedName>
    <definedName name="BExKS0Y6JX8F26MO3QH8W5PQSJQG" localSheetId="10" hidden="1">#REF!</definedName>
    <definedName name="BExKS0Y6JX8F26MO3QH8W5PQSJQG" hidden="1">#REF!</definedName>
    <definedName name="BExKS3SM06PDIST2ROEYIUTHK5ZD" localSheetId="4" hidden="1">#REF!</definedName>
    <definedName name="BExKS3SM06PDIST2ROEYIUTHK5ZD" localSheetId="5" hidden="1">#REF!</definedName>
    <definedName name="BExKS3SM06PDIST2ROEYIUTHK5ZD" localSheetId="7" hidden="1">#REF!</definedName>
    <definedName name="BExKS3SM06PDIST2ROEYIUTHK5ZD" localSheetId="9" hidden="1">#REF!</definedName>
    <definedName name="BExKS3SM06PDIST2ROEYIUTHK5ZD" localSheetId="10" hidden="1">#REF!</definedName>
    <definedName name="BExKS3SM06PDIST2ROEYIUTHK5ZD" hidden="1">#REF!</definedName>
    <definedName name="BExKSAU8K3CQQFJH5GYVDOBFCBGS" localSheetId="4" hidden="1">#REF!</definedName>
    <definedName name="BExKSAU8K3CQQFJH5GYVDOBFCBGS" localSheetId="5" hidden="1">#REF!</definedName>
    <definedName name="BExKSAU8K3CQQFJH5GYVDOBFCBGS" localSheetId="7" hidden="1">#REF!</definedName>
    <definedName name="BExKSAU8K3CQQFJH5GYVDOBFCBGS" localSheetId="9" hidden="1">#REF!</definedName>
    <definedName name="BExKSAU8K3CQQFJH5GYVDOBFCBGS" localSheetId="10" hidden="1">#REF!</definedName>
    <definedName name="BExKSAU8K3CQQFJH5GYVDOBFCBGS" hidden="1">#REF!</definedName>
    <definedName name="BExKSXM35XWTKPG4YF5PR9V6PD12" localSheetId="4" hidden="1">#REF!</definedName>
    <definedName name="BExKSXM35XWTKPG4YF5PR9V6PD12" localSheetId="5" hidden="1">#REF!</definedName>
    <definedName name="BExKSXM35XWTKPG4YF5PR9V6PD12" localSheetId="7" hidden="1">#REF!</definedName>
    <definedName name="BExKSXM35XWTKPG4YF5PR9V6PD12" localSheetId="9" hidden="1">#REF!</definedName>
    <definedName name="BExKSXM35XWTKPG4YF5PR9V6PD12" localSheetId="10" hidden="1">#REF!</definedName>
    <definedName name="BExKSXM35XWTKPG4YF5PR9V6PD12" hidden="1">#REF!</definedName>
    <definedName name="BExKTO4WWG5BOT9YMFEGC5VTEVJH" localSheetId="4" hidden="1">#REF!</definedName>
    <definedName name="BExKTO4WWG5BOT9YMFEGC5VTEVJH" localSheetId="5" hidden="1">#REF!</definedName>
    <definedName name="BExKTO4WWG5BOT9YMFEGC5VTEVJH" localSheetId="7" hidden="1">#REF!</definedName>
    <definedName name="BExKTO4WWG5BOT9YMFEGC5VTEVJH" localSheetId="9" hidden="1">#REF!</definedName>
    <definedName name="BExKTO4WWG5BOT9YMFEGC5VTEVJH" localSheetId="10" hidden="1">#REF!</definedName>
    <definedName name="BExKTO4WWG5BOT9YMFEGC5VTEVJH" hidden="1">#REF!</definedName>
    <definedName name="BExKU6KJ3OS358ZP5RQBSJVFKE9Q" localSheetId="4" hidden="1">#REF!</definedName>
    <definedName name="BExKU6KJ3OS358ZP5RQBSJVFKE9Q" localSheetId="5" hidden="1">#REF!</definedName>
    <definedName name="BExKU6KJ3OS358ZP5RQBSJVFKE9Q" localSheetId="7" hidden="1">#REF!</definedName>
    <definedName name="BExKU6KJ3OS358ZP5RQBSJVFKE9Q" localSheetId="9" hidden="1">#REF!</definedName>
    <definedName name="BExKU6KJ3OS358ZP5RQBSJVFKE9Q" localSheetId="10" hidden="1">#REF!</definedName>
    <definedName name="BExKU6KJ3OS358ZP5RQBSJVFKE9Q" hidden="1">#REF!</definedName>
    <definedName name="BExKUIPGCMMQC9QL2Q4X7XEZCXM1" localSheetId="4" hidden="1">#REF!</definedName>
    <definedName name="BExKUIPGCMMQC9QL2Q4X7XEZCXM1" localSheetId="5" hidden="1">#REF!</definedName>
    <definedName name="BExKUIPGCMMQC9QL2Q4X7XEZCXM1" localSheetId="7" hidden="1">#REF!</definedName>
    <definedName name="BExKUIPGCMMQC9QL2Q4X7XEZCXM1" localSheetId="9" hidden="1">#REF!</definedName>
    <definedName name="BExKUIPGCMMQC9QL2Q4X7XEZCXM1" localSheetId="10" hidden="1">#REF!</definedName>
    <definedName name="BExKUIPGCMMQC9QL2Q4X7XEZCXM1" hidden="1">#REF!</definedName>
    <definedName name="BExKURZX6QNLQNSOJ6ZWUSMEB15L" localSheetId="4" hidden="1">#REF!</definedName>
    <definedName name="BExKURZX6QNLQNSOJ6ZWUSMEB15L" localSheetId="5" hidden="1">#REF!</definedName>
    <definedName name="BExKURZX6QNLQNSOJ6ZWUSMEB15L" localSheetId="7" hidden="1">#REF!</definedName>
    <definedName name="BExKURZX6QNLQNSOJ6ZWUSMEB15L" localSheetId="9" hidden="1">#REF!</definedName>
    <definedName name="BExKURZX6QNLQNSOJ6ZWUSMEB15L" localSheetId="10" hidden="1">#REF!</definedName>
    <definedName name="BExKURZX6QNLQNSOJ6ZWUSMEB15L" hidden="1">#REF!</definedName>
    <definedName name="BExKVDKRWVINV6XOXX7VNUCEQJ1V" localSheetId="4" hidden="1">#REF!</definedName>
    <definedName name="BExKVDKRWVINV6XOXX7VNUCEQJ1V" localSheetId="5" hidden="1">#REF!</definedName>
    <definedName name="BExKVDKRWVINV6XOXX7VNUCEQJ1V" localSheetId="7" hidden="1">#REF!</definedName>
    <definedName name="BExKVDKRWVINV6XOXX7VNUCEQJ1V" localSheetId="9" hidden="1">#REF!</definedName>
    <definedName name="BExKVDKRWVINV6XOXX7VNUCEQJ1V" localSheetId="10" hidden="1">#REF!</definedName>
    <definedName name="BExKVDKRWVINV6XOXX7VNUCEQJ1V" hidden="1">#REF!</definedName>
    <definedName name="BExKVO2ENYD3E3KZP5T9K6BU3T3W" localSheetId="4" hidden="1">#REF!</definedName>
    <definedName name="BExKVO2ENYD3E3KZP5T9K6BU3T3W" localSheetId="5" hidden="1">#REF!</definedName>
    <definedName name="BExKVO2ENYD3E3KZP5T9K6BU3T3W" localSheetId="7" hidden="1">#REF!</definedName>
    <definedName name="BExKVO2ENYD3E3KZP5T9K6BU3T3W" localSheetId="9" hidden="1">#REF!</definedName>
    <definedName name="BExKVO2ENYD3E3KZP5T9K6BU3T3W" localSheetId="10" hidden="1">#REF!</definedName>
    <definedName name="BExKVO2ENYD3E3KZP5T9K6BU3T3W" hidden="1">#REF!</definedName>
    <definedName name="BExM9C5OMCPXSOUQHC2L8VXJ6ZLF" localSheetId="4" hidden="1">#REF!</definedName>
    <definedName name="BExM9C5OMCPXSOUQHC2L8VXJ6ZLF" localSheetId="5" hidden="1">#REF!</definedName>
    <definedName name="BExM9C5OMCPXSOUQHC2L8VXJ6ZLF" localSheetId="7" hidden="1">#REF!</definedName>
    <definedName name="BExM9C5OMCPXSOUQHC2L8VXJ6ZLF" localSheetId="9" hidden="1">#REF!</definedName>
    <definedName name="BExM9C5OMCPXSOUQHC2L8VXJ6ZLF" localSheetId="10" hidden="1">#REF!</definedName>
    <definedName name="BExM9C5OMCPXSOUQHC2L8VXJ6ZLF" hidden="1">#REF!</definedName>
    <definedName name="BExMB03LYZ4QX8Y2FTQRQ0JKM4I9" localSheetId="4" hidden="1">#REF!</definedName>
    <definedName name="BExMB03LYZ4QX8Y2FTQRQ0JKM4I9" localSheetId="5" hidden="1">#REF!</definedName>
    <definedName name="BExMB03LYZ4QX8Y2FTQRQ0JKM4I9" localSheetId="7" hidden="1">#REF!</definedName>
    <definedName name="BExMB03LYZ4QX8Y2FTQRQ0JKM4I9" localSheetId="9" hidden="1">#REF!</definedName>
    <definedName name="BExMB03LYZ4QX8Y2FTQRQ0JKM4I9" localSheetId="10" hidden="1">#REF!</definedName>
    <definedName name="BExMB03LYZ4QX8Y2FTQRQ0JKM4I9" hidden="1">#REF!</definedName>
    <definedName name="BExMC8AZ2O0SR8OO71DUQY2KSTJS" localSheetId="4" hidden="1">#REF!</definedName>
    <definedName name="BExMC8AZ2O0SR8OO71DUQY2KSTJS" localSheetId="5" hidden="1">#REF!</definedName>
    <definedName name="BExMC8AZ2O0SR8OO71DUQY2KSTJS" localSheetId="7" hidden="1">#REF!</definedName>
    <definedName name="BExMC8AZ2O0SR8OO71DUQY2KSTJS" localSheetId="9" hidden="1">#REF!</definedName>
    <definedName name="BExMC8AZ2O0SR8OO71DUQY2KSTJS" localSheetId="10" hidden="1">#REF!</definedName>
    <definedName name="BExMC8AZ2O0SR8OO71DUQY2KSTJS" hidden="1">#REF!</definedName>
    <definedName name="BExMDCRKUR3Z41EJG5V8TZLS3IJM" localSheetId="4" hidden="1">#REF!</definedName>
    <definedName name="BExMDCRKUR3Z41EJG5V8TZLS3IJM" localSheetId="5" hidden="1">#REF!</definedName>
    <definedName name="BExMDCRKUR3Z41EJG5V8TZLS3IJM" localSheetId="7" hidden="1">#REF!</definedName>
    <definedName name="BExMDCRKUR3Z41EJG5V8TZLS3IJM" localSheetId="9" hidden="1">#REF!</definedName>
    <definedName name="BExMDCRKUR3Z41EJG5V8TZLS3IJM" localSheetId="10" hidden="1">#REF!</definedName>
    <definedName name="BExMDCRKUR3Z41EJG5V8TZLS3IJM" hidden="1">#REF!</definedName>
    <definedName name="BExMDQ3MZ3V7OXCR0KIAOFLE85K3" localSheetId="4" hidden="1">#REF!</definedName>
    <definedName name="BExMDQ3MZ3V7OXCR0KIAOFLE85K3" localSheetId="5" hidden="1">#REF!</definedName>
    <definedName name="BExMDQ3MZ3V7OXCR0KIAOFLE85K3" localSheetId="7" hidden="1">#REF!</definedName>
    <definedName name="BExMDQ3MZ3V7OXCR0KIAOFLE85K3" localSheetId="9" hidden="1">#REF!</definedName>
    <definedName name="BExMDQ3MZ3V7OXCR0KIAOFLE85K3" localSheetId="10" hidden="1">#REF!</definedName>
    <definedName name="BExMDQ3MZ3V7OXCR0KIAOFLE85K3" hidden="1">#REF!</definedName>
    <definedName name="BExMDVHUN7OXSLYVX19I94NJ5D1Z" localSheetId="4" hidden="1">#REF!</definedName>
    <definedName name="BExMDVHUN7OXSLYVX19I94NJ5D1Z" localSheetId="5" hidden="1">#REF!</definedName>
    <definedName name="BExMDVHUN7OXSLYVX19I94NJ5D1Z" localSheetId="7" hidden="1">#REF!</definedName>
    <definedName name="BExMDVHUN7OXSLYVX19I94NJ5D1Z" localSheetId="9" hidden="1">#REF!</definedName>
    <definedName name="BExMDVHUN7OXSLYVX19I94NJ5D1Z" localSheetId="10" hidden="1">#REF!</definedName>
    <definedName name="BExMDVHUN7OXSLYVX19I94NJ5D1Z" hidden="1">#REF!</definedName>
    <definedName name="BExMEHDH88OD30HQ5D982Y7X4ESR" localSheetId="4" hidden="1">#REF!</definedName>
    <definedName name="BExMEHDH88OD30HQ5D982Y7X4ESR" localSheetId="5" hidden="1">#REF!</definedName>
    <definedName name="BExMEHDH88OD30HQ5D982Y7X4ESR" localSheetId="7" hidden="1">#REF!</definedName>
    <definedName name="BExMEHDH88OD30HQ5D982Y7X4ESR" localSheetId="9" hidden="1">#REF!</definedName>
    <definedName name="BExMEHDH88OD30HQ5D982Y7X4ESR" localSheetId="10" hidden="1">#REF!</definedName>
    <definedName name="BExMEHDH88OD30HQ5D982Y7X4ESR" hidden="1">#REF!</definedName>
    <definedName name="BExMEOPS11WVU1TX3AELQH8AL3WD" localSheetId="4" hidden="1">#REF!</definedName>
    <definedName name="BExMEOPS11WVU1TX3AELQH8AL3WD" localSheetId="5" hidden="1">#REF!</definedName>
    <definedName name="BExMEOPS11WVU1TX3AELQH8AL3WD" localSheetId="7" hidden="1">#REF!</definedName>
    <definedName name="BExMEOPS11WVU1TX3AELQH8AL3WD" localSheetId="9" hidden="1">#REF!</definedName>
    <definedName name="BExMEOPS11WVU1TX3AELQH8AL3WD" localSheetId="10" hidden="1">#REF!</definedName>
    <definedName name="BExMEOPS11WVU1TX3AELQH8AL3WD" hidden="1">#REF!</definedName>
    <definedName name="BExMFROE87AA54VHL8FVJ94H0M3E" localSheetId="4" hidden="1">#REF!</definedName>
    <definedName name="BExMFROE87AA54VHL8FVJ94H0M3E" localSheetId="5" hidden="1">#REF!</definedName>
    <definedName name="BExMFROE87AA54VHL8FVJ94H0M3E" localSheetId="7" hidden="1">#REF!</definedName>
    <definedName name="BExMFROE87AA54VHL8FVJ94H0M3E" localSheetId="9" hidden="1">#REF!</definedName>
    <definedName name="BExMFROE87AA54VHL8FVJ94H0M3E" localSheetId="10" hidden="1">#REF!</definedName>
    <definedName name="BExMFROE87AA54VHL8FVJ94H0M3E" hidden="1">#REF!</definedName>
    <definedName name="BExMFX7YW4KOB68QY2APIMNW4L8M" localSheetId="4" hidden="1">#REF!</definedName>
    <definedName name="BExMFX7YW4KOB68QY2APIMNW4L8M" localSheetId="5" hidden="1">#REF!</definedName>
    <definedName name="BExMFX7YW4KOB68QY2APIMNW4L8M" localSheetId="7" hidden="1">#REF!</definedName>
    <definedName name="BExMFX7YW4KOB68QY2APIMNW4L8M" localSheetId="9" hidden="1">#REF!</definedName>
    <definedName name="BExMFX7YW4KOB68QY2APIMNW4L8M" localSheetId="10" hidden="1">#REF!</definedName>
    <definedName name="BExMFX7YW4KOB68QY2APIMNW4L8M" hidden="1">#REF!</definedName>
    <definedName name="BExMG3NZZB0ECOZTTRHNJ3HVOU0Q" localSheetId="4" hidden="1">#REF!</definedName>
    <definedName name="BExMG3NZZB0ECOZTTRHNJ3HVOU0Q" localSheetId="5" hidden="1">#REF!</definedName>
    <definedName name="BExMG3NZZB0ECOZTTRHNJ3HVOU0Q" localSheetId="7" hidden="1">#REF!</definedName>
    <definedName name="BExMG3NZZB0ECOZTTRHNJ3HVOU0Q" localSheetId="9" hidden="1">#REF!</definedName>
    <definedName name="BExMG3NZZB0ECOZTTRHNJ3HVOU0Q" localSheetId="10" hidden="1">#REF!</definedName>
    <definedName name="BExMG3NZZB0ECOZTTRHNJ3HVOU0Q" hidden="1">#REF!</definedName>
    <definedName name="BExMGDPEMA0SQZFJXN54B87HEUQN" localSheetId="4" hidden="1">#REF!</definedName>
    <definedName name="BExMGDPEMA0SQZFJXN54B87HEUQN" localSheetId="5" hidden="1">#REF!</definedName>
    <definedName name="BExMGDPEMA0SQZFJXN54B87HEUQN" localSheetId="7" hidden="1">#REF!</definedName>
    <definedName name="BExMGDPEMA0SQZFJXN54B87HEUQN" localSheetId="9" hidden="1">#REF!</definedName>
    <definedName name="BExMGDPEMA0SQZFJXN54B87HEUQN" localSheetId="10" hidden="1">#REF!</definedName>
    <definedName name="BExMGDPEMA0SQZFJXN54B87HEUQN" hidden="1">#REF!</definedName>
    <definedName name="BExMGOCBTUPV867W621QU9Q6AJUJ" localSheetId="4" hidden="1">#REF!</definedName>
    <definedName name="BExMGOCBTUPV867W621QU9Q6AJUJ" localSheetId="5" hidden="1">#REF!</definedName>
    <definedName name="BExMGOCBTUPV867W621QU9Q6AJUJ" localSheetId="7" hidden="1">#REF!</definedName>
    <definedName name="BExMGOCBTUPV867W621QU9Q6AJUJ" localSheetId="9" hidden="1">#REF!</definedName>
    <definedName name="BExMGOCBTUPV867W621QU9Q6AJUJ" localSheetId="10" hidden="1">#REF!</definedName>
    <definedName name="BExMGOCBTUPV867W621QU9Q6AJUJ" hidden="1">#REF!</definedName>
    <definedName name="BExMHN3XS9RXNDNSSLRP28QKT649" localSheetId="4" hidden="1">#REF!</definedName>
    <definedName name="BExMHN3XS9RXNDNSSLRP28QKT649" localSheetId="5" hidden="1">#REF!</definedName>
    <definedName name="BExMHN3XS9RXNDNSSLRP28QKT649" localSheetId="7" hidden="1">#REF!</definedName>
    <definedName name="BExMHN3XS9RXNDNSSLRP28QKT649" localSheetId="9" hidden="1">#REF!</definedName>
    <definedName name="BExMHN3XS9RXNDNSSLRP28QKT649" localSheetId="10" hidden="1">#REF!</definedName>
    <definedName name="BExMHN3XS9RXNDNSSLRP28QKT649" hidden="1">#REF!</definedName>
    <definedName name="BExMHN3XTC7NCB7LSHI95Z0JVROL" localSheetId="4" hidden="1">#REF!</definedName>
    <definedName name="BExMHN3XTC7NCB7LSHI95Z0JVROL" localSheetId="5" hidden="1">#REF!</definedName>
    <definedName name="BExMHN3XTC7NCB7LSHI95Z0JVROL" localSheetId="7" hidden="1">#REF!</definedName>
    <definedName name="BExMHN3XTC7NCB7LSHI95Z0JVROL" localSheetId="9" hidden="1">#REF!</definedName>
    <definedName name="BExMHN3XTC7NCB7LSHI95Z0JVROL" localSheetId="10" hidden="1">#REF!</definedName>
    <definedName name="BExMHN3XTC7NCB7LSHI95Z0JVROL" hidden="1">#REF!</definedName>
    <definedName name="BExMJ4LSTJPMURXPRUGXHXREHOJR" localSheetId="4" hidden="1">#REF!</definedName>
    <definedName name="BExMJ4LSTJPMURXPRUGXHXREHOJR" localSheetId="5" hidden="1">#REF!</definedName>
    <definedName name="BExMJ4LSTJPMURXPRUGXHXREHOJR" localSheetId="7" hidden="1">#REF!</definedName>
    <definedName name="BExMJ4LSTJPMURXPRUGXHXREHOJR" localSheetId="9" hidden="1">#REF!</definedName>
    <definedName name="BExMJ4LSTJPMURXPRUGXHXREHOJR" localSheetId="10" hidden="1">#REF!</definedName>
    <definedName name="BExMJ4LSTJPMURXPRUGXHXREHOJR" hidden="1">#REF!</definedName>
    <definedName name="BExMK4KKK0WKBZI8IFM360K4QXL2" localSheetId="4" hidden="1">#REF!</definedName>
    <definedName name="BExMK4KKK0WKBZI8IFM360K4QXL2" localSheetId="5" hidden="1">#REF!</definedName>
    <definedName name="BExMK4KKK0WKBZI8IFM360K4QXL2" localSheetId="7" hidden="1">#REF!</definedName>
    <definedName name="BExMK4KKK0WKBZI8IFM360K4QXL2" localSheetId="9" hidden="1">#REF!</definedName>
    <definedName name="BExMK4KKK0WKBZI8IFM360K4QXL2" localSheetId="10" hidden="1">#REF!</definedName>
    <definedName name="BExMK4KKK0WKBZI8IFM360K4QXL2" hidden="1">#REF!</definedName>
    <definedName name="BExMLG2MVEIS5OX90QEQXH39IERQ" localSheetId="4" hidden="1">#REF!</definedName>
    <definedName name="BExMLG2MVEIS5OX90QEQXH39IERQ" localSheetId="5" hidden="1">#REF!</definedName>
    <definedName name="BExMLG2MVEIS5OX90QEQXH39IERQ" localSheetId="7" hidden="1">#REF!</definedName>
    <definedName name="BExMLG2MVEIS5OX90QEQXH39IERQ" localSheetId="9" hidden="1">#REF!</definedName>
    <definedName name="BExMLG2MVEIS5OX90QEQXH39IERQ" localSheetId="10" hidden="1">#REF!</definedName>
    <definedName name="BExMLG2MVEIS5OX90QEQXH39IERQ" hidden="1">#REF!</definedName>
    <definedName name="BExMLJTELAZAHP2JPZX1RJKH501B" localSheetId="4" hidden="1">#REF!</definedName>
    <definedName name="BExMLJTELAZAHP2JPZX1RJKH501B" localSheetId="5" hidden="1">#REF!</definedName>
    <definedName name="BExMLJTELAZAHP2JPZX1RJKH501B" localSheetId="7" hidden="1">#REF!</definedName>
    <definedName name="BExMLJTELAZAHP2JPZX1RJKH501B" localSheetId="9" hidden="1">#REF!</definedName>
    <definedName name="BExMLJTELAZAHP2JPZX1RJKH501B" localSheetId="10" hidden="1">#REF!</definedName>
    <definedName name="BExMLJTELAZAHP2JPZX1RJKH501B" hidden="1">#REF!</definedName>
    <definedName name="BExMLYSXVE4UXB1YSV886PTKULH0" localSheetId="4" hidden="1">#REF!</definedName>
    <definedName name="BExMLYSXVE4UXB1YSV886PTKULH0" localSheetId="5" hidden="1">#REF!</definedName>
    <definedName name="BExMLYSXVE4UXB1YSV886PTKULH0" localSheetId="7" hidden="1">#REF!</definedName>
    <definedName name="BExMLYSXVE4UXB1YSV886PTKULH0" localSheetId="9" hidden="1">#REF!</definedName>
    <definedName name="BExMLYSXVE4UXB1YSV886PTKULH0" localSheetId="10" hidden="1">#REF!</definedName>
    <definedName name="BExMLYSXVE4UXB1YSV886PTKULH0" hidden="1">#REF!</definedName>
    <definedName name="BExMLZ97DFDAWA6YGZP6OK9A9ELW" localSheetId="4" hidden="1">#REF!</definedName>
    <definedName name="BExMLZ97DFDAWA6YGZP6OK9A9ELW" localSheetId="5" hidden="1">#REF!</definedName>
    <definedName name="BExMLZ97DFDAWA6YGZP6OK9A9ELW" localSheetId="7" hidden="1">#REF!</definedName>
    <definedName name="BExMLZ97DFDAWA6YGZP6OK9A9ELW" localSheetId="9" hidden="1">#REF!</definedName>
    <definedName name="BExMLZ97DFDAWA6YGZP6OK9A9ELW" localSheetId="10" hidden="1">#REF!</definedName>
    <definedName name="BExMLZ97DFDAWA6YGZP6OK9A9ELW" hidden="1">#REF!</definedName>
    <definedName name="BExMM4HXD3ZB3UDYEBHFOR6EOTAH" localSheetId="4" hidden="1">#REF!</definedName>
    <definedName name="BExMM4HXD3ZB3UDYEBHFOR6EOTAH" localSheetId="5" hidden="1">#REF!</definedName>
    <definedName name="BExMM4HXD3ZB3UDYEBHFOR6EOTAH" localSheetId="7" hidden="1">#REF!</definedName>
    <definedName name="BExMM4HXD3ZB3UDYEBHFOR6EOTAH" localSheetId="9" hidden="1">#REF!</definedName>
    <definedName name="BExMM4HXD3ZB3UDYEBHFOR6EOTAH" localSheetId="10" hidden="1">#REF!</definedName>
    <definedName name="BExMM4HXD3ZB3UDYEBHFOR6EOTAH" hidden="1">#REF!</definedName>
    <definedName name="BExMM71KSANGAXZDQTGOZRF7ALW4" localSheetId="4" hidden="1">#REF!</definedName>
    <definedName name="BExMM71KSANGAXZDQTGOZRF7ALW4" localSheetId="5" hidden="1">#REF!</definedName>
    <definedName name="BExMM71KSANGAXZDQTGOZRF7ALW4" localSheetId="7" hidden="1">#REF!</definedName>
    <definedName name="BExMM71KSANGAXZDQTGOZRF7ALW4" localSheetId="9" hidden="1">#REF!</definedName>
    <definedName name="BExMM71KSANGAXZDQTGOZRF7ALW4" localSheetId="10" hidden="1">#REF!</definedName>
    <definedName name="BExMM71KSANGAXZDQTGOZRF7ALW4" hidden="1">#REF!</definedName>
    <definedName name="BExMMGHI6I41TTQTAY9LBXWEMB7C" localSheetId="4" hidden="1">#REF!</definedName>
    <definedName name="BExMMGHI6I41TTQTAY9LBXWEMB7C" localSheetId="5" hidden="1">#REF!</definedName>
    <definedName name="BExMMGHI6I41TTQTAY9LBXWEMB7C" localSheetId="7" hidden="1">#REF!</definedName>
    <definedName name="BExMMGHI6I41TTQTAY9LBXWEMB7C" localSheetId="9" hidden="1">#REF!</definedName>
    <definedName name="BExMMGHI6I41TTQTAY9LBXWEMB7C" localSheetId="10" hidden="1">#REF!</definedName>
    <definedName name="BExMMGHI6I41TTQTAY9LBXWEMB7C" hidden="1">#REF!</definedName>
    <definedName name="BExMMQDK8T175X7EF6UBQCQXLJR2" localSheetId="4" hidden="1">#REF!</definedName>
    <definedName name="BExMMQDK8T175X7EF6UBQCQXLJR2" localSheetId="5" hidden="1">#REF!</definedName>
    <definedName name="BExMMQDK8T175X7EF6UBQCQXLJR2" localSheetId="7" hidden="1">#REF!</definedName>
    <definedName name="BExMMQDK8T175X7EF6UBQCQXLJR2" localSheetId="9" hidden="1">#REF!</definedName>
    <definedName name="BExMMQDK8T175X7EF6UBQCQXLJR2" localSheetId="10" hidden="1">#REF!</definedName>
    <definedName name="BExMMQDK8T175X7EF6UBQCQXLJR2" hidden="1">#REF!</definedName>
    <definedName name="BExMN7WOFE96DYMHA5GGUQTF88LI" localSheetId="4" hidden="1">#REF!</definedName>
    <definedName name="BExMN7WOFE96DYMHA5GGUQTF88LI" localSheetId="5" hidden="1">#REF!</definedName>
    <definedName name="BExMN7WOFE96DYMHA5GGUQTF88LI" localSheetId="7" hidden="1">#REF!</definedName>
    <definedName name="BExMN7WOFE96DYMHA5GGUQTF88LI" localSheetId="9" hidden="1">#REF!</definedName>
    <definedName name="BExMN7WOFE96DYMHA5GGUQTF88LI" localSheetId="10" hidden="1">#REF!</definedName>
    <definedName name="BExMN7WOFE96DYMHA5GGUQTF88LI" hidden="1">#REF!</definedName>
    <definedName name="BExMO6OAD6A39O8X8SKOROM36P7B" localSheetId="4" hidden="1">#REF!</definedName>
    <definedName name="BExMO6OAD6A39O8X8SKOROM36P7B" localSheetId="5" hidden="1">#REF!</definedName>
    <definedName name="BExMO6OAD6A39O8X8SKOROM36P7B" localSheetId="7" hidden="1">#REF!</definedName>
    <definedName name="BExMO6OAD6A39O8X8SKOROM36P7B" localSheetId="9" hidden="1">#REF!</definedName>
    <definedName name="BExMO6OAD6A39O8X8SKOROM36P7B" localSheetId="10" hidden="1">#REF!</definedName>
    <definedName name="BExMO6OAD6A39O8X8SKOROM36P7B" hidden="1">#REF!</definedName>
    <definedName name="BExMOVEBQ52N1D7CS1WYEZ6YL70K" localSheetId="4" hidden="1">#REF!</definedName>
    <definedName name="BExMOVEBQ52N1D7CS1WYEZ6YL70K" localSheetId="5" hidden="1">#REF!</definedName>
    <definedName name="BExMOVEBQ52N1D7CS1WYEZ6YL70K" localSheetId="7" hidden="1">#REF!</definedName>
    <definedName name="BExMOVEBQ52N1D7CS1WYEZ6YL70K" localSheetId="9" hidden="1">#REF!</definedName>
    <definedName name="BExMOVEBQ52N1D7CS1WYEZ6YL70K" localSheetId="10" hidden="1">#REF!</definedName>
    <definedName name="BExMOVEBQ52N1D7CS1WYEZ6YL70K" hidden="1">#REF!</definedName>
    <definedName name="BExMPHA0A07ELVB7WA4JYA9AQFW3" localSheetId="4" hidden="1">#REF!</definedName>
    <definedName name="BExMPHA0A07ELVB7WA4JYA9AQFW3" localSheetId="5" hidden="1">#REF!</definedName>
    <definedName name="BExMPHA0A07ELVB7WA4JYA9AQFW3" localSheetId="7" hidden="1">#REF!</definedName>
    <definedName name="BExMPHA0A07ELVB7WA4JYA9AQFW3" localSheetId="9" hidden="1">#REF!</definedName>
    <definedName name="BExMPHA0A07ELVB7WA4JYA9AQFW3" localSheetId="10" hidden="1">#REF!</definedName>
    <definedName name="BExMPHA0A07ELVB7WA4JYA9AQFW3" hidden="1">#REF!</definedName>
    <definedName name="BExMPT42RI5KLA97T6FJ6L1FPG3Y" localSheetId="4" hidden="1">#REF!</definedName>
    <definedName name="BExMPT42RI5KLA97T6FJ6L1FPG3Y" localSheetId="5" hidden="1">#REF!</definedName>
    <definedName name="BExMPT42RI5KLA97T6FJ6L1FPG3Y" localSheetId="7" hidden="1">#REF!</definedName>
    <definedName name="BExMPT42RI5KLA97T6FJ6L1FPG3Y" localSheetId="9" hidden="1">#REF!</definedName>
    <definedName name="BExMPT42RI5KLA97T6FJ6L1FPG3Y" localSheetId="10" hidden="1">#REF!</definedName>
    <definedName name="BExMPT42RI5KLA97T6FJ6L1FPG3Y" hidden="1">#REF!</definedName>
    <definedName name="BExMQ1SYYRD6H6U24ER4R7P14GDV" localSheetId="4" hidden="1">#REF!</definedName>
    <definedName name="BExMQ1SYYRD6H6U24ER4R7P14GDV" localSheetId="5" hidden="1">#REF!</definedName>
    <definedName name="BExMQ1SYYRD6H6U24ER4R7P14GDV" localSheetId="7" hidden="1">#REF!</definedName>
    <definedName name="BExMQ1SYYRD6H6U24ER4R7P14GDV" localSheetId="9" hidden="1">#REF!</definedName>
    <definedName name="BExMQ1SYYRD6H6U24ER4R7P14GDV" localSheetId="10" hidden="1">#REF!</definedName>
    <definedName name="BExMQ1SYYRD6H6U24ER4R7P14GDV" hidden="1">#REF!</definedName>
    <definedName name="BExMQOA76WXX28R23P767I227UNY" localSheetId="4" hidden="1">#REF!</definedName>
    <definedName name="BExMQOA76WXX28R23P767I227UNY" localSheetId="5" hidden="1">#REF!</definedName>
    <definedName name="BExMQOA76WXX28R23P767I227UNY" localSheetId="7" hidden="1">#REF!</definedName>
    <definedName name="BExMQOA76WXX28R23P767I227UNY" localSheetId="9" hidden="1">#REF!</definedName>
    <definedName name="BExMQOA76WXX28R23P767I227UNY" localSheetId="10" hidden="1">#REF!</definedName>
    <definedName name="BExMQOA76WXX28R23P767I227UNY" hidden="1">#REF!</definedName>
    <definedName name="BExMQW87O7B389LKP5B5S47KDLVP" localSheetId="4" hidden="1">#REF!</definedName>
    <definedName name="BExMQW87O7B389LKP5B5S47KDLVP" localSheetId="5" hidden="1">#REF!</definedName>
    <definedName name="BExMQW87O7B389LKP5B5S47KDLVP" localSheetId="7" hidden="1">#REF!</definedName>
    <definedName name="BExMQW87O7B389LKP5B5S47KDLVP" localSheetId="9" hidden="1">#REF!</definedName>
    <definedName name="BExMQW87O7B389LKP5B5S47KDLVP" localSheetId="10" hidden="1">#REF!</definedName>
    <definedName name="BExMQW87O7B389LKP5B5S47KDLVP" hidden="1">#REF!</definedName>
    <definedName name="BExMS6Z8K3D12H2NHCVZAQTZVAXL" localSheetId="4" hidden="1">#REF!</definedName>
    <definedName name="BExMS6Z8K3D12H2NHCVZAQTZVAXL" localSheetId="5" hidden="1">#REF!</definedName>
    <definedName name="BExMS6Z8K3D12H2NHCVZAQTZVAXL" localSheetId="7" hidden="1">#REF!</definedName>
    <definedName name="BExMS6Z8K3D12H2NHCVZAQTZVAXL" localSheetId="9" hidden="1">#REF!</definedName>
    <definedName name="BExMS6Z8K3D12H2NHCVZAQTZVAXL" localSheetId="10" hidden="1">#REF!</definedName>
    <definedName name="BExMS6Z8K3D12H2NHCVZAQTZVAXL" hidden="1">#REF!</definedName>
    <definedName name="BExO6W33JRYDGSVUE6OOBFR8FFKQ" localSheetId="4" hidden="1">#REF!</definedName>
    <definedName name="BExO6W33JRYDGSVUE6OOBFR8FFKQ" localSheetId="5" hidden="1">#REF!</definedName>
    <definedName name="BExO6W33JRYDGSVUE6OOBFR8FFKQ" localSheetId="7" hidden="1">#REF!</definedName>
    <definedName name="BExO6W33JRYDGSVUE6OOBFR8FFKQ" localSheetId="9" hidden="1">#REF!</definedName>
    <definedName name="BExO6W33JRYDGSVUE6OOBFR8FFKQ" localSheetId="10" hidden="1">#REF!</definedName>
    <definedName name="BExO6W33JRYDGSVUE6OOBFR8FFKQ" hidden="1">#REF!</definedName>
    <definedName name="BExO7SG7OAAWS2H8AO21KRRC0NV7" localSheetId="4" hidden="1">#REF!</definedName>
    <definedName name="BExO7SG7OAAWS2H8AO21KRRC0NV7" localSheetId="5" hidden="1">#REF!</definedName>
    <definedName name="BExO7SG7OAAWS2H8AO21KRRC0NV7" localSheetId="7" hidden="1">#REF!</definedName>
    <definedName name="BExO7SG7OAAWS2H8AO21KRRC0NV7" localSheetId="9" hidden="1">#REF!</definedName>
    <definedName name="BExO7SG7OAAWS2H8AO21KRRC0NV7" localSheetId="10" hidden="1">#REF!</definedName>
    <definedName name="BExO7SG7OAAWS2H8AO21KRRC0NV7" hidden="1">#REF!</definedName>
    <definedName name="BExO7WSQXVINGHNU3AUJKQQ8KMPX" localSheetId="4" hidden="1">#REF!</definedName>
    <definedName name="BExO7WSQXVINGHNU3AUJKQQ8KMPX" localSheetId="5" hidden="1">#REF!</definedName>
    <definedName name="BExO7WSQXVINGHNU3AUJKQQ8KMPX" localSheetId="7" hidden="1">#REF!</definedName>
    <definedName name="BExO7WSQXVINGHNU3AUJKQQ8KMPX" localSheetId="9" hidden="1">#REF!</definedName>
    <definedName name="BExO7WSQXVINGHNU3AUJKQQ8KMPX" localSheetId="10" hidden="1">#REF!</definedName>
    <definedName name="BExO7WSQXVINGHNU3AUJKQQ8KMPX" hidden="1">#REF!</definedName>
    <definedName name="BExO937E57Q7TB4HSAOGWPD29MJ1" localSheetId="4" hidden="1">#REF!</definedName>
    <definedName name="BExO937E57Q7TB4HSAOGWPD29MJ1" localSheetId="5" hidden="1">#REF!</definedName>
    <definedName name="BExO937E57Q7TB4HSAOGWPD29MJ1" localSheetId="7" hidden="1">#REF!</definedName>
    <definedName name="BExO937E57Q7TB4HSAOGWPD29MJ1" localSheetId="9" hidden="1">#REF!</definedName>
    <definedName name="BExO937E57Q7TB4HSAOGWPD29MJ1" localSheetId="10" hidden="1">#REF!</definedName>
    <definedName name="BExO937E57Q7TB4HSAOGWPD29MJ1" hidden="1">#REF!</definedName>
    <definedName name="BExO9CSNSZW0VGO645ALDQBOP9HV" localSheetId="4" hidden="1">#REF!</definedName>
    <definedName name="BExO9CSNSZW0VGO645ALDQBOP9HV" localSheetId="5" hidden="1">#REF!</definedName>
    <definedName name="BExO9CSNSZW0VGO645ALDQBOP9HV" localSheetId="7" hidden="1">#REF!</definedName>
    <definedName name="BExO9CSNSZW0VGO645ALDQBOP9HV" localSheetId="9" hidden="1">#REF!</definedName>
    <definedName name="BExO9CSNSZW0VGO645ALDQBOP9HV" localSheetId="10" hidden="1">#REF!</definedName>
    <definedName name="BExO9CSNSZW0VGO645ALDQBOP9HV" hidden="1">#REF!</definedName>
    <definedName name="BExO9M35GZ9TOC6N75KYDE9DFD0C" localSheetId="4" hidden="1">#REF!</definedName>
    <definedName name="BExO9M35GZ9TOC6N75KYDE9DFD0C" localSheetId="5" hidden="1">#REF!</definedName>
    <definedName name="BExO9M35GZ9TOC6N75KYDE9DFD0C" localSheetId="7" hidden="1">#REF!</definedName>
    <definedName name="BExO9M35GZ9TOC6N75KYDE9DFD0C" localSheetId="9" hidden="1">#REF!</definedName>
    <definedName name="BExO9M35GZ9TOC6N75KYDE9DFD0C" localSheetId="10" hidden="1">#REF!</definedName>
    <definedName name="BExO9M35GZ9TOC6N75KYDE9DFD0C" hidden="1">#REF!</definedName>
    <definedName name="BExO9M8FOQ7NBJZRWBQIVYCSKTYP" localSheetId="4" hidden="1">#REF!</definedName>
    <definedName name="BExO9M8FOQ7NBJZRWBQIVYCSKTYP" localSheetId="5" hidden="1">#REF!</definedName>
    <definedName name="BExO9M8FOQ7NBJZRWBQIVYCSKTYP" localSheetId="7" hidden="1">#REF!</definedName>
    <definedName name="BExO9M8FOQ7NBJZRWBQIVYCSKTYP" localSheetId="9" hidden="1">#REF!</definedName>
    <definedName name="BExO9M8FOQ7NBJZRWBQIVYCSKTYP" localSheetId="10" hidden="1">#REF!</definedName>
    <definedName name="BExO9M8FOQ7NBJZRWBQIVYCSKTYP" hidden="1">#REF!</definedName>
    <definedName name="BExO9XMHDOA1CSYMN086QJPDPGCO" localSheetId="4" hidden="1">#REF!</definedName>
    <definedName name="BExO9XMHDOA1CSYMN086QJPDPGCO" localSheetId="5" hidden="1">#REF!</definedName>
    <definedName name="BExO9XMHDOA1CSYMN086QJPDPGCO" localSheetId="7" hidden="1">#REF!</definedName>
    <definedName name="BExO9XMHDOA1CSYMN086QJPDPGCO" localSheetId="9" hidden="1">#REF!</definedName>
    <definedName name="BExO9XMHDOA1CSYMN086QJPDPGCO" localSheetId="10" hidden="1">#REF!</definedName>
    <definedName name="BExO9XMHDOA1CSYMN086QJPDPGCO" hidden="1">#REF!</definedName>
    <definedName name="BExO9YIUV9KT20JDSDQK801LCUV0" localSheetId="4" hidden="1">#REF!</definedName>
    <definedName name="BExO9YIUV9KT20JDSDQK801LCUV0" localSheetId="5" hidden="1">#REF!</definedName>
    <definedName name="BExO9YIUV9KT20JDSDQK801LCUV0" localSheetId="7" hidden="1">#REF!</definedName>
    <definedName name="BExO9YIUV9KT20JDSDQK801LCUV0" localSheetId="9" hidden="1">#REF!</definedName>
    <definedName name="BExO9YIUV9KT20JDSDQK801LCUV0" localSheetId="10" hidden="1">#REF!</definedName>
    <definedName name="BExO9YIUV9KT20JDSDQK801LCUV0" hidden="1">#REF!</definedName>
    <definedName name="BExOA0RU2TOWNO4FR7PLZQ7MLHXC" localSheetId="4" hidden="1">#REF!</definedName>
    <definedName name="BExOA0RU2TOWNO4FR7PLZQ7MLHXC" localSheetId="5" hidden="1">#REF!</definedName>
    <definedName name="BExOA0RU2TOWNO4FR7PLZQ7MLHXC" localSheetId="7" hidden="1">#REF!</definedName>
    <definedName name="BExOA0RU2TOWNO4FR7PLZQ7MLHXC" localSheetId="9" hidden="1">#REF!</definedName>
    <definedName name="BExOA0RU2TOWNO4FR7PLZQ7MLHXC" localSheetId="10" hidden="1">#REF!</definedName>
    <definedName name="BExOA0RU2TOWNO4FR7PLZQ7MLHXC" hidden="1">#REF!</definedName>
    <definedName name="BExOA2F3VANFY1GGGDVEPRQJ92OV" localSheetId="4" hidden="1">#REF!</definedName>
    <definedName name="BExOA2F3VANFY1GGGDVEPRQJ92OV" localSheetId="5" hidden="1">#REF!</definedName>
    <definedName name="BExOA2F3VANFY1GGGDVEPRQJ92OV" localSheetId="7" hidden="1">#REF!</definedName>
    <definedName name="BExOA2F3VANFY1GGGDVEPRQJ92OV" localSheetId="9" hidden="1">#REF!</definedName>
    <definedName name="BExOA2F3VANFY1GGGDVEPRQJ92OV" localSheetId="10" hidden="1">#REF!</definedName>
    <definedName name="BExOA2F3VANFY1GGGDVEPRQJ92OV" hidden="1">#REF!</definedName>
    <definedName name="BExOBKYTSCFM0VNKNJE1SHOAVACY" localSheetId="4" hidden="1">#REF!</definedName>
    <definedName name="BExOBKYTSCFM0VNKNJE1SHOAVACY" localSheetId="5" hidden="1">#REF!</definedName>
    <definedName name="BExOBKYTSCFM0VNKNJE1SHOAVACY" localSheetId="7" hidden="1">#REF!</definedName>
    <definedName name="BExOBKYTSCFM0VNKNJE1SHOAVACY" localSheetId="9" hidden="1">#REF!</definedName>
    <definedName name="BExOBKYTSCFM0VNKNJE1SHOAVACY" localSheetId="10" hidden="1">#REF!</definedName>
    <definedName name="BExOBKYTSCFM0VNKNJE1SHOAVACY" hidden="1">#REF!</definedName>
    <definedName name="BExOE30VA6JNH6ERIY9W2T9MPENY" localSheetId="4" hidden="1">#REF!</definedName>
    <definedName name="BExOE30VA6JNH6ERIY9W2T9MPENY" localSheetId="5" hidden="1">#REF!</definedName>
    <definedName name="BExOE30VA6JNH6ERIY9W2T9MPENY" localSheetId="7" hidden="1">#REF!</definedName>
    <definedName name="BExOE30VA6JNH6ERIY9W2T9MPENY" localSheetId="9" hidden="1">#REF!</definedName>
    <definedName name="BExOE30VA6JNH6ERIY9W2T9MPENY" localSheetId="10" hidden="1">#REF!</definedName>
    <definedName name="BExOE30VA6JNH6ERIY9W2T9MPENY" hidden="1">#REF!</definedName>
    <definedName name="BExOE84BI4CC4RUOMNVA57K2LES6" localSheetId="4" hidden="1">#REF!</definedName>
    <definedName name="BExOE84BI4CC4RUOMNVA57K2LES6" localSheetId="5" hidden="1">#REF!</definedName>
    <definedName name="BExOE84BI4CC4RUOMNVA57K2LES6" localSheetId="7" hidden="1">#REF!</definedName>
    <definedName name="BExOE84BI4CC4RUOMNVA57K2LES6" localSheetId="9" hidden="1">#REF!</definedName>
    <definedName name="BExOE84BI4CC4RUOMNVA57K2LES6" localSheetId="10" hidden="1">#REF!</definedName>
    <definedName name="BExOE84BI4CC4RUOMNVA57K2LES6" hidden="1">#REF!</definedName>
    <definedName name="BExOEBPSEXQXIFK3OKZXWTMAW1CT" localSheetId="4" hidden="1">#REF!</definedName>
    <definedName name="BExOEBPSEXQXIFK3OKZXWTMAW1CT" localSheetId="5" hidden="1">#REF!</definedName>
    <definedName name="BExOEBPSEXQXIFK3OKZXWTMAW1CT" localSheetId="7" hidden="1">#REF!</definedName>
    <definedName name="BExOEBPSEXQXIFK3OKZXWTMAW1CT" localSheetId="9" hidden="1">#REF!</definedName>
    <definedName name="BExOEBPSEXQXIFK3OKZXWTMAW1CT" localSheetId="10" hidden="1">#REF!</definedName>
    <definedName name="BExOEBPSEXQXIFK3OKZXWTMAW1CT" hidden="1">#REF!</definedName>
    <definedName name="BExOF7MYWNXYHIZDPGQJJJM7X3TI" localSheetId="4" hidden="1">#REF!</definedName>
    <definedName name="BExOF7MYWNXYHIZDPGQJJJM7X3TI" localSheetId="5" hidden="1">#REF!</definedName>
    <definedName name="BExOF7MYWNXYHIZDPGQJJJM7X3TI" localSheetId="7" hidden="1">#REF!</definedName>
    <definedName name="BExOF7MYWNXYHIZDPGQJJJM7X3TI" localSheetId="9" hidden="1">#REF!</definedName>
    <definedName name="BExOF7MYWNXYHIZDPGQJJJM7X3TI" localSheetId="10" hidden="1">#REF!</definedName>
    <definedName name="BExOF7MYWNXYHIZDPGQJJJM7X3TI" hidden="1">#REF!</definedName>
    <definedName name="BExOH6IH4UWO7UNPFBGWCK310A3Y" localSheetId="4" hidden="1">#REF!</definedName>
    <definedName name="BExOH6IH4UWO7UNPFBGWCK310A3Y" localSheetId="5" hidden="1">#REF!</definedName>
    <definedName name="BExOH6IH4UWO7UNPFBGWCK310A3Y" localSheetId="7" hidden="1">#REF!</definedName>
    <definedName name="BExOH6IH4UWO7UNPFBGWCK310A3Y" localSheetId="9" hidden="1">#REF!</definedName>
    <definedName name="BExOH6IH4UWO7UNPFBGWCK310A3Y" localSheetId="10" hidden="1">#REF!</definedName>
    <definedName name="BExOH6IH4UWO7UNPFBGWCK310A3Y" hidden="1">#REF!</definedName>
    <definedName name="BExOHB0C299QX4VFXMIBQEBH89U2" localSheetId="4" hidden="1">#REF!</definedName>
    <definedName name="BExOHB0C299QX4VFXMIBQEBH89U2" localSheetId="5" hidden="1">#REF!</definedName>
    <definedName name="BExOHB0C299QX4VFXMIBQEBH89U2" localSheetId="7" hidden="1">#REF!</definedName>
    <definedName name="BExOHB0C299QX4VFXMIBQEBH89U2" localSheetId="9" hidden="1">#REF!</definedName>
    <definedName name="BExOHB0C299QX4VFXMIBQEBH89U2" localSheetId="10" hidden="1">#REF!</definedName>
    <definedName name="BExOHB0C299QX4VFXMIBQEBH89U2" hidden="1">#REF!</definedName>
    <definedName name="BExOIQENL4ROILSN1NSJCVDDZWHT" localSheetId="4" hidden="1">#REF!</definedName>
    <definedName name="BExOIQENL4ROILSN1NSJCVDDZWHT" localSheetId="5" hidden="1">#REF!</definedName>
    <definedName name="BExOIQENL4ROILSN1NSJCVDDZWHT" localSheetId="7" hidden="1">#REF!</definedName>
    <definedName name="BExOIQENL4ROILSN1NSJCVDDZWHT" localSheetId="9" hidden="1">#REF!</definedName>
    <definedName name="BExOIQENL4ROILSN1NSJCVDDZWHT" localSheetId="10" hidden="1">#REF!</definedName>
    <definedName name="BExOIQENL4ROILSN1NSJCVDDZWHT" hidden="1">#REF!</definedName>
    <definedName name="BExOIY76CPSPGD6O0BPLPT3WMBQO" localSheetId="4" hidden="1">#REF!</definedName>
    <definedName name="BExOIY76CPSPGD6O0BPLPT3WMBQO" localSheetId="5" hidden="1">#REF!</definedName>
    <definedName name="BExOIY76CPSPGD6O0BPLPT3WMBQO" localSheetId="7" hidden="1">#REF!</definedName>
    <definedName name="BExOIY76CPSPGD6O0BPLPT3WMBQO" localSheetId="9" hidden="1">#REF!</definedName>
    <definedName name="BExOIY76CPSPGD6O0BPLPT3WMBQO" localSheetId="10" hidden="1">#REF!</definedName>
    <definedName name="BExOIY76CPSPGD6O0BPLPT3WMBQO" hidden="1">#REF!</definedName>
    <definedName name="BExOJ4XVFML4E043W30BG69KINMT" localSheetId="4" hidden="1">#REF!</definedName>
    <definedName name="BExOJ4XVFML4E043W30BG69KINMT" localSheetId="5" hidden="1">#REF!</definedName>
    <definedName name="BExOJ4XVFML4E043W30BG69KINMT" localSheetId="7" hidden="1">#REF!</definedName>
    <definedName name="BExOJ4XVFML4E043W30BG69KINMT" localSheetId="9" hidden="1">#REF!</definedName>
    <definedName name="BExOJ4XVFML4E043W30BG69KINMT" localSheetId="10" hidden="1">#REF!</definedName>
    <definedName name="BExOJ4XVFML4E043W30BG69KINMT" hidden="1">#REF!</definedName>
    <definedName name="BExOKI3D8ZSH9ENVIRRSDVE5UHB8" localSheetId="4" hidden="1">#REF!</definedName>
    <definedName name="BExOKI3D8ZSH9ENVIRRSDVE5UHB8" localSheetId="5" hidden="1">#REF!</definedName>
    <definedName name="BExOKI3D8ZSH9ENVIRRSDVE5UHB8" localSheetId="7" hidden="1">#REF!</definedName>
    <definedName name="BExOKI3D8ZSH9ENVIRRSDVE5UHB8" localSheetId="9" hidden="1">#REF!</definedName>
    <definedName name="BExOKI3D8ZSH9ENVIRRSDVE5UHB8" localSheetId="10" hidden="1">#REF!</definedName>
    <definedName name="BExOKI3D8ZSH9ENVIRRSDVE5UHB8" hidden="1">#REF!</definedName>
    <definedName name="BExOKNXO37PECHLIY28RG92LW8HU" localSheetId="4" hidden="1">#REF!</definedName>
    <definedName name="BExOKNXO37PECHLIY28RG92LW8HU" localSheetId="5" hidden="1">#REF!</definedName>
    <definedName name="BExOKNXO37PECHLIY28RG92LW8HU" localSheetId="7" hidden="1">#REF!</definedName>
    <definedName name="BExOKNXO37PECHLIY28RG92LW8HU" localSheetId="9" hidden="1">#REF!</definedName>
    <definedName name="BExOKNXO37PECHLIY28RG92LW8HU" localSheetId="10" hidden="1">#REF!</definedName>
    <definedName name="BExOKNXO37PECHLIY28RG92LW8HU" hidden="1">#REF!</definedName>
    <definedName name="BExOKZ0WDKV6EBFRXR354TWO0U6I" localSheetId="4" hidden="1">#REF!</definedName>
    <definedName name="BExOKZ0WDKV6EBFRXR354TWO0U6I" localSheetId="5" hidden="1">#REF!</definedName>
    <definedName name="BExOKZ0WDKV6EBFRXR354TWO0U6I" localSheetId="7" hidden="1">#REF!</definedName>
    <definedName name="BExOKZ0WDKV6EBFRXR354TWO0U6I" localSheetId="9" hidden="1">#REF!</definedName>
    <definedName name="BExOKZ0WDKV6EBFRXR354TWO0U6I" localSheetId="10" hidden="1">#REF!</definedName>
    <definedName name="BExOKZ0WDKV6EBFRXR354TWO0U6I" hidden="1">#REF!</definedName>
    <definedName name="BExOLCNQZVBX2BB485INX670YYV0" localSheetId="4" hidden="1">#REF!</definedName>
    <definedName name="BExOLCNQZVBX2BB485INX670YYV0" localSheetId="5" hidden="1">#REF!</definedName>
    <definedName name="BExOLCNQZVBX2BB485INX670YYV0" localSheetId="7" hidden="1">#REF!</definedName>
    <definedName name="BExOLCNQZVBX2BB485INX670YYV0" localSheetId="9" hidden="1">#REF!</definedName>
    <definedName name="BExOLCNQZVBX2BB485INX670YYV0" localSheetId="10" hidden="1">#REF!</definedName>
    <definedName name="BExOLCNQZVBX2BB485INX670YYV0" hidden="1">#REF!</definedName>
    <definedName name="BExOLEWQH8R52ZCP55QNALWMF8RK" localSheetId="4" hidden="1">#REF!</definedName>
    <definedName name="BExOLEWQH8R52ZCP55QNALWMF8RK" localSheetId="5" hidden="1">#REF!</definedName>
    <definedName name="BExOLEWQH8R52ZCP55QNALWMF8RK" localSheetId="7" hidden="1">#REF!</definedName>
    <definedName name="BExOLEWQH8R52ZCP55QNALWMF8RK" localSheetId="9" hidden="1">#REF!</definedName>
    <definedName name="BExOLEWQH8R52ZCP55QNALWMF8RK" localSheetId="10" hidden="1">#REF!</definedName>
    <definedName name="BExOLEWQH8R52ZCP55QNALWMF8RK" hidden="1">#REF!</definedName>
    <definedName name="BExOLLI47FSLO5M5U9R5KORZH4MQ" localSheetId="4" hidden="1">#REF!</definedName>
    <definedName name="BExOLLI47FSLO5M5U9R5KORZH4MQ" localSheetId="5" hidden="1">#REF!</definedName>
    <definedName name="BExOLLI47FSLO5M5U9R5KORZH4MQ" localSheetId="7" hidden="1">#REF!</definedName>
    <definedName name="BExOLLI47FSLO5M5U9R5KORZH4MQ" localSheetId="9" hidden="1">#REF!</definedName>
    <definedName name="BExOLLI47FSLO5M5U9R5KORZH4MQ" localSheetId="10" hidden="1">#REF!</definedName>
    <definedName name="BExOLLI47FSLO5M5U9R5KORZH4MQ" hidden="1">#REF!</definedName>
    <definedName name="BExOLSZVI00LVFPVSCA1FWHS2GK1" localSheetId="4" hidden="1">#REF!</definedName>
    <definedName name="BExOLSZVI00LVFPVSCA1FWHS2GK1" localSheetId="5" hidden="1">#REF!</definedName>
    <definedName name="BExOLSZVI00LVFPVSCA1FWHS2GK1" localSheetId="7" hidden="1">#REF!</definedName>
    <definedName name="BExOLSZVI00LVFPVSCA1FWHS2GK1" localSheetId="9" hidden="1">#REF!</definedName>
    <definedName name="BExOLSZVI00LVFPVSCA1FWHS2GK1" localSheetId="10" hidden="1">#REF!</definedName>
    <definedName name="BExOLSZVI00LVFPVSCA1FWHS2GK1" hidden="1">#REF!</definedName>
    <definedName name="BExOMF6BO7ZWIFUZYY5FFQP0EWKE" localSheetId="4" hidden="1">#REF!</definedName>
    <definedName name="BExOMF6BO7ZWIFUZYY5FFQP0EWKE" localSheetId="5" hidden="1">#REF!</definedName>
    <definedName name="BExOMF6BO7ZWIFUZYY5FFQP0EWKE" localSheetId="7" hidden="1">#REF!</definedName>
    <definedName name="BExOMF6BO7ZWIFUZYY5FFQP0EWKE" localSheetId="9" hidden="1">#REF!</definedName>
    <definedName name="BExOMF6BO7ZWIFUZYY5FFQP0EWKE" localSheetId="10" hidden="1">#REF!</definedName>
    <definedName name="BExOMF6BO7ZWIFUZYY5FFQP0EWKE" hidden="1">#REF!</definedName>
    <definedName name="BExON41OIDU0PLUSUNI1F5NTUUVO" localSheetId="4" hidden="1">#REF!</definedName>
    <definedName name="BExON41OIDU0PLUSUNI1F5NTUUVO" localSheetId="5" hidden="1">#REF!</definedName>
    <definedName name="BExON41OIDU0PLUSUNI1F5NTUUVO" localSheetId="7" hidden="1">#REF!</definedName>
    <definedName name="BExON41OIDU0PLUSUNI1F5NTUUVO" localSheetId="9" hidden="1">#REF!</definedName>
    <definedName name="BExON41OIDU0PLUSUNI1F5NTUUVO" localSheetId="10" hidden="1">#REF!</definedName>
    <definedName name="BExON41OIDU0PLUSUNI1F5NTUUVO" hidden="1">#REF!</definedName>
    <definedName name="BExONE8IZ7JN165NGSBL8DAPPD99" localSheetId="4" hidden="1">#REF!</definedName>
    <definedName name="BExONE8IZ7JN165NGSBL8DAPPD99" localSheetId="5" hidden="1">#REF!</definedName>
    <definedName name="BExONE8IZ7JN165NGSBL8DAPPD99" localSheetId="7" hidden="1">#REF!</definedName>
    <definedName name="BExONE8IZ7JN165NGSBL8DAPPD99" localSheetId="9" hidden="1">#REF!</definedName>
    <definedName name="BExONE8IZ7JN165NGSBL8DAPPD99" localSheetId="10" hidden="1">#REF!</definedName>
    <definedName name="BExONE8IZ7JN165NGSBL8DAPPD99" hidden="1">#REF!</definedName>
    <definedName name="BExONYX0NR5LMFAATDG1WG9N6P7V" localSheetId="4" hidden="1">#REF!</definedName>
    <definedName name="BExONYX0NR5LMFAATDG1WG9N6P7V" localSheetId="5" hidden="1">#REF!</definedName>
    <definedName name="BExONYX0NR5LMFAATDG1WG9N6P7V" localSheetId="7" hidden="1">#REF!</definedName>
    <definedName name="BExONYX0NR5LMFAATDG1WG9N6P7V" localSheetId="9" hidden="1">#REF!</definedName>
    <definedName name="BExONYX0NR5LMFAATDG1WG9N6P7V" localSheetId="10" hidden="1">#REF!</definedName>
    <definedName name="BExONYX0NR5LMFAATDG1WG9N6P7V" hidden="1">#REF!</definedName>
    <definedName name="BExOOGASFNE47UK2AND0W52BRDHT" localSheetId="4" hidden="1">#REF!</definedName>
    <definedName name="BExOOGASFNE47UK2AND0W52BRDHT" localSheetId="5" hidden="1">#REF!</definedName>
    <definedName name="BExOOGASFNE47UK2AND0W52BRDHT" localSheetId="7" hidden="1">#REF!</definedName>
    <definedName name="BExOOGASFNE47UK2AND0W52BRDHT" localSheetId="9" hidden="1">#REF!</definedName>
    <definedName name="BExOOGASFNE47UK2AND0W52BRDHT" localSheetId="10" hidden="1">#REF!</definedName>
    <definedName name="BExOOGASFNE47UK2AND0W52BRDHT" hidden="1">#REF!</definedName>
    <definedName name="BExOOMLDKHV929QIMIFIHGVHLCR9" localSheetId="4" hidden="1">#REF!</definedName>
    <definedName name="BExOOMLDKHV929QIMIFIHGVHLCR9" localSheetId="5" hidden="1">#REF!</definedName>
    <definedName name="BExOOMLDKHV929QIMIFIHGVHLCR9" localSheetId="7" hidden="1">#REF!</definedName>
    <definedName name="BExOOMLDKHV929QIMIFIHGVHLCR9" localSheetId="9" hidden="1">#REF!</definedName>
    <definedName name="BExOOMLDKHV929QIMIFIHGVHLCR9" localSheetId="10" hidden="1">#REF!</definedName>
    <definedName name="BExOOMLDKHV929QIMIFIHGVHLCR9" hidden="1">#REF!</definedName>
    <definedName name="BExOOVVUQROHEH4VG8P2TPGKK66M" localSheetId="4" hidden="1">#REF!</definedName>
    <definedName name="BExOOVVUQROHEH4VG8P2TPGKK66M" localSheetId="5" hidden="1">#REF!</definedName>
    <definedName name="BExOOVVUQROHEH4VG8P2TPGKK66M" localSheetId="7" hidden="1">#REF!</definedName>
    <definedName name="BExOOVVUQROHEH4VG8P2TPGKK66M" localSheetId="9" hidden="1">#REF!</definedName>
    <definedName name="BExOOVVUQROHEH4VG8P2TPGKK66M" localSheetId="10" hidden="1">#REF!</definedName>
    <definedName name="BExOOVVUQROHEH4VG8P2TPGKK66M" hidden="1">#REF!</definedName>
    <definedName name="BExOPDV9HDG6DGL75G1G8BDYKIF5" localSheetId="4" hidden="1">#REF!</definedName>
    <definedName name="BExOPDV9HDG6DGL75G1G8BDYKIF5" localSheetId="5" hidden="1">#REF!</definedName>
    <definedName name="BExOPDV9HDG6DGL75G1G8BDYKIF5" localSheetId="7" hidden="1">#REF!</definedName>
    <definedName name="BExOPDV9HDG6DGL75G1G8BDYKIF5" localSheetId="9" hidden="1">#REF!</definedName>
    <definedName name="BExOPDV9HDG6DGL75G1G8BDYKIF5" localSheetId="10" hidden="1">#REF!</definedName>
    <definedName name="BExOPDV9HDG6DGL75G1G8BDYKIF5" hidden="1">#REF!</definedName>
    <definedName name="BExQ1XCKYR1MY6PSL581BH4851VQ" localSheetId="4" hidden="1">#REF!</definedName>
    <definedName name="BExQ1XCKYR1MY6PSL581BH4851VQ" localSheetId="5" hidden="1">#REF!</definedName>
    <definedName name="BExQ1XCKYR1MY6PSL581BH4851VQ" localSheetId="7" hidden="1">#REF!</definedName>
    <definedName name="BExQ1XCKYR1MY6PSL581BH4851VQ" localSheetId="9" hidden="1">#REF!</definedName>
    <definedName name="BExQ1XCKYR1MY6PSL581BH4851VQ" localSheetId="10" hidden="1">#REF!</definedName>
    <definedName name="BExQ1XCKYR1MY6PSL581BH4851VQ" hidden="1">#REF!</definedName>
    <definedName name="BExQ27JF54C1L7OM30IT2N9SYOIY" localSheetId="4" hidden="1">#REF!</definedName>
    <definedName name="BExQ27JF54C1L7OM30IT2N9SYOIY" localSheetId="5" hidden="1">#REF!</definedName>
    <definedName name="BExQ27JF54C1L7OM30IT2N9SYOIY" localSheetId="7" hidden="1">#REF!</definedName>
    <definedName name="BExQ27JF54C1L7OM30IT2N9SYOIY" localSheetId="9" hidden="1">#REF!</definedName>
    <definedName name="BExQ27JF54C1L7OM30IT2N9SYOIY" localSheetId="10" hidden="1">#REF!</definedName>
    <definedName name="BExQ27JF54C1L7OM30IT2N9SYOIY" hidden="1">#REF!</definedName>
    <definedName name="BExQ2N4H4PTRKSONSUFSTGXA1UXU" localSheetId="4" hidden="1">#REF!</definedName>
    <definedName name="BExQ2N4H4PTRKSONSUFSTGXA1UXU" localSheetId="5" hidden="1">#REF!</definedName>
    <definedName name="BExQ2N4H4PTRKSONSUFSTGXA1UXU" localSheetId="7" hidden="1">#REF!</definedName>
    <definedName name="BExQ2N4H4PTRKSONSUFSTGXA1UXU" localSheetId="9" hidden="1">#REF!</definedName>
    <definedName name="BExQ2N4H4PTRKSONSUFSTGXA1UXU" localSheetId="10" hidden="1">#REF!</definedName>
    <definedName name="BExQ2N4H4PTRKSONSUFSTGXA1UXU" hidden="1">#REF!</definedName>
    <definedName name="BExQ4E7MNNABHYAMFTCRQU1KAELQ" localSheetId="4" hidden="1">#REF!</definedName>
    <definedName name="BExQ4E7MNNABHYAMFTCRQU1KAELQ" localSheetId="5" hidden="1">#REF!</definedName>
    <definedName name="BExQ4E7MNNABHYAMFTCRQU1KAELQ" localSheetId="7" hidden="1">#REF!</definedName>
    <definedName name="BExQ4E7MNNABHYAMFTCRQU1KAELQ" localSheetId="9" hidden="1">#REF!</definedName>
    <definedName name="BExQ4E7MNNABHYAMFTCRQU1KAELQ" localSheetId="10" hidden="1">#REF!</definedName>
    <definedName name="BExQ4E7MNNABHYAMFTCRQU1KAELQ" hidden="1">#REF!</definedName>
    <definedName name="BExQ4R3KRSY1FW6ICVE9O38VWKW6" localSheetId="4" hidden="1">#REF!</definedName>
    <definedName name="BExQ4R3KRSY1FW6ICVE9O38VWKW6" localSheetId="5" hidden="1">#REF!</definedName>
    <definedName name="BExQ4R3KRSY1FW6ICVE9O38VWKW6" localSheetId="7" hidden="1">#REF!</definedName>
    <definedName name="BExQ4R3KRSY1FW6ICVE9O38VWKW6" localSheetId="9" hidden="1">#REF!</definedName>
    <definedName name="BExQ4R3KRSY1FW6ICVE9O38VWKW6" localSheetId="10" hidden="1">#REF!</definedName>
    <definedName name="BExQ4R3KRSY1FW6ICVE9O38VWKW6" hidden="1">#REF!</definedName>
    <definedName name="BExQ4RZY671HZMTFB2VRH48WBL9X" localSheetId="4" hidden="1">#REF!</definedName>
    <definedName name="BExQ4RZY671HZMTFB2VRH48WBL9X" localSheetId="5" hidden="1">#REF!</definedName>
    <definedName name="BExQ4RZY671HZMTFB2VRH48WBL9X" localSheetId="7" hidden="1">#REF!</definedName>
    <definedName name="BExQ4RZY671HZMTFB2VRH48WBL9X" localSheetId="9" hidden="1">#REF!</definedName>
    <definedName name="BExQ4RZY671HZMTFB2VRH48WBL9X" localSheetId="10" hidden="1">#REF!</definedName>
    <definedName name="BExQ4RZY671HZMTFB2VRH48WBL9X" hidden="1">#REF!</definedName>
    <definedName name="BExQ6GJB7W5EWWBSYDF6AQROU6GD" localSheetId="4" hidden="1">#REF!</definedName>
    <definedName name="BExQ6GJB7W5EWWBSYDF6AQROU6GD" localSheetId="5" hidden="1">#REF!</definedName>
    <definedName name="BExQ6GJB7W5EWWBSYDF6AQROU6GD" localSheetId="7" hidden="1">#REF!</definedName>
    <definedName name="BExQ6GJB7W5EWWBSYDF6AQROU6GD" localSheetId="9" hidden="1">#REF!</definedName>
    <definedName name="BExQ6GJB7W5EWWBSYDF6AQROU6GD" localSheetId="10" hidden="1">#REF!</definedName>
    <definedName name="BExQ6GJB7W5EWWBSYDF6AQROU6GD" hidden="1">#REF!</definedName>
    <definedName name="BExQ6XMBMTIC2NK4RDIRH5SVNVYH" localSheetId="4" hidden="1">#REF!</definedName>
    <definedName name="BExQ6XMBMTIC2NK4RDIRH5SVNVYH" localSheetId="5" hidden="1">#REF!</definedName>
    <definedName name="BExQ6XMBMTIC2NK4RDIRH5SVNVYH" localSheetId="7" hidden="1">#REF!</definedName>
    <definedName name="BExQ6XMBMTIC2NK4RDIRH5SVNVYH" localSheetId="9" hidden="1">#REF!</definedName>
    <definedName name="BExQ6XMBMTIC2NK4RDIRH5SVNVYH" localSheetId="10" hidden="1">#REF!</definedName>
    <definedName name="BExQ6XMBMTIC2NK4RDIRH5SVNVYH" hidden="1">#REF!</definedName>
    <definedName name="BExQ74NYXLZQUO3CANBMLZL8WF3V" localSheetId="4" hidden="1">#REF!</definedName>
    <definedName name="BExQ74NYXLZQUO3CANBMLZL8WF3V" localSheetId="5" hidden="1">#REF!</definedName>
    <definedName name="BExQ74NYXLZQUO3CANBMLZL8WF3V" localSheetId="7" hidden="1">#REF!</definedName>
    <definedName name="BExQ74NYXLZQUO3CANBMLZL8WF3V" localSheetId="9" hidden="1">#REF!</definedName>
    <definedName name="BExQ74NYXLZQUO3CANBMLZL8WF3V" localSheetId="10" hidden="1">#REF!</definedName>
    <definedName name="BExQ74NYXLZQUO3CANBMLZL8WF3V" hidden="1">#REF!</definedName>
    <definedName name="BExQ790C2BH1AQI3GE7DSWK07AHE" localSheetId="4" hidden="1">#REF!</definedName>
    <definedName name="BExQ790C2BH1AQI3GE7DSWK07AHE" localSheetId="5" hidden="1">#REF!</definedName>
    <definedName name="BExQ790C2BH1AQI3GE7DSWK07AHE" localSheetId="7" hidden="1">#REF!</definedName>
    <definedName name="BExQ790C2BH1AQI3GE7DSWK07AHE" localSheetId="9" hidden="1">#REF!</definedName>
    <definedName name="BExQ790C2BH1AQI3GE7DSWK07AHE" localSheetId="10" hidden="1">#REF!</definedName>
    <definedName name="BExQ790C2BH1AQI3GE7DSWK07AHE" hidden="1">#REF!</definedName>
    <definedName name="BExQ7DNHLRF3N1XVTR6SM5XVU9T1" localSheetId="4" hidden="1">#REF!</definedName>
    <definedName name="BExQ7DNHLRF3N1XVTR6SM5XVU9T1" localSheetId="5" hidden="1">#REF!</definedName>
    <definedName name="BExQ7DNHLRF3N1XVTR6SM5XVU9T1" localSheetId="7" hidden="1">#REF!</definedName>
    <definedName name="BExQ7DNHLRF3N1XVTR6SM5XVU9T1" localSheetId="9" hidden="1">#REF!</definedName>
    <definedName name="BExQ7DNHLRF3N1XVTR6SM5XVU9T1" localSheetId="10" hidden="1">#REF!</definedName>
    <definedName name="BExQ7DNHLRF3N1XVTR6SM5XVU9T1" hidden="1">#REF!</definedName>
    <definedName name="BExQ7JSQNNBLPJBSZ6SEJ9AYURF7" localSheetId="4" hidden="1">#REF!</definedName>
    <definedName name="BExQ7JSQNNBLPJBSZ6SEJ9AYURF7" localSheetId="5" hidden="1">#REF!</definedName>
    <definedName name="BExQ7JSQNNBLPJBSZ6SEJ9AYURF7" localSheetId="7" hidden="1">#REF!</definedName>
    <definedName name="BExQ7JSQNNBLPJBSZ6SEJ9AYURF7" localSheetId="9" hidden="1">#REF!</definedName>
    <definedName name="BExQ7JSQNNBLPJBSZ6SEJ9AYURF7" localSheetId="10" hidden="1">#REF!</definedName>
    <definedName name="BExQ7JSQNNBLPJBSZ6SEJ9AYURF7" hidden="1">#REF!</definedName>
    <definedName name="BExQ8KT70YSTLD3X9G38EK8MFV0A" localSheetId="4" hidden="1">#REF!</definedName>
    <definedName name="BExQ8KT70YSTLD3X9G38EK8MFV0A" localSheetId="5" hidden="1">#REF!</definedName>
    <definedName name="BExQ8KT70YSTLD3X9G38EK8MFV0A" localSheetId="7" hidden="1">#REF!</definedName>
    <definedName name="BExQ8KT70YSTLD3X9G38EK8MFV0A" localSheetId="9" hidden="1">#REF!</definedName>
    <definedName name="BExQ8KT70YSTLD3X9G38EK8MFV0A" localSheetId="10" hidden="1">#REF!</definedName>
    <definedName name="BExQ8KT70YSTLD3X9G38EK8MFV0A" hidden="1">#REF!</definedName>
    <definedName name="BExQ8MR7SQZT5JIGD4M1XJHNH5FE" localSheetId="4" hidden="1">#REF!</definedName>
    <definedName name="BExQ8MR7SQZT5JIGD4M1XJHNH5FE" localSheetId="5" hidden="1">#REF!</definedName>
    <definedName name="BExQ8MR7SQZT5JIGD4M1XJHNH5FE" localSheetId="7" hidden="1">#REF!</definedName>
    <definedName name="BExQ8MR7SQZT5JIGD4M1XJHNH5FE" localSheetId="9" hidden="1">#REF!</definedName>
    <definedName name="BExQ8MR7SQZT5JIGD4M1XJHNH5FE" localSheetId="10" hidden="1">#REF!</definedName>
    <definedName name="BExQ8MR7SQZT5JIGD4M1XJHNH5FE" hidden="1">#REF!</definedName>
    <definedName name="BExQ8R3QVXR982D9US79KKBDX1WM" localSheetId="4" hidden="1">#REF!</definedName>
    <definedName name="BExQ8R3QVXR982D9US79KKBDX1WM" localSheetId="5" hidden="1">#REF!</definedName>
    <definedName name="BExQ8R3QVXR982D9US79KKBDX1WM" localSheetId="7" hidden="1">#REF!</definedName>
    <definedName name="BExQ8R3QVXR982D9US79KKBDX1WM" localSheetId="9" hidden="1">#REF!</definedName>
    <definedName name="BExQ8R3QVXR982D9US79KKBDX1WM" localSheetId="10" hidden="1">#REF!</definedName>
    <definedName name="BExQ8R3QVXR982D9US79KKBDX1WM" hidden="1">#REF!</definedName>
    <definedName name="BExQ8U957Z95TE2BQ63LP8L014HQ" localSheetId="4" hidden="1">#REF!</definedName>
    <definedName name="BExQ8U957Z95TE2BQ63LP8L014HQ" localSheetId="5" hidden="1">#REF!</definedName>
    <definedName name="BExQ8U957Z95TE2BQ63LP8L014HQ" localSheetId="7" hidden="1">#REF!</definedName>
    <definedName name="BExQ8U957Z95TE2BQ63LP8L014HQ" localSheetId="9" hidden="1">#REF!</definedName>
    <definedName name="BExQ8U957Z95TE2BQ63LP8L014HQ" localSheetId="10" hidden="1">#REF!</definedName>
    <definedName name="BExQ8U957Z95TE2BQ63LP8L014HQ" hidden="1">#REF!</definedName>
    <definedName name="BExQ92N464TLXCAL9E8Z3IOXFG72" localSheetId="4" hidden="1">#REF!</definedName>
    <definedName name="BExQ92N464TLXCAL9E8Z3IOXFG72" localSheetId="5" hidden="1">#REF!</definedName>
    <definedName name="BExQ92N464TLXCAL9E8Z3IOXFG72" localSheetId="7" hidden="1">#REF!</definedName>
    <definedName name="BExQ92N464TLXCAL9E8Z3IOXFG72" localSheetId="9" hidden="1">#REF!</definedName>
    <definedName name="BExQ92N464TLXCAL9E8Z3IOXFG72" localSheetId="10" hidden="1">#REF!</definedName>
    <definedName name="BExQ92N464TLXCAL9E8Z3IOXFG72" hidden="1">#REF!</definedName>
    <definedName name="BExQAY8264LAKB160A7T7I442VOH" localSheetId="4" hidden="1">#REF!</definedName>
    <definedName name="BExQAY8264LAKB160A7T7I442VOH" localSheetId="5" hidden="1">#REF!</definedName>
    <definedName name="BExQAY8264LAKB160A7T7I442VOH" localSheetId="7" hidden="1">#REF!</definedName>
    <definedName name="BExQAY8264LAKB160A7T7I442VOH" localSheetId="9" hidden="1">#REF!</definedName>
    <definedName name="BExQAY8264LAKB160A7T7I442VOH" localSheetId="10" hidden="1">#REF!</definedName>
    <definedName name="BExQAY8264LAKB160A7T7I442VOH" hidden="1">#REF!</definedName>
    <definedName name="BExQCTT1B36CK87X7USH46JVJLWW" localSheetId="4" hidden="1">#REF!</definedName>
    <definedName name="BExQCTT1B36CK87X7USH46JVJLWW" localSheetId="5" hidden="1">#REF!</definedName>
    <definedName name="BExQCTT1B36CK87X7USH46JVJLWW" localSheetId="7" hidden="1">#REF!</definedName>
    <definedName name="BExQCTT1B36CK87X7USH46JVJLWW" localSheetId="9" hidden="1">#REF!</definedName>
    <definedName name="BExQCTT1B36CK87X7USH46JVJLWW" localSheetId="10" hidden="1">#REF!</definedName>
    <definedName name="BExQCTT1B36CK87X7USH46JVJLWW" hidden="1">#REF!</definedName>
    <definedName name="BExQD6UARQV7EONK1PL53JP3E9VE" localSheetId="4" hidden="1">#REF!</definedName>
    <definedName name="BExQD6UARQV7EONK1PL53JP3E9VE" localSheetId="5" hidden="1">#REF!</definedName>
    <definedName name="BExQD6UARQV7EONK1PL53JP3E9VE" localSheetId="7" hidden="1">#REF!</definedName>
    <definedName name="BExQD6UARQV7EONK1PL53JP3E9VE" localSheetId="9" hidden="1">#REF!</definedName>
    <definedName name="BExQD6UARQV7EONK1PL53JP3E9VE" localSheetId="10" hidden="1">#REF!</definedName>
    <definedName name="BExQD6UARQV7EONK1PL53JP3E9VE" hidden="1">#REF!</definedName>
    <definedName name="BExQD8N24STRUED4E2IOIEV06P5F" localSheetId="4" hidden="1">#REF!</definedName>
    <definedName name="BExQD8N24STRUED4E2IOIEV06P5F" localSheetId="5" hidden="1">#REF!</definedName>
    <definedName name="BExQD8N24STRUED4E2IOIEV06P5F" localSheetId="7" hidden="1">#REF!</definedName>
    <definedName name="BExQD8N24STRUED4E2IOIEV06P5F" localSheetId="9" hidden="1">#REF!</definedName>
    <definedName name="BExQD8N24STRUED4E2IOIEV06P5F" localSheetId="10" hidden="1">#REF!</definedName>
    <definedName name="BExQD8N24STRUED4E2IOIEV06P5F" hidden="1">#REF!</definedName>
    <definedName name="BExQDHBYKSZ6A1GOGZ35WSO4FYK7" localSheetId="4" hidden="1">#REF!</definedName>
    <definedName name="BExQDHBYKSZ6A1GOGZ35WSO4FYK7" localSheetId="5" hidden="1">#REF!</definedName>
    <definedName name="BExQDHBYKSZ6A1GOGZ35WSO4FYK7" localSheetId="7" hidden="1">#REF!</definedName>
    <definedName name="BExQDHBYKSZ6A1GOGZ35WSO4FYK7" localSheetId="9" hidden="1">#REF!</definedName>
    <definedName name="BExQDHBYKSZ6A1GOGZ35WSO4FYK7" localSheetId="10" hidden="1">#REF!</definedName>
    <definedName name="BExQDHBYKSZ6A1GOGZ35WSO4FYK7" hidden="1">#REF!</definedName>
    <definedName name="BExQE5GG0Y35WGT8EO5ZR0KMC32Z" localSheetId="4" hidden="1">#REF!</definedName>
    <definedName name="BExQE5GG0Y35WGT8EO5ZR0KMC32Z" localSheetId="5" hidden="1">#REF!</definedName>
    <definedName name="BExQE5GG0Y35WGT8EO5ZR0KMC32Z" localSheetId="7" hidden="1">#REF!</definedName>
    <definedName name="BExQE5GG0Y35WGT8EO5ZR0KMC32Z" localSheetId="9" hidden="1">#REF!</definedName>
    <definedName name="BExQE5GG0Y35WGT8EO5ZR0KMC32Z" localSheetId="10" hidden="1">#REF!</definedName>
    <definedName name="BExQE5GG0Y35WGT8EO5ZR0KMC32Z" hidden="1">#REF!</definedName>
    <definedName name="BExQFD2EQXJ5VOCFZGLZZDCP8GWC" localSheetId="4" hidden="1">#REF!</definedName>
    <definedName name="BExQFD2EQXJ5VOCFZGLZZDCP8GWC" localSheetId="5" hidden="1">#REF!</definedName>
    <definedName name="BExQFD2EQXJ5VOCFZGLZZDCP8GWC" localSheetId="7" hidden="1">#REF!</definedName>
    <definedName name="BExQFD2EQXJ5VOCFZGLZZDCP8GWC" localSheetId="9" hidden="1">#REF!</definedName>
    <definedName name="BExQFD2EQXJ5VOCFZGLZZDCP8GWC" localSheetId="10" hidden="1">#REF!</definedName>
    <definedName name="BExQFD2EQXJ5VOCFZGLZZDCP8GWC" hidden="1">#REF!</definedName>
    <definedName name="BExQGFFBTVHCTHCNBJMYHRS969Z1" localSheetId="4" hidden="1">#REF!</definedName>
    <definedName name="BExQGFFBTVHCTHCNBJMYHRS969Z1" localSheetId="5" hidden="1">#REF!</definedName>
    <definedName name="BExQGFFBTVHCTHCNBJMYHRS969Z1" localSheetId="7" hidden="1">#REF!</definedName>
    <definedName name="BExQGFFBTVHCTHCNBJMYHRS969Z1" localSheetId="9" hidden="1">#REF!</definedName>
    <definedName name="BExQGFFBTVHCTHCNBJMYHRS969Z1" localSheetId="10" hidden="1">#REF!</definedName>
    <definedName name="BExQGFFBTVHCTHCNBJMYHRS969Z1" hidden="1">#REF!</definedName>
    <definedName name="BExQGH81OIPP1BI62II9PUU8RKFE" localSheetId="4" hidden="1">#REF!</definedName>
    <definedName name="BExQGH81OIPP1BI62II9PUU8RKFE" localSheetId="5" hidden="1">#REF!</definedName>
    <definedName name="BExQGH81OIPP1BI62II9PUU8RKFE" localSheetId="7" hidden="1">#REF!</definedName>
    <definedName name="BExQGH81OIPP1BI62II9PUU8RKFE" localSheetId="9" hidden="1">#REF!</definedName>
    <definedName name="BExQGH81OIPP1BI62II9PUU8RKFE" localSheetId="10" hidden="1">#REF!</definedName>
    <definedName name="BExQGH81OIPP1BI62II9PUU8RKFE" hidden="1">#REF!</definedName>
    <definedName name="BExQGUPNB895EL6FFEKXD2MWG0VM" localSheetId="4" hidden="1">#REF!</definedName>
    <definedName name="BExQGUPNB895EL6FFEKXD2MWG0VM" localSheetId="5" hidden="1">#REF!</definedName>
    <definedName name="BExQGUPNB895EL6FFEKXD2MWG0VM" localSheetId="7" hidden="1">#REF!</definedName>
    <definedName name="BExQGUPNB895EL6FFEKXD2MWG0VM" localSheetId="9" hidden="1">#REF!</definedName>
    <definedName name="BExQGUPNB895EL6FFEKXD2MWG0VM" localSheetId="10" hidden="1">#REF!</definedName>
    <definedName name="BExQGUPNB895EL6FFEKXD2MWG0VM" hidden="1">#REF!</definedName>
    <definedName name="BExQGZ7F0ZCNSQG1SIG24OSX85W1" localSheetId="4" hidden="1">#REF!</definedName>
    <definedName name="BExQGZ7F0ZCNSQG1SIG24OSX85W1" localSheetId="5" hidden="1">#REF!</definedName>
    <definedName name="BExQGZ7F0ZCNSQG1SIG24OSX85W1" localSheetId="7" hidden="1">#REF!</definedName>
    <definedName name="BExQGZ7F0ZCNSQG1SIG24OSX85W1" localSheetId="9" hidden="1">#REF!</definedName>
    <definedName name="BExQGZ7F0ZCNSQG1SIG24OSX85W1" localSheetId="10" hidden="1">#REF!</definedName>
    <definedName name="BExQGZ7F0ZCNSQG1SIG24OSX85W1" hidden="1">#REF!</definedName>
    <definedName name="BExQH3JU6NURFG6UU4FQH2MEDNYX" localSheetId="4" hidden="1">#REF!</definedName>
    <definedName name="BExQH3JU6NURFG6UU4FQH2MEDNYX" localSheetId="5" hidden="1">#REF!</definedName>
    <definedName name="BExQH3JU6NURFG6UU4FQH2MEDNYX" localSheetId="7" hidden="1">#REF!</definedName>
    <definedName name="BExQH3JU6NURFG6UU4FQH2MEDNYX" localSheetId="9" hidden="1">#REF!</definedName>
    <definedName name="BExQH3JU6NURFG6UU4FQH2MEDNYX" localSheetId="10" hidden="1">#REF!</definedName>
    <definedName name="BExQH3JU6NURFG6UU4FQH2MEDNYX" hidden="1">#REF!</definedName>
    <definedName name="BExQHAG6EJWW0WND2W89BW14BDH1" localSheetId="4" hidden="1">#REF!</definedName>
    <definedName name="BExQHAG6EJWW0WND2W89BW14BDH1" localSheetId="5" hidden="1">#REF!</definedName>
    <definedName name="BExQHAG6EJWW0WND2W89BW14BDH1" localSheetId="7" hidden="1">#REF!</definedName>
    <definedName name="BExQHAG6EJWW0WND2W89BW14BDH1" localSheetId="9" hidden="1">#REF!</definedName>
    <definedName name="BExQHAG6EJWW0WND2W89BW14BDH1" localSheetId="10" hidden="1">#REF!</definedName>
    <definedName name="BExQHAG6EJWW0WND2W89BW14BDH1" hidden="1">#REF!</definedName>
    <definedName name="BExQIAPIILUQG21ZNNGHLAVQ1ADS" localSheetId="4" hidden="1">#REF!</definedName>
    <definedName name="BExQIAPIILUQG21ZNNGHLAVQ1ADS" localSheetId="5" hidden="1">#REF!</definedName>
    <definedName name="BExQIAPIILUQG21ZNNGHLAVQ1ADS" localSheetId="7" hidden="1">#REF!</definedName>
    <definedName name="BExQIAPIILUQG21ZNNGHLAVQ1ADS" localSheetId="9" hidden="1">#REF!</definedName>
    <definedName name="BExQIAPIILUQG21ZNNGHLAVQ1ADS" localSheetId="10" hidden="1">#REF!</definedName>
    <definedName name="BExQIAPIILUQG21ZNNGHLAVQ1ADS" hidden="1">#REF!</definedName>
    <definedName name="BExQIDUXQ84W8BNWLCQ2XYG6GAUR" localSheetId="4" hidden="1">#REF!</definedName>
    <definedName name="BExQIDUXQ84W8BNWLCQ2XYG6GAUR" localSheetId="5" hidden="1">#REF!</definedName>
    <definedName name="BExQIDUXQ84W8BNWLCQ2XYG6GAUR" localSheetId="7" hidden="1">#REF!</definedName>
    <definedName name="BExQIDUXQ84W8BNWLCQ2XYG6GAUR" localSheetId="9" hidden="1">#REF!</definedName>
    <definedName name="BExQIDUXQ84W8BNWLCQ2XYG6GAUR" localSheetId="10" hidden="1">#REF!</definedName>
    <definedName name="BExQIDUXQ84W8BNWLCQ2XYG6GAUR" hidden="1">#REF!</definedName>
    <definedName name="BExQIQLDXN0EX6QE2UE4B7KC0MZY" localSheetId="4" hidden="1">#REF!</definedName>
    <definedName name="BExQIQLDXN0EX6QE2UE4B7KC0MZY" localSheetId="5" hidden="1">#REF!</definedName>
    <definedName name="BExQIQLDXN0EX6QE2UE4B7KC0MZY" localSheetId="7" hidden="1">#REF!</definedName>
    <definedName name="BExQIQLDXN0EX6QE2UE4B7KC0MZY" localSheetId="9" hidden="1">#REF!</definedName>
    <definedName name="BExQIQLDXN0EX6QE2UE4B7KC0MZY" localSheetId="10" hidden="1">#REF!</definedName>
    <definedName name="BExQIQLDXN0EX6QE2UE4B7KC0MZY" hidden="1">#REF!</definedName>
    <definedName name="BExQJIBCNTR8XOZXF6WPYVSGAMJU" localSheetId="4" hidden="1">#REF!</definedName>
    <definedName name="BExQJIBCNTR8XOZXF6WPYVSGAMJU" localSheetId="5" hidden="1">#REF!</definedName>
    <definedName name="BExQJIBCNTR8XOZXF6WPYVSGAMJU" localSheetId="7" hidden="1">#REF!</definedName>
    <definedName name="BExQJIBCNTR8XOZXF6WPYVSGAMJU" localSheetId="9" hidden="1">#REF!</definedName>
    <definedName name="BExQJIBCNTR8XOZXF6WPYVSGAMJU" localSheetId="10" hidden="1">#REF!</definedName>
    <definedName name="BExQJIBCNTR8XOZXF6WPYVSGAMJU" hidden="1">#REF!</definedName>
    <definedName name="BExQJUGERCHSD5QMDASWSQQZM2DE" localSheetId="4" hidden="1">#REF!</definedName>
    <definedName name="BExQJUGERCHSD5QMDASWSQQZM2DE" localSheetId="5" hidden="1">#REF!</definedName>
    <definedName name="BExQJUGERCHSD5QMDASWSQQZM2DE" localSheetId="7" hidden="1">#REF!</definedName>
    <definedName name="BExQJUGERCHSD5QMDASWSQQZM2DE" localSheetId="9" hidden="1">#REF!</definedName>
    <definedName name="BExQJUGERCHSD5QMDASWSQQZM2DE" localSheetId="10" hidden="1">#REF!</definedName>
    <definedName name="BExQJUGERCHSD5QMDASWSQQZM2DE" hidden="1">#REF!</definedName>
    <definedName name="BExQKAHKQADOXZZE8EVRMRPT26YU" localSheetId="4" hidden="1">#REF!</definedName>
    <definedName name="BExQKAHKQADOXZZE8EVRMRPT26YU" localSheetId="5" hidden="1">#REF!</definedName>
    <definedName name="BExQKAHKQADOXZZE8EVRMRPT26YU" localSheetId="7" hidden="1">#REF!</definedName>
    <definedName name="BExQKAHKQADOXZZE8EVRMRPT26YU" localSheetId="9" hidden="1">#REF!</definedName>
    <definedName name="BExQKAHKQADOXZZE8EVRMRPT26YU" localSheetId="10" hidden="1">#REF!</definedName>
    <definedName name="BExQKAHKQADOXZZE8EVRMRPT26YU" hidden="1">#REF!</definedName>
    <definedName name="BExQKP69C4U360AULI5TFLA3KKN9" localSheetId="4" hidden="1">#REF!</definedName>
    <definedName name="BExQKP69C4U360AULI5TFLA3KKN9" localSheetId="5" hidden="1">#REF!</definedName>
    <definedName name="BExQKP69C4U360AULI5TFLA3KKN9" localSheetId="7" hidden="1">#REF!</definedName>
    <definedName name="BExQKP69C4U360AULI5TFLA3KKN9" localSheetId="9" hidden="1">#REF!</definedName>
    <definedName name="BExQKP69C4U360AULI5TFLA3KKN9" localSheetId="10" hidden="1">#REF!</definedName>
    <definedName name="BExQKP69C4U360AULI5TFLA3KKN9" hidden="1">#REF!</definedName>
    <definedName name="BExRZCBWH845ANL39X2OP40ZBXCR" localSheetId="4" hidden="1">#REF!</definedName>
    <definedName name="BExRZCBWH845ANL39X2OP40ZBXCR" localSheetId="5" hidden="1">#REF!</definedName>
    <definedName name="BExRZCBWH845ANL39X2OP40ZBXCR" localSheetId="7" hidden="1">#REF!</definedName>
    <definedName name="BExRZCBWH845ANL39X2OP40ZBXCR" localSheetId="9" hidden="1">#REF!</definedName>
    <definedName name="BExRZCBWH845ANL39X2OP40ZBXCR" localSheetId="10" hidden="1">#REF!</definedName>
    <definedName name="BExRZCBWH845ANL39X2OP40ZBXCR" hidden="1">#REF!</definedName>
    <definedName name="BExS0J6SZZGO7FQ7I1J55L9WALQ8" localSheetId="4" hidden="1">#REF!</definedName>
    <definedName name="BExS0J6SZZGO7FQ7I1J55L9WALQ8" localSheetId="5" hidden="1">#REF!</definedName>
    <definedName name="BExS0J6SZZGO7FQ7I1J55L9WALQ8" localSheetId="7" hidden="1">#REF!</definedName>
    <definedName name="BExS0J6SZZGO7FQ7I1J55L9WALQ8" localSheetId="9" hidden="1">#REF!</definedName>
    <definedName name="BExS0J6SZZGO7FQ7I1J55L9WALQ8" localSheetId="10" hidden="1">#REF!</definedName>
    <definedName name="BExS0J6SZZGO7FQ7I1J55L9WALQ8" hidden="1">#REF!</definedName>
    <definedName name="BExS0SBTAN1GN4ZVYQPU39UZAH3Q" localSheetId="4" hidden="1">#REF!</definedName>
    <definedName name="BExS0SBTAN1GN4ZVYQPU39UZAH3Q" localSheetId="5" hidden="1">#REF!</definedName>
    <definedName name="BExS0SBTAN1GN4ZVYQPU39UZAH3Q" localSheetId="7" hidden="1">#REF!</definedName>
    <definedName name="BExS0SBTAN1GN4ZVYQPU39UZAH3Q" localSheetId="9" hidden="1">#REF!</definedName>
    <definedName name="BExS0SBTAN1GN4ZVYQPU39UZAH3Q" localSheetId="10" hidden="1">#REF!</definedName>
    <definedName name="BExS0SBTAN1GN4ZVYQPU39UZAH3Q" hidden="1">#REF!</definedName>
    <definedName name="BExS2EX4O4D0NVWU4LELOBITG7TL" localSheetId="4" hidden="1">#REF!</definedName>
    <definedName name="BExS2EX4O4D0NVWU4LELOBITG7TL" localSheetId="5" hidden="1">#REF!</definedName>
    <definedName name="BExS2EX4O4D0NVWU4LELOBITG7TL" localSheetId="7" hidden="1">#REF!</definedName>
    <definedName name="BExS2EX4O4D0NVWU4LELOBITG7TL" localSheetId="9" hidden="1">#REF!</definedName>
    <definedName name="BExS2EX4O4D0NVWU4LELOBITG7TL" localSheetId="10" hidden="1">#REF!</definedName>
    <definedName name="BExS2EX4O4D0NVWU4LELOBITG7TL" hidden="1">#REF!</definedName>
    <definedName name="BExS2MUY8SGIRAGAEPUMVFPGV8HU" localSheetId="4" hidden="1">#REF!</definedName>
    <definedName name="BExS2MUY8SGIRAGAEPUMVFPGV8HU" localSheetId="5" hidden="1">#REF!</definedName>
    <definedName name="BExS2MUY8SGIRAGAEPUMVFPGV8HU" localSheetId="7" hidden="1">#REF!</definedName>
    <definedName name="BExS2MUY8SGIRAGAEPUMVFPGV8HU" localSheetId="9" hidden="1">#REF!</definedName>
    <definedName name="BExS2MUY8SGIRAGAEPUMVFPGV8HU" localSheetId="10" hidden="1">#REF!</definedName>
    <definedName name="BExS2MUY8SGIRAGAEPUMVFPGV8HU" hidden="1">#REF!</definedName>
    <definedName name="BExS3GZENC7KK7RJIASVSANDDAPC" localSheetId="4" hidden="1">#REF!</definedName>
    <definedName name="BExS3GZENC7KK7RJIASVSANDDAPC" localSheetId="5" hidden="1">#REF!</definedName>
    <definedName name="BExS3GZENC7KK7RJIASVSANDDAPC" localSheetId="7" hidden="1">#REF!</definedName>
    <definedName name="BExS3GZENC7KK7RJIASVSANDDAPC" localSheetId="9" hidden="1">#REF!</definedName>
    <definedName name="BExS3GZENC7KK7RJIASVSANDDAPC" localSheetId="10" hidden="1">#REF!</definedName>
    <definedName name="BExS3GZENC7KK7RJIASVSANDDAPC" hidden="1">#REF!</definedName>
    <definedName name="BExS3WEZGV1VBIR0ZXF9VDLHMW2H" localSheetId="4" hidden="1">#REF!</definedName>
    <definedName name="BExS3WEZGV1VBIR0ZXF9VDLHMW2H" localSheetId="5" hidden="1">#REF!</definedName>
    <definedName name="BExS3WEZGV1VBIR0ZXF9VDLHMW2H" localSheetId="7" hidden="1">#REF!</definedName>
    <definedName name="BExS3WEZGV1VBIR0ZXF9VDLHMW2H" localSheetId="9" hidden="1">#REF!</definedName>
    <definedName name="BExS3WEZGV1VBIR0ZXF9VDLHMW2H" localSheetId="10" hidden="1">#REF!</definedName>
    <definedName name="BExS3WEZGV1VBIR0ZXF9VDLHMW2H" hidden="1">#REF!</definedName>
    <definedName name="BExS4KOY5FCCX97RNSY7618ZBNUL" localSheetId="4" hidden="1">#REF!</definedName>
    <definedName name="BExS4KOY5FCCX97RNSY7618ZBNUL" localSheetId="5" hidden="1">#REF!</definedName>
    <definedName name="BExS4KOY5FCCX97RNSY7618ZBNUL" localSheetId="7" hidden="1">#REF!</definedName>
    <definedName name="BExS4KOY5FCCX97RNSY7618ZBNUL" localSheetId="9" hidden="1">#REF!</definedName>
    <definedName name="BExS4KOY5FCCX97RNSY7618ZBNUL" localSheetId="10" hidden="1">#REF!</definedName>
    <definedName name="BExS4KOY5FCCX97RNSY7618ZBNUL" hidden="1">#REF!</definedName>
    <definedName name="BExS4ZTQX0LOG1LAD638Y496KO1B" localSheetId="4" hidden="1">#REF!</definedName>
    <definedName name="BExS4ZTQX0LOG1LAD638Y496KO1B" localSheetId="5" hidden="1">#REF!</definedName>
    <definedName name="BExS4ZTQX0LOG1LAD638Y496KO1B" localSheetId="7" hidden="1">#REF!</definedName>
    <definedName name="BExS4ZTQX0LOG1LAD638Y496KO1B" localSheetId="9" hidden="1">#REF!</definedName>
    <definedName name="BExS4ZTQX0LOG1LAD638Y496KO1B" localSheetId="10" hidden="1">#REF!</definedName>
    <definedName name="BExS4ZTQX0LOG1LAD638Y496KO1B" hidden="1">#REF!</definedName>
    <definedName name="BExS5WHSIB55RBF20FYQQ3SO60JN" localSheetId="4" hidden="1">#REF!</definedName>
    <definedName name="BExS5WHSIB55RBF20FYQQ3SO60JN" localSheetId="5" hidden="1">#REF!</definedName>
    <definedName name="BExS5WHSIB55RBF20FYQQ3SO60JN" localSheetId="7" hidden="1">#REF!</definedName>
    <definedName name="BExS5WHSIB55RBF20FYQQ3SO60JN" localSheetId="9" hidden="1">#REF!</definedName>
    <definedName name="BExS5WHSIB55RBF20FYQQ3SO60JN" localSheetId="10" hidden="1">#REF!</definedName>
    <definedName name="BExS5WHSIB55RBF20FYQQ3SO60JN" hidden="1">#REF!</definedName>
    <definedName name="BExS6KGYZLS9FQT4W0NLOBTK313T" localSheetId="4" hidden="1">#REF!</definedName>
    <definedName name="BExS6KGYZLS9FQT4W0NLOBTK313T" localSheetId="5" hidden="1">#REF!</definedName>
    <definedName name="BExS6KGYZLS9FQT4W0NLOBTK313T" localSheetId="7" hidden="1">#REF!</definedName>
    <definedName name="BExS6KGYZLS9FQT4W0NLOBTK313T" localSheetId="9" hidden="1">#REF!</definedName>
    <definedName name="BExS6KGYZLS9FQT4W0NLOBTK313T" localSheetId="10" hidden="1">#REF!</definedName>
    <definedName name="BExS6KGYZLS9FQT4W0NLOBTK313T" hidden="1">#REF!</definedName>
    <definedName name="BExS6LINHBOLU55W037ZQ7VBPOOJ" localSheetId="4" hidden="1">#REF!</definedName>
    <definedName name="BExS6LINHBOLU55W037ZQ7VBPOOJ" localSheetId="5" hidden="1">#REF!</definedName>
    <definedName name="BExS6LINHBOLU55W037ZQ7VBPOOJ" localSheetId="7" hidden="1">#REF!</definedName>
    <definedName name="BExS6LINHBOLU55W037ZQ7VBPOOJ" localSheetId="9" hidden="1">#REF!</definedName>
    <definedName name="BExS6LINHBOLU55W037ZQ7VBPOOJ" localSheetId="10" hidden="1">#REF!</definedName>
    <definedName name="BExS6LINHBOLU55W037ZQ7VBPOOJ" hidden="1">#REF!</definedName>
    <definedName name="BExS6NWZ52KIY45AKH93ADYIQ3XJ" localSheetId="4" hidden="1">#REF!</definedName>
    <definedName name="BExS6NWZ52KIY45AKH93ADYIQ3XJ" localSheetId="5" hidden="1">#REF!</definedName>
    <definedName name="BExS6NWZ52KIY45AKH93ADYIQ3XJ" localSheetId="7" hidden="1">#REF!</definedName>
    <definedName name="BExS6NWZ52KIY45AKH93ADYIQ3XJ" localSheetId="9" hidden="1">#REF!</definedName>
    <definedName name="BExS6NWZ52KIY45AKH93ADYIQ3XJ" localSheetId="10" hidden="1">#REF!</definedName>
    <definedName name="BExS6NWZ52KIY45AKH93ADYIQ3XJ" hidden="1">#REF!</definedName>
    <definedName name="BExS6T5QDCL3O1NF9TSJEZ8ZCW46" localSheetId="4" hidden="1">#REF!</definedName>
    <definedName name="BExS6T5QDCL3O1NF9TSJEZ8ZCW46" localSheetId="5" hidden="1">#REF!</definedName>
    <definedName name="BExS6T5QDCL3O1NF9TSJEZ8ZCW46" localSheetId="7" hidden="1">#REF!</definedName>
    <definedName name="BExS6T5QDCL3O1NF9TSJEZ8ZCW46" localSheetId="9" hidden="1">#REF!</definedName>
    <definedName name="BExS6T5QDCL3O1NF9TSJEZ8ZCW46" localSheetId="10" hidden="1">#REF!</definedName>
    <definedName name="BExS6T5QDCL3O1NF9TSJEZ8ZCW46" hidden="1">#REF!</definedName>
    <definedName name="BExS6WGFSXIKJGPOF0W6S4DBIYX8" localSheetId="4" hidden="1">#REF!</definedName>
    <definedName name="BExS6WGFSXIKJGPOF0W6S4DBIYX8" localSheetId="5" hidden="1">#REF!</definedName>
    <definedName name="BExS6WGFSXIKJGPOF0W6S4DBIYX8" localSheetId="7" hidden="1">#REF!</definedName>
    <definedName name="BExS6WGFSXIKJGPOF0W6S4DBIYX8" localSheetId="9" hidden="1">#REF!</definedName>
    <definedName name="BExS6WGFSXIKJGPOF0W6S4DBIYX8" localSheetId="10" hidden="1">#REF!</definedName>
    <definedName name="BExS6WGFSXIKJGPOF0W6S4DBIYX8" hidden="1">#REF!</definedName>
    <definedName name="BExS7V2OIS5E8X0GUVSOL3MKCHNX" localSheetId="4" hidden="1">#REF!</definedName>
    <definedName name="BExS7V2OIS5E8X0GUVSOL3MKCHNX" localSheetId="5" hidden="1">#REF!</definedName>
    <definedName name="BExS7V2OIS5E8X0GUVSOL3MKCHNX" localSheetId="7" hidden="1">#REF!</definedName>
    <definedName name="BExS7V2OIS5E8X0GUVSOL3MKCHNX" localSheetId="9" hidden="1">#REF!</definedName>
    <definedName name="BExS7V2OIS5E8X0GUVSOL3MKCHNX" localSheetId="10" hidden="1">#REF!</definedName>
    <definedName name="BExS7V2OIS5E8X0GUVSOL3MKCHNX" hidden="1">#REF!</definedName>
    <definedName name="BExS7VIT0H4R3G8QCQYBGX7E7XNC" localSheetId="4" hidden="1">#REF!</definedName>
    <definedName name="BExS7VIT0H4R3G8QCQYBGX7E7XNC" localSheetId="5" hidden="1">#REF!</definedName>
    <definedName name="BExS7VIT0H4R3G8QCQYBGX7E7XNC" localSheetId="7" hidden="1">#REF!</definedName>
    <definedName name="BExS7VIT0H4R3G8QCQYBGX7E7XNC" localSheetId="9" hidden="1">#REF!</definedName>
    <definedName name="BExS7VIT0H4R3G8QCQYBGX7E7XNC" localSheetId="10" hidden="1">#REF!</definedName>
    <definedName name="BExS7VIT0H4R3G8QCQYBGX7E7XNC" hidden="1">#REF!</definedName>
    <definedName name="BExS7ZKKFDXLLJ2AQMY0JPV1BIN9" localSheetId="4" hidden="1">#REF!</definedName>
    <definedName name="BExS7ZKKFDXLLJ2AQMY0JPV1BIN9" localSheetId="5" hidden="1">#REF!</definedName>
    <definedName name="BExS7ZKKFDXLLJ2AQMY0JPV1BIN9" localSheetId="7" hidden="1">#REF!</definedName>
    <definedName name="BExS7ZKKFDXLLJ2AQMY0JPV1BIN9" localSheetId="9" hidden="1">#REF!</definedName>
    <definedName name="BExS7ZKKFDXLLJ2AQMY0JPV1BIN9" localSheetId="10" hidden="1">#REF!</definedName>
    <definedName name="BExS7ZKKFDXLLJ2AQMY0JPV1BIN9" hidden="1">#REF!</definedName>
    <definedName name="BExS8V6SHZAHZXOUI9FMZCJTO08S" localSheetId="4" hidden="1">#REF!</definedName>
    <definedName name="BExS8V6SHZAHZXOUI9FMZCJTO08S" localSheetId="5" hidden="1">#REF!</definedName>
    <definedName name="BExS8V6SHZAHZXOUI9FMZCJTO08S" localSheetId="7" hidden="1">#REF!</definedName>
    <definedName name="BExS8V6SHZAHZXOUI9FMZCJTO08S" localSheetId="9" hidden="1">#REF!</definedName>
    <definedName name="BExS8V6SHZAHZXOUI9FMZCJTO08S" localSheetId="10" hidden="1">#REF!</definedName>
    <definedName name="BExS8V6SHZAHZXOUI9FMZCJTO08S" hidden="1">#REF!</definedName>
    <definedName name="BExSAFOK2TIYG822VHWMR586WD5V" localSheetId="4" hidden="1">#REF!</definedName>
    <definedName name="BExSAFOK2TIYG822VHWMR586WD5V" localSheetId="5" hidden="1">#REF!</definedName>
    <definedName name="BExSAFOK2TIYG822VHWMR586WD5V" localSheetId="7" hidden="1">#REF!</definedName>
    <definedName name="BExSAFOK2TIYG822VHWMR586WD5V" localSheetId="9" hidden="1">#REF!</definedName>
    <definedName name="BExSAFOK2TIYG822VHWMR586WD5V" localSheetId="10" hidden="1">#REF!</definedName>
    <definedName name="BExSAFOK2TIYG822VHWMR586WD5V" hidden="1">#REF!</definedName>
    <definedName name="BExSAH6H0LCMTFD8X1ORV47CNU5F" localSheetId="4" hidden="1">#REF!</definedName>
    <definedName name="BExSAH6H0LCMTFD8X1ORV47CNU5F" localSheetId="5" hidden="1">#REF!</definedName>
    <definedName name="BExSAH6H0LCMTFD8X1ORV47CNU5F" localSheetId="7" hidden="1">#REF!</definedName>
    <definedName name="BExSAH6H0LCMTFD8X1ORV47CNU5F" localSheetId="9" hidden="1">#REF!</definedName>
    <definedName name="BExSAH6H0LCMTFD8X1ORV47CNU5F" localSheetId="10" hidden="1">#REF!</definedName>
    <definedName name="BExSAH6H0LCMTFD8X1ORV47CNU5F" hidden="1">#REF!</definedName>
    <definedName name="BExSD76EEIXPREVP847YAISNNUAT" localSheetId="4" hidden="1">#REF!</definedName>
    <definedName name="BExSD76EEIXPREVP847YAISNNUAT" localSheetId="5" hidden="1">#REF!</definedName>
    <definedName name="BExSD76EEIXPREVP847YAISNNUAT" localSheetId="7" hidden="1">#REF!</definedName>
    <definedName name="BExSD76EEIXPREVP847YAISNNUAT" localSheetId="9" hidden="1">#REF!</definedName>
    <definedName name="BExSD76EEIXPREVP847YAISNNUAT" localSheetId="10" hidden="1">#REF!</definedName>
    <definedName name="BExSD76EEIXPREVP847YAISNNUAT" hidden="1">#REF!</definedName>
    <definedName name="BExSDQNVEC85619T3PACZH2L807Q" localSheetId="4" hidden="1">#REF!</definedName>
    <definedName name="BExSDQNVEC85619T3PACZH2L807Q" localSheetId="5" hidden="1">#REF!</definedName>
    <definedName name="BExSDQNVEC85619T3PACZH2L807Q" localSheetId="7" hidden="1">#REF!</definedName>
    <definedName name="BExSDQNVEC85619T3PACZH2L807Q" localSheetId="9" hidden="1">#REF!</definedName>
    <definedName name="BExSDQNVEC85619T3PACZH2L807Q" localSheetId="10" hidden="1">#REF!</definedName>
    <definedName name="BExSDQNVEC85619T3PACZH2L807Q" hidden="1">#REF!</definedName>
    <definedName name="BExSDUPFUXA4IIT7EKPDPVMCFP05" localSheetId="4" hidden="1">#REF!</definedName>
    <definedName name="BExSDUPFUXA4IIT7EKPDPVMCFP05" localSheetId="5" hidden="1">#REF!</definedName>
    <definedName name="BExSDUPFUXA4IIT7EKPDPVMCFP05" localSheetId="7" hidden="1">#REF!</definedName>
    <definedName name="BExSDUPFUXA4IIT7EKPDPVMCFP05" localSheetId="9" hidden="1">#REF!</definedName>
    <definedName name="BExSDUPFUXA4IIT7EKPDPVMCFP05" localSheetId="10" hidden="1">#REF!</definedName>
    <definedName name="BExSDUPFUXA4IIT7EKPDPVMCFP05" hidden="1">#REF!</definedName>
    <definedName name="BExSEB6VMS61LSEODZYJ3SGWTOFT" localSheetId="4" hidden="1">#REF!</definedName>
    <definedName name="BExSEB6VMS61LSEODZYJ3SGWTOFT" localSheetId="5" hidden="1">#REF!</definedName>
    <definedName name="BExSEB6VMS61LSEODZYJ3SGWTOFT" localSheetId="7" hidden="1">#REF!</definedName>
    <definedName name="BExSEB6VMS61LSEODZYJ3SGWTOFT" localSheetId="9" hidden="1">#REF!</definedName>
    <definedName name="BExSEB6VMS61LSEODZYJ3SGWTOFT" localSheetId="10" hidden="1">#REF!</definedName>
    <definedName name="BExSEB6VMS61LSEODZYJ3SGWTOFT" hidden="1">#REF!</definedName>
    <definedName name="BExSEFU1V6UDNBRQEBBPKE8RJP0B" localSheetId="4" hidden="1">#REF!</definedName>
    <definedName name="BExSEFU1V6UDNBRQEBBPKE8RJP0B" localSheetId="5" hidden="1">#REF!</definedName>
    <definedName name="BExSEFU1V6UDNBRQEBBPKE8RJP0B" localSheetId="7" hidden="1">#REF!</definedName>
    <definedName name="BExSEFU1V6UDNBRQEBBPKE8RJP0B" localSheetId="9" hidden="1">#REF!</definedName>
    <definedName name="BExSEFU1V6UDNBRQEBBPKE8RJP0B" localSheetId="10" hidden="1">#REF!</definedName>
    <definedName name="BExSEFU1V6UDNBRQEBBPKE8RJP0B" hidden="1">#REF!</definedName>
    <definedName name="BExSEMQ6OR32434N9R75XRTJOMVT" localSheetId="4" hidden="1">#REF!</definedName>
    <definedName name="BExSEMQ6OR32434N9R75XRTJOMVT" localSheetId="5" hidden="1">#REF!</definedName>
    <definedName name="BExSEMQ6OR32434N9R75XRTJOMVT" localSheetId="7" hidden="1">#REF!</definedName>
    <definedName name="BExSEMQ6OR32434N9R75XRTJOMVT" localSheetId="9" hidden="1">#REF!</definedName>
    <definedName name="BExSEMQ6OR32434N9R75XRTJOMVT" localSheetId="10" hidden="1">#REF!</definedName>
    <definedName name="BExSEMQ6OR32434N9R75XRTJOMVT" hidden="1">#REF!</definedName>
    <definedName name="BExSESF79XYQTP54FMK4QLT1FFBB" localSheetId="4" hidden="1">#REF!</definedName>
    <definedName name="BExSESF79XYQTP54FMK4QLT1FFBB" localSheetId="5" hidden="1">#REF!</definedName>
    <definedName name="BExSESF79XYQTP54FMK4QLT1FFBB" localSheetId="7" hidden="1">#REF!</definedName>
    <definedName name="BExSESF79XYQTP54FMK4QLT1FFBB" localSheetId="9" hidden="1">#REF!</definedName>
    <definedName name="BExSESF79XYQTP54FMK4QLT1FFBB" localSheetId="10" hidden="1">#REF!</definedName>
    <definedName name="BExSESF79XYQTP54FMK4QLT1FFBB" hidden="1">#REF!</definedName>
    <definedName name="BExSF9SZWRZTMN1L09UIMX6RZZC0" localSheetId="4" hidden="1">#REF!</definedName>
    <definedName name="BExSF9SZWRZTMN1L09UIMX6RZZC0" localSheetId="5" hidden="1">#REF!</definedName>
    <definedName name="BExSF9SZWRZTMN1L09UIMX6RZZC0" localSheetId="7" hidden="1">#REF!</definedName>
    <definedName name="BExSF9SZWRZTMN1L09UIMX6RZZC0" localSheetId="9" hidden="1">#REF!</definedName>
    <definedName name="BExSF9SZWRZTMN1L09UIMX6RZZC0" localSheetId="10" hidden="1">#REF!</definedName>
    <definedName name="BExSF9SZWRZTMN1L09UIMX6RZZC0" hidden="1">#REF!</definedName>
    <definedName name="BExSFG3K1S0WSGZ9SS1NY5HZY44H" localSheetId="4" hidden="1">#REF!</definedName>
    <definedName name="BExSFG3K1S0WSGZ9SS1NY5HZY44H" localSheetId="5" hidden="1">#REF!</definedName>
    <definedName name="BExSFG3K1S0WSGZ9SS1NY5HZY44H" localSheetId="7" hidden="1">#REF!</definedName>
    <definedName name="BExSFG3K1S0WSGZ9SS1NY5HZY44H" localSheetId="9" hidden="1">#REF!</definedName>
    <definedName name="BExSFG3K1S0WSGZ9SS1NY5HZY44H" localSheetId="10" hidden="1">#REF!</definedName>
    <definedName name="BExSFG3K1S0WSGZ9SS1NY5HZY44H" hidden="1">#REF!</definedName>
    <definedName name="BExSFVZG37O3XRXDJY22QX8XONWU" localSheetId="4" hidden="1">#REF!</definedName>
    <definedName name="BExSFVZG37O3XRXDJY22QX8XONWU" localSheetId="5" hidden="1">#REF!</definedName>
    <definedName name="BExSFVZG37O3XRXDJY22QX8XONWU" localSheetId="7" hidden="1">#REF!</definedName>
    <definedName name="BExSFVZG37O3XRXDJY22QX8XONWU" localSheetId="9" hidden="1">#REF!</definedName>
    <definedName name="BExSFVZG37O3XRXDJY22QX8XONWU" localSheetId="10" hidden="1">#REF!</definedName>
    <definedName name="BExSFVZG37O3XRXDJY22QX8XONWU" hidden="1">#REF!</definedName>
    <definedName name="BExSG06H9VAOQ9E3LBTCO8000PFC" localSheetId="4" hidden="1">#REF!</definedName>
    <definedName name="BExSG06H9VAOQ9E3LBTCO8000PFC" localSheetId="5" hidden="1">#REF!</definedName>
    <definedName name="BExSG06H9VAOQ9E3LBTCO8000PFC" localSheetId="7" hidden="1">#REF!</definedName>
    <definedName name="BExSG06H9VAOQ9E3LBTCO8000PFC" localSheetId="9" hidden="1">#REF!</definedName>
    <definedName name="BExSG06H9VAOQ9E3LBTCO8000PFC" localSheetId="10" hidden="1">#REF!</definedName>
    <definedName name="BExSG06H9VAOQ9E3LBTCO8000PFC" hidden="1">#REF!</definedName>
    <definedName name="BExSG0BT3NJMCMQ20PWGS4AANYJM" localSheetId="4" hidden="1">#REF!</definedName>
    <definedName name="BExSG0BT3NJMCMQ20PWGS4AANYJM" localSheetId="5" hidden="1">#REF!</definedName>
    <definedName name="BExSG0BT3NJMCMQ20PWGS4AANYJM" localSheetId="7" hidden="1">#REF!</definedName>
    <definedName name="BExSG0BT3NJMCMQ20PWGS4AANYJM" localSheetId="9" hidden="1">#REF!</definedName>
    <definedName name="BExSG0BT3NJMCMQ20PWGS4AANYJM" localSheetId="10" hidden="1">#REF!</definedName>
    <definedName name="BExSG0BT3NJMCMQ20PWGS4AANYJM" hidden="1">#REF!</definedName>
    <definedName name="BExSG1TQ8W9KQN16Y8G0MX6EW0J3" localSheetId="4" hidden="1">#REF!</definedName>
    <definedName name="BExSG1TQ8W9KQN16Y8G0MX6EW0J3" localSheetId="5" hidden="1">#REF!</definedName>
    <definedName name="BExSG1TQ8W9KQN16Y8G0MX6EW0J3" localSheetId="7" hidden="1">#REF!</definedName>
    <definedName name="BExSG1TQ8W9KQN16Y8G0MX6EW0J3" localSheetId="9" hidden="1">#REF!</definedName>
    <definedName name="BExSG1TQ8W9KQN16Y8G0MX6EW0J3" localSheetId="10" hidden="1">#REF!</definedName>
    <definedName name="BExSG1TQ8W9KQN16Y8G0MX6EW0J3" hidden="1">#REF!</definedName>
    <definedName name="BExSG24K44AE94SFJVRWOKJVS7NF" localSheetId="4" hidden="1">#REF!</definedName>
    <definedName name="BExSG24K44AE94SFJVRWOKJVS7NF" localSheetId="5" hidden="1">#REF!</definedName>
    <definedName name="BExSG24K44AE94SFJVRWOKJVS7NF" localSheetId="7" hidden="1">#REF!</definedName>
    <definedName name="BExSG24K44AE94SFJVRWOKJVS7NF" localSheetId="9" hidden="1">#REF!</definedName>
    <definedName name="BExSG24K44AE94SFJVRWOKJVS7NF" localSheetId="10" hidden="1">#REF!</definedName>
    <definedName name="BExSG24K44AE94SFJVRWOKJVS7NF" hidden="1">#REF!</definedName>
    <definedName name="BExSGEPPVVZK7RM39PZYRXABF9IU" localSheetId="4" hidden="1">#REF!</definedName>
    <definedName name="BExSGEPPVVZK7RM39PZYRXABF9IU" localSheetId="5" hidden="1">#REF!</definedName>
    <definedName name="BExSGEPPVVZK7RM39PZYRXABF9IU" localSheetId="7" hidden="1">#REF!</definedName>
    <definedName name="BExSGEPPVVZK7RM39PZYRXABF9IU" localSheetId="9" hidden="1">#REF!</definedName>
    <definedName name="BExSGEPPVVZK7RM39PZYRXABF9IU" localSheetId="10" hidden="1">#REF!</definedName>
    <definedName name="BExSGEPPVVZK7RM39PZYRXABF9IU" hidden="1">#REF!</definedName>
    <definedName name="BExTU6JXQKAYQ3GE6TC4EGZF0WNF" localSheetId="4" hidden="1">#REF!</definedName>
    <definedName name="BExTU6JXQKAYQ3GE6TC4EGZF0WNF" localSheetId="5" hidden="1">#REF!</definedName>
    <definedName name="BExTU6JXQKAYQ3GE6TC4EGZF0WNF" localSheetId="7" hidden="1">#REF!</definedName>
    <definedName name="BExTU6JXQKAYQ3GE6TC4EGZF0WNF" localSheetId="9" hidden="1">#REF!</definedName>
    <definedName name="BExTU6JXQKAYQ3GE6TC4EGZF0WNF" localSheetId="10" hidden="1">#REF!</definedName>
    <definedName name="BExTU6JXQKAYQ3GE6TC4EGZF0WNF" hidden="1">#REF!</definedName>
    <definedName name="BExTUFUF8KLWYUHO8INNV4H7QA39" localSheetId="4" hidden="1">#REF!</definedName>
    <definedName name="BExTUFUF8KLWYUHO8INNV4H7QA39" localSheetId="5" hidden="1">#REF!</definedName>
    <definedName name="BExTUFUF8KLWYUHO8INNV4H7QA39" localSheetId="7" hidden="1">#REF!</definedName>
    <definedName name="BExTUFUF8KLWYUHO8INNV4H7QA39" localSheetId="9" hidden="1">#REF!</definedName>
    <definedName name="BExTUFUF8KLWYUHO8INNV4H7QA39" localSheetId="10" hidden="1">#REF!</definedName>
    <definedName name="BExTUFUF8KLWYUHO8INNV4H7QA39" hidden="1">#REF!</definedName>
    <definedName name="BExTWGZ29D07WEQIQ4L4MB81ICGL" localSheetId="4" hidden="1">#REF!</definedName>
    <definedName name="BExTWGZ29D07WEQIQ4L4MB81ICGL" localSheetId="5" hidden="1">#REF!</definedName>
    <definedName name="BExTWGZ29D07WEQIQ4L4MB81ICGL" localSheetId="7" hidden="1">#REF!</definedName>
    <definedName name="BExTWGZ29D07WEQIQ4L4MB81ICGL" localSheetId="9" hidden="1">#REF!</definedName>
    <definedName name="BExTWGZ29D07WEQIQ4L4MB81ICGL" localSheetId="10" hidden="1">#REF!</definedName>
    <definedName name="BExTWGZ29D07WEQIQ4L4MB81ICGL" hidden="1">#REF!</definedName>
    <definedName name="BExTX05GEEAB3IJLRMYYNAVZKQ2U" localSheetId="4" hidden="1">#REF!</definedName>
    <definedName name="BExTX05GEEAB3IJLRMYYNAVZKQ2U" localSheetId="5" hidden="1">#REF!</definedName>
    <definedName name="BExTX05GEEAB3IJLRMYYNAVZKQ2U" localSheetId="7" hidden="1">#REF!</definedName>
    <definedName name="BExTX05GEEAB3IJLRMYYNAVZKQ2U" localSheetId="9" hidden="1">#REF!</definedName>
    <definedName name="BExTX05GEEAB3IJLRMYYNAVZKQ2U" localSheetId="10" hidden="1">#REF!</definedName>
    <definedName name="BExTX05GEEAB3IJLRMYYNAVZKQ2U" hidden="1">#REF!</definedName>
    <definedName name="BExTX9QP8Y2ITSJYSDEKHPU22EL3" localSheetId="4" hidden="1">#REF!</definedName>
    <definedName name="BExTX9QP8Y2ITSJYSDEKHPU22EL3" localSheetId="5" hidden="1">#REF!</definedName>
    <definedName name="BExTX9QP8Y2ITSJYSDEKHPU22EL3" localSheetId="7" hidden="1">#REF!</definedName>
    <definedName name="BExTX9QP8Y2ITSJYSDEKHPU22EL3" localSheetId="9" hidden="1">#REF!</definedName>
    <definedName name="BExTX9QP8Y2ITSJYSDEKHPU22EL3" localSheetId="10" hidden="1">#REF!</definedName>
    <definedName name="BExTX9QP8Y2ITSJYSDEKHPU22EL3" hidden="1">#REF!</definedName>
    <definedName name="BExTXCLA4HJ6QG8T69KQUMWHCJRY" localSheetId="4" hidden="1">#REF!</definedName>
    <definedName name="BExTXCLA4HJ6QG8T69KQUMWHCJRY" localSheetId="5" hidden="1">#REF!</definedName>
    <definedName name="BExTXCLA4HJ6QG8T69KQUMWHCJRY" localSheetId="7" hidden="1">#REF!</definedName>
    <definedName name="BExTXCLA4HJ6QG8T69KQUMWHCJRY" localSheetId="9" hidden="1">#REF!</definedName>
    <definedName name="BExTXCLA4HJ6QG8T69KQUMWHCJRY" localSheetId="10" hidden="1">#REF!</definedName>
    <definedName name="BExTXCLA4HJ6QG8T69KQUMWHCJRY" hidden="1">#REF!</definedName>
    <definedName name="BExTXIFKUFTU5ZBSK174UZNZZX13" localSheetId="4" hidden="1">#REF!</definedName>
    <definedName name="BExTXIFKUFTU5ZBSK174UZNZZX13" localSheetId="5" hidden="1">#REF!</definedName>
    <definedName name="BExTXIFKUFTU5ZBSK174UZNZZX13" localSheetId="7" hidden="1">#REF!</definedName>
    <definedName name="BExTXIFKUFTU5ZBSK174UZNZZX13" localSheetId="9" hidden="1">#REF!</definedName>
    <definedName name="BExTXIFKUFTU5ZBSK174UZNZZX13" localSheetId="10" hidden="1">#REF!</definedName>
    <definedName name="BExTXIFKUFTU5ZBSK174UZNZZX13" hidden="1">#REF!</definedName>
    <definedName name="BExTXT816AAG6JUWZAM8XZQYDDR7" localSheetId="4" hidden="1">#REF!</definedName>
    <definedName name="BExTXT816AAG6JUWZAM8XZQYDDR7" localSheetId="5" hidden="1">#REF!</definedName>
    <definedName name="BExTXT816AAG6JUWZAM8XZQYDDR7" localSheetId="7" hidden="1">#REF!</definedName>
    <definedName name="BExTXT816AAG6JUWZAM8XZQYDDR7" localSheetId="9" hidden="1">#REF!</definedName>
    <definedName name="BExTXT816AAG6JUWZAM8XZQYDDR7" localSheetId="10" hidden="1">#REF!</definedName>
    <definedName name="BExTXT816AAG6JUWZAM8XZQYDDR7" hidden="1">#REF!</definedName>
    <definedName name="BExTYAGCVSL8GF3VEAXKD0SXZ799" localSheetId="4" hidden="1">#REF!</definedName>
    <definedName name="BExTYAGCVSL8GF3VEAXKD0SXZ799" localSheetId="5" hidden="1">#REF!</definedName>
    <definedName name="BExTYAGCVSL8GF3VEAXKD0SXZ799" localSheetId="7" hidden="1">#REF!</definedName>
    <definedName name="BExTYAGCVSL8GF3VEAXKD0SXZ799" localSheetId="9" hidden="1">#REF!</definedName>
    <definedName name="BExTYAGCVSL8GF3VEAXKD0SXZ799" localSheetId="10" hidden="1">#REF!</definedName>
    <definedName name="BExTYAGCVSL8GF3VEAXKD0SXZ799" hidden="1">#REF!</definedName>
    <definedName name="BExTYCPDMTTXTDWFNGV6L13H2X2Y" localSheetId="4" hidden="1">#REF!</definedName>
    <definedName name="BExTYCPDMTTXTDWFNGV6L13H2X2Y" localSheetId="5" hidden="1">#REF!</definedName>
    <definedName name="BExTYCPDMTTXTDWFNGV6L13H2X2Y" localSheetId="7" hidden="1">#REF!</definedName>
    <definedName name="BExTYCPDMTTXTDWFNGV6L13H2X2Y" localSheetId="9" hidden="1">#REF!</definedName>
    <definedName name="BExTYCPDMTTXTDWFNGV6L13H2X2Y" localSheetId="10" hidden="1">#REF!</definedName>
    <definedName name="BExTYCPDMTTXTDWFNGV6L13H2X2Y" hidden="1">#REF!</definedName>
    <definedName name="BExTYGAUQWF2TA4FHHKKZHHX7SDG" localSheetId="4" hidden="1">#REF!</definedName>
    <definedName name="BExTYGAUQWF2TA4FHHKKZHHX7SDG" localSheetId="5" hidden="1">#REF!</definedName>
    <definedName name="BExTYGAUQWF2TA4FHHKKZHHX7SDG" localSheetId="7" hidden="1">#REF!</definedName>
    <definedName name="BExTYGAUQWF2TA4FHHKKZHHX7SDG" localSheetId="9" hidden="1">#REF!</definedName>
    <definedName name="BExTYGAUQWF2TA4FHHKKZHHX7SDG" localSheetId="10" hidden="1">#REF!</definedName>
    <definedName name="BExTYGAUQWF2TA4FHHKKZHHX7SDG" hidden="1">#REF!</definedName>
    <definedName name="BExTZTAW6ZXW5ZLY6OWJNKNO5V1R" localSheetId="4" hidden="1">#REF!</definedName>
    <definedName name="BExTZTAW6ZXW5ZLY6OWJNKNO5V1R" localSheetId="5" hidden="1">#REF!</definedName>
    <definedName name="BExTZTAW6ZXW5ZLY6OWJNKNO5V1R" localSheetId="7" hidden="1">#REF!</definedName>
    <definedName name="BExTZTAW6ZXW5ZLY6OWJNKNO5V1R" localSheetId="9" hidden="1">#REF!</definedName>
    <definedName name="BExTZTAW6ZXW5ZLY6OWJNKNO5V1R" localSheetId="10" hidden="1">#REF!</definedName>
    <definedName name="BExTZTAW6ZXW5ZLY6OWJNKNO5V1R" hidden="1">#REF!</definedName>
    <definedName name="BExU1VS1LDAR26AI71BUMYCUCE57" localSheetId="4" hidden="1">#REF!</definedName>
    <definedName name="BExU1VS1LDAR26AI71BUMYCUCE57" localSheetId="5" hidden="1">#REF!</definedName>
    <definedName name="BExU1VS1LDAR26AI71BUMYCUCE57" localSheetId="7" hidden="1">#REF!</definedName>
    <definedName name="BExU1VS1LDAR26AI71BUMYCUCE57" localSheetId="9" hidden="1">#REF!</definedName>
    <definedName name="BExU1VS1LDAR26AI71BUMYCUCE57" localSheetId="10" hidden="1">#REF!</definedName>
    <definedName name="BExU1VS1LDAR26AI71BUMYCUCE57" hidden="1">#REF!</definedName>
    <definedName name="BExU2LJR43TAEXT56A0P2GXEVONX" localSheetId="4" hidden="1">#REF!</definedName>
    <definedName name="BExU2LJR43TAEXT56A0P2GXEVONX" localSheetId="5" hidden="1">#REF!</definedName>
    <definedName name="BExU2LJR43TAEXT56A0P2GXEVONX" localSheetId="7" hidden="1">#REF!</definedName>
    <definedName name="BExU2LJR43TAEXT56A0P2GXEVONX" localSheetId="9" hidden="1">#REF!</definedName>
    <definedName name="BExU2LJR43TAEXT56A0P2GXEVONX" localSheetId="10" hidden="1">#REF!</definedName>
    <definedName name="BExU2LJR43TAEXT56A0P2GXEVONX" hidden="1">#REF!</definedName>
    <definedName name="BExU3WGEHI8PPCNBF5FZSEBUY0CQ" localSheetId="4" hidden="1">#REF!</definedName>
    <definedName name="BExU3WGEHI8PPCNBF5FZSEBUY0CQ" localSheetId="5" hidden="1">#REF!</definedName>
    <definedName name="BExU3WGEHI8PPCNBF5FZSEBUY0CQ" localSheetId="7" hidden="1">#REF!</definedName>
    <definedName name="BExU3WGEHI8PPCNBF5FZSEBUY0CQ" localSheetId="9" hidden="1">#REF!</definedName>
    <definedName name="BExU3WGEHI8PPCNBF5FZSEBUY0CQ" localSheetId="10" hidden="1">#REF!</definedName>
    <definedName name="BExU3WGEHI8PPCNBF5FZSEBUY0CQ" hidden="1">#REF!</definedName>
    <definedName name="BExU4258QCLH6BLGWF4V3BFJ2THW" localSheetId="4" hidden="1">#REF!</definedName>
    <definedName name="BExU4258QCLH6BLGWF4V3BFJ2THW" localSheetId="5" hidden="1">#REF!</definedName>
    <definedName name="BExU4258QCLH6BLGWF4V3BFJ2THW" localSheetId="7" hidden="1">#REF!</definedName>
    <definedName name="BExU4258QCLH6BLGWF4V3BFJ2THW" localSheetId="9" hidden="1">#REF!</definedName>
    <definedName name="BExU4258QCLH6BLGWF4V3BFJ2THW" localSheetId="10" hidden="1">#REF!</definedName>
    <definedName name="BExU4258QCLH6BLGWF4V3BFJ2THW" hidden="1">#REF!</definedName>
    <definedName name="BExU4LXD8ECENLPX3NHH61PCFA1U" localSheetId="4" hidden="1">#REF!</definedName>
    <definedName name="BExU4LXD8ECENLPX3NHH61PCFA1U" localSheetId="5" hidden="1">#REF!</definedName>
    <definedName name="BExU4LXD8ECENLPX3NHH61PCFA1U" localSheetId="7" hidden="1">#REF!</definedName>
    <definedName name="BExU4LXD8ECENLPX3NHH61PCFA1U" localSheetId="9" hidden="1">#REF!</definedName>
    <definedName name="BExU4LXD8ECENLPX3NHH61PCFA1U" localSheetId="10" hidden="1">#REF!</definedName>
    <definedName name="BExU4LXD8ECENLPX3NHH61PCFA1U" hidden="1">#REF!</definedName>
    <definedName name="BExU4ORYJIINFSCVZ7GEIVUG4LZO" localSheetId="4" hidden="1">#REF!</definedName>
    <definedName name="BExU4ORYJIINFSCVZ7GEIVUG4LZO" localSheetId="5" hidden="1">#REF!</definedName>
    <definedName name="BExU4ORYJIINFSCVZ7GEIVUG4LZO" localSheetId="7" hidden="1">#REF!</definedName>
    <definedName name="BExU4ORYJIINFSCVZ7GEIVUG4LZO" localSheetId="9" hidden="1">#REF!</definedName>
    <definedName name="BExU4ORYJIINFSCVZ7GEIVUG4LZO" localSheetId="10" hidden="1">#REF!</definedName>
    <definedName name="BExU4ORYJIINFSCVZ7GEIVUG4LZO" hidden="1">#REF!</definedName>
    <definedName name="BExU56GE733Q99870IAO5T6VRJ3U" localSheetId="4" hidden="1">#REF!</definedName>
    <definedName name="BExU56GE733Q99870IAO5T6VRJ3U" localSheetId="5" hidden="1">#REF!</definedName>
    <definedName name="BExU56GE733Q99870IAO5T6VRJ3U" localSheetId="7" hidden="1">#REF!</definedName>
    <definedName name="BExU56GE733Q99870IAO5T6VRJ3U" localSheetId="9" hidden="1">#REF!</definedName>
    <definedName name="BExU56GE733Q99870IAO5T6VRJ3U" localSheetId="10" hidden="1">#REF!</definedName>
    <definedName name="BExU56GE733Q99870IAO5T6VRJ3U" hidden="1">#REF!</definedName>
    <definedName name="BExU57CR9YFB97E4CD42X6GO1G7X" localSheetId="4" hidden="1">#REF!</definedName>
    <definedName name="BExU57CR9YFB97E4CD42X6GO1G7X" localSheetId="5" hidden="1">#REF!</definedName>
    <definedName name="BExU57CR9YFB97E4CD42X6GO1G7X" localSheetId="7" hidden="1">#REF!</definedName>
    <definedName name="BExU57CR9YFB97E4CD42X6GO1G7X" localSheetId="9" hidden="1">#REF!</definedName>
    <definedName name="BExU57CR9YFB97E4CD42X6GO1G7X" localSheetId="10" hidden="1">#REF!</definedName>
    <definedName name="BExU57CR9YFB97E4CD42X6GO1G7X" hidden="1">#REF!</definedName>
    <definedName name="BExU5PXPPX0MYJK6YDGRYMXV4WFY" localSheetId="4" hidden="1">#REF!</definedName>
    <definedName name="BExU5PXPPX0MYJK6YDGRYMXV4WFY" localSheetId="5" hidden="1">#REF!</definedName>
    <definedName name="BExU5PXPPX0MYJK6YDGRYMXV4WFY" localSheetId="7" hidden="1">#REF!</definedName>
    <definedName name="BExU5PXPPX0MYJK6YDGRYMXV4WFY" localSheetId="9" hidden="1">#REF!</definedName>
    <definedName name="BExU5PXPPX0MYJK6YDGRYMXV4WFY" localSheetId="10" hidden="1">#REF!</definedName>
    <definedName name="BExU5PXPPX0MYJK6YDGRYMXV4WFY" hidden="1">#REF!</definedName>
    <definedName name="BExU5Y6C8Y7V5FXMBN9QIR3HFQHZ" localSheetId="4" hidden="1">#REF!</definedName>
    <definedName name="BExU5Y6C8Y7V5FXMBN9QIR3HFQHZ" localSheetId="5" hidden="1">#REF!</definedName>
    <definedName name="BExU5Y6C8Y7V5FXMBN9QIR3HFQHZ" localSheetId="7" hidden="1">#REF!</definedName>
    <definedName name="BExU5Y6C8Y7V5FXMBN9QIR3HFQHZ" localSheetId="9" hidden="1">#REF!</definedName>
    <definedName name="BExU5Y6C8Y7V5FXMBN9QIR3HFQHZ" localSheetId="10" hidden="1">#REF!</definedName>
    <definedName name="BExU5Y6C8Y7V5FXMBN9QIR3HFQHZ" hidden="1">#REF!</definedName>
    <definedName name="BExU6RP6ZXZABGII9W59J3VOBE7K" localSheetId="4" hidden="1">#REF!</definedName>
    <definedName name="BExU6RP6ZXZABGII9W59J3VOBE7K" localSheetId="5" hidden="1">#REF!</definedName>
    <definedName name="BExU6RP6ZXZABGII9W59J3VOBE7K" localSheetId="7" hidden="1">#REF!</definedName>
    <definedName name="BExU6RP6ZXZABGII9W59J3VOBE7K" localSheetId="9" hidden="1">#REF!</definedName>
    <definedName name="BExU6RP6ZXZABGII9W59J3VOBE7K" localSheetId="10" hidden="1">#REF!</definedName>
    <definedName name="BExU6RP6ZXZABGII9W59J3VOBE7K" hidden="1">#REF!</definedName>
    <definedName name="BExU6V57WPY8KZ9ZZPBI1TM14IN0" localSheetId="4" hidden="1">#REF!</definedName>
    <definedName name="BExU6V57WPY8KZ9ZZPBI1TM14IN0" localSheetId="5" hidden="1">#REF!</definedName>
    <definedName name="BExU6V57WPY8KZ9ZZPBI1TM14IN0" localSheetId="7" hidden="1">#REF!</definedName>
    <definedName name="BExU6V57WPY8KZ9ZZPBI1TM14IN0" localSheetId="9" hidden="1">#REF!</definedName>
    <definedName name="BExU6V57WPY8KZ9ZZPBI1TM14IN0" localSheetId="10" hidden="1">#REF!</definedName>
    <definedName name="BExU6V57WPY8KZ9ZZPBI1TM14IN0" hidden="1">#REF!</definedName>
    <definedName name="BExU7DVMWKC0KBZRWZQ90KPFMWCA" localSheetId="4" hidden="1">#REF!</definedName>
    <definedName name="BExU7DVMWKC0KBZRWZQ90KPFMWCA" localSheetId="5" hidden="1">#REF!</definedName>
    <definedName name="BExU7DVMWKC0KBZRWZQ90KPFMWCA" localSheetId="7" hidden="1">#REF!</definedName>
    <definedName name="BExU7DVMWKC0KBZRWZQ90KPFMWCA" localSheetId="9" hidden="1">#REF!</definedName>
    <definedName name="BExU7DVMWKC0KBZRWZQ90KPFMWCA" localSheetId="10" hidden="1">#REF!</definedName>
    <definedName name="BExU7DVMWKC0KBZRWZQ90KPFMWCA" hidden="1">#REF!</definedName>
    <definedName name="BExU7ITLCVNF7O85MC6RIY381ZZ8" localSheetId="4" hidden="1">#REF!</definedName>
    <definedName name="BExU7ITLCVNF7O85MC6RIY381ZZ8" localSheetId="5" hidden="1">#REF!</definedName>
    <definedName name="BExU7ITLCVNF7O85MC6RIY381ZZ8" localSheetId="7" hidden="1">#REF!</definedName>
    <definedName name="BExU7ITLCVNF7O85MC6RIY381ZZ8" localSheetId="9" hidden="1">#REF!</definedName>
    <definedName name="BExU7ITLCVNF7O85MC6RIY381ZZ8" localSheetId="10" hidden="1">#REF!</definedName>
    <definedName name="BExU7ITLCVNF7O85MC6RIY381ZZ8" hidden="1">#REF!</definedName>
    <definedName name="BExU7V3YF15FF8H4UEOZMXW9377H" localSheetId="4" hidden="1">#REF!</definedName>
    <definedName name="BExU7V3YF15FF8H4UEOZMXW9377H" localSheetId="5" hidden="1">#REF!</definedName>
    <definedName name="BExU7V3YF15FF8H4UEOZMXW9377H" localSheetId="7" hidden="1">#REF!</definedName>
    <definedName name="BExU7V3YF15FF8H4UEOZMXW9377H" localSheetId="9" hidden="1">#REF!</definedName>
    <definedName name="BExU7V3YF15FF8H4UEOZMXW9377H" localSheetId="10" hidden="1">#REF!</definedName>
    <definedName name="BExU7V3YF15FF8H4UEOZMXW9377H" hidden="1">#REF!</definedName>
    <definedName name="BExU7XI9HFWYLAFPFZ9U13W98ZSM" localSheetId="4" hidden="1">#REF!</definedName>
    <definedName name="BExU7XI9HFWYLAFPFZ9U13W98ZSM" localSheetId="5" hidden="1">#REF!</definedName>
    <definedName name="BExU7XI9HFWYLAFPFZ9U13W98ZSM" localSheetId="7" hidden="1">#REF!</definedName>
    <definedName name="BExU7XI9HFWYLAFPFZ9U13W98ZSM" localSheetId="9" hidden="1">#REF!</definedName>
    <definedName name="BExU7XI9HFWYLAFPFZ9U13W98ZSM" localSheetId="10" hidden="1">#REF!</definedName>
    <definedName name="BExU7XI9HFWYLAFPFZ9U13W98ZSM" hidden="1">#REF!</definedName>
    <definedName name="BExU8AE989X75ZMJTT5ZHVUWU5T7" localSheetId="4" hidden="1">#REF!</definedName>
    <definedName name="BExU8AE989X75ZMJTT5ZHVUWU5T7" localSheetId="5" hidden="1">#REF!</definedName>
    <definedName name="BExU8AE989X75ZMJTT5ZHVUWU5T7" localSheetId="7" hidden="1">#REF!</definedName>
    <definedName name="BExU8AE989X75ZMJTT5ZHVUWU5T7" localSheetId="9" hidden="1">#REF!</definedName>
    <definedName name="BExU8AE989X75ZMJTT5ZHVUWU5T7" localSheetId="10" hidden="1">#REF!</definedName>
    <definedName name="BExU8AE989X75ZMJTT5ZHVUWU5T7" hidden="1">#REF!</definedName>
    <definedName name="BExU93WX7RR9BUOBAAEK17XJR03A" localSheetId="4" hidden="1">#REF!</definedName>
    <definedName name="BExU93WX7RR9BUOBAAEK17XJR03A" localSheetId="5" hidden="1">#REF!</definedName>
    <definedName name="BExU93WX7RR9BUOBAAEK17XJR03A" localSheetId="7" hidden="1">#REF!</definedName>
    <definedName name="BExU93WX7RR9BUOBAAEK17XJR03A" localSheetId="9" hidden="1">#REF!</definedName>
    <definedName name="BExU93WX7RR9BUOBAAEK17XJR03A" localSheetId="10" hidden="1">#REF!</definedName>
    <definedName name="BExU93WX7RR9BUOBAAEK17XJR03A" hidden="1">#REF!</definedName>
    <definedName name="BExU9EPE144JMR6HJUUYJAWH7MRS" localSheetId="4" hidden="1">#REF!</definedName>
    <definedName name="BExU9EPE144JMR6HJUUYJAWH7MRS" localSheetId="5" hidden="1">#REF!</definedName>
    <definedName name="BExU9EPE144JMR6HJUUYJAWH7MRS" localSheetId="7" hidden="1">#REF!</definedName>
    <definedName name="BExU9EPE144JMR6HJUUYJAWH7MRS" localSheetId="9" hidden="1">#REF!</definedName>
    <definedName name="BExU9EPE144JMR6HJUUYJAWH7MRS" localSheetId="10" hidden="1">#REF!</definedName>
    <definedName name="BExU9EPE144JMR6HJUUYJAWH7MRS" hidden="1">#REF!</definedName>
    <definedName name="BExUAH2F27DNQPB7AYYL7IGZDUTK" localSheetId="4" hidden="1">#REF!</definedName>
    <definedName name="BExUAH2F27DNQPB7AYYL7IGZDUTK" localSheetId="5" hidden="1">#REF!</definedName>
    <definedName name="BExUAH2F27DNQPB7AYYL7IGZDUTK" localSheetId="7" hidden="1">#REF!</definedName>
    <definedName name="BExUAH2F27DNQPB7AYYL7IGZDUTK" localSheetId="9" hidden="1">#REF!</definedName>
    <definedName name="BExUAH2F27DNQPB7AYYL7IGZDUTK" localSheetId="10" hidden="1">#REF!</definedName>
    <definedName name="BExUAH2F27DNQPB7AYYL7IGZDUTK" hidden="1">#REF!</definedName>
    <definedName name="BExUANICHOWKNCRA13B75XTBQYNY" localSheetId="4" hidden="1">#REF!</definedName>
    <definedName name="BExUANICHOWKNCRA13B75XTBQYNY" localSheetId="5" hidden="1">#REF!</definedName>
    <definedName name="BExUANICHOWKNCRA13B75XTBQYNY" localSheetId="7" hidden="1">#REF!</definedName>
    <definedName name="BExUANICHOWKNCRA13B75XTBQYNY" localSheetId="9" hidden="1">#REF!</definedName>
    <definedName name="BExUANICHOWKNCRA13B75XTBQYNY" localSheetId="10" hidden="1">#REF!</definedName>
    <definedName name="BExUANICHOWKNCRA13B75XTBQYNY" hidden="1">#REF!</definedName>
    <definedName name="BExUAO9EHG4YZH1ZF3WKK3PQ216V" localSheetId="4" hidden="1">#REF!</definedName>
    <definedName name="BExUAO9EHG4YZH1ZF3WKK3PQ216V" localSheetId="5" hidden="1">#REF!</definedName>
    <definedName name="BExUAO9EHG4YZH1ZF3WKK3PQ216V" localSheetId="7" hidden="1">#REF!</definedName>
    <definedName name="BExUAO9EHG4YZH1ZF3WKK3PQ216V" localSheetId="9" hidden="1">#REF!</definedName>
    <definedName name="BExUAO9EHG4YZH1ZF3WKK3PQ216V" localSheetId="10" hidden="1">#REF!</definedName>
    <definedName name="BExUAO9EHG4YZH1ZF3WKK3PQ216V" hidden="1">#REF!</definedName>
    <definedName name="BExUCHLDUKWB3TIUB5WSHU6VN85J" localSheetId="4" hidden="1">#REF!</definedName>
    <definedName name="BExUCHLDUKWB3TIUB5WSHU6VN85J" localSheetId="5" hidden="1">#REF!</definedName>
    <definedName name="BExUCHLDUKWB3TIUB5WSHU6VN85J" localSheetId="7" hidden="1">#REF!</definedName>
    <definedName name="BExUCHLDUKWB3TIUB5WSHU6VN85J" localSheetId="9" hidden="1">#REF!</definedName>
    <definedName name="BExUCHLDUKWB3TIUB5WSHU6VN85J" localSheetId="10" hidden="1">#REF!</definedName>
    <definedName name="BExUCHLDUKWB3TIUB5WSHU6VN85J" hidden="1">#REF!</definedName>
    <definedName name="BExUDIWLGDUX856P0X08LZS9MFGT" localSheetId="4" hidden="1">#REF!</definedName>
    <definedName name="BExUDIWLGDUX856P0X08LZS9MFGT" localSheetId="5" hidden="1">#REF!</definedName>
    <definedName name="BExUDIWLGDUX856P0X08LZS9MFGT" localSheetId="7" hidden="1">#REF!</definedName>
    <definedName name="BExUDIWLGDUX856P0X08LZS9MFGT" localSheetId="9" hidden="1">#REF!</definedName>
    <definedName name="BExUDIWLGDUX856P0X08LZS9MFGT" localSheetId="10" hidden="1">#REF!</definedName>
    <definedName name="BExUDIWLGDUX856P0X08LZS9MFGT" hidden="1">#REF!</definedName>
    <definedName name="BExVS4PRCFN03HBW7C7ITVMFK2EE" localSheetId="4" hidden="1">#REF!</definedName>
    <definedName name="BExVS4PRCFN03HBW7C7ITVMFK2EE" localSheetId="5" hidden="1">#REF!</definedName>
    <definedName name="BExVS4PRCFN03HBW7C7ITVMFK2EE" localSheetId="7" hidden="1">#REF!</definedName>
    <definedName name="BExVS4PRCFN03HBW7C7ITVMFK2EE" localSheetId="9" hidden="1">#REF!</definedName>
    <definedName name="BExVS4PRCFN03HBW7C7ITVMFK2EE" localSheetId="10" hidden="1">#REF!</definedName>
    <definedName name="BExVS4PRCFN03HBW7C7ITVMFK2EE" hidden="1">#REF!</definedName>
    <definedName name="BExVSTAJAO5YD0UDI8DGTNA1BMQS" localSheetId="4" hidden="1">#REF!</definedName>
    <definedName name="BExVSTAJAO5YD0UDI8DGTNA1BMQS" localSheetId="5" hidden="1">#REF!</definedName>
    <definedName name="BExVSTAJAO5YD0UDI8DGTNA1BMQS" localSheetId="7" hidden="1">#REF!</definedName>
    <definedName name="BExVSTAJAO5YD0UDI8DGTNA1BMQS" localSheetId="9" hidden="1">#REF!</definedName>
    <definedName name="BExVSTAJAO5YD0UDI8DGTNA1BMQS" localSheetId="10" hidden="1">#REF!</definedName>
    <definedName name="BExVSTAJAO5YD0UDI8DGTNA1BMQS" hidden="1">#REF!</definedName>
    <definedName name="BExVV2CVN3L85PC847ONJDGY85JV" localSheetId="4" hidden="1">#REF!</definedName>
    <definedName name="BExVV2CVN3L85PC847ONJDGY85JV" localSheetId="5" hidden="1">#REF!</definedName>
    <definedName name="BExVV2CVN3L85PC847ONJDGY85JV" localSheetId="7" hidden="1">#REF!</definedName>
    <definedName name="BExVV2CVN3L85PC847ONJDGY85JV" localSheetId="9" hidden="1">#REF!</definedName>
    <definedName name="BExVV2CVN3L85PC847ONJDGY85JV" localSheetId="10" hidden="1">#REF!</definedName>
    <definedName name="BExVV2CVN3L85PC847ONJDGY85JV" hidden="1">#REF!</definedName>
    <definedName name="BExVVALOIWP9L757C93T1V0VPQBR" localSheetId="4" hidden="1">#REF!</definedName>
    <definedName name="BExVVALOIWP9L757C93T1V0VPQBR" localSheetId="5" hidden="1">#REF!</definedName>
    <definedName name="BExVVALOIWP9L757C93T1V0VPQBR" localSheetId="7" hidden="1">#REF!</definedName>
    <definedName name="BExVVALOIWP9L757C93T1V0VPQBR" localSheetId="9" hidden="1">#REF!</definedName>
    <definedName name="BExVVALOIWP9L757C93T1V0VPQBR" localSheetId="10" hidden="1">#REF!</definedName>
    <definedName name="BExVVALOIWP9L757C93T1V0VPQBR" hidden="1">#REF!</definedName>
    <definedName name="BExVW8BESBJNS6JZPDENWWYQF9MP" localSheetId="4" hidden="1">#REF!</definedName>
    <definedName name="BExVW8BESBJNS6JZPDENWWYQF9MP" localSheetId="5" hidden="1">#REF!</definedName>
    <definedName name="BExVW8BESBJNS6JZPDENWWYQF9MP" localSheetId="7" hidden="1">#REF!</definedName>
    <definedName name="BExVW8BESBJNS6JZPDENWWYQF9MP" localSheetId="9" hidden="1">#REF!</definedName>
    <definedName name="BExVW8BESBJNS6JZPDENWWYQF9MP" localSheetId="10" hidden="1">#REF!</definedName>
    <definedName name="BExVW8BESBJNS6JZPDENWWYQF9MP" hidden="1">#REF!</definedName>
    <definedName name="BExVWBWWYDFK6D9GC1NI2DU15E9R" localSheetId="4" hidden="1">#REF!</definedName>
    <definedName name="BExVWBWWYDFK6D9GC1NI2DU15E9R" localSheetId="5" hidden="1">#REF!</definedName>
    <definedName name="BExVWBWWYDFK6D9GC1NI2DU15E9R" localSheetId="7" hidden="1">#REF!</definedName>
    <definedName name="BExVWBWWYDFK6D9GC1NI2DU15E9R" localSheetId="9" hidden="1">#REF!</definedName>
    <definedName name="BExVWBWWYDFK6D9GC1NI2DU15E9R" localSheetId="10" hidden="1">#REF!</definedName>
    <definedName name="BExVWBWWYDFK6D9GC1NI2DU15E9R" hidden="1">#REF!</definedName>
    <definedName name="BExVX5KXPKU8YV3QEC7GA9TEC0OL" localSheetId="4" hidden="1">#REF!</definedName>
    <definedName name="BExVX5KXPKU8YV3QEC7GA9TEC0OL" localSheetId="5" hidden="1">#REF!</definedName>
    <definedName name="BExVX5KXPKU8YV3QEC7GA9TEC0OL" localSheetId="7" hidden="1">#REF!</definedName>
    <definedName name="BExVX5KXPKU8YV3QEC7GA9TEC0OL" localSheetId="9" hidden="1">#REF!</definedName>
    <definedName name="BExVX5KXPKU8YV3QEC7GA9TEC0OL" localSheetId="10" hidden="1">#REF!</definedName>
    <definedName name="BExVX5KXPKU8YV3QEC7GA9TEC0OL" hidden="1">#REF!</definedName>
    <definedName name="BExVXEQ2UT9CTTMWKU6JGVM421IJ" localSheetId="4" hidden="1">#REF!</definedName>
    <definedName name="BExVXEQ2UT9CTTMWKU6JGVM421IJ" localSheetId="5" hidden="1">#REF!</definedName>
    <definedName name="BExVXEQ2UT9CTTMWKU6JGVM421IJ" localSheetId="7" hidden="1">#REF!</definedName>
    <definedName name="BExVXEQ2UT9CTTMWKU6JGVM421IJ" localSheetId="9" hidden="1">#REF!</definedName>
    <definedName name="BExVXEQ2UT9CTTMWKU6JGVM421IJ" localSheetId="10" hidden="1">#REF!</definedName>
    <definedName name="BExVXEQ2UT9CTTMWKU6JGVM421IJ" hidden="1">#REF!</definedName>
    <definedName name="BExVZ2D19Y8L8Z2QEY6G8YZ1UNPN" localSheetId="4" hidden="1">#REF!</definedName>
    <definedName name="BExVZ2D19Y8L8Z2QEY6G8YZ1UNPN" localSheetId="5" hidden="1">#REF!</definedName>
    <definedName name="BExVZ2D19Y8L8Z2QEY6G8YZ1UNPN" localSheetId="7" hidden="1">#REF!</definedName>
    <definedName name="BExVZ2D19Y8L8Z2QEY6G8YZ1UNPN" localSheetId="9" hidden="1">#REF!</definedName>
    <definedName name="BExVZ2D19Y8L8Z2QEY6G8YZ1UNPN" localSheetId="10" hidden="1">#REF!</definedName>
    <definedName name="BExVZ2D19Y8L8Z2QEY6G8YZ1UNPN" hidden="1">#REF!</definedName>
    <definedName name="BExVZSL81FC6XPO1KTAHS17TFR76" localSheetId="4" hidden="1">#REF!</definedName>
    <definedName name="BExVZSL81FC6XPO1KTAHS17TFR76" localSheetId="5" hidden="1">#REF!</definedName>
    <definedName name="BExVZSL81FC6XPO1KTAHS17TFR76" localSheetId="7" hidden="1">#REF!</definedName>
    <definedName name="BExVZSL81FC6XPO1KTAHS17TFR76" localSheetId="9" hidden="1">#REF!</definedName>
    <definedName name="BExVZSL81FC6XPO1KTAHS17TFR76" localSheetId="10" hidden="1">#REF!</definedName>
    <definedName name="BExVZSL81FC6XPO1KTAHS17TFR76" hidden="1">#REF!</definedName>
    <definedName name="BExVZUJ9W1IF98X307L2WXY2XKHX" localSheetId="4" hidden="1">#REF!</definedName>
    <definedName name="BExVZUJ9W1IF98X307L2WXY2XKHX" localSheetId="5" hidden="1">#REF!</definedName>
    <definedName name="BExVZUJ9W1IF98X307L2WXY2XKHX" localSheetId="7" hidden="1">#REF!</definedName>
    <definedName name="BExVZUJ9W1IF98X307L2WXY2XKHX" localSheetId="9" hidden="1">#REF!</definedName>
    <definedName name="BExVZUJ9W1IF98X307L2WXY2XKHX" localSheetId="10" hidden="1">#REF!</definedName>
    <definedName name="BExVZUJ9W1IF98X307L2WXY2XKHX" hidden="1">#REF!</definedName>
    <definedName name="BExW09O4J9RAAD3YF6DWCFF5IOZT" localSheetId="4" hidden="1">#REF!</definedName>
    <definedName name="BExW09O4J9RAAD3YF6DWCFF5IOZT" localSheetId="5" hidden="1">#REF!</definedName>
    <definedName name="BExW09O4J9RAAD3YF6DWCFF5IOZT" localSheetId="7" hidden="1">#REF!</definedName>
    <definedName name="BExW09O4J9RAAD3YF6DWCFF5IOZT" localSheetId="9" hidden="1">#REF!</definedName>
    <definedName name="BExW09O4J9RAAD3YF6DWCFF5IOZT" localSheetId="10" hidden="1">#REF!</definedName>
    <definedName name="BExW09O4J9RAAD3YF6DWCFF5IOZT" hidden="1">#REF!</definedName>
    <definedName name="BExW0APY1BXLPKJOP66V52PKCOVH" localSheetId="4" hidden="1">#REF!</definedName>
    <definedName name="BExW0APY1BXLPKJOP66V52PKCOVH" localSheetId="5" hidden="1">#REF!</definedName>
    <definedName name="BExW0APY1BXLPKJOP66V52PKCOVH" localSheetId="7" hidden="1">#REF!</definedName>
    <definedName name="BExW0APY1BXLPKJOP66V52PKCOVH" localSheetId="9" hidden="1">#REF!</definedName>
    <definedName name="BExW0APY1BXLPKJOP66V52PKCOVH" localSheetId="10" hidden="1">#REF!</definedName>
    <definedName name="BExW0APY1BXLPKJOP66V52PKCOVH" hidden="1">#REF!</definedName>
    <definedName name="BExW0QWLP4FIGIMLAC9DDRC7W9PM" localSheetId="4" hidden="1">#REF!</definedName>
    <definedName name="BExW0QWLP4FIGIMLAC9DDRC7W9PM" localSheetId="5" hidden="1">#REF!</definedName>
    <definedName name="BExW0QWLP4FIGIMLAC9DDRC7W9PM" localSheetId="7" hidden="1">#REF!</definedName>
    <definedName name="BExW0QWLP4FIGIMLAC9DDRC7W9PM" localSheetId="9" hidden="1">#REF!</definedName>
    <definedName name="BExW0QWLP4FIGIMLAC9DDRC7W9PM" localSheetId="10" hidden="1">#REF!</definedName>
    <definedName name="BExW0QWLP4FIGIMLAC9DDRC7W9PM" hidden="1">#REF!</definedName>
    <definedName name="BExW11E71F2U11CG4VTV58HY1DEY" localSheetId="4" hidden="1">#REF!</definedName>
    <definedName name="BExW11E71F2U11CG4VTV58HY1DEY" localSheetId="5" hidden="1">#REF!</definedName>
    <definedName name="BExW11E71F2U11CG4VTV58HY1DEY" localSheetId="7" hidden="1">#REF!</definedName>
    <definedName name="BExW11E71F2U11CG4VTV58HY1DEY" localSheetId="9" hidden="1">#REF!</definedName>
    <definedName name="BExW11E71F2U11CG4VTV58HY1DEY" localSheetId="10" hidden="1">#REF!</definedName>
    <definedName name="BExW11E71F2U11CG4VTV58HY1DEY" hidden="1">#REF!</definedName>
    <definedName name="BExW1BFK7WIL33UMKNIU4GFDMRYM" localSheetId="4" hidden="1">#REF!</definedName>
    <definedName name="BExW1BFK7WIL33UMKNIU4GFDMRYM" localSheetId="5" hidden="1">#REF!</definedName>
    <definedName name="BExW1BFK7WIL33UMKNIU4GFDMRYM" localSheetId="7" hidden="1">#REF!</definedName>
    <definedName name="BExW1BFK7WIL33UMKNIU4GFDMRYM" localSheetId="9" hidden="1">#REF!</definedName>
    <definedName name="BExW1BFK7WIL33UMKNIU4GFDMRYM" localSheetId="10" hidden="1">#REF!</definedName>
    <definedName name="BExW1BFK7WIL33UMKNIU4GFDMRYM" hidden="1">#REF!</definedName>
    <definedName name="BExW1KF9X5J9ECST263GQKB339AM" localSheetId="4" hidden="1">#REF!</definedName>
    <definedName name="BExW1KF9X5J9ECST263GQKB339AM" localSheetId="5" hidden="1">#REF!</definedName>
    <definedName name="BExW1KF9X5J9ECST263GQKB339AM" localSheetId="7" hidden="1">#REF!</definedName>
    <definedName name="BExW1KF9X5J9ECST263GQKB339AM" localSheetId="9" hidden="1">#REF!</definedName>
    <definedName name="BExW1KF9X5J9ECST263GQKB339AM" localSheetId="10" hidden="1">#REF!</definedName>
    <definedName name="BExW1KF9X5J9ECST263GQKB339AM" hidden="1">#REF!</definedName>
    <definedName name="BExW1KKQOPVPSRZ4DS3HHQPUZGI2" localSheetId="4" hidden="1">#REF!</definedName>
    <definedName name="BExW1KKQOPVPSRZ4DS3HHQPUZGI2" localSheetId="5" hidden="1">#REF!</definedName>
    <definedName name="BExW1KKQOPVPSRZ4DS3HHQPUZGI2" localSheetId="7" hidden="1">#REF!</definedName>
    <definedName name="BExW1KKQOPVPSRZ4DS3HHQPUZGI2" localSheetId="9" hidden="1">#REF!</definedName>
    <definedName name="BExW1KKQOPVPSRZ4DS3HHQPUZGI2" localSheetId="10" hidden="1">#REF!</definedName>
    <definedName name="BExW1KKQOPVPSRZ4DS3HHQPUZGI2" hidden="1">#REF!</definedName>
    <definedName name="BExW3T1JRD86PAE9KULWXSEI3T9R" localSheetId="4" hidden="1">#REF!</definedName>
    <definedName name="BExW3T1JRD86PAE9KULWXSEI3T9R" localSheetId="5" hidden="1">#REF!</definedName>
    <definedName name="BExW3T1JRD86PAE9KULWXSEI3T9R" localSheetId="7" hidden="1">#REF!</definedName>
    <definedName name="BExW3T1JRD86PAE9KULWXSEI3T9R" localSheetId="9" hidden="1">#REF!</definedName>
    <definedName name="BExW3T1JRD86PAE9KULWXSEI3T9R" localSheetId="10" hidden="1">#REF!</definedName>
    <definedName name="BExW3T1JRD86PAE9KULWXSEI3T9R" hidden="1">#REF!</definedName>
    <definedName name="BExW51P6AJ6P9YAPNK5VUAQRR0W7" localSheetId="4" hidden="1">#REF!</definedName>
    <definedName name="BExW51P6AJ6P9YAPNK5VUAQRR0W7" localSheetId="5" hidden="1">#REF!</definedName>
    <definedName name="BExW51P6AJ6P9YAPNK5VUAQRR0W7" localSheetId="7" hidden="1">#REF!</definedName>
    <definedName name="BExW51P6AJ6P9YAPNK5VUAQRR0W7" localSheetId="9" hidden="1">#REF!</definedName>
    <definedName name="BExW51P6AJ6P9YAPNK5VUAQRR0W7" localSheetId="10" hidden="1">#REF!</definedName>
    <definedName name="BExW51P6AJ6P9YAPNK5VUAQRR0W7" hidden="1">#REF!</definedName>
    <definedName name="BExW5BL897I14RQB9XHBOQ072RTG" localSheetId="4" hidden="1">#REF!</definedName>
    <definedName name="BExW5BL897I14RQB9XHBOQ072RTG" localSheetId="5" hidden="1">#REF!</definedName>
    <definedName name="BExW5BL897I14RQB9XHBOQ072RTG" localSheetId="7" hidden="1">#REF!</definedName>
    <definedName name="BExW5BL897I14RQB9XHBOQ072RTG" localSheetId="9" hidden="1">#REF!</definedName>
    <definedName name="BExW5BL897I14RQB9XHBOQ072RTG" localSheetId="10" hidden="1">#REF!</definedName>
    <definedName name="BExW5BL897I14RQB9XHBOQ072RTG" hidden="1">#REF!</definedName>
    <definedName name="BExW5IMQW174QKTDUEC8TEF10W9G" localSheetId="4" hidden="1">#REF!</definedName>
    <definedName name="BExW5IMQW174QKTDUEC8TEF10W9G" localSheetId="5" hidden="1">#REF!</definedName>
    <definedName name="BExW5IMQW174QKTDUEC8TEF10W9G" localSheetId="7" hidden="1">#REF!</definedName>
    <definedName name="BExW5IMQW174QKTDUEC8TEF10W9G" localSheetId="9" hidden="1">#REF!</definedName>
    <definedName name="BExW5IMQW174QKTDUEC8TEF10W9G" localSheetId="10" hidden="1">#REF!</definedName>
    <definedName name="BExW5IMQW174QKTDUEC8TEF10W9G" hidden="1">#REF!</definedName>
    <definedName name="BExW5ZEY1I0A4EPX991DPLS83GZF" localSheetId="4" hidden="1">#REF!</definedName>
    <definedName name="BExW5ZEY1I0A4EPX991DPLS83GZF" localSheetId="5" hidden="1">#REF!</definedName>
    <definedName name="BExW5ZEY1I0A4EPX991DPLS83GZF" localSheetId="7" hidden="1">#REF!</definedName>
    <definedName name="BExW5ZEY1I0A4EPX991DPLS83GZF" localSheetId="9" hidden="1">#REF!</definedName>
    <definedName name="BExW5ZEY1I0A4EPX991DPLS83GZF" localSheetId="10" hidden="1">#REF!</definedName>
    <definedName name="BExW5ZEY1I0A4EPX991DPLS83GZF" hidden="1">#REF!</definedName>
    <definedName name="BExW67IAAFSNL8V76US7EWLUO4TP" localSheetId="4" hidden="1">#REF!</definedName>
    <definedName name="BExW67IAAFSNL8V76US7EWLUO4TP" localSheetId="5" hidden="1">#REF!</definedName>
    <definedName name="BExW67IAAFSNL8V76US7EWLUO4TP" localSheetId="7" hidden="1">#REF!</definedName>
    <definedName name="BExW67IAAFSNL8V76US7EWLUO4TP" localSheetId="9" hidden="1">#REF!</definedName>
    <definedName name="BExW67IAAFSNL8V76US7EWLUO4TP" localSheetId="10" hidden="1">#REF!</definedName>
    <definedName name="BExW67IAAFSNL8V76US7EWLUO4TP" hidden="1">#REF!</definedName>
    <definedName name="BExW6SSC6H5Y6MNN448XHFZY2TPR" localSheetId="4" hidden="1">#REF!</definedName>
    <definedName name="BExW6SSC6H5Y6MNN448XHFZY2TPR" localSheetId="5" hidden="1">#REF!</definedName>
    <definedName name="BExW6SSC6H5Y6MNN448XHFZY2TPR" localSheetId="7" hidden="1">#REF!</definedName>
    <definedName name="BExW6SSC6H5Y6MNN448XHFZY2TPR" localSheetId="9" hidden="1">#REF!</definedName>
    <definedName name="BExW6SSC6H5Y6MNN448XHFZY2TPR" localSheetId="10" hidden="1">#REF!</definedName>
    <definedName name="BExW6SSC6H5Y6MNN448XHFZY2TPR" hidden="1">#REF!</definedName>
    <definedName name="BExW6YBU075L8BXQ7XLQTKZRZ96S" localSheetId="4" hidden="1">#REF!</definedName>
    <definedName name="BExW6YBU075L8BXQ7XLQTKZRZ96S" localSheetId="5" hidden="1">#REF!</definedName>
    <definedName name="BExW6YBU075L8BXQ7XLQTKZRZ96S" localSheetId="7" hidden="1">#REF!</definedName>
    <definedName name="BExW6YBU075L8BXQ7XLQTKZRZ96S" localSheetId="9" hidden="1">#REF!</definedName>
    <definedName name="BExW6YBU075L8BXQ7XLQTKZRZ96S" localSheetId="10" hidden="1">#REF!</definedName>
    <definedName name="BExW6YBU075L8BXQ7XLQTKZRZ96S" hidden="1">#REF!</definedName>
    <definedName name="BExW75ITNZ5DI63WKZILZI3W8JHO" localSheetId="4" hidden="1">#REF!</definedName>
    <definedName name="BExW75ITNZ5DI63WKZILZI3W8JHO" localSheetId="5" hidden="1">#REF!</definedName>
    <definedName name="BExW75ITNZ5DI63WKZILZI3W8JHO" localSheetId="7" hidden="1">#REF!</definedName>
    <definedName name="BExW75ITNZ5DI63WKZILZI3W8JHO" localSheetId="9" hidden="1">#REF!</definedName>
    <definedName name="BExW75ITNZ5DI63WKZILZI3W8JHO" localSheetId="10" hidden="1">#REF!</definedName>
    <definedName name="BExW75ITNZ5DI63WKZILZI3W8JHO" hidden="1">#REF!</definedName>
    <definedName name="BExW7BIKX67S89UO0L61RJFZN3L3" localSheetId="4" hidden="1">#REF!</definedName>
    <definedName name="BExW7BIKX67S89UO0L61RJFZN3L3" localSheetId="5" hidden="1">#REF!</definedName>
    <definedName name="BExW7BIKX67S89UO0L61RJFZN3L3" localSheetId="7" hidden="1">#REF!</definedName>
    <definedName name="BExW7BIKX67S89UO0L61RJFZN3L3" localSheetId="9" hidden="1">#REF!</definedName>
    <definedName name="BExW7BIKX67S89UO0L61RJFZN3L3" localSheetId="10" hidden="1">#REF!</definedName>
    <definedName name="BExW7BIKX67S89UO0L61RJFZN3L3" hidden="1">#REF!</definedName>
    <definedName name="BExW7YLF813WAWF9483LUW3LD5WD" localSheetId="4" hidden="1">#REF!</definedName>
    <definedName name="BExW7YLF813WAWF9483LUW3LD5WD" localSheetId="5" hidden="1">#REF!</definedName>
    <definedName name="BExW7YLF813WAWF9483LUW3LD5WD" localSheetId="7" hidden="1">#REF!</definedName>
    <definedName name="BExW7YLF813WAWF9483LUW3LD5WD" localSheetId="9" hidden="1">#REF!</definedName>
    <definedName name="BExW7YLF813WAWF9483LUW3LD5WD" localSheetId="10" hidden="1">#REF!</definedName>
    <definedName name="BExW7YLF813WAWF9483LUW3LD5WD" hidden="1">#REF!</definedName>
    <definedName name="BExW87FM4YHPQLKR9V5ZKIEKTYO3" localSheetId="4" hidden="1">#REF!</definedName>
    <definedName name="BExW87FM4YHPQLKR9V5ZKIEKTYO3" localSheetId="5" hidden="1">#REF!</definedName>
    <definedName name="BExW87FM4YHPQLKR9V5ZKIEKTYO3" localSheetId="7" hidden="1">#REF!</definedName>
    <definedName name="BExW87FM4YHPQLKR9V5ZKIEKTYO3" localSheetId="9" hidden="1">#REF!</definedName>
    <definedName name="BExW87FM4YHPQLKR9V5ZKIEKTYO3" localSheetId="10" hidden="1">#REF!</definedName>
    <definedName name="BExW87FM4YHPQLKR9V5ZKIEKTYO3" hidden="1">#REF!</definedName>
    <definedName name="BExW8DQ885NGCK3T8VE6VO9FLUF3" localSheetId="4" hidden="1">#REF!</definedName>
    <definedName name="BExW8DQ885NGCK3T8VE6VO9FLUF3" localSheetId="5" hidden="1">#REF!</definedName>
    <definedName name="BExW8DQ885NGCK3T8VE6VO9FLUF3" localSheetId="7" hidden="1">#REF!</definedName>
    <definedName name="BExW8DQ885NGCK3T8VE6VO9FLUF3" localSheetId="9" hidden="1">#REF!</definedName>
    <definedName name="BExW8DQ885NGCK3T8VE6VO9FLUF3" localSheetId="10" hidden="1">#REF!</definedName>
    <definedName name="BExW8DQ885NGCK3T8VE6VO9FLUF3" hidden="1">#REF!</definedName>
    <definedName name="BExW8KMCLPSG6Y2I93ELHQ783O0X" localSheetId="4" hidden="1">#REF!</definedName>
    <definedName name="BExW8KMCLPSG6Y2I93ELHQ783O0X" localSheetId="5" hidden="1">#REF!</definedName>
    <definedName name="BExW8KMCLPSG6Y2I93ELHQ783O0X" localSheetId="7" hidden="1">#REF!</definedName>
    <definedName name="BExW8KMCLPSG6Y2I93ELHQ783O0X" localSheetId="9" hidden="1">#REF!</definedName>
    <definedName name="BExW8KMCLPSG6Y2I93ELHQ783O0X" localSheetId="10" hidden="1">#REF!</definedName>
    <definedName name="BExW8KMCLPSG6Y2I93ELHQ783O0X" hidden="1">#REF!</definedName>
    <definedName name="BExW9205ZFN3UQUAN39HVFE9DLQS" localSheetId="4" hidden="1">#REF!</definedName>
    <definedName name="BExW9205ZFN3UQUAN39HVFE9DLQS" localSheetId="5" hidden="1">#REF!</definedName>
    <definedName name="BExW9205ZFN3UQUAN39HVFE9DLQS" localSheetId="7" hidden="1">#REF!</definedName>
    <definedName name="BExW9205ZFN3UQUAN39HVFE9DLQS" localSheetId="9" hidden="1">#REF!</definedName>
    <definedName name="BExW9205ZFN3UQUAN39HVFE9DLQS" localSheetId="10" hidden="1">#REF!</definedName>
    <definedName name="BExW9205ZFN3UQUAN39HVFE9DLQS" hidden="1">#REF!</definedName>
    <definedName name="BExW92R7S5EQNCNHYRDSQZL8T99A" localSheetId="4" hidden="1">#REF!</definedName>
    <definedName name="BExW92R7S5EQNCNHYRDSQZL8T99A" localSheetId="5" hidden="1">#REF!</definedName>
    <definedName name="BExW92R7S5EQNCNHYRDSQZL8T99A" localSheetId="7" hidden="1">#REF!</definedName>
    <definedName name="BExW92R7S5EQNCNHYRDSQZL8T99A" localSheetId="9" hidden="1">#REF!</definedName>
    <definedName name="BExW92R7S5EQNCNHYRDSQZL8T99A" localSheetId="10" hidden="1">#REF!</definedName>
    <definedName name="BExW92R7S5EQNCNHYRDSQZL8T99A" hidden="1">#REF!</definedName>
    <definedName name="BExXLLSA6USZ3AIIO7KNYEVF4ON3" localSheetId="4" hidden="1">#REF!</definedName>
    <definedName name="BExXLLSA6USZ3AIIO7KNYEVF4ON3" localSheetId="5" hidden="1">#REF!</definedName>
    <definedName name="BExXLLSA6USZ3AIIO7KNYEVF4ON3" localSheetId="7" hidden="1">#REF!</definedName>
    <definedName name="BExXLLSA6USZ3AIIO7KNYEVF4ON3" localSheetId="9" hidden="1">#REF!</definedName>
    <definedName name="BExXLLSA6USZ3AIIO7KNYEVF4ON3" localSheetId="10" hidden="1">#REF!</definedName>
    <definedName name="BExXLLSA6USZ3AIIO7KNYEVF4ON3" hidden="1">#REF!</definedName>
    <definedName name="BExXLY2OP2JEN5KL34N8DMUACGKQ" localSheetId="4" hidden="1">#REF!</definedName>
    <definedName name="BExXLY2OP2JEN5KL34N8DMUACGKQ" localSheetId="5" hidden="1">#REF!</definedName>
    <definedName name="BExXLY2OP2JEN5KL34N8DMUACGKQ" localSheetId="7" hidden="1">#REF!</definedName>
    <definedName name="BExXLY2OP2JEN5KL34N8DMUACGKQ" localSheetId="9" hidden="1">#REF!</definedName>
    <definedName name="BExXLY2OP2JEN5KL34N8DMUACGKQ" localSheetId="10" hidden="1">#REF!</definedName>
    <definedName name="BExXLY2OP2JEN5KL34N8DMUACGKQ" hidden="1">#REF!</definedName>
    <definedName name="BExXM72CL8R7FQ1NJWOT8Y85KILR" localSheetId="4" hidden="1">#REF!</definedName>
    <definedName name="BExXM72CL8R7FQ1NJWOT8Y85KILR" localSheetId="5" hidden="1">#REF!</definedName>
    <definedName name="BExXM72CL8R7FQ1NJWOT8Y85KILR" localSheetId="7" hidden="1">#REF!</definedName>
    <definedName name="BExXM72CL8R7FQ1NJWOT8Y85KILR" localSheetId="9" hidden="1">#REF!</definedName>
    <definedName name="BExXM72CL8R7FQ1NJWOT8Y85KILR" localSheetId="10" hidden="1">#REF!</definedName>
    <definedName name="BExXM72CL8R7FQ1NJWOT8Y85KILR" hidden="1">#REF!</definedName>
    <definedName name="BExXN7BVXFS1FHIW6HGH0GQSHW4Z" localSheetId="4" hidden="1">#REF!</definedName>
    <definedName name="BExXN7BVXFS1FHIW6HGH0GQSHW4Z" localSheetId="5" hidden="1">#REF!</definedName>
    <definedName name="BExXN7BVXFS1FHIW6HGH0GQSHW4Z" localSheetId="7" hidden="1">#REF!</definedName>
    <definedName name="BExXN7BVXFS1FHIW6HGH0GQSHW4Z" localSheetId="9" hidden="1">#REF!</definedName>
    <definedName name="BExXN7BVXFS1FHIW6HGH0GQSHW4Z" localSheetId="10" hidden="1">#REF!</definedName>
    <definedName name="BExXN7BVXFS1FHIW6HGH0GQSHW4Z" hidden="1">#REF!</definedName>
    <definedName name="BExXO2ST1M1NJZR6NHT03PSVLFHB" localSheetId="4" hidden="1">#REF!</definedName>
    <definedName name="BExXO2ST1M1NJZR6NHT03PSVLFHB" localSheetId="5" hidden="1">#REF!</definedName>
    <definedName name="BExXO2ST1M1NJZR6NHT03PSVLFHB" localSheetId="7" hidden="1">#REF!</definedName>
    <definedName name="BExXO2ST1M1NJZR6NHT03PSVLFHB" localSheetId="9" hidden="1">#REF!</definedName>
    <definedName name="BExXO2ST1M1NJZR6NHT03PSVLFHB" localSheetId="10" hidden="1">#REF!</definedName>
    <definedName name="BExXO2ST1M1NJZR6NHT03PSVLFHB" hidden="1">#REF!</definedName>
    <definedName name="BExXOYKCY7BVODTI76PUXVYWRYSJ" localSheetId="4" hidden="1">#REF!</definedName>
    <definedName name="BExXOYKCY7BVODTI76PUXVYWRYSJ" localSheetId="5" hidden="1">#REF!</definedName>
    <definedName name="BExXOYKCY7BVODTI76PUXVYWRYSJ" localSheetId="7" hidden="1">#REF!</definedName>
    <definedName name="BExXOYKCY7BVODTI76PUXVYWRYSJ" localSheetId="9" hidden="1">#REF!</definedName>
    <definedName name="BExXOYKCY7BVODTI76PUXVYWRYSJ" localSheetId="10" hidden="1">#REF!</definedName>
    <definedName name="BExXOYKCY7BVODTI76PUXVYWRYSJ" hidden="1">#REF!</definedName>
    <definedName name="BExXP6NOBZMQS9C2IRODXUMJ3ZD3" localSheetId="4" hidden="1">#REF!</definedName>
    <definedName name="BExXP6NOBZMQS9C2IRODXUMJ3ZD3" localSheetId="5" hidden="1">#REF!</definedName>
    <definedName name="BExXP6NOBZMQS9C2IRODXUMJ3ZD3" localSheetId="7" hidden="1">#REF!</definedName>
    <definedName name="BExXP6NOBZMQS9C2IRODXUMJ3ZD3" localSheetId="9" hidden="1">#REF!</definedName>
    <definedName name="BExXP6NOBZMQS9C2IRODXUMJ3ZD3" localSheetId="10" hidden="1">#REF!</definedName>
    <definedName name="BExXP6NOBZMQS9C2IRODXUMJ3ZD3" hidden="1">#REF!</definedName>
    <definedName name="BExXPB08M2BU05VY2D78UWLG472G" localSheetId="4" hidden="1">#REF!</definedName>
    <definedName name="BExXPB08M2BU05VY2D78UWLG472G" localSheetId="5" hidden="1">#REF!</definedName>
    <definedName name="BExXPB08M2BU05VY2D78UWLG472G" localSheetId="7" hidden="1">#REF!</definedName>
    <definedName name="BExXPB08M2BU05VY2D78UWLG472G" localSheetId="9" hidden="1">#REF!</definedName>
    <definedName name="BExXPB08M2BU05VY2D78UWLG472G" localSheetId="10" hidden="1">#REF!</definedName>
    <definedName name="BExXPB08M2BU05VY2D78UWLG472G" hidden="1">#REF!</definedName>
    <definedName name="BExXPMZT57RB72LWBR9SECJ2HB0Z" localSheetId="4" hidden="1">#REF!</definedName>
    <definedName name="BExXPMZT57RB72LWBR9SECJ2HB0Z" localSheetId="5" hidden="1">#REF!</definedName>
    <definedName name="BExXPMZT57RB72LWBR9SECJ2HB0Z" localSheetId="7" hidden="1">#REF!</definedName>
    <definedName name="BExXPMZT57RB72LWBR9SECJ2HB0Z" localSheetId="9" hidden="1">#REF!</definedName>
    <definedName name="BExXPMZT57RB72LWBR9SECJ2HB0Z" localSheetId="10" hidden="1">#REF!</definedName>
    <definedName name="BExXPMZT57RB72LWBR9SECJ2HB0Z" hidden="1">#REF!</definedName>
    <definedName name="BExXQ1OCSURTBPM72PHLRMKZGXG4" localSheetId="4" hidden="1">#REF!</definedName>
    <definedName name="BExXQ1OCSURTBPM72PHLRMKZGXG4" localSheetId="5" hidden="1">#REF!</definedName>
    <definedName name="BExXQ1OCSURTBPM72PHLRMKZGXG4" localSheetId="7" hidden="1">#REF!</definedName>
    <definedName name="BExXQ1OCSURTBPM72PHLRMKZGXG4" localSheetId="9" hidden="1">#REF!</definedName>
    <definedName name="BExXQ1OCSURTBPM72PHLRMKZGXG4" localSheetId="10" hidden="1">#REF!</definedName>
    <definedName name="BExXQ1OCSURTBPM72PHLRMKZGXG4" hidden="1">#REF!</definedName>
    <definedName name="BExXR9FN5SN4TOD4RKHO0EU7YF70" localSheetId="4" hidden="1">#REF!</definedName>
    <definedName name="BExXR9FN5SN4TOD4RKHO0EU7YF70" localSheetId="5" hidden="1">#REF!</definedName>
    <definedName name="BExXR9FN5SN4TOD4RKHO0EU7YF70" localSheetId="7" hidden="1">#REF!</definedName>
    <definedName name="BExXR9FN5SN4TOD4RKHO0EU7YF70" localSheetId="9" hidden="1">#REF!</definedName>
    <definedName name="BExXR9FN5SN4TOD4RKHO0EU7YF70" localSheetId="10" hidden="1">#REF!</definedName>
    <definedName name="BExXR9FN5SN4TOD4RKHO0EU7YF70" hidden="1">#REF!</definedName>
    <definedName name="BExXS702E0IBIGZXF8DIEZ7F7KZC" localSheetId="4" hidden="1">#REF!</definedName>
    <definedName name="BExXS702E0IBIGZXF8DIEZ7F7KZC" localSheetId="5" hidden="1">#REF!</definedName>
    <definedName name="BExXS702E0IBIGZXF8DIEZ7F7KZC" localSheetId="7" hidden="1">#REF!</definedName>
    <definedName name="BExXS702E0IBIGZXF8DIEZ7F7KZC" localSheetId="9" hidden="1">#REF!</definedName>
    <definedName name="BExXS702E0IBIGZXF8DIEZ7F7KZC" localSheetId="10" hidden="1">#REF!</definedName>
    <definedName name="BExXS702E0IBIGZXF8DIEZ7F7KZC" hidden="1">#REF!</definedName>
    <definedName name="BExXSMABI8GJ37RV5VUQVNZY8FZ4" localSheetId="4" hidden="1">#REF!</definedName>
    <definedName name="BExXSMABI8GJ37RV5VUQVNZY8FZ4" localSheetId="5" hidden="1">#REF!</definedName>
    <definedName name="BExXSMABI8GJ37RV5VUQVNZY8FZ4" localSheetId="7" hidden="1">#REF!</definedName>
    <definedName name="BExXSMABI8GJ37RV5VUQVNZY8FZ4" localSheetId="9" hidden="1">#REF!</definedName>
    <definedName name="BExXSMABI8GJ37RV5VUQVNZY8FZ4" localSheetId="10" hidden="1">#REF!</definedName>
    <definedName name="BExXSMABI8GJ37RV5VUQVNZY8FZ4" hidden="1">#REF!</definedName>
    <definedName name="BExXTMEE15NVTSJ4VB5K4KMW3K2B" localSheetId="4" hidden="1">#REF!</definedName>
    <definedName name="BExXTMEE15NVTSJ4VB5K4KMW3K2B" localSheetId="5" hidden="1">#REF!</definedName>
    <definedName name="BExXTMEE15NVTSJ4VB5K4KMW3K2B" localSheetId="7" hidden="1">#REF!</definedName>
    <definedName name="BExXTMEE15NVTSJ4VB5K4KMW3K2B" localSheetId="9" hidden="1">#REF!</definedName>
    <definedName name="BExXTMEE15NVTSJ4VB5K4KMW3K2B" localSheetId="10" hidden="1">#REF!</definedName>
    <definedName name="BExXTMEE15NVTSJ4VB5K4KMW3K2B" hidden="1">#REF!</definedName>
    <definedName name="BExXTVU7PBR2MQO42001D7PJ7ILD" localSheetId="4" hidden="1">#REF!</definedName>
    <definedName name="BExXTVU7PBR2MQO42001D7PJ7ILD" localSheetId="5" hidden="1">#REF!</definedName>
    <definedName name="BExXTVU7PBR2MQO42001D7PJ7ILD" localSheetId="7" hidden="1">#REF!</definedName>
    <definedName name="BExXTVU7PBR2MQO42001D7PJ7ILD" localSheetId="9" hidden="1">#REF!</definedName>
    <definedName name="BExXTVU7PBR2MQO42001D7PJ7ILD" localSheetId="10" hidden="1">#REF!</definedName>
    <definedName name="BExXTVU7PBR2MQO42001D7PJ7ILD" hidden="1">#REF!</definedName>
    <definedName name="BExXU42U8KNFI89N6QVH6VGDL9L0" localSheetId="4" hidden="1">#REF!</definedName>
    <definedName name="BExXU42U8KNFI89N6QVH6VGDL9L0" localSheetId="5" hidden="1">#REF!</definedName>
    <definedName name="BExXU42U8KNFI89N6QVH6VGDL9L0" localSheetId="7" hidden="1">#REF!</definedName>
    <definedName name="BExXU42U8KNFI89N6QVH6VGDL9L0" localSheetId="9" hidden="1">#REF!</definedName>
    <definedName name="BExXU42U8KNFI89N6QVH6VGDL9L0" localSheetId="10" hidden="1">#REF!</definedName>
    <definedName name="BExXU42U8KNFI89N6QVH6VGDL9L0" hidden="1">#REF!</definedName>
    <definedName name="BExXU7IZP1Q5VBS3VPIALV1S97X6" localSheetId="4" hidden="1">#REF!</definedName>
    <definedName name="BExXU7IZP1Q5VBS3VPIALV1S97X6" localSheetId="5" hidden="1">#REF!</definedName>
    <definedName name="BExXU7IZP1Q5VBS3VPIALV1S97X6" localSheetId="7" hidden="1">#REF!</definedName>
    <definedName name="BExXU7IZP1Q5VBS3VPIALV1S97X6" localSheetId="9" hidden="1">#REF!</definedName>
    <definedName name="BExXU7IZP1Q5VBS3VPIALV1S97X6" localSheetId="10" hidden="1">#REF!</definedName>
    <definedName name="BExXU7IZP1Q5VBS3VPIALV1S97X6" hidden="1">#REF!</definedName>
    <definedName name="BExXVUF2KEKRA4UJST16YLQXCBYA" localSheetId="4" hidden="1">#REF!</definedName>
    <definedName name="BExXVUF2KEKRA4UJST16YLQXCBYA" localSheetId="5" hidden="1">#REF!</definedName>
    <definedName name="BExXVUF2KEKRA4UJST16YLQXCBYA" localSheetId="7" hidden="1">#REF!</definedName>
    <definedName name="BExXVUF2KEKRA4UJST16YLQXCBYA" localSheetId="9" hidden="1">#REF!</definedName>
    <definedName name="BExXVUF2KEKRA4UJST16YLQXCBYA" localSheetId="10" hidden="1">#REF!</definedName>
    <definedName name="BExXVUF2KEKRA4UJST16YLQXCBYA" hidden="1">#REF!</definedName>
    <definedName name="BExXXCO0XVEH537RVAI61G7HHNVL" localSheetId="4" hidden="1">#REF!</definedName>
    <definedName name="BExXXCO0XVEH537RVAI61G7HHNVL" localSheetId="5" hidden="1">#REF!</definedName>
    <definedName name="BExXXCO0XVEH537RVAI61G7HHNVL" localSheetId="7" hidden="1">#REF!</definedName>
    <definedName name="BExXXCO0XVEH537RVAI61G7HHNVL" localSheetId="9" hidden="1">#REF!</definedName>
    <definedName name="BExXXCO0XVEH537RVAI61G7HHNVL" localSheetId="10" hidden="1">#REF!</definedName>
    <definedName name="BExXXCO0XVEH537RVAI61G7HHNVL" hidden="1">#REF!</definedName>
    <definedName name="BExXXTLJQXOHESVJW2MIKXI49ON2" localSheetId="4" hidden="1">#REF!</definedName>
    <definedName name="BExXXTLJQXOHESVJW2MIKXI49ON2" localSheetId="5" hidden="1">#REF!</definedName>
    <definedName name="BExXXTLJQXOHESVJW2MIKXI49ON2" localSheetId="7" hidden="1">#REF!</definedName>
    <definedName name="BExXXTLJQXOHESVJW2MIKXI49ON2" localSheetId="9" hidden="1">#REF!</definedName>
    <definedName name="BExXXTLJQXOHESVJW2MIKXI49ON2" localSheetId="10" hidden="1">#REF!</definedName>
    <definedName name="BExXXTLJQXOHESVJW2MIKXI49ON2" hidden="1">#REF!</definedName>
    <definedName name="BExXXYOZC1JMZNFGZA37WKQ73S8A" localSheetId="4" hidden="1">#REF!</definedName>
    <definedName name="BExXXYOZC1JMZNFGZA37WKQ73S8A" localSheetId="5" hidden="1">#REF!</definedName>
    <definedName name="BExXXYOZC1JMZNFGZA37WKQ73S8A" localSheetId="7" hidden="1">#REF!</definedName>
    <definedName name="BExXXYOZC1JMZNFGZA37WKQ73S8A" localSheetId="9" hidden="1">#REF!</definedName>
    <definedName name="BExXXYOZC1JMZNFGZA37WKQ73S8A" localSheetId="10" hidden="1">#REF!</definedName>
    <definedName name="BExXXYOZC1JMZNFGZA37WKQ73S8A" hidden="1">#REF!</definedName>
    <definedName name="BExXY6MRTVNIT02GP1ZPL6STPKDU" localSheetId="4" hidden="1">#REF!</definedName>
    <definedName name="BExXY6MRTVNIT02GP1ZPL6STPKDU" localSheetId="5" hidden="1">#REF!</definedName>
    <definedName name="BExXY6MRTVNIT02GP1ZPL6STPKDU" localSheetId="7" hidden="1">#REF!</definedName>
    <definedName name="BExXY6MRTVNIT02GP1ZPL6STPKDU" localSheetId="9" hidden="1">#REF!</definedName>
    <definedName name="BExXY6MRTVNIT02GP1ZPL6STPKDU" localSheetId="10" hidden="1">#REF!</definedName>
    <definedName name="BExXY6MRTVNIT02GP1ZPL6STPKDU" hidden="1">#REF!</definedName>
    <definedName name="BExXYDZ7MTGGJY4LPLZOCBBNXFKJ" localSheetId="4" hidden="1">#REF!</definedName>
    <definedName name="BExXYDZ7MTGGJY4LPLZOCBBNXFKJ" localSheetId="5" hidden="1">#REF!</definedName>
    <definedName name="BExXYDZ7MTGGJY4LPLZOCBBNXFKJ" localSheetId="7" hidden="1">#REF!</definedName>
    <definedName name="BExXYDZ7MTGGJY4LPLZOCBBNXFKJ" localSheetId="9" hidden="1">#REF!</definedName>
    <definedName name="BExXYDZ7MTGGJY4LPLZOCBBNXFKJ" localSheetId="10" hidden="1">#REF!</definedName>
    <definedName name="BExXYDZ7MTGGJY4LPLZOCBBNXFKJ" hidden="1">#REF!</definedName>
    <definedName name="BExXYNV4H3L61BWC3TNCP316JVHK" localSheetId="4" hidden="1">#REF!</definedName>
    <definedName name="BExXYNV4H3L61BWC3TNCP316JVHK" localSheetId="5" hidden="1">#REF!</definedName>
    <definedName name="BExXYNV4H3L61BWC3TNCP316JVHK" localSheetId="7" hidden="1">#REF!</definedName>
    <definedName name="BExXYNV4H3L61BWC3TNCP316JVHK" localSheetId="9" hidden="1">#REF!</definedName>
    <definedName name="BExXYNV4H3L61BWC3TNCP316JVHK" localSheetId="10" hidden="1">#REF!</definedName>
    <definedName name="BExXYNV4H3L61BWC3TNCP316JVHK" hidden="1">#REF!</definedName>
    <definedName name="BExXZ956WZC4MOGKBJ7SQUAFYTIJ" localSheetId="4" hidden="1">#REF!</definedName>
    <definedName name="BExXZ956WZC4MOGKBJ7SQUAFYTIJ" localSheetId="5" hidden="1">#REF!</definedName>
    <definedName name="BExXZ956WZC4MOGKBJ7SQUAFYTIJ" localSheetId="7" hidden="1">#REF!</definedName>
    <definedName name="BExXZ956WZC4MOGKBJ7SQUAFYTIJ" localSheetId="9" hidden="1">#REF!</definedName>
    <definedName name="BExXZ956WZC4MOGKBJ7SQUAFYTIJ" localSheetId="10" hidden="1">#REF!</definedName>
    <definedName name="BExXZ956WZC4MOGKBJ7SQUAFYTIJ" hidden="1">#REF!</definedName>
    <definedName name="BExXZKTZFOX6R80ZZKDRW7431KBS" localSheetId="4" hidden="1">#REF!</definedName>
    <definedName name="BExXZKTZFOX6R80ZZKDRW7431KBS" localSheetId="5" hidden="1">#REF!</definedName>
    <definedName name="BExXZKTZFOX6R80ZZKDRW7431KBS" localSheetId="7" hidden="1">#REF!</definedName>
    <definedName name="BExXZKTZFOX6R80ZZKDRW7431KBS" localSheetId="9" hidden="1">#REF!</definedName>
    <definedName name="BExXZKTZFOX6R80ZZKDRW7431KBS" localSheetId="10" hidden="1">#REF!</definedName>
    <definedName name="BExXZKTZFOX6R80ZZKDRW7431KBS" hidden="1">#REF!</definedName>
    <definedName name="BExXZLQBATKSEM8INPD4WLCB8JNQ" localSheetId="4" hidden="1">#REF!</definedName>
    <definedName name="BExXZLQBATKSEM8INPD4WLCB8JNQ" localSheetId="5" hidden="1">#REF!</definedName>
    <definedName name="BExXZLQBATKSEM8INPD4WLCB8JNQ" localSheetId="7" hidden="1">#REF!</definedName>
    <definedName name="BExXZLQBATKSEM8INPD4WLCB8JNQ" localSheetId="9" hidden="1">#REF!</definedName>
    <definedName name="BExXZLQBATKSEM8INPD4WLCB8JNQ" localSheetId="10" hidden="1">#REF!</definedName>
    <definedName name="BExXZLQBATKSEM8INPD4WLCB8JNQ" hidden="1">#REF!</definedName>
    <definedName name="BExY09K146J3P2G2JV6P0NVYAAD8" localSheetId="4" hidden="1">#REF!</definedName>
    <definedName name="BExY09K146J3P2G2JV6P0NVYAAD8" localSheetId="5" hidden="1">#REF!</definedName>
    <definedName name="BExY09K146J3P2G2JV6P0NVYAAD8" localSheetId="7" hidden="1">#REF!</definedName>
    <definedName name="BExY09K146J3P2G2JV6P0NVYAAD8" localSheetId="9" hidden="1">#REF!</definedName>
    <definedName name="BExY09K146J3P2G2JV6P0NVYAAD8" localSheetId="10" hidden="1">#REF!</definedName>
    <definedName name="BExY09K146J3P2G2JV6P0NVYAAD8" hidden="1">#REF!</definedName>
    <definedName name="BExY0L3IM4JB0WJRJHC6D7MOWHJ4" localSheetId="4" hidden="1">#REF!</definedName>
    <definedName name="BExY0L3IM4JB0WJRJHC6D7MOWHJ4" localSheetId="5" hidden="1">#REF!</definedName>
    <definedName name="BExY0L3IM4JB0WJRJHC6D7MOWHJ4" localSheetId="7" hidden="1">#REF!</definedName>
    <definedName name="BExY0L3IM4JB0WJRJHC6D7MOWHJ4" localSheetId="9" hidden="1">#REF!</definedName>
    <definedName name="BExY0L3IM4JB0WJRJHC6D7MOWHJ4" localSheetId="10" hidden="1">#REF!</definedName>
    <definedName name="BExY0L3IM4JB0WJRJHC6D7MOWHJ4" hidden="1">#REF!</definedName>
    <definedName name="BExY1P3VK2NJAFXLFIJ9B4BJFGKY" localSheetId="4" hidden="1">#REF!</definedName>
    <definedName name="BExY1P3VK2NJAFXLFIJ9B4BJFGKY" localSheetId="5" hidden="1">#REF!</definedName>
    <definedName name="BExY1P3VK2NJAFXLFIJ9B4BJFGKY" localSheetId="7" hidden="1">#REF!</definedName>
    <definedName name="BExY1P3VK2NJAFXLFIJ9B4BJFGKY" localSheetId="9" hidden="1">#REF!</definedName>
    <definedName name="BExY1P3VK2NJAFXLFIJ9B4BJFGKY" localSheetId="10" hidden="1">#REF!</definedName>
    <definedName name="BExY1P3VK2NJAFXLFIJ9B4BJFGKY" hidden="1">#REF!</definedName>
    <definedName name="BExY1UY6HHT0HNAZ06HMSHG9QQD5" localSheetId="4" hidden="1">#REF!</definedName>
    <definedName name="BExY1UY6HHT0HNAZ06HMSHG9QQD5" localSheetId="5" hidden="1">#REF!</definedName>
    <definedName name="BExY1UY6HHT0HNAZ06HMSHG9QQD5" localSheetId="7" hidden="1">#REF!</definedName>
    <definedName name="BExY1UY6HHT0HNAZ06HMSHG9QQD5" localSheetId="9" hidden="1">#REF!</definedName>
    <definedName name="BExY1UY6HHT0HNAZ06HMSHG9QQD5" localSheetId="10" hidden="1">#REF!</definedName>
    <definedName name="BExY1UY6HHT0HNAZ06HMSHG9QQD5" hidden="1">#REF!</definedName>
    <definedName name="BExY25FTBRV8HF1KMUBGP9HTFJ81" localSheetId="4" hidden="1">#REF!</definedName>
    <definedName name="BExY25FTBRV8HF1KMUBGP9HTFJ81" localSheetId="5" hidden="1">#REF!</definedName>
    <definedName name="BExY25FTBRV8HF1KMUBGP9HTFJ81" localSheetId="7" hidden="1">#REF!</definedName>
    <definedName name="BExY25FTBRV8HF1KMUBGP9HTFJ81" localSheetId="9" hidden="1">#REF!</definedName>
    <definedName name="BExY25FTBRV8HF1KMUBGP9HTFJ81" localSheetId="10" hidden="1">#REF!</definedName>
    <definedName name="BExY25FTBRV8HF1KMUBGP9HTFJ81" hidden="1">#REF!</definedName>
    <definedName name="BExY3G6Z1TFRTPEHBHFPMM70YM5D" localSheetId="4" hidden="1">#REF!</definedName>
    <definedName name="BExY3G6Z1TFRTPEHBHFPMM70YM5D" localSheetId="5" hidden="1">#REF!</definedName>
    <definedName name="BExY3G6Z1TFRTPEHBHFPMM70YM5D" localSheetId="7" hidden="1">#REF!</definedName>
    <definedName name="BExY3G6Z1TFRTPEHBHFPMM70YM5D" localSheetId="9" hidden="1">#REF!</definedName>
    <definedName name="BExY3G6Z1TFRTPEHBHFPMM70YM5D" localSheetId="10" hidden="1">#REF!</definedName>
    <definedName name="BExY3G6Z1TFRTPEHBHFPMM70YM5D" hidden="1">#REF!</definedName>
    <definedName name="BExY5BMIQSN2QBUN9MZB7JF0LPML" localSheetId="4" hidden="1">#REF!</definedName>
    <definedName name="BExY5BMIQSN2QBUN9MZB7JF0LPML" localSheetId="5" hidden="1">#REF!</definedName>
    <definedName name="BExY5BMIQSN2QBUN9MZB7JF0LPML" localSheetId="7" hidden="1">#REF!</definedName>
    <definedName name="BExY5BMIQSN2QBUN9MZB7JF0LPML" localSheetId="9" hidden="1">#REF!</definedName>
    <definedName name="BExY5BMIQSN2QBUN9MZB7JF0LPML" localSheetId="10" hidden="1">#REF!</definedName>
    <definedName name="BExY5BMIQSN2QBUN9MZB7JF0LPML" hidden="1">#REF!</definedName>
    <definedName name="BExY5P41NZSUFVG0A27RUQGYV8T4" localSheetId="4" hidden="1">#REF!</definedName>
    <definedName name="BExY5P41NZSUFVG0A27RUQGYV8T4" localSheetId="5" hidden="1">#REF!</definedName>
    <definedName name="BExY5P41NZSUFVG0A27RUQGYV8T4" localSheetId="7" hidden="1">#REF!</definedName>
    <definedName name="BExY5P41NZSUFVG0A27RUQGYV8T4" localSheetId="9" hidden="1">#REF!</definedName>
    <definedName name="BExY5P41NZSUFVG0A27RUQGYV8T4" localSheetId="10" hidden="1">#REF!</definedName>
    <definedName name="BExY5P41NZSUFVG0A27RUQGYV8T4" hidden="1">#REF!</definedName>
    <definedName name="BExY5SPHVMT8FADU1PNRUGVHS0YK" localSheetId="4" hidden="1">#REF!</definedName>
    <definedName name="BExY5SPHVMT8FADU1PNRUGVHS0YK" localSheetId="5" hidden="1">#REF!</definedName>
    <definedName name="BExY5SPHVMT8FADU1PNRUGVHS0YK" localSheetId="7" hidden="1">#REF!</definedName>
    <definedName name="BExY5SPHVMT8FADU1PNRUGVHS0YK" localSheetId="9" hidden="1">#REF!</definedName>
    <definedName name="BExY5SPHVMT8FADU1PNRUGVHS0YK" localSheetId="10" hidden="1">#REF!</definedName>
    <definedName name="BExY5SPHVMT8FADU1PNRUGVHS0YK" hidden="1">#REF!</definedName>
    <definedName name="BExY5ZLN3HO9VE3PT9921ZC5YQQM" localSheetId="4" hidden="1">#REF!</definedName>
    <definedName name="BExY5ZLN3HO9VE3PT9921ZC5YQQM" localSheetId="5" hidden="1">#REF!</definedName>
    <definedName name="BExY5ZLN3HO9VE3PT9921ZC5YQQM" localSheetId="7" hidden="1">#REF!</definedName>
    <definedName name="BExY5ZLN3HO9VE3PT9921ZC5YQQM" localSheetId="9" hidden="1">#REF!</definedName>
    <definedName name="BExY5ZLN3HO9VE3PT9921ZC5YQQM" localSheetId="10" hidden="1">#REF!</definedName>
    <definedName name="BExY5ZLN3HO9VE3PT9921ZC5YQQM" hidden="1">#REF!</definedName>
    <definedName name="BExZIMOHRENM0L34D8B0QX59LVM3" localSheetId="4" hidden="1">#REF!</definedName>
    <definedName name="BExZIMOHRENM0L34D8B0QX59LVM3" localSheetId="5" hidden="1">#REF!</definedName>
    <definedName name="BExZIMOHRENM0L34D8B0QX59LVM3" localSheetId="7" hidden="1">#REF!</definedName>
    <definedName name="BExZIMOHRENM0L34D8B0QX59LVM3" localSheetId="9" hidden="1">#REF!</definedName>
    <definedName name="BExZIMOHRENM0L34D8B0QX59LVM3" localSheetId="10" hidden="1">#REF!</definedName>
    <definedName name="BExZIMOHRENM0L34D8B0QX59LVM3" hidden="1">#REF!</definedName>
    <definedName name="BExZJ12E4HPZK60ZSI9PKP9M2L0J" localSheetId="4" hidden="1">#REF!</definedName>
    <definedName name="BExZJ12E4HPZK60ZSI9PKP9M2L0J" localSheetId="5" hidden="1">#REF!</definedName>
    <definedName name="BExZJ12E4HPZK60ZSI9PKP9M2L0J" localSheetId="7" hidden="1">#REF!</definedName>
    <definedName name="BExZJ12E4HPZK60ZSI9PKP9M2L0J" localSheetId="9" hidden="1">#REF!</definedName>
    <definedName name="BExZJ12E4HPZK60ZSI9PKP9M2L0J" localSheetId="10" hidden="1">#REF!</definedName>
    <definedName name="BExZJ12E4HPZK60ZSI9PKP9M2L0J" hidden="1">#REF!</definedName>
    <definedName name="BExZJ1D7F8D1CTX4DI6AF8UYIH0P" localSheetId="4" hidden="1">#REF!</definedName>
    <definedName name="BExZJ1D7F8D1CTX4DI6AF8UYIH0P" localSheetId="5" hidden="1">#REF!</definedName>
    <definedName name="BExZJ1D7F8D1CTX4DI6AF8UYIH0P" localSheetId="7" hidden="1">#REF!</definedName>
    <definedName name="BExZJ1D7F8D1CTX4DI6AF8UYIH0P" localSheetId="9" hidden="1">#REF!</definedName>
    <definedName name="BExZJ1D7F8D1CTX4DI6AF8UYIH0P" localSheetId="10" hidden="1">#REF!</definedName>
    <definedName name="BExZJ1D7F8D1CTX4DI6AF8UYIH0P" hidden="1">#REF!</definedName>
    <definedName name="BExZJRFWF2ZL8M42MRA77RIOI6DZ" localSheetId="4" hidden="1">#REF!</definedName>
    <definedName name="BExZJRFWF2ZL8M42MRA77RIOI6DZ" localSheetId="5" hidden="1">#REF!</definedName>
    <definedName name="BExZJRFWF2ZL8M42MRA77RIOI6DZ" localSheetId="7" hidden="1">#REF!</definedName>
    <definedName name="BExZJRFWF2ZL8M42MRA77RIOI6DZ" localSheetId="9" hidden="1">#REF!</definedName>
    <definedName name="BExZJRFWF2ZL8M42MRA77RIOI6DZ" localSheetId="10" hidden="1">#REF!</definedName>
    <definedName name="BExZJRFWF2ZL8M42MRA77RIOI6DZ" hidden="1">#REF!</definedName>
    <definedName name="BExZK1S2ZXLOL1BS33FS1FOS9LGX" localSheetId="4" hidden="1">#REF!</definedName>
    <definedName name="BExZK1S2ZXLOL1BS33FS1FOS9LGX" localSheetId="5" hidden="1">#REF!</definedName>
    <definedName name="BExZK1S2ZXLOL1BS33FS1FOS9LGX" localSheetId="7" hidden="1">#REF!</definedName>
    <definedName name="BExZK1S2ZXLOL1BS33FS1FOS9LGX" localSheetId="9" hidden="1">#REF!</definedName>
    <definedName name="BExZK1S2ZXLOL1BS33FS1FOS9LGX" localSheetId="10" hidden="1">#REF!</definedName>
    <definedName name="BExZK1S2ZXLOL1BS33FS1FOS9LGX" hidden="1">#REF!</definedName>
    <definedName name="BExZKYLEKFSGZQF5N95V888VB2IL" localSheetId="4" hidden="1">#REF!</definedName>
    <definedName name="BExZKYLEKFSGZQF5N95V888VB2IL" localSheetId="5" hidden="1">#REF!</definedName>
    <definedName name="BExZKYLEKFSGZQF5N95V888VB2IL" localSheetId="7" hidden="1">#REF!</definedName>
    <definedName name="BExZKYLEKFSGZQF5N95V888VB2IL" localSheetId="9" hidden="1">#REF!</definedName>
    <definedName name="BExZKYLEKFSGZQF5N95V888VB2IL" localSheetId="10" hidden="1">#REF!</definedName>
    <definedName name="BExZKYLEKFSGZQF5N95V888VB2IL" hidden="1">#REF!</definedName>
    <definedName name="BExZMSZ9KFZ7KTIH7NOO2T4VKJWL" localSheetId="4" hidden="1">#REF!</definedName>
    <definedName name="BExZMSZ9KFZ7KTIH7NOO2T4VKJWL" localSheetId="5" hidden="1">#REF!</definedName>
    <definedName name="BExZMSZ9KFZ7KTIH7NOO2T4VKJWL" localSheetId="7" hidden="1">#REF!</definedName>
    <definedName name="BExZMSZ9KFZ7KTIH7NOO2T4VKJWL" localSheetId="9" hidden="1">#REF!</definedName>
    <definedName name="BExZMSZ9KFZ7KTIH7NOO2T4VKJWL" localSheetId="10" hidden="1">#REF!</definedName>
    <definedName name="BExZMSZ9KFZ7KTIH7NOO2T4VKJWL" hidden="1">#REF!</definedName>
    <definedName name="BExZNI5L9J1UZ25JG3Q3R6W72RSQ" localSheetId="4" hidden="1">#REF!</definedName>
    <definedName name="BExZNI5L9J1UZ25JG3Q3R6W72RSQ" localSheetId="5" hidden="1">#REF!</definedName>
    <definedName name="BExZNI5L9J1UZ25JG3Q3R6W72RSQ" localSheetId="7" hidden="1">#REF!</definedName>
    <definedName name="BExZNI5L9J1UZ25JG3Q3R6W72RSQ" localSheetId="9" hidden="1">#REF!</definedName>
    <definedName name="BExZNI5L9J1UZ25JG3Q3R6W72RSQ" localSheetId="10" hidden="1">#REF!</definedName>
    <definedName name="BExZNI5L9J1UZ25JG3Q3R6W72RSQ" hidden="1">#REF!</definedName>
    <definedName name="BExZNM1V4A854WNYSP5I5TFJN0DA" localSheetId="4" hidden="1">#REF!</definedName>
    <definedName name="BExZNM1V4A854WNYSP5I5TFJN0DA" localSheetId="5" hidden="1">#REF!</definedName>
    <definedName name="BExZNM1V4A854WNYSP5I5TFJN0DA" localSheetId="7" hidden="1">#REF!</definedName>
    <definedName name="BExZNM1V4A854WNYSP5I5TFJN0DA" localSheetId="9" hidden="1">#REF!</definedName>
    <definedName name="BExZNM1V4A854WNYSP5I5TFJN0DA" localSheetId="10" hidden="1">#REF!</definedName>
    <definedName name="BExZNM1V4A854WNYSP5I5TFJN0DA" hidden="1">#REF!</definedName>
    <definedName name="BExZOL9IYATMIQ07A0DW2OT88Z5Y" localSheetId="4" hidden="1">#REF!</definedName>
    <definedName name="BExZOL9IYATMIQ07A0DW2OT88Z5Y" localSheetId="5" hidden="1">#REF!</definedName>
    <definedName name="BExZOL9IYATMIQ07A0DW2OT88Z5Y" localSheetId="7" hidden="1">#REF!</definedName>
    <definedName name="BExZOL9IYATMIQ07A0DW2OT88Z5Y" localSheetId="9" hidden="1">#REF!</definedName>
    <definedName name="BExZOL9IYATMIQ07A0DW2OT88Z5Y" localSheetId="10" hidden="1">#REF!</definedName>
    <definedName name="BExZOL9IYATMIQ07A0DW2OT88Z5Y" hidden="1">#REF!</definedName>
    <definedName name="BExZQKQSQTJMC8N3WQPK7K9JMVM9" localSheetId="4" hidden="1">#REF!</definedName>
    <definedName name="BExZQKQSQTJMC8N3WQPK7K9JMVM9" localSheetId="5" hidden="1">#REF!</definedName>
    <definedName name="BExZQKQSQTJMC8N3WQPK7K9JMVM9" localSheetId="7" hidden="1">#REF!</definedName>
    <definedName name="BExZQKQSQTJMC8N3WQPK7K9JMVM9" localSheetId="9" hidden="1">#REF!</definedName>
    <definedName name="BExZQKQSQTJMC8N3WQPK7K9JMVM9" localSheetId="10" hidden="1">#REF!</definedName>
    <definedName name="BExZQKQSQTJMC8N3WQPK7K9JMVM9" hidden="1">#REF!</definedName>
    <definedName name="BExZQUHDUIND79715RTYA9HQHU3T" localSheetId="4" hidden="1">#REF!</definedName>
    <definedName name="BExZQUHDUIND79715RTYA9HQHU3T" localSheetId="5" hidden="1">#REF!</definedName>
    <definedName name="BExZQUHDUIND79715RTYA9HQHU3T" localSheetId="7" hidden="1">#REF!</definedName>
    <definedName name="BExZQUHDUIND79715RTYA9HQHU3T" localSheetId="9" hidden="1">#REF!</definedName>
    <definedName name="BExZQUHDUIND79715RTYA9HQHU3T" localSheetId="10" hidden="1">#REF!</definedName>
    <definedName name="BExZQUHDUIND79715RTYA9HQHU3T" hidden="1">#REF!</definedName>
    <definedName name="BExZT15LXJ1AKQELGALM6SZDPHZY" localSheetId="4" hidden="1">#REF!</definedName>
    <definedName name="BExZT15LXJ1AKQELGALM6SZDPHZY" localSheetId="5" hidden="1">#REF!</definedName>
    <definedName name="BExZT15LXJ1AKQELGALM6SZDPHZY" localSheetId="7" hidden="1">#REF!</definedName>
    <definedName name="BExZT15LXJ1AKQELGALM6SZDPHZY" localSheetId="9" hidden="1">#REF!</definedName>
    <definedName name="BExZT15LXJ1AKQELGALM6SZDPHZY" localSheetId="10" hidden="1">#REF!</definedName>
    <definedName name="BExZT15LXJ1AKQELGALM6SZDPHZY" hidden="1">#REF!</definedName>
    <definedName name="BExZT9ZXQ3NW0I7OFTN2RUH6C8K7" localSheetId="4" hidden="1">#REF!</definedName>
    <definedName name="BExZT9ZXQ3NW0I7OFTN2RUH6C8K7" localSheetId="5" hidden="1">#REF!</definedName>
    <definedName name="BExZT9ZXQ3NW0I7OFTN2RUH6C8K7" localSheetId="7" hidden="1">#REF!</definedName>
    <definedName name="BExZT9ZXQ3NW0I7OFTN2RUH6C8K7" localSheetId="9" hidden="1">#REF!</definedName>
    <definedName name="BExZT9ZXQ3NW0I7OFTN2RUH6C8K7" localSheetId="10" hidden="1">#REF!</definedName>
    <definedName name="BExZT9ZXQ3NW0I7OFTN2RUH6C8K7" hidden="1">#REF!</definedName>
    <definedName name="BExZTIJE7RU5COT9T5LOD5825P3Y" localSheetId="4" hidden="1">#REF!</definedName>
    <definedName name="BExZTIJE7RU5COT9T5LOD5825P3Y" localSheetId="5" hidden="1">#REF!</definedName>
    <definedName name="BExZTIJE7RU5COT9T5LOD5825P3Y" localSheetId="7" hidden="1">#REF!</definedName>
    <definedName name="BExZTIJE7RU5COT9T5LOD5825P3Y" localSheetId="9" hidden="1">#REF!</definedName>
    <definedName name="BExZTIJE7RU5COT9T5LOD5825P3Y" localSheetId="10" hidden="1">#REF!</definedName>
    <definedName name="BExZTIJE7RU5COT9T5LOD5825P3Y" hidden="1">#REF!</definedName>
    <definedName name="BExZTXYYVBMRH5FL43NN1AHCVVF0" localSheetId="4" hidden="1">#REF!</definedName>
    <definedName name="BExZTXYYVBMRH5FL43NN1AHCVVF0" localSheetId="5" hidden="1">#REF!</definedName>
    <definedName name="BExZTXYYVBMRH5FL43NN1AHCVVF0" localSheetId="7" hidden="1">#REF!</definedName>
    <definedName name="BExZTXYYVBMRH5FL43NN1AHCVVF0" localSheetId="9" hidden="1">#REF!</definedName>
    <definedName name="BExZTXYYVBMRH5FL43NN1AHCVVF0" localSheetId="10" hidden="1">#REF!</definedName>
    <definedName name="BExZTXYYVBMRH5FL43NN1AHCVVF0" hidden="1">#REF!</definedName>
    <definedName name="BExZUA408LIXEUM99A3JXQ7KS6KT" localSheetId="4" hidden="1">#REF!</definedName>
    <definedName name="BExZUA408LIXEUM99A3JXQ7KS6KT" localSheetId="5" hidden="1">#REF!</definedName>
    <definedName name="BExZUA408LIXEUM99A3JXQ7KS6KT" localSheetId="7" hidden="1">#REF!</definedName>
    <definedName name="BExZUA408LIXEUM99A3JXQ7KS6KT" localSheetId="9" hidden="1">#REF!</definedName>
    <definedName name="BExZUA408LIXEUM99A3JXQ7KS6KT" localSheetId="10" hidden="1">#REF!</definedName>
    <definedName name="BExZUA408LIXEUM99A3JXQ7KS6KT" hidden="1">#REF!</definedName>
    <definedName name="BExZV42Z79A728T2BR31YPEWRVL5" localSheetId="4" hidden="1">#REF!</definedName>
    <definedName name="BExZV42Z79A728T2BR31YPEWRVL5" localSheetId="5" hidden="1">#REF!</definedName>
    <definedName name="BExZV42Z79A728T2BR31YPEWRVL5" localSheetId="7" hidden="1">#REF!</definedName>
    <definedName name="BExZV42Z79A728T2BR31YPEWRVL5" localSheetId="9" hidden="1">#REF!</definedName>
    <definedName name="BExZV42Z79A728T2BR31YPEWRVL5" localSheetId="10" hidden="1">#REF!</definedName>
    <definedName name="BExZV42Z79A728T2BR31YPEWRVL5" hidden="1">#REF!</definedName>
    <definedName name="BExZVHV6Q5Y0RNAXP1SPUA3SWSGC" localSheetId="4" hidden="1">#REF!</definedName>
    <definedName name="BExZVHV6Q5Y0RNAXP1SPUA3SWSGC" localSheetId="5" hidden="1">#REF!</definedName>
    <definedName name="BExZVHV6Q5Y0RNAXP1SPUA3SWSGC" localSheetId="7" hidden="1">#REF!</definedName>
    <definedName name="BExZVHV6Q5Y0RNAXP1SPUA3SWSGC" localSheetId="9" hidden="1">#REF!</definedName>
    <definedName name="BExZVHV6Q5Y0RNAXP1SPUA3SWSGC" localSheetId="10" hidden="1">#REF!</definedName>
    <definedName name="BExZVHV6Q5Y0RNAXP1SPUA3SWSGC" hidden="1">#REF!</definedName>
    <definedName name="BExZVIM7BS35R7E1XZR8RM47YZUN" localSheetId="4" hidden="1">#REF!</definedName>
    <definedName name="BExZVIM7BS35R7E1XZR8RM47YZUN" localSheetId="5" hidden="1">#REF!</definedName>
    <definedName name="BExZVIM7BS35R7E1XZR8RM47YZUN" localSheetId="7" hidden="1">#REF!</definedName>
    <definedName name="BExZVIM7BS35R7E1XZR8RM47YZUN" localSheetId="9" hidden="1">#REF!</definedName>
    <definedName name="BExZVIM7BS35R7E1XZR8RM47YZUN" localSheetId="10" hidden="1">#REF!</definedName>
    <definedName name="BExZVIM7BS35R7E1XZR8RM47YZUN" hidden="1">#REF!</definedName>
    <definedName name="BExZWTYU7DZ5AQAEICUXOU7FTSED" localSheetId="4" hidden="1">#REF!</definedName>
    <definedName name="BExZWTYU7DZ5AQAEICUXOU7FTSED" localSheetId="5" hidden="1">#REF!</definedName>
    <definedName name="BExZWTYU7DZ5AQAEICUXOU7FTSED" localSheetId="7" hidden="1">#REF!</definedName>
    <definedName name="BExZWTYU7DZ5AQAEICUXOU7FTSED" localSheetId="9" hidden="1">#REF!</definedName>
    <definedName name="BExZWTYU7DZ5AQAEICUXOU7FTSED" localSheetId="10" hidden="1">#REF!</definedName>
    <definedName name="BExZWTYU7DZ5AQAEICUXOU7FTSED" hidden="1">#REF!</definedName>
    <definedName name="BExZXL8NZNZYMN1WO1QERUPPRL3X" localSheetId="4" hidden="1">#REF!</definedName>
    <definedName name="BExZXL8NZNZYMN1WO1QERUPPRL3X" localSheetId="5" hidden="1">#REF!</definedName>
    <definedName name="BExZXL8NZNZYMN1WO1QERUPPRL3X" localSheetId="7" hidden="1">#REF!</definedName>
    <definedName name="BExZXL8NZNZYMN1WO1QERUPPRL3X" localSheetId="9" hidden="1">#REF!</definedName>
    <definedName name="BExZXL8NZNZYMN1WO1QERUPPRL3X" localSheetId="10" hidden="1">#REF!</definedName>
    <definedName name="BExZXL8NZNZYMN1WO1QERUPPRL3X" hidden="1">#REF!</definedName>
    <definedName name="BExZXW6FFWNL2O9C9J5JGYHTF3LG" localSheetId="4" hidden="1">#REF!</definedName>
    <definedName name="BExZXW6FFWNL2O9C9J5JGYHTF3LG" localSheetId="5" hidden="1">#REF!</definedName>
    <definedName name="BExZXW6FFWNL2O9C9J5JGYHTF3LG" localSheetId="7" hidden="1">#REF!</definedName>
    <definedName name="BExZXW6FFWNL2O9C9J5JGYHTF3LG" localSheetId="9" hidden="1">#REF!</definedName>
    <definedName name="BExZXW6FFWNL2O9C9J5JGYHTF3LG" localSheetId="10" hidden="1">#REF!</definedName>
    <definedName name="BExZXW6FFWNL2O9C9J5JGYHTF3LG" hidden="1">#REF!</definedName>
    <definedName name="BExZY4F76BKZMLBBGWYFYHDLFBHP" localSheetId="4" hidden="1">#REF!</definedName>
    <definedName name="BExZY4F76BKZMLBBGWYFYHDLFBHP" localSheetId="5" hidden="1">#REF!</definedName>
    <definedName name="BExZY4F76BKZMLBBGWYFYHDLFBHP" localSheetId="7" hidden="1">#REF!</definedName>
    <definedName name="BExZY4F76BKZMLBBGWYFYHDLFBHP" localSheetId="9" hidden="1">#REF!</definedName>
    <definedName name="BExZY4F76BKZMLBBGWYFYHDLFBHP" localSheetId="10" hidden="1">#REF!</definedName>
    <definedName name="BExZY4F76BKZMLBBGWYFYHDLFBHP" hidden="1">#REF!</definedName>
    <definedName name="BExZZ7TXZN8UHK6PE79VEME4X7GW" localSheetId="4" hidden="1">#REF!</definedName>
    <definedName name="BExZZ7TXZN8UHK6PE79VEME4X7GW" localSheetId="5" hidden="1">#REF!</definedName>
    <definedName name="BExZZ7TXZN8UHK6PE79VEME4X7GW" localSheetId="7" hidden="1">#REF!</definedName>
    <definedName name="BExZZ7TXZN8UHK6PE79VEME4X7GW" localSheetId="9" hidden="1">#REF!</definedName>
    <definedName name="BExZZ7TXZN8UHK6PE79VEME4X7GW" localSheetId="10" hidden="1">#REF!</definedName>
    <definedName name="BExZZ7TXZN8UHK6PE79VEME4X7GW" hidden="1">#REF!</definedName>
    <definedName name="BExZZQV186JWW9588BHCBF560H3S" localSheetId="4" hidden="1">#REF!</definedName>
    <definedName name="BExZZQV186JWW9588BHCBF560H3S" localSheetId="5" hidden="1">#REF!</definedName>
    <definedName name="BExZZQV186JWW9588BHCBF560H3S" localSheetId="7" hidden="1">#REF!</definedName>
    <definedName name="BExZZQV186JWW9588BHCBF560H3S" localSheetId="9" hidden="1">#REF!</definedName>
    <definedName name="BExZZQV186JWW9588BHCBF560H3S" localSheetId="10" hidden="1">#REF!</definedName>
    <definedName name="BExZZQV186JWW9588BHCBF560H3S" hidden="1">#REF!</definedName>
    <definedName name="BIP_SA15">[2]BIP!$C$5:$C$17</definedName>
    <definedName name="BIP_SA30">[2]BIP!$D$5:$D$17</definedName>
    <definedName name="CBP_SADA">[2]CBP!$C$5:$C$17</definedName>
    <definedName name="CBP_SADO">[2]CBP!$D$5:$D$17</definedName>
    <definedName name="DBP_SA">[2]DBP!$C$5:$C$17</definedName>
    <definedName name="ExAnteData" localSheetId="12">'[3]Load Impacts (ExPost &amp; ExAnte)'!$C$29:$N$43</definedName>
    <definedName name="ExAnteData">'Load Impacts (ExPost &amp; ExAnte)'!$C$29:$N$43</definedName>
    <definedName name="ExAnteMo" localSheetId="12">'[3]Load Impacts (ExPost &amp; ExAnte)'!$C$28:$N$28</definedName>
    <definedName name="ExAnteMo">'Load Impacts (ExPost &amp; ExAnte)'!$C$28:$N$28</definedName>
    <definedName name="ExAnteProg" localSheetId="12">'[3]Load Impacts (ExPost &amp; ExAnte)'!$B$29:$B$43</definedName>
    <definedName name="ExAnteProg">'Load Impacts (ExPost &amp; ExAnte)'!$B$29:$B$43</definedName>
    <definedName name="ExPostData" localSheetId="12">'[3]Load Impacts (ExPost &amp; ExAnte)'!$C$7:$N$21</definedName>
    <definedName name="ExPostData">'Load Impacts (ExPost &amp; ExAnte)'!$C$7:$N$21</definedName>
    <definedName name="ExPostMo" localSheetId="12">'[3]Load Impacts (ExPost &amp; ExAnte)'!$C$6:$N$6</definedName>
    <definedName name="ExPostMo">'Load Impacts (ExPost &amp; ExAnte)'!$C$6:$N$6</definedName>
    <definedName name="ExPostProg" localSheetId="12">'[3]Load Impacts (ExPost &amp; ExAnte)'!$B$7:$B$21</definedName>
    <definedName name="ExPostProg">'Load Impacts (ExPost &amp; ExAnte)'!$B$7:$B$21</definedName>
    <definedName name="MonthEndDates">[1]RptDate!$G$1:$G$13</definedName>
    <definedName name="OBMC_SA">[2]RTP_OBMC!$C$5:$C$17</definedName>
    <definedName name="_xlnm.Print_Area" localSheetId="2">'2009 TA-TI Distribution'!$B$1:$Z$64</definedName>
    <definedName name="_xlnm.Print_Area" localSheetId="3">'2012 TA-TI Distribution'!$B$1:$AA$64</definedName>
    <definedName name="_xlnm.Print_Area" localSheetId="4">'2015 TA-TI Distribution'!$B$1:$Z$64</definedName>
    <definedName name="_xlnm.Print_Area" localSheetId="5">'2017 TA-TI Distribution'!$A$1:$Z$64</definedName>
    <definedName name="_xlnm.Print_Area" localSheetId="12">'Event Summary'!$A$1:$K$933</definedName>
    <definedName name="_xlnm.Print_Area" localSheetId="8">Incentives!$A$1:$Q$40</definedName>
    <definedName name="_xlnm.Print_Area" localSheetId="9">'Marketing-Monthly'!$B$1:$Q$111</definedName>
    <definedName name="_xlnm.Print_Area" localSheetId="10">'Marketing-Quarterly'!$B$1:$Q$111</definedName>
    <definedName name="_xlnm.Print_Area" localSheetId="0">'Program Ex Ante &amp; Ex Post MWs'!$A$1:$X$59</definedName>
    <definedName name="_xlnm.Print_Titles" localSheetId="6">'2017 DRP Expenditures'!$1:$5</definedName>
    <definedName name="_xlnm.Print_Titles" localSheetId="13">'Aliso Canyon Program MW'!$1:$3</definedName>
    <definedName name="_xlnm.Print_Titles" localSheetId="7">'DRP Carryover Expenditures '!$1:$5</definedName>
    <definedName name="_xlnm.Print_Titles" localSheetId="12">'Event Summary'!$1:$5</definedName>
    <definedName name="_xlnm.Print_Titles" localSheetId="9">'Marketing-Monthly'!$1:$5</definedName>
    <definedName name="_xlnm.Print_Titles" localSheetId="10">'Marketing-Quarterly'!$1:$5</definedName>
    <definedName name="RptDate">[1]RptDate!$B$2</definedName>
    <definedName name="SAI_SA">[2]CPP!$C$5:$C$17</definedName>
    <definedName name="SAPBEXhrIndnt" hidden="1">"Wide"</definedName>
    <definedName name="SAPsysID" hidden="1">"708C5W7SBKP804JT78WJ0JNKI"</definedName>
    <definedName name="SAPwbID" hidden="1">"ARS"</definedName>
    <definedName name="SDPC_SA">'[2]SDP-C'!$C$5:$C$17</definedName>
    <definedName name="SDPR_SA">'[2]SDP-R'!$C$5:$C$17</definedName>
    <definedName name="SPD_SA">[2]SPD!$I$7:$I$19</definedName>
    <definedName name="Z_E8B3D8CC_BCDF_4785_836B_2A5CFEB31B52_.wvu.FilterData" localSheetId="12" hidden="1">'Event Summary'!$B$4:$J$966</definedName>
    <definedName name="Z_E8B3D8CC_BCDF_4785_836B_2A5CFEB31B52_.wvu.PrintArea" localSheetId="7" hidden="1">'DRP Carryover Expenditures '!$B$2:$R$87</definedName>
    <definedName name="Z_E8B3D8CC_BCDF_4785_836B_2A5CFEB31B52_.wvu.PrintArea" localSheetId="12" hidden="1">'Event Summary'!$A$4:$K$5</definedName>
    <definedName name="Z_E8B3D8CC_BCDF_4785_836B_2A5CFEB31B52_.wvu.PrintArea" localSheetId="8" hidden="1">Incentives!$B$2:$O$35</definedName>
    <definedName name="Z_E8B3D8CC_BCDF_4785_836B_2A5CFEB31B52_.wvu.Rows" localSheetId="8" hidden="1">Incentives!#REF!</definedName>
  </definedNames>
  <calcPr calcId="152511"/>
</workbook>
</file>

<file path=xl/calcChain.xml><?xml version="1.0" encoding="utf-8"?>
<calcChain xmlns="http://schemas.openxmlformats.org/spreadsheetml/2006/main">
  <c r="E99" i="27" l="1"/>
  <c r="N12" i="5" l="1"/>
  <c r="U56" i="38" l="1"/>
  <c r="T56" i="38"/>
  <c r="U55" i="38"/>
  <c r="T55" i="38"/>
  <c r="U54" i="38"/>
  <c r="T54" i="38"/>
  <c r="U62" i="38"/>
  <c r="T62" i="38"/>
  <c r="U61" i="38"/>
  <c r="T61" i="38"/>
  <c r="U60" i="38"/>
  <c r="T60" i="38"/>
  <c r="U59" i="38"/>
  <c r="T59" i="38"/>
  <c r="U47" i="38"/>
  <c r="T47" i="38"/>
  <c r="U46" i="38"/>
  <c r="T46" i="38"/>
  <c r="U45" i="38"/>
  <c r="T45" i="38"/>
  <c r="U44" i="38"/>
  <c r="T44" i="38"/>
  <c r="U41" i="38"/>
  <c r="T41" i="38"/>
  <c r="U40" i="38"/>
  <c r="T40" i="38"/>
  <c r="U39" i="38"/>
  <c r="T39" i="38"/>
  <c r="J80" i="27" l="1"/>
  <c r="J79" i="27"/>
  <c r="I79" i="27"/>
  <c r="I80" i="27"/>
  <c r="R56" i="38" l="1"/>
  <c r="Q56" i="38"/>
  <c r="R55" i="38"/>
  <c r="Q55" i="38"/>
  <c r="R54" i="38"/>
  <c r="Q54" i="38"/>
  <c r="R62" i="38"/>
  <c r="Q62" i="38"/>
  <c r="R61" i="38"/>
  <c r="Q61" i="38"/>
  <c r="R60" i="38"/>
  <c r="Q60" i="38"/>
  <c r="R59" i="38"/>
  <c r="Q59" i="38"/>
  <c r="R41" i="38"/>
  <c r="Q41" i="38"/>
  <c r="R40" i="38"/>
  <c r="Q40" i="38"/>
  <c r="R39" i="38"/>
  <c r="Q39" i="38"/>
  <c r="R47" i="38"/>
  <c r="R46" i="38"/>
  <c r="R45" i="38"/>
  <c r="R44" i="38"/>
  <c r="Q47" i="38"/>
  <c r="Q46" i="38"/>
  <c r="Q45" i="38"/>
  <c r="Q44" i="38"/>
  <c r="V40" i="4" l="1"/>
  <c r="V41" i="4"/>
  <c r="V42" i="4"/>
  <c r="V43" i="4"/>
  <c r="O56" i="38" l="1"/>
  <c r="N56" i="38"/>
  <c r="O55" i="38"/>
  <c r="N55" i="38"/>
  <c r="O54" i="38"/>
  <c r="N54" i="38"/>
  <c r="O62" i="38"/>
  <c r="N62" i="38"/>
  <c r="O61" i="38"/>
  <c r="N61" i="38"/>
  <c r="O60" i="38"/>
  <c r="N60" i="38"/>
  <c r="O59" i="38"/>
  <c r="N59" i="38"/>
  <c r="O41" i="38"/>
  <c r="N41" i="38"/>
  <c r="O40" i="38"/>
  <c r="N40" i="38"/>
  <c r="O39" i="38"/>
  <c r="N39" i="38"/>
  <c r="O47" i="38"/>
  <c r="O46" i="38"/>
  <c r="O45" i="38"/>
  <c r="O44" i="38"/>
  <c r="N47" i="38"/>
  <c r="N46" i="38"/>
  <c r="N45" i="38"/>
  <c r="N44" i="38"/>
  <c r="M29" i="5" l="1"/>
  <c r="N29" i="5"/>
  <c r="D29" i="5"/>
  <c r="E29" i="5"/>
  <c r="F29" i="5"/>
  <c r="G29" i="5"/>
  <c r="H29" i="5"/>
  <c r="I29" i="5"/>
  <c r="J29" i="5"/>
  <c r="K29" i="5"/>
  <c r="L29" i="5"/>
  <c r="C29" i="5"/>
  <c r="J12" i="41" l="1"/>
  <c r="J24" i="41"/>
  <c r="J21" i="41"/>
  <c r="J18" i="41"/>
  <c r="J15" i="41"/>
  <c r="J604" i="41" l="1"/>
  <c r="J600" i="41"/>
  <c r="J8" i="41" l="1"/>
  <c r="J9" i="41" s="1"/>
  <c r="F37" i="41"/>
  <c r="F38" i="41"/>
  <c r="F39" i="41"/>
  <c r="F40" i="41"/>
  <c r="F94" i="41"/>
  <c r="F95" i="41"/>
  <c r="F96" i="41"/>
  <c r="F97" i="41"/>
  <c r="F133" i="41"/>
  <c r="F134" i="41"/>
  <c r="F135" i="41"/>
  <c r="F136" i="41"/>
  <c r="F193" i="41"/>
  <c r="F194" i="41"/>
  <c r="F195" i="41"/>
  <c r="F196" i="41"/>
  <c r="F236" i="41"/>
  <c r="F237" i="41"/>
  <c r="F238" i="41"/>
  <c r="F239" i="41"/>
  <c r="F274" i="41"/>
  <c r="F275" i="41"/>
  <c r="F276" i="41"/>
  <c r="F281" i="41"/>
  <c r="F282" i="41"/>
  <c r="F283" i="41"/>
  <c r="F295" i="41"/>
  <c r="F296" i="41"/>
  <c r="F297" i="41"/>
  <c r="J303" i="41"/>
  <c r="J304" i="41" s="1"/>
  <c r="J305" i="41" s="1"/>
  <c r="J306" i="41" s="1"/>
  <c r="J307" i="41" s="1"/>
  <c r="J308" i="41" s="1"/>
  <c r="J309" i="41" s="1"/>
  <c r="J310" i="41" s="1"/>
  <c r="J311" i="41" s="1"/>
  <c r="F539" i="41"/>
  <c r="F540" i="41"/>
  <c r="F541" i="41"/>
  <c r="J547" i="41"/>
  <c r="J548" i="41" s="1"/>
  <c r="J549" i="41" s="1"/>
  <c r="J550" i="41" s="1"/>
  <c r="J551" i="41" s="1"/>
  <c r="J552" i="41" s="1"/>
  <c r="J553" i="41" s="1"/>
  <c r="J554" i="41" s="1"/>
  <c r="F357" i="41"/>
  <c r="F358" i="41"/>
  <c r="F359" i="41"/>
  <c r="J365" i="41"/>
  <c r="J366" i="41" s="1"/>
  <c r="J367" i="41" s="1"/>
  <c r="J368" i="41" s="1"/>
  <c r="J369" i="41" s="1"/>
  <c r="J370" i="41" s="1"/>
  <c r="J371" i="41" s="1"/>
  <c r="F409" i="41"/>
  <c r="F410" i="41"/>
  <c r="F411" i="41"/>
  <c r="F412" i="41"/>
  <c r="J418" i="41"/>
  <c r="J419" i="41" s="1"/>
  <c r="J420" i="41" s="1"/>
  <c r="J421" i="41" s="1"/>
  <c r="J422" i="41" s="1"/>
  <c r="J423" i="41" s="1"/>
  <c r="J424" i="41" s="1"/>
  <c r="J425" i="41" s="1"/>
  <c r="F478" i="41"/>
  <c r="F479" i="41"/>
  <c r="F480" i="41"/>
  <c r="J486" i="41"/>
  <c r="J487" i="41" s="1"/>
  <c r="J488" i="41" s="1"/>
  <c r="J489" i="41" s="1"/>
  <c r="J490" i="41" s="1"/>
  <c r="J491" i="41" s="1"/>
  <c r="J492" i="41" s="1"/>
  <c r="J493" i="41" s="1"/>
  <c r="J597" i="41"/>
  <c r="J607" i="41"/>
  <c r="J608" i="41" s="1"/>
  <c r="J611" i="41"/>
  <c r="J612" i="41" s="1"/>
  <c r="J622" i="41"/>
  <c r="J623" i="41" s="1"/>
  <c r="J624" i="41" s="1"/>
  <c r="J635" i="41"/>
  <c r="J636" i="41" s="1"/>
  <c r="J637" i="41" s="1"/>
  <c r="J648" i="41"/>
  <c r="J649" i="41" s="1"/>
  <c r="J650" i="41" s="1"/>
  <c r="J661" i="41"/>
  <c r="J662" i="41" s="1"/>
  <c r="J663" i="41" s="1"/>
  <c r="J672" i="41"/>
  <c r="J673" i="41" s="1"/>
  <c r="J674" i="41" s="1"/>
  <c r="J675" i="41" s="1"/>
  <c r="J683" i="41"/>
  <c r="J684" i="41" s="1"/>
  <c r="J685" i="41" s="1"/>
  <c r="J686" i="41" s="1"/>
  <c r="J687" i="41" s="1"/>
  <c r="J695" i="41"/>
  <c r="J696" i="41" s="1"/>
  <c r="J697" i="41" s="1"/>
  <c r="J698" i="41" s="1"/>
  <c r="J707" i="41"/>
  <c r="J708" i="41" s="1"/>
  <c r="J709" i="41" s="1"/>
  <c r="J710" i="41" s="1"/>
  <c r="J718" i="41"/>
  <c r="J719" i="41" s="1"/>
  <c r="J720" i="41" s="1"/>
  <c r="J721" i="41" s="1"/>
  <c r="J729" i="41"/>
  <c r="J730" i="41" s="1"/>
  <c r="J731" i="41" s="1"/>
  <c r="J732" i="41" s="1"/>
  <c r="J739" i="41"/>
  <c r="J740" i="41" s="1"/>
  <c r="J741" i="41" s="1"/>
  <c r="J742" i="41" s="1"/>
  <c r="J748" i="41"/>
  <c r="J749" i="41" s="1"/>
  <c r="J750" i="41" s="1"/>
  <c r="J751" i="41" s="1"/>
  <c r="J752" i="41" s="1"/>
  <c r="J753" i="41" s="1"/>
  <c r="J762" i="41"/>
  <c r="J763" i="41" s="1"/>
  <c r="J764" i="41" s="1"/>
  <c r="J765" i="41" s="1"/>
  <c r="J766" i="41" s="1"/>
  <c r="J767" i="41" s="1"/>
  <c r="J768" i="41" s="1"/>
  <c r="J769" i="41" s="1"/>
  <c r="J770" i="41" s="1"/>
  <c r="J906" i="41"/>
  <c r="J907" i="41" s="1"/>
  <c r="J908" i="41" s="1"/>
  <c r="J909" i="41" s="1"/>
  <c r="J910" i="41" s="1"/>
  <c r="J911" i="41" s="1"/>
  <c r="L62" i="38" l="1"/>
  <c r="K62" i="38"/>
  <c r="L61" i="38"/>
  <c r="K61" i="38"/>
  <c r="L60" i="38"/>
  <c r="K60" i="38"/>
  <c r="L59" i="38"/>
  <c r="K59" i="38"/>
  <c r="L56" i="38"/>
  <c r="K56" i="38"/>
  <c r="L55" i="38"/>
  <c r="K55" i="38"/>
  <c r="L54" i="38"/>
  <c r="K54" i="38"/>
  <c r="L47" i="38"/>
  <c r="K47" i="38"/>
  <c r="L46" i="38"/>
  <c r="K46" i="38"/>
  <c r="L45" i="38"/>
  <c r="K45" i="38"/>
  <c r="L44" i="38"/>
  <c r="K44" i="38"/>
  <c r="L41" i="38"/>
  <c r="K41" i="38"/>
  <c r="L40" i="38"/>
  <c r="K40" i="38"/>
  <c r="L39" i="38"/>
  <c r="K39" i="38"/>
  <c r="K48" i="38" l="1"/>
  <c r="L48" i="38"/>
  <c r="K106" i="37"/>
  <c r="J106" i="37"/>
  <c r="I106" i="37"/>
  <c r="H106" i="37"/>
  <c r="G106" i="37"/>
  <c r="F106" i="37"/>
  <c r="E106" i="37"/>
  <c r="D106" i="37"/>
  <c r="C106" i="37"/>
  <c r="K105" i="37"/>
  <c r="J105" i="37"/>
  <c r="I105" i="37"/>
  <c r="H105" i="37"/>
  <c r="G105" i="37"/>
  <c r="F105" i="37"/>
  <c r="E105" i="37"/>
  <c r="D105" i="37"/>
  <c r="C105" i="37"/>
  <c r="K104" i="37"/>
  <c r="J104" i="37"/>
  <c r="I104" i="37"/>
  <c r="H104" i="37"/>
  <c r="G104" i="37"/>
  <c r="F104" i="37"/>
  <c r="E104" i="37"/>
  <c r="D104" i="37"/>
  <c r="C104" i="37"/>
  <c r="K103" i="37"/>
  <c r="J103" i="37"/>
  <c r="I103" i="37"/>
  <c r="H103" i="37"/>
  <c r="G103" i="37"/>
  <c r="F103" i="37"/>
  <c r="E103" i="37"/>
  <c r="D103" i="37"/>
  <c r="C103" i="37"/>
  <c r="Q67" i="37"/>
  <c r="E67" i="37"/>
  <c r="C67" i="37"/>
  <c r="D67" i="37"/>
  <c r="F67" i="37"/>
  <c r="G67" i="37"/>
  <c r="H67" i="37"/>
  <c r="I67" i="37"/>
  <c r="J67" i="37"/>
  <c r="J91" i="37" s="1"/>
  <c r="K67" i="37"/>
  <c r="K91" i="37" s="1"/>
  <c r="C67" i="27"/>
  <c r="O45" i="37"/>
  <c r="P45" i="37" s="1"/>
  <c r="K9" i="37"/>
  <c r="J9" i="37"/>
  <c r="I9" i="37"/>
  <c r="I91" i="37"/>
  <c r="K95" i="27"/>
  <c r="K94" i="27"/>
  <c r="K67" i="27"/>
  <c r="K91" i="27" s="1"/>
  <c r="O43" i="34"/>
  <c r="F107" i="37" l="1"/>
  <c r="J107" i="37"/>
  <c r="E107" i="37"/>
  <c r="I107" i="37"/>
  <c r="C107" i="37"/>
  <c r="G107" i="37"/>
  <c r="K107" i="37"/>
  <c r="D107" i="37"/>
  <c r="H107" i="37"/>
  <c r="N31" i="3" l="1"/>
  <c r="N32" i="3"/>
  <c r="N33" i="3"/>
  <c r="N34" i="3"/>
  <c r="N35" i="3"/>
  <c r="C91" i="27" l="1"/>
  <c r="J67" i="27"/>
  <c r="D8" i="1" l="1"/>
  <c r="O8" i="27" l="1"/>
  <c r="C103" i="27" l="1"/>
  <c r="D67" i="27"/>
  <c r="E67" i="27"/>
  <c r="F67" i="27"/>
  <c r="G67" i="27"/>
  <c r="H67" i="27"/>
  <c r="I67" i="27"/>
  <c r="L67" i="27"/>
  <c r="M67" i="27"/>
  <c r="N67" i="27"/>
  <c r="Q67" i="27"/>
  <c r="O45" i="27"/>
  <c r="P45" i="27" s="1"/>
  <c r="J60" i="34"/>
  <c r="C68" i="34"/>
  <c r="O16" i="34"/>
  <c r="J19" i="34"/>
  <c r="U57" i="38" l="1"/>
  <c r="T57" i="38"/>
  <c r="S57" i="38"/>
  <c r="R57" i="38"/>
  <c r="Q57" i="38"/>
  <c r="P57" i="38"/>
  <c r="O57" i="38"/>
  <c r="N57" i="38"/>
  <c r="M57" i="38"/>
  <c r="L57" i="38"/>
  <c r="K57" i="38"/>
  <c r="J57" i="38"/>
  <c r="G57" i="38"/>
  <c r="S42" i="38"/>
  <c r="U42" i="38"/>
  <c r="T42" i="38"/>
  <c r="R42" i="38"/>
  <c r="Q42" i="38"/>
  <c r="P42" i="38"/>
  <c r="O42" i="38"/>
  <c r="N42" i="38"/>
  <c r="M42" i="38"/>
  <c r="L42" i="38"/>
  <c r="L49" i="38" s="1"/>
  <c r="K42" i="38"/>
  <c r="K49" i="38" s="1"/>
  <c r="J42" i="38"/>
  <c r="G42" i="38"/>
  <c r="U48" i="38"/>
  <c r="T48" i="38"/>
  <c r="S48" i="38"/>
  <c r="R48" i="38"/>
  <c r="Q48" i="38"/>
  <c r="P48" i="38"/>
  <c r="O48" i="38"/>
  <c r="N48" i="38"/>
  <c r="M48" i="38"/>
  <c r="J48" i="38"/>
  <c r="U63" i="38"/>
  <c r="T63" i="38"/>
  <c r="S63" i="38"/>
  <c r="R63" i="38"/>
  <c r="Q63" i="38"/>
  <c r="Q64" i="38" s="1"/>
  <c r="P63" i="38"/>
  <c r="O63" i="38"/>
  <c r="N63" i="38"/>
  <c r="M63" i="38"/>
  <c r="M64" i="38" s="1"/>
  <c r="L63" i="38"/>
  <c r="L64" i="38" s="1"/>
  <c r="K63" i="38"/>
  <c r="J63" i="38"/>
  <c r="G63" i="38"/>
  <c r="I62" i="38"/>
  <c r="H62" i="38"/>
  <c r="I61" i="38"/>
  <c r="H61" i="38"/>
  <c r="I60" i="38"/>
  <c r="H60" i="38"/>
  <c r="I59" i="38"/>
  <c r="H59" i="38"/>
  <c r="I56" i="38"/>
  <c r="H56" i="38"/>
  <c r="I55" i="38"/>
  <c r="H55" i="38"/>
  <c r="I54" i="38"/>
  <c r="H54" i="38"/>
  <c r="G48" i="38"/>
  <c r="G49" i="38" s="1"/>
  <c r="I47" i="38"/>
  <c r="H47" i="38"/>
  <c r="I46" i="38"/>
  <c r="H46" i="38"/>
  <c r="I45" i="38"/>
  <c r="H45" i="38"/>
  <c r="I44" i="38"/>
  <c r="H44" i="38"/>
  <c r="I41" i="38"/>
  <c r="H41" i="38"/>
  <c r="I40" i="38"/>
  <c r="H40" i="38"/>
  <c r="I39" i="38"/>
  <c r="H39" i="38"/>
  <c r="R49" i="38" l="1"/>
  <c r="O49" i="38"/>
  <c r="H42" i="38"/>
  <c r="I57" i="38"/>
  <c r="S49" i="38"/>
  <c r="I42" i="38"/>
  <c r="H63" i="38"/>
  <c r="R64" i="38"/>
  <c r="R65" i="38" s="1"/>
  <c r="I63" i="38"/>
  <c r="H48" i="38"/>
  <c r="P49" i="38"/>
  <c r="I48" i="38"/>
  <c r="H57" i="38"/>
  <c r="T49" i="38"/>
  <c r="J49" i="38"/>
  <c r="O64" i="38"/>
  <c r="K64" i="38"/>
  <c r="K65" i="38" s="1"/>
  <c r="U49" i="38"/>
  <c r="Q49" i="38"/>
  <c r="Q65" i="38" s="1"/>
  <c r="J64" i="38"/>
  <c r="P64" i="38"/>
  <c r="S64" i="38"/>
  <c r="U64" i="38"/>
  <c r="T64" i="38"/>
  <c r="N64" i="38"/>
  <c r="G64" i="38"/>
  <c r="G65" i="38" s="1"/>
  <c r="M49" i="38"/>
  <c r="M65" i="38" s="1"/>
  <c r="N49" i="38"/>
  <c r="L65" i="38"/>
  <c r="H49" i="38" l="1"/>
  <c r="H64" i="38"/>
  <c r="S65" i="38"/>
  <c r="O65" i="38"/>
  <c r="I64" i="38"/>
  <c r="I49" i="38"/>
  <c r="T65" i="38"/>
  <c r="H65" i="38"/>
  <c r="P65" i="38"/>
  <c r="U65" i="38"/>
  <c r="N65" i="38"/>
  <c r="J65" i="38"/>
  <c r="F47" i="1"/>
  <c r="I65" i="38" l="1"/>
  <c r="J14" i="33"/>
  <c r="O8" i="33"/>
  <c r="H46" i="1" l="1"/>
  <c r="G46" i="1"/>
  <c r="H45" i="1"/>
  <c r="G45" i="1"/>
  <c r="H44" i="1"/>
  <c r="G44" i="1"/>
  <c r="H42" i="1"/>
  <c r="G42" i="1"/>
  <c r="H41" i="1"/>
  <c r="G41" i="1"/>
  <c r="H40" i="1"/>
  <c r="G40" i="1"/>
  <c r="H39" i="1"/>
  <c r="G39" i="1"/>
  <c r="H38" i="1"/>
  <c r="G38" i="1"/>
  <c r="H37" i="1"/>
  <c r="G37" i="1"/>
  <c r="D57" i="38" l="1"/>
  <c r="F62" i="38"/>
  <c r="E62" i="38"/>
  <c r="F61" i="38"/>
  <c r="E61" i="38"/>
  <c r="F60" i="38"/>
  <c r="E60" i="38"/>
  <c r="F59" i="38"/>
  <c r="E59" i="38"/>
  <c r="F56" i="38"/>
  <c r="E56" i="38"/>
  <c r="F55" i="38"/>
  <c r="E55" i="38"/>
  <c r="F54" i="38"/>
  <c r="E54" i="38"/>
  <c r="F47" i="38"/>
  <c r="E47" i="38"/>
  <c r="F46" i="38"/>
  <c r="E46" i="38"/>
  <c r="F45" i="38"/>
  <c r="E45" i="38"/>
  <c r="F44" i="38"/>
  <c r="E44" i="38"/>
  <c r="F41" i="38"/>
  <c r="E41" i="38"/>
  <c r="F40" i="38"/>
  <c r="E40" i="38"/>
  <c r="F39" i="38"/>
  <c r="E39" i="38"/>
  <c r="E63" i="38" l="1"/>
  <c r="F63" i="38"/>
  <c r="E57" i="38"/>
  <c r="F57" i="38"/>
  <c r="D46" i="1"/>
  <c r="E64" i="38" l="1"/>
  <c r="F64" i="38"/>
  <c r="D63" i="38"/>
  <c r="D64" i="38" s="1"/>
  <c r="E48" i="38"/>
  <c r="F48" i="38"/>
  <c r="D48" i="38"/>
  <c r="E42" i="38"/>
  <c r="F42" i="38"/>
  <c r="D42" i="38"/>
  <c r="D49" i="38" l="1"/>
  <c r="D65" i="38" s="1"/>
  <c r="F49" i="38"/>
  <c r="F65" i="38" s="1"/>
  <c r="E49" i="38"/>
  <c r="E65" i="38" s="1"/>
  <c r="H14" i="33"/>
  <c r="I14" i="33"/>
  <c r="P15" i="39" l="1"/>
  <c r="Q15" i="39" s="1"/>
  <c r="P13" i="39"/>
  <c r="Q13" i="39" s="1"/>
  <c r="P8" i="39"/>
  <c r="Q8" i="39" s="1"/>
  <c r="P23" i="39"/>
  <c r="Q23" i="39" s="1"/>
  <c r="P21" i="39"/>
  <c r="Q21" i="39" s="1"/>
  <c r="T30" i="38" l="1"/>
  <c r="Q30" i="38"/>
  <c r="N30" i="38"/>
  <c r="K30" i="38"/>
  <c r="H30" i="38"/>
  <c r="E30" i="38"/>
  <c r="Q27" i="38"/>
  <c r="Q28" i="38"/>
  <c r="T27" i="38"/>
  <c r="T28" i="38"/>
  <c r="N28" i="38"/>
  <c r="N27" i="38"/>
  <c r="K28" i="38"/>
  <c r="K27" i="38"/>
  <c r="H28" i="38"/>
  <c r="H27" i="38"/>
  <c r="E28" i="38"/>
  <c r="E27" i="38"/>
  <c r="T15" i="38"/>
  <c r="Q15" i="38"/>
  <c r="N15" i="38"/>
  <c r="K15" i="38"/>
  <c r="H15" i="38"/>
  <c r="E15" i="38"/>
  <c r="T13" i="38"/>
  <c r="T12" i="38"/>
  <c r="Q13" i="38"/>
  <c r="Q12" i="38"/>
  <c r="N13" i="38"/>
  <c r="N12" i="38"/>
  <c r="K13" i="38"/>
  <c r="K12" i="38"/>
  <c r="H13" i="38"/>
  <c r="H12" i="38"/>
  <c r="E12" i="38"/>
  <c r="E13" i="38"/>
  <c r="O15" i="38" l="1"/>
  <c r="R24" i="1" l="1"/>
  <c r="O24" i="1"/>
  <c r="Y19" i="40" l="1"/>
  <c r="X19" i="40"/>
  <c r="Y12" i="40"/>
  <c r="X12" i="40"/>
  <c r="T23" i="1" l="1"/>
  <c r="S23" i="1"/>
  <c r="T22" i="1"/>
  <c r="S22" i="1"/>
  <c r="T21" i="1"/>
  <c r="S21" i="1"/>
  <c r="T19" i="1"/>
  <c r="S19" i="1"/>
  <c r="T18" i="1"/>
  <c r="S18" i="1"/>
  <c r="T17" i="1"/>
  <c r="S17" i="1"/>
  <c r="T16" i="1"/>
  <c r="S16" i="1"/>
  <c r="T15" i="1"/>
  <c r="S15" i="1"/>
  <c r="T14" i="1"/>
  <c r="S14" i="1"/>
  <c r="T11" i="1"/>
  <c r="S11" i="1"/>
  <c r="T10" i="1"/>
  <c r="S10" i="1"/>
  <c r="T9" i="1"/>
  <c r="S9" i="1"/>
  <c r="T8" i="1"/>
  <c r="S8" i="1"/>
  <c r="S31" i="38"/>
  <c r="S32" i="38" s="1"/>
  <c r="U30" i="38"/>
  <c r="U29" i="38"/>
  <c r="T29" i="38"/>
  <c r="T31" i="38" s="1"/>
  <c r="U28" i="38"/>
  <c r="U27" i="38"/>
  <c r="U24" i="38"/>
  <c r="T24" i="38"/>
  <c r="U23" i="38"/>
  <c r="T23" i="38"/>
  <c r="U22" i="38"/>
  <c r="T22" i="38"/>
  <c r="S16" i="38"/>
  <c r="U15" i="38"/>
  <c r="U14" i="38"/>
  <c r="T14" i="38"/>
  <c r="U13" i="38"/>
  <c r="U12" i="38"/>
  <c r="U9" i="38"/>
  <c r="T9" i="38"/>
  <c r="U8" i="38"/>
  <c r="T8" i="38"/>
  <c r="U7" i="38"/>
  <c r="T7" i="38"/>
  <c r="S10" i="38"/>
  <c r="U10" i="38" l="1"/>
  <c r="T24" i="1"/>
  <c r="S17" i="38"/>
  <c r="S33" i="38" s="1"/>
  <c r="U25" i="38"/>
  <c r="U31" i="38"/>
  <c r="S24" i="1"/>
  <c r="T10" i="38"/>
  <c r="U16" i="38"/>
  <c r="T25" i="38"/>
  <c r="T32" i="38" s="1"/>
  <c r="T16" i="38"/>
  <c r="U17" i="38" l="1"/>
  <c r="U32" i="38"/>
  <c r="T17" i="38"/>
  <c r="T33" i="38" s="1"/>
  <c r="H91" i="37"/>
  <c r="F91" i="37"/>
  <c r="H9" i="37"/>
  <c r="G9" i="37"/>
  <c r="F9" i="37"/>
  <c r="U33" i="38" l="1"/>
  <c r="G91" i="37"/>
  <c r="R9" i="38" l="1"/>
  <c r="R8" i="38"/>
  <c r="R7" i="38"/>
  <c r="R30" i="38"/>
  <c r="R29" i="38"/>
  <c r="R28" i="38"/>
  <c r="R27" i="38"/>
  <c r="Q29" i="38"/>
  <c r="R24" i="38"/>
  <c r="R23" i="38"/>
  <c r="R22" i="38"/>
  <c r="Q24" i="38"/>
  <c r="Q23" i="38"/>
  <c r="Q22" i="38"/>
  <c r="R15" i="38"/>
  <c r="R14" i="38"/>
  <c r="R13" i="38"/>
  <c r="R12" i="38"/>
  <c r="Q14" i="38"/>
  <c r="Q9" i="38"/>
  <c r="Q8" i="38"/>
  <c r="Q7" i="38"/>
  <c r="P31" i="38"/>
  <c r="P25" i="38"/>
  <c r="P16" i="38"/>
  <c r="P10" i="38"/>
  <c r="M10" i="38"/>
  <c r="P17" i="38" l="1"/>
  <c r="P32" i="38"/>
  <c r="P33" i="38" s="1"/>
  <c r="R10" i="38"/>
  <c r="R16" i="38"/>
  <c r="Q10" i="38"/>
  <c r="R31" i="38"/>
  <c r="R25" i="38"/>
  <c r="Q25" i="38"/>
  <c r="Q31" i="38"/>
  <c r="Q16" i="38"/>
  <c r="F24" i="34"/>
  <c r="O23" i="34"/>
  <c r="O22" i="34"/>
  <c r="U12" i="40"/>
  <c r="P21" i="1"/>
  <c r="Q17" i="38" l="1"/>
  <c r="O24" i="34"/>
  <c r="P24" i="34" s="1"/>
  <c r="Q32" i="38"/>
  <c r="R17" i="38"/>
  <c r="R32" i="38"/>
  <c r="Q33" i="38" l="1"/>
  <c r="R33" i="38"/>
  <c r="D22" i="1"/>
  <c r="M22" i="1"/>
  <c r="N22" i="38" l="1"/>
  <c r="O24" i="38"/>
  <c r="N24" i="38"/>
  <c r="O23" i="38"/>
  <c r="N23" i="38"/>
  <c r="O22" i="38"/>
  <c r="M25" i="38"/>
  <c r="M31" i="38"/>
  <c r="O30" i="38"/>
  <c r="O29" i="38"/>
  <c r="N29" i="38"/>
  <c r="O28" i="38"/>
  <c r="O27" i="38"/>
  <c r="M16" i="38"/>
  <c r="M17" i="38" s="1"/>
  <c r="O14" i="38"/>
  <c r="N14" i="38"/>
  <c r="O13" i="38"/>
  <c r="O12" i="38"/>
  <c r="O9" i="38"/>
  <c r="N9" i="38"/>
  <c r="O8" i="38"/>
  <c r="N8" i="38"/>
  <c r="O7" i="38"/>
  <c r="N7" i="38"/>
  <c r="O10" i="38" l="1"/>
  <c r="O25" i="38"/>
  <c r="N10" i="38"/>
  <c r="M32" i="38"/>
  <c r="M33" i="38" s="1"/>
  <c r="O16" i="38"/>
  <c r="O17" i="38" s="1"/>
  <c r="O31" i="38"/>
  <c r="N25" i="38"/>
  <c r="N31" i="38"/>
  <c r="N16" i="38"/>
  <c r="O32" i="38"/>
  <c r="N32" i="38" l="1"/>
  <c r="N17" i="38"/>
  <c r="O33" i="38"/>
  <c r="N22" i="1"/>
  <c r="N21" i="1"/>
  <c r="M21" i="1"/>
  <c r="N19" i="1"/>
  <c r="M19" i="1"/>
  <c r="N18" i="1"/>
  <c r="M18" i="1"/>
  <c r="N17" i="1"/>
  <c r="M17" i="1"/>
  <c r="N16" i="1"/>
  <c r="M16" i="1"/>
  <c r="N15" i="1"/>
  <c r="M15" i="1"/>
  <c r="N14" i="1"/>
  <c r="M14" i="1"/>
  <c r="N11" i="1"/>
  <c r="M11" i="1"/>
  <c r="N10" i="1"/>
  <c r="M10" i="1"/>
  <c r="N9" i="1"/>
  <c r="M9" i="1"/>
  <c r="N33" i="38" l="1"/>
  <c r="F9" i="38"/>
  <c r="E9" i="38"/>
  <c r="F8" i="38"/>
  <c r="F10" i="38" s="1"/>
  <c r="E8" i="38"/>
  <c r="F7" i="38"/>
  <c r="E7" i="38"/>
  <c r="I9" i="38"/>
  <c r="H9" i="38"/>
  <c r="I8" i="38"/>
  <c r="H8" i="38"/>
  <c r="I7" i="38"/>
  <c r="I10" i="38" s="1"/>
  <c r="H7" i="38"/>
  <c r="F15" i="38"/>
  <c r="F14" i="38"/>
  <c r="E14" i="38"/>
  <c r="E16" i="38" s="1"/>
  <c r="F13" i="38"/>
  <c r="F12" i="38"/>
  <c r="I15" i="38"/>
  <c r="I14" i="38"/>
  <c r="H14" i="38"/>
  <c r="H16" i="38" s="1"/>
  <c r="I13" i="38"/>
  <c r="I12" i="38"/>
  <c r="F24" i="38"/>
  <c r="E24" i="38"/>
  <c r="F23" i="38"/>
  <c r="E23" i="38"/>
  <c r="F22" i="38"/>
  <c r="E22" i="38"/>
  <c r="I24" i="38"/>
  <c r="H24" i="38"/>
  <c r="I23" i="38"/>
  <c r="H23" i="38"/>
  <c r="I22" i="38"/>
  <c r="H22" i="38"/>
  <c r="F30" i="38"/>
  <c r="F29" i="38"/>
  <c r="E29" i="38"/>
  <c r="E31" i="38" s="1"/>
  <c r="F28" i="38"/>
  <c r="F27" i="38"/>
  <c r="I30" i="38"/>
  <c r="I29" i="38"/>
  <c r="H29" i="38"/>
  <c r="H31" i="38" s="1"/>
  <c r="I28" i="38"/>
  <c r="I27" i="38"/>
  <c r="K29" i="38"/>
  <c r="K31" i="38" s="1"/>
  <c r="K24" i="38"/>
  <c r="K23" i="38"/>
  <c r="K22" i="38"/>
  <c r="K14" i="38"/>
  <c r="K9" i="38"/>
  <c r="K8" i="38"/>
  <c r="K7" i="38"/>
  <c r="L30" i="38"/>
  <c r="L29" i="38"/>
  <c r="L28" i="38"/>
  <c r="L27" i="38"/>
  <c r="L24" i="38"/>
  <c r="L23" i="38"/>
  <c r="L22" i="38"/>
  <c r="L13" i="38"/>
  <c r="L14" i="38"/>
  <c r="L12" i="38"/>
  <c r="L8" i="38"/>
  <c r="L7" i="38"/>
  <c r="L9" i="38"/>
  <c r="J10" i="38"/>
  <c r="J16" i="38"/>
  <c r="J31" i="38"/>
  <c r="J25" i="38"/>
  <c r="G10" i="38"/>
  <c r="L15" i="38"/>
  <c r="N106" i="37"/>
  <c r="M106" i="37"/>
  <c r="L106" i="37"/>
  <c r="N105" i="37"/>
  <c r="M105" i="37"/>
  <c r="L105" i="37"/>
  <c r="N104" i="37"/>
  <c r="M104" i="37"/>
  <c r="L104" i="37"/>
  <c r="N103" i="37"/>
  <c r="M103" i="37"/>
  <c r="L103" i="37"/>
  <c r="N97" i="37"/>
  <c r="M97" i="37"/>
  <c r="L97" i="37"/>
  <c r="K97" i="37"/>
  <c r="J97" i="37"/>
  <c r="I97" i="37"/>
  <c r="N96" i="37"/>
  <c r="M96" i="37"/>
  <c r="L96" i="37"/>
  <c r="K96" i="37"/>
  <c r="J96" i="37"/>
  <c r="I96" i="37"/>
  <c r="N95" i="37"/>
  <c r="M95" i="37"/>
  <c r="L95" i="37"/>
  <c r="K95" i="37"/>
  <c r="J95" i="37"/>
  <c r="I95" i="37"/>
  <c r="N94" i="37"/>
  <c r="N98" i="37" s="1"/>
  <c r="M94" i="37"/>
  <c r="L94" i="37"/>
  <c r="L98" i="37" s="1"/>
  <c r="K94" i="37"/>
  <c r="K98" i="37" s="1"/>
  <c r="J94" i="37"/>
  <c r="I94" i="37"/>
  <c r="I98" i="37" s="1"/>
  <c r="O89" i="37"/>
  <c r="O88" i="37"/>
  <c r="O87" i="37"/>
  <c r="O86" i="37"/>
  <c r="O85" i="37"/>
  <c r="Q84" i="37"/>
  <c r="O82" i="37"/>
  <c r="P82" i="37" s="1"/>
  <c r="O81" i="37"/>
  <c r="P81" i="37" s="1"/>
  <c r="O80" i="37"/>
  <c r="P80" i="37" s="1"/>
  <c r="O79" i="37"/>
  <c r="P79" i="37" s="1"/>
  <c r="O78" i="37"/>
  <c r="P78" i="37" s="1"/>
  <c r="O75" i="37"/>
  <c r="P75" i="37" s="1"/>
  <c r="O74" i="37"/>
  <c r="P74" i="37" s="1"/>
  <c r="O73" i="37"/>
  <c r="P73" i="37" s="1"/>
  <c r="O72" i="37"/>
  <c r="P72" i="37" s="1"/>
  <c r="O71" i="37"/>
  <c r="P71" i="37" s="1"/>
  <c r="N67" i="37"/>
  <c r="M67" i="37"/>
  <c r="M91" i="37" s="1"/>
  <c r="L67" i="37"/>
  <c r="C91" i="37"/>
  <c r="O65" i="37"/>
  <c r="P65" i="37" s="1"/>
  <c r="O64" i="37"/>
  <c r="P64" i="37" s="1"/>
  <c r="O61" i="37"/>
  <c r="P61" i="37" s="1"/>
  <c r="O58" i="37"/>
  <c r="P58" i="37" s="1"/>
  <c r="O57" i="37"/>
  <c r="P57" i="37" s="1"/>
  <c r="O56" i="37"/>
  <c r="P56" i="37" s="1"/>
  <c r="O55" i="37"/>
  <c r="P55" i="37" s="1"/>
  <c r="O54" i="37"/>
  <c r="P54" i="37" s="1"/>
  <c r="O53" i="37"/>
  <c r="P53" i="37" s="1"/>
  <c r="O52" i="37"/>
  <c r="P52" i="37" s="1"/>
  <c r="O51" i="37"/>
  <c r="P51" i="37" s="1"/>
  <c r="O50" i="37"/>
  <c r="P50" i="37" s="1"/>
  <c r="O49" i="37"/>
  <c r="P49" i="37" s="1"/>
  <c r="O48" i="37"/>
  <c r="P48" i="37" s="1"/>
  <c r="O44" i="37"/>
  <c r="P44" i="37" s="1"/>
  <c r="O41" i="37"/>
  <c r="P41" i="37" s="1"/>
  <c r="O40" i="37"/>
  <c r="P40" i="37" s="1"/>
  <c r="O37" i="37"/>
  <c r="P37" i="37" s="1"/>
  <c r="O36" i="37"/>
  <c r="P36" i="37" s="1"/>
  <c r="O33" i="37"/>
  <c r="P33" i="37" s="1"/>
  <c r="O32" i="37"/>
  <c r="P32" i="37" s="1"/>
  <c r="O29" i="37"/>
  <c r="P29" i="37" s="1"/>
  <c r="O26" i="37"/>
  <c r="P26" i="37" s="1"/>
  <c r="O25" i="37"/>
  <c r="P25" i="37" s="1"/>
  <c r="O24" i="37"/>
  <c r="P24" i="37" s="1"/>
  <c r="O23" i="37"/>
  <c r="P23" i="37" s="1"/>
  <c r="O20" i="37"/>
  <c r="P20" i="37" s="1"/>
  <c r="O19" i="37"/>
  <c r="P19" i="37" s="1"/>
  <c r="O18" i="37"/>
  <c r="P18" i="37" s="1"/>
  <c r="O17" i="37"/>
  <c r="P17" i="37" s="1"/>
  <c r="O16" i="37"/>
  <c r="N9" i="37"/>
  <c r="M9" i="37"/>
  <c r="L9" i="37"/>
  <c r="E9" i="37"/>
  <c r="D9" i="37"/>
  <c r="C9" i="37"/>
  <c r="O8" i="37"/>
  <c r="P8" i="37" s="1"/>
  <c r="O7" i="37"/>
  <c r="E96" i="27"/>
  <c r="E8" i="1"/>
  <c r="E11" i="1"/>
  <c r="E10" i="1"/>
  <c r="E9" i="1"/>
  <c r="G25" i="38"/>
  <c r="G31" i="38"/>
  <c r="G16" i="38"/>
  <c r="H14" i="1"/>
  <c r="C25" i="39"/>
  <c r="C16" i="39"/>
  <c r="C10" i="39"/>
  <c r="D94" i="27"/>
  <c r="D98" i="27" s="1"/>
  <c r="E94" i="27"/>
  <c r="E98" i="27" s="1"/>
  <c r="F94" i="27"/>
  <c r="F98" i="27" s="1"/>
  <c r="G94" i="27"/>
  <c r="G98" i="27" s="1"/>
  <c r="H94" i="27"/>
  <c r="H98" i="27" s="1"/>
  <c r="I94" i="27"/>
  <c r="I98" i="27" s="1"/>
  <c r="J94" i="27"/>
  <c r="J98" i="27" s="1"/>
  <c r="K98" i="27"/>
  <c r="L94" i="27"/>
  <c r="L98" i="27" s="1"/>
  <c r="M94" i="27"/>
  <c r="M98" i="27" s="1"/>
  <c r="N94" i="27"/>
  <c r="N98" i="27" s="1"/>
  <c r="D95" i="27"/>
  <c r="E95" i="27"/>
  <c r="F95" i="27"/>
  <c r="G95" i="27"/>
  <c r="H95" i="27"/>
  <c r="I95" i="27"/>
  <c r="J95" i="27"/>
  <c r="L95" i="27"/>
  <c r="M95" i="27"/>
  <c r="N95" i="27"/>
  <c r="D96" i="27"/>
  <c r="I96" i="27"/>
  <c r="J96" i="27"/>
  <c r="K96" i="27"/>
  <c r="L96" i="27"/>
  <c r="M96" i="27"/>
  <c r="N96" i="27"/>
  <c r="D97" i="27"/>
  <c r="E97" i="27"/>
  <c r="F97" i="27"/>
  <c r="G97" i="27"/>
  <c r="H97" i="27"/>
  <c r="I97" i="27"/>
  <c r="J97" i="27"/>
  <c r="K97" i="27"/>
  <c r="L97" i="27"/>
  <c r="M97" i="27"/>
  <c r="N97" i="27"/>
  <c r="C97" i="27"/>
  <c r="C94" i="27"/>
  <c r="C98" i="27" s="1"/>
  <c r="C46" i="34"/>
  <c r="P22" i="34"/>
  <c r="N24" i="34"/>
  <c r="M24" i="34"/>
  <c r="L24" i="34"/>
  <c r="K24" i="34"/>
  <c r="J24" i="34"/>
  <c r="I24" i="34"/>
  <c r="H24" i="34"/>
  <c r="G24" i="34"/>
  <c r="E24" i="34"/>
  <c r="D24" i="34"/>
  <c r="C24" i="34"/>
  <c r="O41" i="5"/>
  <c r="P41" i="5" s="1"/>
  <c r="S41" i="5" s="1"/>
  <c r="Q43" i="5"/>
  <c r="N43" i="5"/>
  <c r="M43" i="5"/>
  <c r="L43" i="5"/>
  <c r="K43" i="5"/>
  <c r="J43" i="5"/>
  <c r="I43" i="5"/>
  <c r="H43" i="5"/>
  <c r="G43" i="5"/>
  <c r="F43" i="5"/>
  <c r="E43" i="5"/>
  <c r="D43" i="5"/>
  <c r="C43" i="5"/>
  <c r="O32" i="5"/>
  <c r="P32" i="5" s="1"/>
  <c r="S32" i="5" s="1"/>
  <c r="N106" i="27"/>
  <c r="M106" i="27"/>
  <c r="L106" i="27"/>
  <c r="K106" i="27"/>
  <c r="J106" i="27"/>
  <c r="I106" i="27"/>
  <c r="H106" i="27"/>
  <c r="G106" i="27"/>
  <c r="F106" i="27"/>
  <c r="E106" i="27"/>
  <c r="D106" i="27"/>
  <c r="N105" i="27"/>
  <c r="M105" i="27"/>
  <c r="L105" i="27"/>
  <c r="K105" i="27"/>
  <c r="J105" i="27"/>
  <c r="I105" i="27"/>
  <c r="H105" i="27"/>
  <c r="G105" i="27"/>
  <c r="F105" i="27"/>
  <c r="E105" i="27"/>
  <c r="D105" i="27"/>
  <c r="N104" i="27"/>
  <c r="M104" i="27"/>
  <c r="L104" i="27"/>
  <c r="K104" i="27"/>
  <c r="J104" i="27"/>
  <c r="I104" i="27"/>
  <c r="H104" i="27"/>
  <c r="G104" i="27"/>
  <c r="F104" i="27"/>
  <c r="E104" i="27"/>
  <c r="D104" i="27"/>
  <c r="N103" i="27"/>
  <c r="M103" i="27"/>
  <c r="L103" i="27"/>
  <c r="K103" i="27"/>
  <c r="J103" i="27"/>
  <c r="I103" i="27"/>
  <c r="H103" i="27"/>
  <c r="G103" i="27"/>
  <c r="F103" i="27"/>
  <c r="E103" i="27"/>
  <c r="D103" i="27"/>
  <c r="C106" i="27"/>
  <c r="C105" i="27"/>
  <c r="C104" i="27"/>
  <c r="C99" i="27"/>
  <c r="C96" i="27"/>
  <c r="C95" i="27"/>
  <c r="Y50" i="40"/>
  <c r="W50" i="40"/>
  <c r="W52" i="40" s="1"/>
  <c r="U50" i="40"/>
  <c r="S50" i="40"/>
  <c r="S52" i="40" s="1"/>
  <c r="Q50" i="40"/>
  <c r="O50" i="40"/>
  <c r="O52" i="40" s="1"/>
  <c r="M50" i="40"/>
  <c r="K50" i="40"/>
  <c r="K52" i="40" s="1"/>
  <c r="I50" i="40"/>
  <c r="G50" i="40"/>
  <c r="G52" i="40" s="1"/>
  <c r="E50" i="40"/>
  <c r="C50" i="40"/>
  <c r="C52" i="40" s="1"/>
  <c r="U44" i="40"/>
  <c r="T44" i="40"/>
  <c r="Q44" i="40"/>
  <c r="P44" i="40"/>
  <c r="M44" i="40"/>
  <c r="L44" i="40"/>
  <c r="E44" i="40"/>
  <c r="D44" i="40"/>
  <c r="Z43" i="40"/>
  <c r="V43" i="40"/>
  <c r="R43" i="40"/>
  <c r="N43" i="40"/>
  <c r="F43" i="40"/>
  <c r="Z42" i="40"/>
  <c r="V42" i="40"/>
  <c r="R42" i="40"/>
  <c r="N42" i="40"/>
  <c r="F42" i="40"/>
  <c r="Z41" i="40"/>
  <c r="V41" i="40"/>
  <c r="R41" i="40"/>
  <c r="N41" i="40"/>
  <c r="F41" i="40"/>
  <c r="Z40" i="40"/>
  <c r="V40" i="40"/>
  <c r="R40" i="40"/>
  <c r="N40" i="40"/>
  <c r="F40" i="40"/>
  <c r="Y37" i="40"/>
  <c r="Y47" i="40" s="1"/>
  <c r="X37" i="40"/>
  <c r="X47" i="40" s="1"/>
  <c r="U37" i="40"/>
  <c r="T37" i="40"/>
  <c r="Q37" i="40"/>
  <c r="P37" i="40"/>
  <c r="M37" i="40"/>
  <c r="L37" i="40"/>
  <c r="I37" i="40"/>
  <c r="I47" i="40" s="1"/>
  <c r="H37" i="40"/>
  <c r="H47" i="40" s="1"/>
  <c r="E37" i="40"/>
  <c r="E47" i="40" s="1"/>
  <c r="D37" i="40"/>
  <c r="D47" i="40" s="1"/>
  <c r="Z36" i="40"/>
  <c r="V36" i="40"/>
  <c r="N36" i="40"/>
  <c r="J36" i="40"/>
  <c r="F36" i="40"/>
  <c r="Z35" i="40"/>
  <c r="V35" i="40"/>
  <c r="R35" i="40"/>
  <c r="N35" i="40"/>
  <c r="J35" i="40"/>
  <c r="F35" i="40"/>
  <c r="Z34" i="40"/>
  <c r="V34" i="40"/>
  <c r="R34" i="40"/>
  <c r="N34" i="40"/>
  <c r="J34" i="40"/>
  <c r="F34" i="40"/>
  <c r="Z33" i="40"/>
  <c r="V33" i="40"/>
  <c r="R33" i="40"/>
  <c r="N33" i="40"/>
  <c r="J33" i="40"/>
  <c r="F33" i="40"/>
  <c r="Z32" i="40"/>
  <c r="V32" i="40"/>
  <c r="R32" i="40"/>
  <c r="N32" i="40"/>
  <c r="J32" i="40"/>
  <c r="F32" i="40"/>
  <c r="Z31" i="40"/>
  <c r="V31" i="40"/>
  <c r="R31" i="40"/>
  <c r="N31" i="40"/>
  <c r="J31" i="40"/>
  <c r="F31" i="40"/>
  <c r="Y25" i="40"/>
  <c r="W25" i="40"/>
  <c r="W27" i="40" s="1"/>
  <c r="U25" i="40"/>
  <c r="S25" i="40"/>
  <c r="S27" i="40" s="1"/>
  <c r="Q25" i="40"/>
  <c r="O25" i="40"/>
  <c r="O27" i="40" s="1"/>
  <c r="M25" i="40"/>
  <c r="K25" i="40"/>
  <c r="K27" i="40" s="1"/>
  <c r="I25" i="40"/>
  <c r="G25" i="40"/>
  <c r="G27" i="40" s="1"/>
  <c r="E25" i="40"/>
  <c r="C25" i="40"/>
  <c r="C27" i="40" s="1"/>
  <c r="U19" i="40"/>
  <c r="U22" i="40" s="1"/>
  <c r="T19" i="40"/>
  <c r="E19" i="40"/>
  <c r="D19" i="40"/>
  <c r="Z18" i="40"/>
  <c r="V18" i="40"/>
  <c r="F18" i="40"/>
  <c r="Z17" i="40"/>
  <c r="V17" i="40"/>
  <c r="F17" i="40"/>
  <c r="Z16" i="40"/>
  <c r="V16" i="40"/>
  <c r="F16" i="40"/>
  <c r="Z15" i="40"/>
  <c r="V15" i="40"/>
  <c r="F15" i="40"/>
  <c r="X22" i="40"/>
  <c r="T12" i="40"/>
  <c r="Q12" i="40"/>
  <c r="Q22" i="40" s="1"/>
  <c r="P12" i="40"/>
  <c r="P22" i="40" s="1"/>
  <c r="M12" i="40"/>
  <c r="M22" i="40" s="1"/>
  <c r="L12" i="40"/>
  <c r="L22" i="40" s="1"/>
  <c r="I12" i="40"/>
  <c r="I22" i="40" s="1"/>
  <c r="H12" i="40"/>
  <c r="H22" i="40" s="1"/>
  <c r="E12" i="40"/>
  <c r="D12" i="40"/>
  <c r="Z11" i="40"/>
  <c r="V11" i="40"/>
  <c r="R11" i="40"/>
  <c r="N11" i="40"/>
  <c r="J11" i="40"/>
  <c r="F11" i="40"/>
  <c r="Z10" i="40"/>
  <c r="V10" i="40"/>
  <c r="R10" i="40"/>
  <c r="N10" i="40"/>
  <c r="J10" i="40"/>
  <c r="F10" i="40"/>
  <c r="Z9" i="40"/>
  <c r="V9" i="40"/>
  <c r="R9" i="40"/>
  <c r="N9" i="40"/>
  <c r="J9" i="40"/>
  <c r="F9" i="40"/>
  <c r="Z8" i="40"/>
  <c r="V8" i="40"/>
  <c r="R8" i="40"/>
  <c r="N8" i="40"/>
  <c r="J8" i="40"/>
  <c r="F8" i="40"/>
  <c r="Z7" i="40"/>
  <c r="V7" i="40"/>
  <c r="R7" i="40"/>
  <c r="N7" i="40"/>
  <c r="J7" i="40"/>
  <c r="F7" i="40"/>
  <c r="Z6" i="40"/>
  <c r="V6" i="40"/>
  <c r="R6" i="40"/>
  <c r="N6" i="40"/>
  <c r="J6" i="40"/>
  <c r="F6" i="40"/>
  <c r="C28" i="6"/>
  <c r="O37" i="5"/>
  <c r="P37" i="5" s="1"/>
  <c r="S37" i="5" s="1"/>
  <c r="Y44" i="35"/>
  <c r="X44" i="35"/>
  <c r="Y44" i="4"/>
  <c r="X44" i="4"/>
  <c r="L47" i="1"/>
  <c r="I47" i="1"/>
  <c r="I19" i="34"/>
  <c r="D31" i="38"/>
  <c r="D25" i="38"/>
  <c r="Q21" i="1"/>
  <c r="O25" i="39"/>
  <c r="N25" i="39"/>
  <c r="M25" i="39"/>
  <c r="L25" i="39"/>
  <c r="K25" i="39"/>
  <c r="J25" i="39"/>
  <c r="I25" i="39"/>
  <c r="H25" i="39"/>
  <c r="G25" i="39"/>
  <c r="F25" i="39"/>
  <c r="E25" i="39"/>
  <c r="D25" i="39"/>
  <c r="P24" i="39"/>
  <c r="Q24" i="39" s="1"/>
  <c r="P22" i="39"/>
  <c r="Q22" i="39" s="1"/>
  <c r="P20" i="39"/>
  <c r="Q20" i="39" s="1"/>
  <c r="P19" i="39"/>
  <c r="Q19" i="39" s="1"/>
  <c r="O16" i="39"/>
  <c r="N16" i="39"/>
  <c r="M16" i="39"/>
  <c r="L16" i="39"/>
  <c r="K16" i="39"/>
  <c r="J16" i="39"/>
  <c r="I16" i="39"/>
  <c r="H16" i="39"/>
  <c r="G16" i="39"/>
  <c r="F16" i="39"/>
  <c r="E16" i="39"/>
  <c r="D16" i="39"/>
  <c r="P14" i="39"/>
  <c r="Q14" i="39" s="1"/>
  <c r="Q16" i="39" s="1"/>
  <c r="O10" i="39"/>
  <c r="N10" i="39"/>
  <c r="M10" i="39"/>
  <c r="L10" i="39"/>
  <c r="K10" i="39"/>
  <c r="J10" i="39"/>
  <c r="I10" i="39"/>
  <c r="H10" i="39"/>
  <c r="G10" i="39"/>
  <c r="F10" i="39"/>
  <c r="E10" i="39"/>
  <c r="D10" i="39"/>
  <c r="P9" i="39"/>
  <c r="Q9" i="39" s="1"/>
  <c r="D16" i="38"/>
  <c r="D10" i="38"/>
  <c r="D24" i="5"/>
  <c r="E24" i="5"/>
  <c r="F24" i="5"/>
  <c r="G24" i="5"/>
  <c r="H24" i="5"/>
  <c r="I24" i="5"/>
  <c r="J24" i="5"/>
  <c r="K24" i="5"/>
  <c r="L24" i="5"/>
  <c r="M24" i="5"/>
  <c r="N24" i="5"/>
  <c r="C24" i="5"/>
  <c r="Q50" i="3"/>
  <c r="O50" i="3"/>
  <c r="O52" i="3" s="1"/>
  <c r="O23" i="5"/>
  <c r="P23" i="5" s="1"/>
  <c r="S23" i="5" s="1"/>
  <c r="G99" i="27"/>
  <c r="G19" i="34"/>
  <c r="F99" i="27"/>
  <c r="O38" i="34"/>
  <c r="F19" i="34"/>
  <c r="E19" i="34"/>
  <c r="D99" i="27"/>
  <c r="D19" i="34"/>
  <c r="N99" i="27"/>
  <c r="M99" i="27"/>
  <c r="L99" i="27"/>
  <c r="K99" i="27"/>
  <c r="J99" i="27"/>
  <c r="I99" i="27"/>
  <c r="H99" i="27"/>
  <c r="Y50" i="35"/>
  <c r="W50" i="35"/>
  <c r="W52" i="35" s="1"/>
  <c r="U50" i="35"/>
  <c r="S50" i="35"/>
  <c r="S52" i="35" s="1"/>
  <c r="Q50" i="35"/>
  <c r="O50" i="35"/>
  <c r="O52" i="35" s="1"/>
  <c r="M50" i="35"/>
  <c r="K50" i="35"/>
  <c r="K52" i="35" s="1"/>
  <c r="I50" i="35"/>
  <c r="G50" i="35"/>
  <c r="G52" i="35" s="1"/>
  <c r="E50" i="35"/>
  <c r="C50" i="35"/>
  <c r="C52" i="35" s="1"/>
  <c r="U44" i="35"/>
  <c r="T44" i="35"/>
  <c r="Q44" i="35"/>
  <c r="P44" i="35"/>
  <c r="M44" i="35"/>
  <c r="L44" i="35"/>
  <c r="E44" i="35"/>
  <c r="D44" i="35"/>
  <c r="Z43" i="35"/>
  <c r="V43" i="35"/>
  <c r="R43" i="35"/>
  <c r="N43" i="35"/>
  <c r="F43" i="35"/>
  <c r="Z42" i="35"/>
  <c r="V42" i="35"/>
  <c r="R42" i="35"/>
  <c r="N42" i="35"/>
  <c r="F42" i="35"/>
  <c r="Z41" i="35"/>
  <c r="V41" i="35"/>
  <c r="R41" i="35"/>
  <c r="N41" i="35"/>
  <c r="F41" i="35"/>
  <c r="Z40" i="35"/>
  <c r="V40" i="35"/>
  <c r="R40" i="35"/>
  <c r="N40" i="35"/>
  <c r="F40" i="35"/>
  <c r="Y37" i="35"/>
  <c r="X37" i="35"/>
  <c r="U37" i="35"/>
  <c r="T37" i="35"/>
  <c r="Q37" i="35"/>
  <c r="P37" i="35"/>
  <c r="M37" i="35"/>
  <c r="L37" i="35"/>
  <c r="I37" i="35"/>
  <c r="I47" i="35" s="1"/>
  <c r="H37" i="35"/>
  <c r="H47" i="35" s="1"/>
  <c r="E37" i="35"/>
  <c r="D37" i="35"/>
  <c r="Z36" i="35"/>
  <c r="V36" i="35"/>
  <c r="N36" i="35"/>
  <c r="J36" i="35"/>
  <c r="F36" i="35"/>
  <c r="Z35" i="35"/>
  <c r="V35" i="35"/>
  <c r="R35" i="35"/>
  <c r="N35" i="35"/>
  <c r="J35" i="35"/>
  <c r="F35" i="35"/>
  <c r="Z34" i="35"/>
  <c r="V34" i="35"/>
  <c r="R34" i="35"/>
  <c r="N34" i="35"/>
  <c r="J34" i="35"/>
  <c r="F34" i="35"/>
  <c r="Z33" i="35"/>
  <c r="V33" i="35"/>
  <c r="R33" i="35"/>
  <c r="N33" i="35"/>
  <c r="J33" i="35"/>
  <c r="F33" i="35"/>
  <c r="Z32" i="35"/>
  <c r="V32" i="35"/>
  <c r="R32" i="35"/>
  <c r="N32" i="35"/>
  <c r="J32" i="35"/>
  <c r="F32" i="35"/>
  <c r="Z31" i="35"/>
  <c r="V31" i="35"/>
  <c r="R31" i="35"/>
  <c r="N31" i="35"/>
  <c r="J31" i="35"/>
  <c r="F31" i="35"/>
  <c r="Y25" i="35"/>
  <c r="W25" i="35"/>
  <c r="W27" i="35" s="1"/>
  <c r="U25" i="35"/>
  <c r="S25" i="35"/>
  <c r="S27" i="35" s="1"/>
  <c r="Q25" i="35"/>
  <c r="O25" i="35"/>
  <c r="O27" i="35" s="1"/>
  <c r="M25" i="35"/>
  <c r="K25" i="35"/>
  <c r="K27" i="35" s="1"/>
  <c r="I25" i="35"/>
  <c r="G25" i="35"/>
  <c r="G27" i="35" s="1"/>
  <c r="E25" i="35"/>
  <c r="C25" i="35"/>
  <c r="C27" i="35" s="1"/>
  <c r="Y19" i="35"/>
  <c r="X19" i="35"/>
  <c r="U19" i="35"/>
  <c r="T19" i="35"/>
  <c r="E19" i="35"/>
  <c r="D19" i="35"/>
  <c r="Z18" i="35"/>
  <c r="V18" i="35"/>
  <c r="F18" i="35"/>
  <c r="Z17" i="35"/>
  <c r="V17" i="35"/>
  <c r="F17" i="35"/>
  <c r="Z16" i="35"/>
  <c r="V16" i="35"/>
  <c r="F16" i="35"/>
  <c r="Z15" i="35"/>
  <c r="V15" i="35"/>
  <c r="F15" i="35"/>
  <c r="Y12" i="35"/>
  <c r="X12" i="35"/>
  <c r="U12" i="35"/>
  <c r="T12" i="35"/>
  <c r="Q12" i="35"/>
  <c r="Q22" i="35" s="1"/>
  <c r="P12" i="35"/>
  <c r="P22" i="35" s="1"/>
  <c r="M12" i="35"/>
  <c r="M22" i="35" s="1"/>
  <c r="L12" i="35"/>
  <c r="L22" i="35" s="1"/>
  <c r="I12" i="35"/>
  <c r="I22" i="35" s="1"/>
  <c r="H12" i="35"/>
  <c r="H22" i="35" s="1"/>
  <c r="E12" i="35"/>
  <c r="E22" i="35" s="1"/>
  <c r="D12" i="35"/>
  <c r="D22" i="35" s="1"/>
  <c r="Z11" i="35"/>
  <c r="V11" i="35"/>
  <c r="R11" i="35"/>
  <c r="N11" i="35"/>
  <c r="J11" i="35"/>
  <c r="F11" i="35"/>
  <c r="Z10" i="35"/>
  <c r="V10" i="35"/>
  <c r="R10" i="35"/>
  <c r="N10" i="35"/>
  <c r="J10" i="35"/>
  <c r="F10" i="35"/>
  <c r="Z9" i="35"/>
  <c r="V9" i="35"/>
  <c r="R9" i="35"/>
  <c r="N9" i="35"/>
  <c r="J9" i="35"/>
  <c r="F9" i="35"/>
  <c r="Z8" i="35"/>
  <c r="V8" i="35"/>
  <c r="R8" i="35"/>
  <c r="N8" i="35"/>
  <c r="J8" i="35"/>
  <c r="F8" i="35"/>
  <c r="Z7" i="35"/>
  <c r="V7" i="35"/>
  <c r="R7" i="35"/>
  <c r="N7" i="35"/>
  <c r="J7" i="35"/>
  <c r="F7" i="35"/>
  <c r="Z6" i="35"/>
  <c r="V6" i="35"/>
  <c r="R6" i="35"/>
  <c r="N6" i="35"/>
  <c r="J6" i="35"/>
  <c r="F6" i="35"/>
  <c r="C72" i="34"/>
  <c r="O79" i="34"/>
  <c r="P79" i="34" s="1"/>
  <c r="N77" i="34"/>
  <c r="M77" i="34"/>
  <c r="L77" i="34"/>
  <c r="K77" i="34"/>
  <c r="J77" i="34"/>
  <c r="I77" i="34"/>
  <c r="H77" i="34"/>
  <c r="G77" i="34"/>
  <c r="F77" i="34"/>
  <c r="E77" i="34"/>
  <c r="D77" i="34"/>
  <c r="C77" i="34"/>
  <c r="O76" i="34"/>
  <c r="P76" i="34" s="1"/>
  <c r="O75" i="34"/>
  <c r="P75" i="34" s="1"/>
  <c r="N72" i="34"/>
  <c r="M72" i="34"/>
  <c r="L72" i="34"/>
  <c r="K72" i="34"/>
  <c r="J72" i="34"/>
  <c r="I72" i="34"/>
  <c r="H72" i="34"/>
  <c r="G72" i="34"/>
  <c r="F72" i="34"/>
  <c r="E72" i="34"/>
  <c r="D72" i="34"/>
  <c r="O71" i="34"/>
  <c r="O72" i="34" s="1"/>
  <c r="P72" i="34" s="1"/>
  <c r="N68" i="34"/>
  <c r="M68" i="34"/>
  <c r="L68" i="34"/>
  <c r="K68" i="34"/>
  <c r="J68" i="34"/>
  <c r="I68" i="34"/>
  <c r="H68" i="34"/>
  <c r="G68" i="34"/>
  <c r="F68" i="34"/>
  <c r="E68" i="34"/>
  <c r="D68" i="34"/>
  <c r="O67" i="34"/>
  <c r="P67" i="34" s="1"/>
  <c r="O66" i="34"/>
  <c r="P66" i="34" s="1"/>
  <c r="O65" i="34"/>
  <c r="P65" i="34" s="1"/>
  <c r="O64" i="34"/>
  <c r="P64" i="34" s="1"/>
  <c r="O63" i="34"/>
  <c r="P63" i="34" s="1"/>
  <c r="O62" i="34"/>
  <c r="P62" i="34" s="1"/>
  <c r="O61" i="34"/>
  <c r="P61" i="34" s="1"/>
  <c r="O60" i="34"/>
  <c r="P60" i="34" s="1"/>
  <c r="O59" i="34"/>
  <c r="P59" i="34" s="1"/>
  <c r="O58" i="34"/>
  <c r="P58" i="34" s="1"/>
  <c r="O57" i="34"/>
  <c r="P57" i="34" s="1"/>
  <c r="O56" i="34"/>
  <c r="P56" i="34" s="1"/>
  <c r="O55" i="34"/>
  <c r="P55" i="34" s="1"/>
  <c r="O54" i="34"/>
  <c r="P54" i="34" s="1"/>
  <c r="O53" i="34"/>
  <c r="P53" i="34" s="1"/>
  <c r="N50" i="34"/>
  <c r="M50" i="34"/>
  <c r="L50" i="34"/>
  <c r="K50" i="34"/>
  <c r="J50" i="34"/>
  <c r="I50" i="34"/>
  <c r="H50" i="34"/>
  <c r="G50" i="34"/>
  <c r="F50" i="34"/>
  <c r="E50" i="34"/>
  <c r="D50" i="34"/>
  <c r="C50" i="34"/>
  <c r="O49" i="34"/>
  <c r="O50" i="34" s="1"/>
  <c r="P50" i="34" s="1"/>
  <c r="N46" i="34"/>
  <c r="M46" i="34"/>
  <c r="L46" i="34"/>
  <c r="K46" i="34"/>
  <c r="J46" i="34"/>
  <c r="I46" i="34"/>
  <c r="H46" i="34"/>
  <c r="G46" i="34"/>
  <c r="F46" i="34"/>
  <c r="E46" i="34"/>
  <c r="D46" i="34"/>
  <c r="O45" i="34"/>
  <c r="P45" i="34" s="1"/>
  <c r="O44" i="34"/>
  <c r="P44" i="34" s="1"/>
  <c r="P43" i="34"/>
  <c r="O42" i="34"/>
  <c r="P42" i="34" s="1"/>
  <c r="N39" i="34"/>
  <c r="M39" i="34"/>
  <c r="L39" i="34"/>
  <c r="K39" i="34"/>
  <c r="J39" i="34"/>
  <c r="I39" i="34"/>
  <c r="H39" i="34"/>
  <c r="G39" i="34"/>
  <c r="F39" i="34"/>
  <c r="E39" i="34"/>
  <c r="D39" i="34"/>
  <c r="C39" i="34"/>
  <c r="O37" i="34"/>
  <c r="P37" i="34" s="1"/>
  <c r="N34" i="34"/>
  <c r="M34" i="34"/>
  <c r="L34" i="34"/>
  <c r="K34" i="34"/>
  <c r="J34" i="34"/>
  <c r="I34" i="34"/>
  <c r="H34" i="34"/>
  <c r="G34" i="34"/>
  <c r="F34" i="34"/>
  <c r="E34" i="34"/>
  <c r="D34" i="34"/>
  <c r="C34" i="34"/>
  <c r="O33" i="34"/>
  <c r="P33" i="34" s="1"/>
  <c r="O32" i="34"/>
  <c r="P32" i="34" s="1"/>
  <c r="N29" i="34"/>
  <c r="M29" i="34"/>
  <c r="L29" i="34"/>
  <c r="K29" i="34"/>
  <c r="J29" i="34"/>
  <c r="I29" i="34"/>
  <c r="H29" i="34"/>
  <c r="G29" i="34"/>
  <c r="F29" i="34"/>
  <c r="E29" i="34"/>
  <c r="D29" i="34"/>
  <c r="C29" i="34"/>
  <c r="O28" i="34"/>
  <c r="P28" i="34" s="1"/>
  <c r="O27" i="34"/>
  <c r="N19" i="34"/>
  <c r="M19" i="34"/>
  <c r="L19" i="34"/>
  <c r="K19" i="34"/>
  <c r="H19" i="34"/>
  <c r="C19" i="34"/>
  <c r="O18" i="34"/>
  <c r="P18" i="34" s="1"/>
  <c r="O17" i="34"/>
  <c r="P17" i="34" s="1"/>
  <c r="P16" i="34"/>
  <c r="O15" i="34"/>
  <c r="P15" i="34" s="1"/>
  <c r="N12" i="34"/>
  <c r="M12" i="34"/>
  <c r="L12" i="34"/>
  <c r="K12" i="34"/>
  <c r="J12" i="34"/>
  <c r="I12" i="34"/>
  <c r="H12" i="34"/>
  <c r="G12" i="34"/>
  <c r="F12" i="34"/>
  <c r="E12" i="34"/>
  <c r="D12" i="34"/>
  <c r="C12" i="34"/>
  <c r="O11" i="34"/>
  <c r="P11" i="34" s="1"/>
  <c r="O10" i="34"/>
  <c r="P10" i="34" s="1"/>
  <c r="O9" i="34"/>
  <c r="P9" i="34" s="1"/>
  <c r="O8" i="34"/>
  <c r="P8" i="34" s="1"/>
  <c r="O7" i="34"/>
  <c r="P7" i="34" s="1"/>
  <c r="Q84" i="27"/>
  <c r="Q24" i="5"/>
  <c r="O26" i="27"/>
  <c r="P26" i="27" s="1"/>
  <c r="J31" i="3"/>
  <c r="J32" i="3"/>
  <c r="J33" i="3"/>
  <c r="J34" i="3"/>
  <c r="J35" i="3"/>
  <c r="R47" i="1"/>
  <c r="O10" i="33"/>
  <c r="Y50" i="4"/>
  <c r="U50" i="4"/>
  <c r="Q50" i="4"/>
  <c r="M50" i="4"/>
  <c r="E50" i="4"/>
  <c r="Y25" i="4"/>
  <c r="K50" i="4"/>
  <c r="K52" i="4" s="1"/>
  <c r="D31" i="1"/>
  <c r="D32" i="1"/>
  <c r="D33" i="1"/>
  <c r="D34" i="1"/>
  <c r="D37" i="1"/>
  <c r="D38" i="1"/>
  <c r="D39" i="1"/>
  <c r="D40" i="1"/>
  <c r="D41" i="1"/>
  <c r="D42" i="1"/>
  <c r="D44" i="1"/>
  <c r="D45" i="1"/>
  <c r="E31" i="1"/>
  <c r="E32" i="1"/>
  <c r="E33" i="1"/>
  <c r="E34" i="1"/>
  <c r="E37" i="1"/>
  <c r="E38" i="1"/>
  <c r="E39" i="1"/>
  <c r="E40" i="1"/>
  <c r="E41" i="1"/>
  <c r="E42" i="1"/>
  <c r="E44" i="1"/>
  <c r="E45" i="1"/>
  <c r="E46" i="1"/>
  <c r="Y12" i="3"/>
  <c r="X12" i="3"/>
  <c r="E15" i="1"/>
  <c r="G15" i="1"/>
  <c r="H15" i="1"/>
  <c r="J15" i="1"/>
  <c r="K15" i="1"/>
  <c r="P15" i="1"/>
  <c r="Q15" i="1"/>
  <c r="J38" i="1"/>
  <c r="K38" i="1"/>
  <c r="M38" i="1"/>
  <c r="N38" i="1"/>
  <c r="P38" i="1"/>
  <c r="Q38" i="1"/>
  <c r="S38" i="1"/>
  <c r="T38" i="1"/>
  <c r="H19" i="5"/>
  <c r="M23" i="1"/>
  <c r="M8" i="1"/>
  <c r="M12" i="1" s="1"/>
  <c r="G19" i="5"/>
  <c r="O20" i="33"/>
  <c r="N16" i="33"/>
  <c r="M16" i="33"/>
  <c r="L16" i="33"/>
  <c r="K16" i="33"/>
  <c r="J16" i="33"/>
  <c r="I16" i="33"/>
  <c r="H16" i="33"/>
  <c r="G16" i="33"/>
  <c r="F16" i="33"/>
  <c r="E16" i="33"/>
  <c r="D16" i="33"/>
  <c r="C16" i="33"/>
  <c r="O15" i="33"/>
  <c r="O14" i="33"/>
  <c r="O13" i="33"/>
  <c r="O12" i="33"/>
  <c r="O11" i="33"/>
  <c r="O9" i="33"/>
  <c r="O7" i="33"/>
  <c r="F12" i="1"/>
  <c r="H10" i="1"/>
  <c r="G10" i="1"/>
  <c r="H9" i="1"/>
  <c r="G9" i="1"/>
  <c r="H8" i="1"/>
  <c r="G8" i="1"/>
  <c r="H7" i="1"/>
  <c r="G7" i="1"/>
  <c r="H23" i="1"/>
  <c r="G23" i="1"/>
  <c r="H22" i="1"/>
  <c r="G22" i="1"/>
  <c r="H21" i="1"/>
  <c r="G21" i="1"/>
  <c r="H19" i="1"/>
  <c r="G19" i="1"/>
  <c r="H18" i="1"/>
  <c r="G18" i="1"/>
  <c r="H17" i="1"/>
  <c r="G17" i="1"/>
  <c r="H16" i="1"/>
  <c r="G16" i="1"/>
  <c r="G14" i="1"/>
  <c r="J16" i="1"/>
  <c r="J23" i="1"/>
  <c r="J22" i="1"/>
  <c r="J21" i="1"/>
  <c r="J19" i="1"/>
  <c r="J18" i="1"/>
  <c r="J17" i="1"/>
  <c r="J14" i="1"/>
  <c r="G11" i="1"/>
  <c r="J8" i="1"/>
  <c r="J9" i="1"/>
  <c r="J10" i="1"/>
  <c r="J11" i="1"/>
  <c r="P8" i="1"/>
  <c r="P9" i="1"/>
  <c r="P10" i="1"/>
  <c r="P11" i="1"/>
  <c r="P14" i="1"/>
  <c r="P16" i="1"/>
  <c r="P17" i="1"/>
  <c r="P18" i="1"/>
  <c r="P19" i="1"/>
  <c r="P22" i="1"/>
  <c r="P23" i="1"/>
  <c r="T46" i="1"/>
  <c r="S46" i="1"/>
  <c r="T45" i="1"/>
  <c r="S45" i="1"/>
  <c r="T44" i="1"/>
  <c r="S44" i="1"/>
  <c r="T42" i="1"/>
  <c r="S42" i="1"/>
  <c r="T41" i="1"/>
  <c r="S41" i="1"/>
  <c r="T40" i="1"/>
  <c r="S40" i="1"/>
  <c r="T39" i="1"/>
  <c r="S39" i="1"/>
  <c r="T37" i="1"/>
  <c r="S37" i="1"/>
  <c r="T34" i="1"/>
  <c r="S34" i="1"/>
  <c r="T33" i="1"/>
  <c r="S33" i="1"/>
  <c r="T32" i="1"/>
  <c r="S32" i="1"/>
  <c r="T31" i="1"/>
  <c r="S31" i="1"/>
  <c r="Q46" i="1"/>
  <c r="P46" i="1"/>
  <c r="Q45" i="1"/>
  <c r="P45" i="1"/>
  <c r="Q44" i="1"/>
  <c r="P44" i="1"/>
  <c r="Q42" i="1"/>
  <c r="P42" i="1"/>
  <c r="Q41" i="1"/>
  <c r="P41" i="1"/>
  <c r="Q40" i="1"/>
  <c r="P40" i="1"/>
  <c r="Q39" i="1"/>
  <c r="P39" i="1"/>
  <c r="Q37" i="1"/>
  <c r="P37" i="1"/>
  <c r="Q34" i="1"/>
  <c r="P34" i="1"/>
  <c r="Q33" i="1"/>
  <c r="P33" i="1"/>
  <c r="Q32" i="1"/>
  <c r="P32" i="1"/>
  <c r="Q31" i="1"/>
  <c r="P31" i="1"/>
  <c r="N44" i="1"/>
  <c r="M44" i="1"/>
  <c r="M46" i="1"/>
  <c r="N46" i="1"/>
  <c r="N45" i="1"/>
  <c r="M45" i="1"/>
  <c r="N42" i="1"/>
  <c r="M42" i="1"/>
  <c r="N41" i="1"/>
  <c r="M41" i="1"/>
  <c r="N40" i="1"/>
  <c r="M40" i="1"/>
  <c r="N39" i="1"/>
  <c r="M39" i="1"/>
  <c r="N37" i="1"/>
  <c r="M37" i="1"/>
  <c r="N34" i="1"/>
  <c r="M34" i="1"/>
  <c r="N33" i="1"/>
  <c r="M33" i="1"/>
  <c r="N32" i="1"/>
  <c r="M32" i="1"/>
  <c r="N31" i="1"/>
  <c r="M31" i="1"/>
  <c r="K34" i="1"/>
  <c r="J34" i="1"/>
  <c r="K33" i="1"/>
  <c r="J33" i="1"/>
  <c r="K32" i="1"/>
  <c r="J32" i="1"/>
  <c r="K31" i="1"/>
  <c r="J31" i="1"/>
  <c r="K46" i="1"/>
  <c r="J46" i="1"/>
  <c r="K45" i="1"/>
  <c r="J45" i="1"/>
  <c r="K44" i="1"/>
  <c r="J44" i="1"/>
  <c r="K41" i="1"/>
  <c r="J41" i="1"/>
  <c r="K42" i="1"/>
  <c r="J42" i="1"/>
  <c r="J39" i="1"/>
  <c r="K39" i="1"/>
  <c r="J40" i="1"/>
  <c r="K40" i="1"/>
  <c r="J37" i="1"/>
  <c r="K37" i="1"/>
  <c r="O48" i="27"/>
  <c r="P48" i="27" s="1"/>
  <c r="O60" i="5"/>
  <c r="P60" i="5" s="1"/>
  <c r="S60" i="5" s="1"/>
  <c r="O59" i="5"/>
  <c r="P59" i="5" s="1"/>
  <c r="S59" i="5" s="1"/>
  <c r="O69" i="5"/>
  <c r="P69" i="5" s="1"/>
  <c r="S69" i="5" s="1"/>
  <c r="O68" i="5"/>
  <c r="P68" i="5" s="1"/>
  <c r="S68" i="5" s="1"/>
  <c r="O46" i="5"/>
  <c r="P46" i="5" s="1"/>
  <c r="S46" i="5" s="1"/>
  <c r="O27" i="5"/>
  <c r="O28" i="5"/>
  <c r="O15" i="5"/>
  <c r="P15" i="5" s="1"/>
  <c r="S15" i="5" s="1"/>
  <c r="O11" i="5"/>
  <c r="P11" i="5" s="1"/>
  <c r="S11" i="5" s="1"/>
  <c r="O10" i="5"/>
  <c r="P10" i="5" s="1"/>
  <c r="S10" i="5" s="1"/>
  <c r="O9" i="5"/>
  <c r="P9" i="5" s="1"/>
  <c r="S9" i="5" s="1"/>
  <c r="O8" i="5"/>
  <c r="P8" i="5" s="1"/>
  <c r="S8" i="5" s="1"/>
  <c r="O7" i="5"/>
  <c r="O42" i="5"/>
  <c r="O18" i="5"/>
  <c r="P18" i="5" s="1"/>
  <c r="S18" i="5" s="1"/>
  <c r="O17" i="5"/>
  <c r="P17" i="5" s="1"/>
  <c r="S17" i="5" s="1"/>
  <c r="O16" i="5"/>
  <c r="P16" i="5" s="1"/>
  <c r="S16" i="5" s="1"/>
  <c r="H34" i="1"/>
  <c r="G34" i="1"/>
  <c r="H33" i="1"/>
  <c r="G33" i="1"/>
  <c r="H32" i="1"/>
  <c r="G32" i="1"/>
  <c r="H31" i="1"/>
  <c r="G31" i="1"/>
  <c r="C35" i="1"/>
  <c r="T12" i="3"/>
  <c r="U12" i="3"/>
  <c r="Q18" i="1"/>
  <c r="Q19" i="1"/>
  <c r="Q23" i="1"/>
  <c r="Q22" i="1"/>
  <c r="Q17" i="1"/>
  <c r="Q16" i="1"/>
  <c r="Q14" i="1"/>
  <c r="Q11" i="1"/>
  <c r="Q10" i="1"/>
  <c r="Q9" i="1"/>
  <c r="Q8" i="1"/>
  <c r="O89" i="27"/>
  <c r="P89" i="27" s="1"/>
  <c r="O88" i="27"/>
  <c r="P88" i="27" s="1"/>
  <c r="O87" i="27"/>
  <c r="P87" i="27" s="1"/>
  <c r="O86" i="27"/>
  <c r="P86" i="27" s="1"/>
  <c r="O85" i="27"/>
  <c r="O82" i="27"/>
  <c r="O81" i="27"/>
  <c r="P81" i="27" s="1"/>
  <c r="O80" i="27"/>
  <c r="P80" i="27" s="1"/>
  <c r="O79" i="27"/>
  <c r="P79" i="27" s="1"/>
  <c r="O78" i="27"/>
  <c r="P78" i="27" s="1"/>
  <c r="O75" i="27"/>
  <c r="P75" i="27" s="1"/>
  <c r="O74" i="27"/>
  <c r="P74" i="27" s="1"/>
  <c r="O73" i="27"/>
  <c r="P73" i="27" s="1"/>
  <c r="O72" i="27"/>
  <c r="P72" i="27" s="1"/>
  <c r="O71" i="27"/>
  <c r="P71" i="27" s="1"/>
  <c r="O65" i="27"/>
  <c r="P65" i="27" s="1"/>
  <c r="O64" i="27"/>
  <c r="P64" i="27" s="1"/>
  <c r="O61" i="27"/>
  <c r="P61" i="27" s="1"/>
  <c r="O58" i="27"/>
  <c r="P58" i="27" s="1"/>
  <c r="O57" i="27"/>
  <c r="P57" i="27" s="1"/>
  <c r="O56" i="27"/>
  <c r="P56" i="27" s="1"/>
  <c r="O55" i="27"/>
  <c r="P55" i="27" s="1"/>
  <c r="O54" i="27"/>
  <c r="P54" i="27" s="1"/>
  <c r="O53" i="27"/>
  <c r="P53" i="27" s="1"/>
  <c r="O52" i="27"/>
  <c r="P52" i="27" s="1"/>
  <c r="O51" i="27"/>
  <c r="P51" i="27" s="1"/>
  <c r="O50" i="27"/>
  <c r="P50" i="27" s="1"/>
  <c r="O49" i="27"/>
  <c r="P49" i="27" s="1"/>
  <c r="O44" i="27"/>
  <c r="P44" i="27" s="1"/>
  <c r="O41" i="27"/>
  <c r="P41" i="27" s="1"/>
  <c r="O40" i="27"/>
  <c r="P40" i="27" s="1"/>
  <c r="O37" i="27"/>
  <c r="P37" i="27" s="1"/>
  <c r="O36" i="27"/>
  <c r="P36" i="27" s="1"/>
  <c r="O33" i="27"/>
  <c r="P33" i="27" s="1"/>
  <c r="O32" i="27"/>
  <c r="P32" i="27" s="1"/>
  <c r="O29" i="27"/>
  <c r="P29" i="27" s="1"/>
  <c r="O25" i="27"/>
  <c r="P25" i="27" s="1"/>
  <c r="O24" i="27"/>
  <c r="P24" i="27" s="1"/>
  <c r="O23" i="27"/>
  <c r="P23" i="27" s="1"/>
  <c r="O20" i="27"/>
  <c r="P20" i="27" s="1"/>
  <c r="O19" i="27"/>
  <c r="P19" i="27" s="1"/>
  <c r="O18" i="27"/>
  <c r="P18" i="27" s="1"/>
  <c r="O17" i="27"/>
  <c r="P17" i="27" s="1"/>
  <c r="O16" i="27"/>
  <c r="P16" i="27" s="1"/>
  <c r="N9" i="27"/>
  <c r="M9" i="27"/>
  <c r="L9" i="27"/>
  <c r="K9" i="27"/>
  <c r="J9" i="27"/>
  <c r="I9" i="27"/>
  <c r="H9" i="27"/>
  <c r="G9" i="27"/>
  <c r="F9" i="27"/>
  <c r="E9" i="27"/>
  <c r="D9" i="27"/>
  <c r="C9" i="27"/>
  <c r="P8" i="27"/>
  <c r="O7" i="27"/>
  <c r="M91" i="27"/>
  <c r="N91" i="27"/>
  <c r="N23" i="1"/>
  <c r="K23" i="1"/>
  <c r="E23" i="1"/>
  <c r="K22" i="1"/>
  <c r="E22" i="1"/>
  <c r="K21" i="1"/>
  <c r="E21" i="1"/>
  <c r="K19" i="1"/>
  <c r="E19" i="1"/>
  <c r="K18" i="1"/>
  <c r="E18" i="1"/>
  <c r="K17" i="1"/>
  <c r="E17" i="1"/>
  <c r="K16" i="1"/>
  <c r="E16" i="1"/>
  <c r="K14" i="1"/>
  <c r="E14" i="1"/>
  <c r="K11" i="1"/>
  <c r="H11" i="1"/>
  <c r="K10" i="1"/>
  <c r="K9" i="1"/>
  <c r="N8" i="1"/>
  <c r="N12" i="1" s="1"/>
  <c r="K8" i="1"/>
  <c r="O47" i="1"/>
  <c r="N61" i="5"/>
  <c r="M61" i="5"/>
  <c r="L61" i="5"/>
  <c r="K61" i="5"/>
  <c r="J61" i="5"/>
  <c r="H61" i="5"/>
  <c r="G61" i="5"/>
  <c r="F61" i="5"/>
  <c r="E61" i="5"/>
  <c r="D61" i="5"/>
  <c r="C61" i="5"/>
  <c r="Q61" i="5"/>
  <c r="O54" i="5"/>
  <c r="P54" i="5" s="1"/>
  <c r="S54" i="5" s="1"/>
  <c r="O64" i="5"/>
  <c r="P64" i="5" s="1"/>
  <c r="S64" i="5" s="1"/>
  <c r="O56" i="5"/>
  <c r="P56" i="5" s="1"/>
  <c r="S56" i="5" s="1"/>
  <c r="O50" i="5"/>
  <c r="P50" i="5" s="1"/>
  <c r="S50" i="5" s="1"/>
  <c r="O58" i="5"/>
  <c r="P58" i="5" s="1"/>
  <c r="S58" i="5" s="1"/>
  <c r="O51" i="5"/>
  <c r="P51" i="5" s="1"/>
  <c r="S51" i="5" s="1"/>
  <c r="O52" i="5"/>
  <c r="P52" i="5" s="1"/>
  <c r="S52" i="5" s="1"/>
  <c r="O57" i="5"/>
  <c r="P57" i="5" s="1"/>
  <c r="S57" i="5" s="1"/>
  <c r="O36" i="5"/>
  <c r="P36" i="5" s="1"/>
  <c r="S36" i="5" s="1"/>
  <c r="O22" i="5"/>
  <c r="I25" i="3"/>
  <c r="G25" i="3"/>
  <c r="G27" i="3" s="1"/>
  <c r="V11" i="3"/>
  <c r="V10" i="3"/>
  <c r="V9" i="3"/>
  <c r="V8" i="3"/>
  <c r="V7" i="3"/>
  <c r="V6" i="3"/>
  <c r="R11" i="3"/>
  <c r="R10" i="3"/>
  <c r="R9" i="3"/>
  <c r="R8" i="3"/>
  <c r="R7" i="3"/>
  <c r="R6" i="3"/>
  <c r="N11" i="3"/>
  <c r="N10" i="3"/>
  <c r="N9" i="3"/>
  <c r="N8" i="3"/>
  <c r="N7" i="3"/>
  <c r="N6" i="3"/>
  <c r="Q44" i="4"/>
  <c r="P44" i="4"/>
  <c r="Q37" i="4"/>
  <c r="P37" i="4"/>
  <c r="H37" i="4"/>
  <c r="H47" i="4" s="1"/>
  <c r="I37" i="4"/>
  <c r="I47" i="4" s="1"/>
  <c r="D33" i="5"/>
  <c r="E33" i="5"/>
  <c r="F33" i="5"/>
  <c r="G33" i="5"/>
  <c r="H33" i="5"/>
  <c r="I33" i="5"/>
  <c r="J33" i="5"/>
  <c r="K33" i="5"/>
  <c r="L33" i="5"/>
  <c r="M33" i="5"/>
  <c r="N33" i="5"/>
  <c r="Q33" i="5"/>
  <c r="C33" i="5"/>
  <c r="K70" i="5"/>
  <c r="L70" i="5"/>
  <c r="M70" i="5"/>
  <c r="N70" i="5"/>
  <c r="K65" i="5"/>
  <c r="L65" i="5"/>
  <c r="M65" i="5"/>
  <c r="N65" i="5"/>
  <c r="K47" i="5"/>
  <c r="L47" i="5"/>
  <c r="M47" i="5"/>
  <c r="N47" i="5"/>
  <c r="K38" i="5"/>
  <c r="L38" i="5"/>
  <c r="M38" i="5"/>
  <c r="N38" i="5"/>
  <c r="K19" i="5"/>
  <c r="L19" i="5"/>
  <c r="M19" i="5"/>
  <c r="N19" i="5"/>
  <c r="K12" i="5"/>
  <c r="L12" i="5"/>
  <c r="M12" i="5"/>
  <c r="Y50" i="3"/>
  <c r="U50" i="3"/>
  <c r="M50" i="3"/>
  <c r="E50" i="3"/>
  <c r="J19" i="5"/>
  <c r="F19" i="5"/>
  <c r="D19" i="5"/>
  <c r="C19" i="5"/>
  <c r="E19" i="5"/>
  <c r="I19" i="5"/>
  <c r="Y25" i="3"/>
  <c r="C47" i="1"/>
  <c r="R35" i="1"/>
  <c r="O35" i="1"/>
  <c r="L35" i="1"/>
  <c r="I35" i="1"/>
  <c r="F35" i="1"/>
  <c r="F48" i="1" s="1"/>
  <c r="L24" i="1"/>
  <c r="I24" i="1"/>
  <c r="F24" i="1"/>
  <c r="C24" i="1"/>
  <c r="R12" i="1"/>
  <c r="R25" i="1" s="1"/>
  <c r="O12" i="1"/>
  <c r="O25" i="1" s="1"/>
  <c r="I12" i="1"/>
  <c r="C12" i="1"/>
  <c r="Q70" i="5"/>
  <c r="J70" i="5"/>
  <c r="I70" i="5"/>
  <c r="H70" i="5"/>
  <c r="G70" i="5"/>
  <c r="F70" i="5"/>
  <c r="E70" i="5"/>
  <c r="D70" i="5"/>
  <c r="C70" i="5"/>
  <c r="Q65" i="5"/>
  <c r="J65" i="5"/>
  <c r="I65" i="5"/>
  <c r="H65" i="5"/>
  <c r="G65" i="5"/>
  <c r="F65" i="5"/>
  <c r="E65" i="5"/>
  <c r="D65" i="5"/>
  <c r="C65" i="5"/>
  <c r="Q47" i="5"/>
  <c r="J47" i="5"/>
  <c r="I47" i="5"/>
  <c r="H47" i="5"/>
  <c r="G47" i="5"/>
  <c r="F47" i="5"/>
  <c r="E47" i="5"/>
  <c r="D47" i="5"/>
  <c r="C47" i="5"/>
  <c r="Q38" i="5"/>
  <c r="J38" i="5"/>
  <c r="I38" i="5"/>
  <c r="H38" i="5"/>
  <c r="Q29" i="5"/>
  <c r="Q19" i="5"/>
  <c r="Q12" i="5"/>
  <c r="J12" i="5"/>
  <c r="I12" i="5"/>
  <c r="H12" i="5"/>
  <c r="G12" i="5"/>
  <c r="F12" i="5"/>
  <c r="E12" i="5"/>
  <c r="D12" i="5"/>
  <c r="C12" i="5"/>
  <c r="G38" i="5"/>
  <c r="F38" i="5"/>
  <c r="E38" i="5"/>
  <c r="D38" i="5"/>
  <c r="C38" i="5"/>
  <c r="W50" i="3"/>
  <c r="W52" i="3" s="1"/>
  <c r="S50" i="3"/>
  <c r="S52" i="3" s="1"/>
  <c r="K50" i="3"/>
  <c r="K52" i="3" s="1"/>
  <c r="I50" i="3"/>
  <c r="G50" i="3"/>
  <c r="G52" i="3" s="1"/>
  <c r="C50" i="3"/>
  <c r="C52" i="3" s="1"/>
  <c r="Y44" i="3"/>
  <c r="X44" i="3"/>
  <c r="U44" i="3"/>
  <c r="T44" i="3"/>
  <c r="Q44" i="3"/>
  <c r="P44" i="3"/>
  <c r="E44" i="3"/>
  <c r="D44" i="3"/>
  <c r="Z43" i="3"/>
  <c r="V43" i="3"/>
  <c r="R43" i="3"/>
  <c r="N43" i="3"/>
  <c r="F43" i="3"/>
  <c r="Z42" i="3"/>
  <c r="V42" i="3"/>
  <c r="R42" i="3"/>
  <c r="N42" i="3"/>
  <c r="F42" i="3"/>
  <c r="Z41" i="3"/>
  <c r="V41" i="3"/>
  <c r="R41" i="3"/>
  <c r="N41" i="3"/>
  <c r="F41" i="3"/>
  <c r="Z40" i="3"/>
  <c r="V40" i="3"/>
  <c r="R40" i="3"/>
  <c r="N40" i="3"/>
  <c r="F40" i="3"/>
  <c r="Y37" i="3"/>
  <c r="Y47" i="3" s="1"/>
  <c r="X37" i="3"/>
  <c r="U37" i="3"/>
  <c r="U47" i="3" s="1"/>
  <c r="T37" i="3"/>
  <c r="T47" i="3" s="1"/>
  <c r="Q37" i="3"/>
  <c r="P37" i="3"/>
  <c r="M37" i="3"/>
  <c r="M47" i="3" s="1"/>
  <c r="L37" i="3"/>
  <c r="L47" i="3" s="1"/>
  <c r="I37" i="3"/>
  <c r="I47" i="3" s="1"/>
  <c r="H37" i="3"/>
  <c r="H47" i="3" s="1"/>
  <c r="E37" i="3"/>
  <c r="D37" i="3"/>
  <c r="D47" i="3" s="1"/>
  <c r="Z36" i="3"/>
  <c r="V36" i="3"/>
  <c r="N36" i="3"/>
  <c r="J36" i="3"/>
  <c r="F36" i="3"/>
  <c r="Z35" i="3"/>
  <c r="V35" i="3"/>
  <c r="R35" i="3"/>
  <c r="F35" i="3"/>
  <c r="Z34" i="3"/>
  <c r="V34" i="3"/>
  <c r="R34" i="3"/>
  <c r="F34" i="3"/>
  <c r="Z33" i="3"/>
  <c r="V33" i="3"/>
  <c r="R33" i="3"/>
  <c r="F33" i="3"/>
  <c r="Z32" i="3"/>
  <c r="V32" i="3"/>
  <c r="R32" i="3"/>
  <c r="F32" i="3"/>
  <c r="Z31" i="3"/>
  <c r="V31" i="3"/>
  <c r="R31" i="3"/>
  <c r="F31" i="3"/>
  <c r="W25" i="3"/>
  <c r="W27" i="3" s="1"/>
  <c r="U25" i="3"/>
  <c r="S25" i="3"/>
  <c r="S27" i="3" s="1"/>
  <c r="Q25" i="3"/>
  <c r="O25" i="3"/>
  <c r="O27" i="3" s="1"/>
  <c r="M25" i="3"/>
  <c r="K25" i="3"/>
  <c r="K27" i="3" s="1"/>
  <c r="E25" i="3"/>
  <c r="C25" i="3"/>
  <c r="C27" i="3" s="1"/>
  <c r="Y19" i="3"/>
  <c r="X19" i="3"/>
  <c r="U19" i="3"/>
  <c r="T19" i="3"/>
  <c r="E19" i="3"/>
  <c r="D19" i="3"/>
  <c r="Z18" i="3"/>
  <c r="V18" i="3"/>
  <c r="F18" i="3"/>
  <c r="Z17" i="3"/>
  <c r="V17" i="3"/>
  <c r="F17" i="3"/>
  <c r="Z16" i="3"/>
  <c r="V16" i="3"/>
  <c r="F16" i="3"/>
  <c r="Z15" i="3"/>
  <c r="V15" i="3"/>
  <c r="F15" i="3"/>
  <c r="Q12" i="3"/>
  <c r="Q22" i="3" s="1"/>
  <c r="P12" i="3"/>
  <c r="P22" i="3" s="1"/>
  <c r="M12" i="3"/>
  <c r="M22" i="3" s="1"/>
  <c r="L12" i="3"/>
  <c r="L22" i="3" s="1"/>
  <c r="I12" i="3"/>
  <c r="I22" i="3" s="1"/>
  <c r="H12" i="3"/>
  <c r="H22" i="3" s="1"/>
  <c r="E12" i="3"/>
  <c r="E22" i="3" s="1"/>
  <c r="D12" i="3"/>
  <c r="D22" i="3" s="1"/>
  <c r="Z11" i="3"/>
  <c r="J11" i="3"/>
  <c r="F11" i="3"/>
  <c r="Z10" i="3"/>
  <c r="J10" i="3"/>
  <c r="F10" i="3"/>
  <c r="Z9" i="3"/>
  <c r="J9" i="3"/>
  <c r="F9" i="3"/>
  <c r="Z8" i="3"/>
  <c r="J8" i="3"/>
  <c r="F8" i="3"/>
  <c r="Z7" i="3"/>
  <c r="J7" i="3"/>
  <c r="F7" i="3"/>
  <c r="Z6" i="3"/>
  <c r="J6" i="3"/>
  <c r="F6" i="3"/>
  <c r="W50" i="4"/>
  <c r="W52" i="4" s="1"/>
  <c r="S50" i="4"/>
  <c r="S52" i="4" s="1"/>
  <c r="O50" i="4"/>
  <c r="O52" i="4" s="1"/>
  <c r="I50" i="4"/>
  <c r="G50" i="4"/>
  <c r="G52" i="4" s="1"/>
  <c r="C50" i="4"/>
  <c r="C52" i="4" s="1"/>
  <c r="U44" i="4"/>
  <c r="T44" i="4"/>
  <c r="M44" i="4"/>
  <c r="L44" i="4"/>
  <c r="E44" i="4"/>
  <c r="D44" i="4"/>
  <c r="Z43" i="4"/>
  <c r="R43" i="4"/>
  <c r="N43" i="4"/>
  <c r="F43" i="4"/>
  <c r="Z42" i="4"/>
  <c r="R42" i="4"/>
  <c r="N42" i="4"/>
  <c r="F42" i="4"/>
  <c r="Z41" i="4"/>
  <c r="R41" i="4"/>
  <c r="N41" i="4"/>
  <c r="F41" i="4"/>
  <c r="Z40" i="4"/>
  <c r="R40" i="4"/>
  <c r="N40" i="4"/>
  <c r="F40" i="4"/>
  <c r="Y37" i="4"/>
  <c r="Y47" i="4" s="1"/>
  <c r="X37" i="4"/>
  <c r="U37" i="4"/>
  <c r="T37" i="4"/>
  <c r="M37" i="4"/>
  <c r="M47" i="4" s="1"/>
  <c r="L37" i="4"/>
  <c r="E37" i="4"/>
  <c r="D37" i="4"/>
  <c r="Z36" i="4"/>
  <c r="V36" i="4"/>
  <c r="N36" i="4"/>
  <c r="J36" i="4"/>
  <c r="F36" i="4"/>
  <c r="Z35" i="4"/>
  <c r="V35" i="4"/>
  <c r="R35" i="4"/>
  <c r="N35" i="4"/>
  <c r="J35" i="4"/>
  <c r="F35" i="4"/>
  <c r="Z34" i="4"/>
  <c r="V34" i="4"/>
  <c r="R34" i="4"/>
  <c r="N34" i="4"/>
  <c r="J34" i="4"/>
  <c r="F34" i="4"/>
  <c r="Z33" i="4"/>
  <c r="V33" i="4"/>
  <c r="R33" i="4"/>
  <c r="N33" i="4"/>
  <c r="J33" i="4"/>
  <c r="F33" i="4"/>
  <c r="Z32" i="4"/>
  <c r="V32" i="4"/>
  <c r="R32" i="4"/>
  <c r="N32" i="4"/>
  <c r="J32" i="4"/>
  <c r="F32" i="4"/>
  <c r="Z31" i="4"/>
  <c r="V31" i="4"/>
  <c r="R31" i="4"/>
  <c r="N31" i="4"/>
  <c r="J31" i="4"/>
  <c r="F31" i="4"/>
  <c r="W25" i="4"/>
  <c r="W27" i="4" s="1"/>
  <c r="U25" i="4"/>
  <c r="S25" i="4"/>
  <c r="S27" i="4" s="1"/>
  <c r="Q25" i="4"/>
  <c r="O25" i="4"/>
  <c r="O27" i="4" s="1"/>
  <c r="M25" i="4"/>
  <c r="K25" i="4"/>
  <c r="K27" i="4" s="1"/>
  <c r="I25" i="4"/>
  <c r="G25" i="4"/>
  <c r="G27" i="4" s="1"/>
  <c r="E25" i="4"/>
  <c r="C25" i="4"/>
  <c r="C27" i="4" s="1"/>
  <c r="Y19" i="4"/>
  <c r="X19" i="4"/>
  <c r="U19" i="4"/>
  <c r="T19" i="4"/>
  <c r="E19" i="4"/>
  <c r="D19" i="4"/>
  <c r="Z18" i="4"/>
  <c r="V18" i="4"/>
  <c r="F18" i="4"/>
  <c r="Z17" i="4"/>
  <c r="V17" i="4"/>
  <c r="F17" i="4"/>
  <c r="Z16" i="4"/>
  <c r="V16" i="4"/>
  <c r="F16" i="4"/>
  <c r="Z15" i="4"/>
  <c r="V15" i="4"/>
  <c r="F15" i="4"/>
  <c r="Y12" i="4"/>
  <c r="X12" i="4"/>
  <c r="U12" i="4"/>
  <c r="T12" i="4"/>
  <c r="Q12" i="4"/>
  <c r="Q22" i="4" s="1"/>
  <c r="P12" i="4"/>
  <c r="P22" i="4" s="1"/>
  <c r="M12" i="4"/>
  <c r="M22" i="4" s="1"/>
  <c r="L12" i="4"/>
  <c r="L22" i="4" s="1"/>
  <c r="I12" i="4"/>
  <c r="I22" i="4" s="1"/>
  <c r="H12" i="4"/>
  <c r="H22" i="4" s="1"/>
  <c r="E12" i="4"/>
  <c r="E22" i="4" s="1"/>
  <c r="D12" i="4"/>
  <c r="D22" i="4" s="1"/>
  <c r="Z11" i="4"/>
  <c r="V11" i="4"/>
  <c r="R11" i="4"/>
  <c r="N11" i="4"/>
  <c r="J11" i="4"/>
  <c r="F11" i="4"/>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D15" i="1"/>
  <c r="D11" i="1"/>
  <c r="D18" i="1"/>
  <c r="D10" i="1"/>
  <c r="D19" i="1"/>
  <c r="D9" i="1"/>
  <c r="D17" i="1"/>
  <c r="D21" i="1"/>
  <c r="D16" i="1"/>
  <c r="D23" i="1"/>
  <c r="D14" i="1"/>
  <c r="X47" i="3" l="1"/>
  <c r="T47" i="4"/>
  <c r="P27" i="5"/>
  <c r="S27" i="5" s="1"/>
  <c r="O29" i="5"/>
  <c r="P29" i="5" s="1"/>
  <c r="S29" i="5" s="1"/>
  <c r="P47" i="3"/>
  <c r="Q47" i="3"/>
  <c r="O105" i="37"/>
  <c r="P105" i="37" s="1"/>
  <c r="I16" i="38"/>
  <c r="I17" i="38" s="1"/>
  <c r="R37" i="35"/>
  <c r="Q47" i="40"/>
  <c r="Y47" i="35"/>
  <c r="G17" i="38"/>
  <c r="O67" i="37"/>
  <c r="P87" i="37"/>
  <c r="O96" i="37"/>
  <c r="P96" i="37" s="1"/>
  <c r="O106" i="37"/>
  <c r="P106" i="37" s="1"/>
  <c r="P88" i="37"/>
  <c r="O97" i="37"/>
  <c r="P97" i="37" s="1"/>
  <c r="O94" i="37"/>
  <c r="O98" i="37"/>
  <c r="P98" i="37" s="1"/>
  <c r="O104" i="37"/>
  <c r="P104" i="37" s="1"/>
  <c r="K81" i="34"/>
  <c r="R37" i="40"/>
  <c r="H107" i="27"/>
  <c r="P86" i="37"/>
  <c r="O95" i="37"/>
  <c r="P95" i="37" s="1"/>
  <c r="L107" i="37"/>
  <c r="O103" i="37"/>
  <c r="P85" i="27"/>
  <c r="P7" i="27"/>
  <c r="O67" i="27"/>
  <c r="P67" i="27" s="1"/>
  <c r="J12" i="35"/>
  <c r="J22" i="35" s="1"/>
  <c r="J12" i="40"/>
  <c r="J22" i="40" s="1"/>
  <c r="X47" i="35"/>
  <c r="X22" i="3"/>
  <c r="O27" i="39"/>
  <c r="M47" i="35"/>
  <c r="N37" i="35"/>
  <c r="L47" i="4"/>
  <c r="M35" i="1"/>
  <c r="K27" i="39"/>
  <c r="J107" i="27"/>
  <c r="J37" i="40"/>
  <c r="J47" i="40" s="1"/>
  <c r="J37" i="35"/>
  <c r="J47" i="35" s="1"/>
  <c r="E91" i="27"/>
  <c r="N12" i="35"/>
  <c r="N22" i="35" s="1"/>
  <c r="X22" i="35"/>
  <c r="Z37" i="35"/>
  <c r="V37" i="35"/>
  <c r="U47" i="35"/>
  <c r="Z44" i="35"/>
  <c r="P47" i="35"/>
  <c r="E27" i="39"/>
  <c r="Z12" i="40"/>
  <c r="E22" i="40"/>
  <c r="R44" i="3"/>
  <c r="I48" i="1"/>
  <c r="L91" i="27"/>
  <c r="N27" i="39"/>
  <c r="F19" i="4"/>
  <c r="R37" i="4"/>
  <c r="Z37" i="4"/>
  <c r="H91" i="27"/>
  <c r="L47" i="40"/>
  <c r="T47" i="40"/>
  <c r="I91" i="27"/>
  <c r="J27" i="39"/>
  <c r="O48" i="1"/>
  <c r="E47" i="35"/>
  <c r="Q47" i="35"/>
  <c r="N107" i="27"/>
  <c r="D107" i="27"/>
  <c r="K10" i="38"/>
  <c r="D17" i="38"/>
  <c r="N12" i="40"/>
  <c r="N22" i="40" s="1"/>
  <c r="M47" i="40"/>
  <c r="U47" i="40"/>
  <c r="H25" i="38"/>
  <c r="H32" i="38" s="1"/>
  <c r="E25" i="38"/>
  <c r="E32" i="38" s="1"/>
  <c r="H10" i="38"/>
  <c r="H17" i="38" s="1"/>
  <c r="E10" i="38"/>
  <c r="R48" i="1"/>
  <c r="P7" i="5"/>
  <c r="S7" i="5" s="1"/>
  <c r="O29" i="34"/>
  <c r="P29" i="34" s="1"/>
  <c r="Z37" i="40"/>
  <c r="G32" i="38"/>
  <c r="N12" i="4"/>
  <c r="N22" i="4" s="1"/>
  <c r="F12" i="4"/>
  <c r="N44" i="3"/>
  <c r="Z44" i="3"/>
  <c r="X47" i="4"/>
  <c r="Q47" i="4"/>
  <c r="Y22" i="35"/>
  <c r="Z19" i="40"/>
  <c r="C107" i="27"/>
  <c r="I107" i="27"/>
  <c r="M107" i="27"/>
  <c r="K107" i="27"/>
  <c r="M100" i="27"/>
  <c r="I100" i="27"/>
  <c r="L16" i="38"/>
  <c r="F31" i="38"/>
  <c r="V37" i="40"/>
  <c r="N37" i="4"/>
  <c r="F12" i="3"/>
  <c r="J12" i="3"/>
  <c r="J22" i="3" s="1"/>
  <c r="N37" i="3"/>
  <c r="C25" i="1"/>
  <c r="P24" i="1"/>
  <c r="F37" i="35"/>
  <c r="C27" i="39"/>
  <c r="M107" i="37"/>
  <c r="L10" i="38"/>
  <c r="K25" i="38"/>
  <c r="I25" i="38"/>
  <c r="F25" i="38"/>
  <c r="F16" i="38"/>
  <c r="F17" i="38" s="1"/>
  <c r="J37" i="4"/>
  <c r="J47" i="4" s="1"/>
  <c r="P47" i="4"/>
  <c r="N12" i="3"/>
  <c r="N22" i="3" s="1"/>
  <c r="Q24" i="1"/>
  <c r="F25" i="1"/>
  <c r="Y22" i="3"/>
  <c r="F27" i="39"/>
  <c r="D22" i="40"/>
  <c r="F19" i="40"/>
  <c r="Z44" i="40"/>
  <c r="Z47" i="40" s="1"/>
  <c r="O9" i="37"/>
  <c r="P9" i="37" s="1"/>
  <c r="I31" i="38"/>
  <c r="D47" i="35"/>
  <c r="F44" i="4"/>
  <c r="D47" i="4"/>
  <c r="F37" i="4"/>
  <c r="E47" i="3"/>
  <c r="L72" i="5"/>
  <c r="J100" i="27"/>
  <c r="N100" i="27"/>
  <c r="L107" i="27"/>
  <c r="K100" i="27"/>
  <c r="E107" i="27"/>
  <c r="K16" i="38"/>
  <c r="K17" i="38" s="1"/>
  <c r="J32" i="38"/>
  <c r="E17" i="38"/>
  <c r="I81" i="34"/>
  <c r="Z12" i="35"/>
  <c r="Z19" i="4"/>
  <c r="Y22" i="4"/>
  <c r="Z12" i="3"/>
  <c r="P10" i="39"/>
  <c r="D100" i="27"/>
  <c r="M81" i="34"/>
  <c r="D91" i="27"/>
  <c r="Z12" i="4"/>
  <c r="N44" i="4"/>
  <c r="R44" i="4"/>
  <c r="R47" i="4" s="1"/>
  <c r="U47" i="4"/>
  <c r="Z19" i="3"/>
  <c r="F37" i="3"/>
  <c r="X22" i="4"/>
  <c r="F19" i="3"/>
  <c r="U22" i="3"/>
  <c r="V37" i="3"/>
  <c r="F44" i="3"/>
  <c r="V44" i="3"/>
  <c r="S12" i="1"/>
  <c r="S25" i="1" s="1"/>
  <c r="S47" i="1"/>
  <c r="D47" i="1"/>
  <c r="J37" i="3"/>
  <c r="J47" i="3" s="1"/>
  <c r="D81" i="34"/>
  <c r="J81" i="34"/>
  <c r="N81" i="34"/>
  <c r="H81" i="34"/>
  <c r="L81" i="34"/>
  <c r="F19" i="35"/>
  <c r="Z19" i="35"/>
  <c r="T47" i="35"/>
  <c r="I27" i="39"/>
  <c r="M27" i="39"/>
  <c r="D32" i="38"/>
  <c r="R44" i="40"/>
  <c r="L100" i="27"/>
  <c r="P7" i="37"/>
  <c r="Q91" i="37"/>
  <c r="P22" i="5"/>
  <c r="S22" i="5" s="1"/>
  <c r="O24" i="5"/>
  <c r="P24" i="5" s="1"/>
  <c r="S24" i="5" s="1"/>
  <c r="F22" i="4"/>
  <c r="V37" i="4"/>
  <c r="E47" i="4"/>
  <c r="Z44" i="4"/>
  <c r="V44" i="4"/>
  <c r="I25" i="1"/>
  <c r="M72" i="5"/>
  <c r="J91" i="27"/>
  <c r="F12" i="35"/>
  <c r="R12" i="40"/>
  <c r="R22" i="40" s="1"/>
  <c r="V44" i="40"/>
  <c r="P47" i="40"/>
  <c r="J12" i="4"/>
  <c r="J22" i="4" s="1"/>
  <c r="R37" i="3"/>
  <c r="Z37" i="3"/>
  <c r="C100" i="27"/>
  <c r="Q91" i="27"/>
  <c r="Q107" i="27" s="1"/>
  <c r="C81" i="34"/>
  <c r="R44" i="35"/>
  <c r="N44" i="35"/>
  <c r="F44" i="35"/>
  <c r="V44" i="35"/>
  <c r="V47" i="35" s="1"/>
  <c r="H100" i="27"/>
  <c r="E100" i="27"/>
  <c r="F12" i="40"/>
  <c r="N37" i="40"/>
  <c r="F37" i="40"/>
  <c r="F44" i="40"/>
  <c r="M99" i="37"/>
  <c r="V19" i="40"/>
  <c r="T22" i="40"/>
  <c r="V12" i="40"/>
  <c r="Q72" i="5"/>
  <c r="D91" i="37"/>
  <c r="E72" i="5"/>
  <c r="N72" i="5"/>
  <c r="G47" i="1"/>
  <c r="P49" i="34"/>
  <c r="P89" i="37"/>
  <c r="J17" i="38"/>
  <c r="L25" i="38"/>
  <c r="L31" i="38"/>
  <c r="D27" i="39"/>
  <c r="L91" i="37"/>
  <c r="L99" i="37"/>
  <c r="L100" i="37" s="1"/>
  <c r="K32" i="38"/>
  <c r="F32" i="38"/>
  <c r="T22" i="4"/>
  <c r="J35" i="1"/>
  <c r="P35" i="1"/>
  <c r="S35" i="1"/>
  <c r="L47" i="35"/>
  <c r="Y22" i="40"/>
  <c r="P16" i="37"/>
  <c r="P85" i="37"/>
  <c r="J98" i="37"/>
  <c r="C72" i="5"/>
  <c r="L27" i="39"/>
  <c r="M98" i="37"/>
  <c r="U22" i="4"/>
  <c r="C48" i="1"/>
  <c r="P23" i="34"/>
  <c r="N44" i="40"/>
  <c r="J99" i="37"/>
  <c r="N91" i="37"/>
  <c r="N99" i="37"/>
  <c r="N100" i="37" s="1"/>
  <c r="N107" i="37"/>
  <c r="E81" i="34"/>
  <c r="L48" i="1"/>
  <c r="I99" i="37"/>
  <c r="I100" i="37" s="1"/>
  <c r="R12" i="35"/>
  <c r="R22" i="35" s="1"/>
  <c r="D72" i="5"/>
  <c r="E91" i="37"/>
  <c r="K99" i="37"/>
  <c r="K100" i="37" s="1"/>
  <c r="T22" i="35"/>
  <c r="F91" i="27"/>
  <c r="K72" i="5"/>
  <c r="H27" i="39"/>
  <c r="P25" i="39"/>
  <c r="O98" i="27"/>
  <c r="P98" i="27" s="1"/>
  <c r="P82" i="27"/>
  <c r="G91" i="27"/>
  <c r="O106" i="27"/>
  <c r="P106" i="27" s="1"/>
  <c r="O103" i="27"/>
  <c r="P103" i="27" s="1"/>
  <c r="G107" i="27"/>
  <c r="O105" i="27"/>
  <c r="P105" i="27" s="1"/>
  <c r="G100" i="27"/>
  <c r="O104" i="27"/>
  <c r="P104" i="27" s="1"/>
  <c r="O77" i="34"/>
  <c r="P77" i="34" s="1"/>
  <c r="P71" i="34"/>
  <c r="O46" i="34"/>
  <c r="P46" i="34" s="1"/>
  <c r="O39" i="34"/>
  <c r="P39" i="34" s="1"/>
  <c r="P38" i="34"/>
  <c r="G81" i="34"/>
  <c r="P27" i="34"/>
  <c r="O65" i="5"/>
  <c r="P65" i="5" s="1"/>
  <c r="S65" i="5" s="1"/>
  <c r="U22" i="35"/>
  <c r="V19" i="35"/>
  <c r="V12" i="35"/>
  <c r="V19" i="4"/>
  <c r="V12" i="4"/>
  <c r="V19" i="3"/>
  <c r="T22" i="3"/>
  <c r="V12" i="3"/>
  <c r="G35" i="1"/>
  <c r="M47" i="1"/>
  <c r="P47" i="1"/>
  <c r="D35" i="1"/>
  <c r="P12" i="1"/>
  <c r="T47" i="1"/>
  <c r="H35" i="1"/>
  <c r="H47" i="1"/>
  <c r="E35" i="1"/>
  <c r="K12" i="1"/>
  <c r="J24" i="1"/>
  <c r="D24" i="1"/>
  <c r="D12" i="1"/>
  <c r="G12" i="1"/>
  <c r="J47" i="1"/>
  <c r="J12" i="1"/>
  <c r="H12" i="1"/>
  <c r="E12" i="1"/>
  <c r="Q12" i="1"/>
  <c r="T12" i="1"/>
  <c r="T25" i="1" s="1"/>
  <c r="K35" i="1"/>
  <c r="N35" i="1"/>
  <c r="N47" i="1"/>
  <c r="Q35" i="1"/>
  <c r="Q47" i="1"/>
  <c r="T35" i="1"/>
  <c r="G24" i="1"/>
  <c r="H24" i="1"/>
  <c r="Q10" i="39"/>
  <c r="G27" i="39"/>
  <c r="Q25" i="39"/>
  <c r="P16" i="39"/>
  <c r="O97" i="27"/>
  <c r="P97" i="27" s="1"/>
  <c r="O95" i="27"/>
  <c r="P95" i="27" s="1"/>
  <c r="O96" i="27"/>
  <c r="P96" i="27" s="1"/>
  <c r="O94" i="27"/>
  <c r="P94" i="27" s="1"/>
  <c r="F100" i="27"/>
  <c r="F107" i="27"/>
  <c r="O9" i="27"/>
  <c r="P9" i="27" s="1"/>
  <c r="O16" i="33"/>
  <c r="O68" i="34"/>
  <c r="P68" i="34" s="1"/>
  <c r="O34" i="34"/>
  <c r="P34" i="34" s="1"/>
  <c r="F81" i="34"/>
  <c r="O19" i="34"/>
  <c r="P19" i="34" s="1"/>
  <c r="O12" i="34"/>
  <c r="P12" i="34" s="1"/>
  <c r="O47" i="5"/>
  <c r="P47" i="5" s="1"/>
  <c r="S47" i="5" s="1"/>
  <c r="O38" i="5"/>
  <c r="P38" i="5" s="1"/>
  <c r="S38" i="5" s="1"/>
  <c r="H72" i="5"/>
  <c r="J72" i="5"/>
  <c r="O43" i="5"/>
  <c r="O70" i="5"/>
  <c r="P70" i="5" s="1"/>
  <c r="S70" i="5" s="1"/>
  <c r="G72" i="5"/>
  <c r="O19" i="5"/>
  <c r="P19" i="5" s="1"/>
  <c r="S19" i="5" s="1"/>
  <c r="P42" i="5"/>
  <c r="S42" i="5" s="1"/>
  <c r="O33" i="5"/>
  <c r="P33" i="5" s="1"/>
  <c r="S33" i="5" s="1"/>
  <c r="P28" i="5"/>
  <c r="S28" i="5" s="1"/>
  <c r="F72" i="5"/>
  <c r="O12" i="5"/>
  <c r="P12" i="5" s="1"/>
  <c r="S12" i="5" s="1"/>
  <c r="R12" i="4"/>
  <c r="R22" i="4" s="1"/>
  <c r="R12" i="3"/>
  <c r="R22" i="3" s="1"/>
  <c r="K24" i="1"/>
  <c r="L25" i="1"/>
  <c r="K47" i="1"/>
  <c r="E24" i="1"/>
  <c r="E47" i="1"/>
  <c r="M24" i="1"/>
  <c r="M25" i="1" s="1"/>
  <c r="N24" i="1"/>
  <c r="G33" i="38" l="1"/>
  <c r="J33" i="38"/>
  <c r="R47" i="40"/>
  <c r="F22" i="3"/>
  <c r="R47" i="35"/>
  <c r="R47" i="3"/>
  <c r="M48" i="1"/>
  <c r="Z22" i="4"/>
  <c r="P103" i="37"/>
  <c r="O107" i="37"/>
  <c r="P107" i="37" s="1"/>
  <c r="Q107" i="37"/>
  <c r="Q100" i="37"/>
  <c r="Z22" i="40"/>
  <c r="P94" i="37"/>
  <c r="E33" i="38"/>
  <c r="P67" i="37"/>
  <c r="O99" i="37"/>
  <c r="P99" i="37" s="1"/>
  <c r="N47" i="40"/>
  <c r="O91" i="27"/>
  <c r="P91" i="27" s="1"/>
  <c r="Z47" i="3"/>
  <c r="Z47" i="4"/>
  <c r="D33" i="38"/>
  <c r="F22" i="40"/>
  <c r="H33" i="38"/>
  <c r="N47" i="35"/>
  <c r="N47" i="4"/>
  <c r="K25" i="1"/>
  <c r="Z22" i="35"/>
  <c r="Z47" i="35"/>
  <c r="J48" i="1"/>
  <c r="M100" i="37"/>
  <c r="F22" i="35"/>
  <c r="I32" i="38"/>
  <c r="I33" i="38" s="1"/>
  <c r="L17" i="38"/>
  <c r="S48" i="1"/>
  <c r="D48" i="1"/>
  <c r="P27" i="39"/>
  <c r="J100" i="37"/>
  <c r="Q25" i="1"/>
  <c r="N47" i="3"/>
  <c r="H25" i="1"/>
  <c r="P48" i="1"/>
  <c r="F47" i="35"/>
  <c r="F33" i="38"/>
  <c r="Q100" i="27"/>
  <c r="F47" i="40"/>
  <c r="V47" i="40"/>
  <c r="P25" i="1"/>
  <c r="F47" i="4"/>
  <c r="L32" i="38"/>
  <c r="L33" i="38" s="1"/>
  <c r="Z22" i="3"/>
  <c r="V22" i="40"/>
  <c r="V47" i="3"/>
  <c r="F47" i="3"/>
  <c r="V47" i="4"/>
  <c r="E48" i="1"/>
  <c r="O81" i="34"/>
  <c r="P81" i="34" s="1"/>
  <c r="O91" i="37"/>
  <c r="P91" i="37" s="1"/>
  <c r="J25" i="1"/>
  <c r="G48" i="1"/>
  <c r="K33" i="38"/>
  <c r="O107" i="27"/>
  <c r="P107" i="27" s="1"/>
  <c r="P43" i="5"/>
  <c r="S43" i="5" s="1"/>
  <c r="V22" i="35"/>
  <c r="V22" i="4"/>
  <c r="V22" i="3"/>
  <c r="T48" i="1"/>
  <c r="H48" i="1"/>
  <c r="K48" i="1"/>
  <c r="E25" i="1"/>
  <c r="Q48" i="1"/>
  <c r="G25" i="1"/>
  <c r="D25" i="1"/>
  <c r="N48" i="1"/>
  <c r="Q27" i="39"/>
  <c r="O99" i="27"/>
  <c r="P99" i="27" s="1"/>
  <c r="N25" i="1"/>
  <c r="O100" i="37" l="1"/>
  <c r="P100" i="37" s="1"/>
  <c r="O100" i="27"/>
  <c r="P100" i="27" s="1"/>
  <c r="O53" i="5" l="1"/>
  <c r="P53" i="5" s="1"/>
  <c r="S53" i="5" s="1"/>
  <c r="I61" i="5"/>
  <c r="O55" i="5"/>
  <c r="P55" i="5" s="1"/>
  <c r="S55" i="5" s="1"/>
  <c r="O61" i="5" l="1"/>
  <c r="P61" i="5" s="1"/>
  <c r="S61" i="5" s="1"/>
  <c r="I72" i="5"/>
  <c r="O72" i="5" l="1"/>
  <c r="P72" i="5" s="1"/>
  <c r="S72" i="5" s="1"/>
</calcChain>
</file>

<file path=xl/sharedStrings.xml><?xml version="1.0" encoding="utf-8"?>
<sst xmlns="http://schemas.openxmlformats.org/spreadsheetml/2006/main" count="5746" uniqueCount="409">
  <si>
    <t>Southern California Edison</t>
  </si>
  <si>
    <t>January</t>
  </si>
  <si>
    <t>February</t>
  </si>
  <si>
    <t>March</t>
  </si>
  <si>
    <t>April</t>
  </si>
  <si>
    <t>May</t>
  </si>
  <si>
    <t>June</t>
  </si>
  <si>
    <t>Programs</t>
  </si>
  <si>
    <t>Service
Accounts</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</si>
  <si>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</si>
  <si>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</si>
  <si>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</si>
  <si>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</si>
  <si>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</si>
  <si>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</si>
  <si>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</si>
  <si>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</si>
  <si>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</si>
  <si>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</si>
  <si>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</si>
  <si>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</si>
  <si>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</si>
  <si>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</si>
  <si>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</si>
  <si>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Eligibility Criteria</t>
  </si>
  <si>
    <t>All C &amp; I customers &gt; 200kW</t>
  </si>
  <si>
    <t>All non-res. customers who can reduce circuit load by 15%</t>
  </si>
  <si>
    <t>All customers &gt; 37kW on an Ag &amp; Pumping rate</t>
  </si>
  <si>
    <t>All non-residential customers</t>
  </si>
  <si>
    <t>All residential customers with SmartMeters excluding those on rates DM, DMS-1, DMS-2, DMS-3, and DS.</t>
  </si>
  <si>
    <t xml:space="preserve">All non-res. bundled service customers &gt;100kW </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</si>
  <si>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</si>
  <si>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</si>
  <si>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</si>
  <si>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</si>
  <si>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</si>
  <si>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</si>
  <si>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</si>
  <si>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</si>
  <si>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</si>
  <si>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</si>
  <si>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</si>
  <si>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</si>
  <si>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</si>
  <si>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</si>
  <si>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</si>
  <si>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</si>
  <si>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</si>
  <si>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</si>
  <si>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</si>
  <si>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</si>
  <si>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</si>
  <si>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</si>
  <si>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</si>
  <si>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</si>
  <si>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</si>
  <si>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</si>
  <si>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</si>
  <si>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</si>
  <si>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</si>
  <si>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</si>
  <si>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</si>
  <si>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</si>
  <si>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</si>
  <si>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</si>
  <si>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</si>
  <si>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</si>
  <si>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</si>
  <si>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</si>
  <si>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</si>
  <si>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</si>
  <si>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</si>
  <si>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</si>
  <si>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</si>
  <si>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</si>
  <si>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</si>
  <si>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</si>
  <si>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</si>
  <si>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</si>
  <si>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</si>
  <si>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</si>
  <si>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</si>
  <si>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</si>
  <si>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</si>
  <si>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</si>
  <si>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</si>
  <si>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</si>
  <si>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</si>
  <si>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</si>
  <si>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</si>
  <si>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</si>
  <si>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</si>
  <si>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</si>
  <si>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</si>
  <si>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</si>
  <si>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</si>
  <si>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</si>
  <si>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</si>
  <si>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</si>
  <si>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</si>
  <si>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</si>
  <si>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</si>
  <si>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</si>
  <si>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</si>
  <si>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</si>
  <si>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</si>
  <si>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</si>
  <si>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</si>
  <si>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</si>
  <si>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</si>
  <si>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The utilities shall document the amount of and reason for each shift in their monthly demand response reports.</t>
  </si>
  <si>
    <t>Program Category</t>
  </si>
  <si>
    <t>Fund Shift</t>
  </si>
  <si>
    <t>Programs Impacted</t>
  </si>
  <si>
    <t>Date</t>
  </si>
  <si>
    <t>Rationale for Fundshift</t>
  </si>
  <si>
    <t>Emerging Markets &amp; Technologies</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</si>
  <si>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</si>
  <si>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</si>
  <si>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</si>
  <si>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 xml:space="preserve">          BIP: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</si>
  <si>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</si>
  <si>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</si>
  <si>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</si>
  <si>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</si>
  <si>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</si>
  <si>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t>(1) Amounts reported are for incentives costs that are not recovered in the Demand Response Program Balancing Account.</t>
  </si>
  <si>
    <t>2009 - 2011</t>
  </si>
  <si>
    <t xml:space="preserve">Activity reflects projects initiated in 2009-2011.  </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</si>
  <si>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</si>
  <si>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</si>
  <si>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</si>
  <si>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</si>
  <si>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</si>
  <si>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</si>
  <si>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</si>
  <si>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</si>
  <si>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</si>
  <si>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</si>
  <si>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</si>
  <si>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</si>
  <si>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</si>
  <si>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</si>
  <si>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</si>
  <si>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</si>
  <si>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</si>
  <si>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</si>
  <si>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</si>
  <si>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</si>
  <si>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t>Auto DR / Technology Incentives (AutoDR-TI)</t>
  </si>
  <si>
    <t>SUBTOTAL</t>
  </si>
  <si>
    <t>Total from Program, Rates &amp; Activities that do not require itemized accounting</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</si>
  <si>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</si>
  <si>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</si>
  <si>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</si>
  <si>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</si>
  <si>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Measurement and Evaluation</t>
  </si>
  <si>
    <t>DR Research Studies (CPUC)</t>
  </si>
  <si>
    <t>Real Time Pricing (RTP)</t>
  </si>
  <si>
    <t>Save Power Day (SPD/PTR)</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</si>
  <si>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</si>
  <si>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</si>
  <si>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</si>
  <si>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</si>
  <si>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</si>
  <si>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</si>
  <si>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t>RCx Initiative</t>
  </si>
  <si>
    <t>Upstream Auto-DR w/HVAC</t>
  </si>
  <si>
    <t>Summer Discount Plan (SDP) - Residential</t>
  </si>
  <si>
    <t>Summer Discount Plan (SDP) - Residential O-Switch</t>
  </si>
  <si>
    <r>
      <t xml:space="preserve">II. UTILITY MARKETING BY ACTIVITY </t>
    </r>
    <r>
      <rPr>
        <b/>
        <vertAlign val="superscript"/>
        <sz val="12"/>
        <rFont val="Calibri"/>
        <family val="2"/>
      </rPr>
      <t>(1)</t>
    </r>
  </si>
  <si>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</si>
  <si>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</si>
  <si>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</si>
  <si>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</si>
  <si>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</si>
  <si>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</si>
  <si>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</si>
  <si>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</si>
  <si>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</si>
  <si>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</si>
  <si>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</si>
  <si>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</si>
  <si>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</si>
  <si>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</si>
  <si>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IDSM Food Processing Pilot</t>
  </si>
  <si>
    <t>Programs Support Costs</t>
  </si>
  <si>
    <t>All bundled service customers</t>
  </si>
  <si>
    <t>All commercial customers with central air conditioning</t>
  </si>
  <si>
    <t>All residential customers with central air conditioning</t>
  </si>
  <si>
    <t xml:space="preserve">          CBP: Reported to SCE in aggregate by portfolio and by product nominations by APX.</t>
  </si>
  <si>
    <t>IV. TOTAL UTILITY MARKETING BY CUSTOMER SEGMENT</t>
  </si>
  <si>
    <t>Total Incremental Cost</t>
  </si>
  <si>
    <t>All non-res. bundled service customers</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</si>
  <si>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</si>
  <si>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</si>
  <si>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</si>
  <si>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</si>
  <si>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</si>
  <si>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</si>
  <si>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</si>
  <si>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</si>
  <si>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</si>
  <si>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</si>
  <si>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</si>
  <si>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t xml:space="preserve">AC Cycling : Summer Discount Plan (SDP) </t>
  </si>
  <si>
    <t xml:space="preserve">Save Power Day (SPD/PTR) </t>
  </si>
  <si>
    <t>2015-2016</t>
  </si>
  <si>
    <t>Program-to-Date Total Expenditures 2015-2016</t>
  </si>
  <si>
    <t xml:space="preserve">Emerging Markets &amp; Technologies </t>
  </si>
  <si>
    <t xml:space="preserve">Auto DR / Technology Incentives (AutoDR-TI) </t>
  </si>
  <si>
    <t xml:space="preserve">AMP Contracts/DR Contracts (AMP) </t>
  </si>
  <si>
    <r>
      <t>Save Power Day (SPD/PTR)</t>
    </r>
    <r>
      <rPr>
        <vertAlign val="superscript"/>
        <sz val="10"/>
        <rFont val="Calibri"/>
        <family val="2"/>
        <scheme val="minor"/>
      </rPr>
      <t xml:space="preserve"> </t>
    </r>
  </si>
  <si>
    <t>(2) Negative expenses in January are a result of reversed accrual entries.</t>
  </si>
  <si>
    <t xml:space="preserve">Peak Time Rebate / Save Power Day (PTR) </t>
  </si>
  <si>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</si>
  <si>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</si>
  <si>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t>Estimated Average Ex Post Load Impact kW / Customer = Average kW / Customer service account over actual event hours during the 1-6pm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t>
  </si>
  <si>
    <r>
      <t xml:space="preserve">Ex Ante Estimated MW </t>
    </r>
    <r>
      <rPr>
        <b/>
        <vertAlign val="superscript"/>
        <sz val="10"/>
        <rFont val="Calibri"/>
        <family val="2"/>
        <scheme val="minor"/>
      </rPr>
      <t>(1)(3)</t>
    </r>
  </si>
  <si>
    <r>
      <t xml:space="preserve">Ex Post Estimated MW </t>
    </r>
    <r>
      <rPr>
        <b/>
        <vertAlign val="superscript"/>
        <sz val="10"/>
        <rFont val="Calibri"/>
        <family val="2"/>
        <scheme val="minor"/>
      </rPr>
      <t>(2)(3)</t>
    </r>
  </si>
  <si>
    <t>Activity reflects projects initiated in 2015-2016</t>
  </si>
  <si>
    <t>Fundshift Adjustments</t>
  </si>
  <si>
    <t>DR Institutional and Government Partnership</t>
  </si>
  <si>
    <t xml:space="preserve">(1) Utility Marketing includes all activities to market individual utility programs or rates, demand response concepts, and customer tools,  that were approved or directed by Decision 12-04-045 and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</si>
  <si>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Demand Response Auction Mechanism (DRAM)</t>
  </si>
  <si>
    <r>
      <t xml:space="preserve">Residential </t>
    </r>
    <r>
      <rPr>
        <vertAlign val="superscript"/>
        <sz val="10"/>
        <rFont val="Calibri"/>
        <family val="2"/>
      </rPr>
      <t>(5)</t>
    </r>
  </si>
  <si>
    <t>1.  Ex Ante Estimated MW = The monthly ex ante average load impact per customer, reported in the annual April 1, 2016 D. 08-04-050 Compliance Filing, multiplied by the number of currently enrolled service accounts for the reporting month.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</si>
  <si>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2.  Ex Post Estimated MW = The annual ex post average load impact per customer, reported in the annual April 1, 2016 D.08-04-050 Compliance Filing, multiplied by the number of currently enrolled service accounts for the reporting month.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</si>
  <si>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Customer Type</t>
  </si>
  <si>
    <t/>
  </si>
  <si>
    <t>Non-Residential</t>
  </si>
  <si>
    <t>Residential</t>
  </si>
  <si>
    <t xml:space="preserve">3.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</si>
  <si>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Total Aliso Canyon Related Cost</t>
  </si>
  <si>
    <t xml:space="preserve">Agricultural Pumping Interruptible (API) </t>
  </si>
  <si>
    <r>
      <t xml:space="preserve">AC Cycling : Summer Discount Plan (SDP) </t>
    </r>
    <r>
      <rPr>
        <vertAlign val="superscript"/>
        <sz val="10"/>
        <rFont val="Calibri"/>
        <family val="2"/>
        <scheme val="minor"/>
      </rPr>
      <t>(2)</t>
    </r>
  </si>
  <si>
    <r>
      <t xml:space="preserve">Service
Accounts </t>
    </r>
    <r>
      <rPr>
        <b/>
        <vertAlign val="superscript"/>
        <sz val="10"/>
        <rFont val="Calibri"/>
        <family val="2"/>
        <scheme val="minor"/>
      </rPr>
      <t>(4)</t>
    </r>
  </si>
  <si>
    <t>2. Marketing and outreach efforts are prioritized to the LA Basin local capacity area.</t>
  </si>
  <si>
    <r>
      <t>Programs for LA Basin Service Accounts</t>
    </r>
    <r>
      <rPr>
        <b/>
        <vertAlign val="superscript"/>
        <sz val="11"/>
        <rFont val="Calibri"/>
        <family val="2"/>
        <scheme val="minor"/>
      </rPr>
      <t xml:space="preserve">(5)(6) </t>
    </r>
  </si>
  <si>
    <r>
      <t>Programs for Non-LA Basin Service Accounts</t>
    </r>
    <r>
      <rPr>
        <b/>
        <vertAlign val="superscript"/>
        <sz val="11"/>
        <rFont val="Calibri"/>
        <family val="2"/>
        <scheme val="minor"/>
      </rPr>
      <t>(5)(6)</t>
    </r>
  </si>
  <si>
    <t>Total All Programs LA Basin and Non-LA Basin</t>
  </si>
  <si>
    <t>Total All Programs (LA Basin)</t>
  </si>
  <si>
    <t>Total All Programs (Non-LA Basin)</t>
  </si>
  <si>
    <r>
      <t xml:space="preserve">Program </t>
    </r>
    <r>
      <rPr>
        <b/>
        <vertAlign val="superscript"/>
        <sz val="10"/>
        <rFont val="Calibri"/>
        <family val="2"/>
        <scheme val="minor"/>
      </rPr>
      <t>(3)</t>
    </r>
  </si>
  <si>
    <t xml:space="preserve">5. PTR Service Accounts Included are only for PTR-DLC, which have a 0.52 kW impact per service account customer for Ex-Ante and 0.78 kW impact per service account customer for Ex-Post.  </t>
  </si>
  <si>
    <t>4. The number of Service Accounts listed above only take into account incremental increases as a result of SCE’s’ Aliso Canyon efforts as of April 1, 2016.  Any attrition due to customer disenrollment from a program is excluded.</t>
  </si>
  <si>
    <t>(5) Hours listed represent the number of hours for the event by individual SLAPs.</t>
  </si>
  <si>
    <r>
      <t xml:space="preserve">Event Beginning - End </t>
    </r>
    <r>
      <rPr>
        <b/>
        <vertAlign val="superscript"/>
        <sz val="10"/>
        <rFont val="Calibri"/>
        <family val="2"/>
        <scheme val="minor"/>
      </rPr>
      <t>(4)(5)</t>
    </r>
  </si>
  <si>
    <t>Area Called</t>
  </si>
  <si>
    <r>
      <t xml:space="preserve">Ex Ante Estimated MW </t>
    </r>
    <r>
      <rPr>
        <b/>
        <vertAlign val="superscript"/>
        <sz val="10"/>
        <rFont val="Calibri"/>
        <family val="2"/>
        <scheme val="minor"/>
      </rPr>
      <t>(1)(5)</t>
    </r>
  </si>
  <si>
    <r>
      <t xml:space="preserve">Ex Post Estimated MW </t>
    </r>
    <r>
      <rPr>
        <b/>
        <vertAlign val="superscript"/>
        <sz val="10"/>
        <rFont val="Calibri"/>
        <family val="2"/>
        <scheme val="minor"/>
      </rPr>
      <t>(2)(5)</t>
    </r>
  </si>
  <si>
    <t>Activity reflects projects initiated in 2017</t>
  </si>
  <si>
    <t>Year-to Date 2017 Expenditures</t>
  </si>
  <si>
    <t>Program-to-Date Total Expenditures 2017</t>
  </si>
  <si>
    <r>
      <t xml:space="preserve">2017 Expenditures </t>
    </r>
    <r>
      <rPr>
        <b/>
        <vertAlign val="superscript"/>
        <sz val="12"/>
        <rFont val="Calibri"/>
        <family val="2"/>
        <scheme val="minor"/>
      </rPr>
      <t>(1) (2)</t>
    </r>
  </si>
  <si>
    <r>
      <t xml:space="preserve">2017 Funding Cycle Customer Communication, Marketing, and Outreach </t>
    </r>
    <r>
      <rPr>
        <b/>
        <vertAlign val="superscript"/>
        <sz val="12"/>
        <rFont val="Calibri"/>
        <family val="2"/>
      </rPr>
      <t>(2)</t>
    </r>
  </si>
  <si>
    <t>2017 Total Expenditures</t>
  </si>
  <si>
    <t>2017 Authorized Budget (if Applicable)</t>
  </si>
  <si>
    <t>Over Generation Pilot</t>
  </si>
  <si>
    <t>TOTAL AUTHORIZED UTILITY MARKETING BUDGET FOR 2017</t>
  </si>
  <si>
    <t>(2) AC Cycling currently shares the same internal order for both residential and commercial costs.  All costs are currently reflected in the residential sector.</t>
  </si>
  <si>
    <t xml:space="preserve">I. STATEWIDE MARKETING </t>
  </si>
  <si>
    <r>
      <t>Eligible Accounts
as of
Jan 1, 2017</t>
    </r>
    <r>
      <rPr>
        <b/>
        <vertAlign val="superscript"/>
        <sz val="10"/>
        <rFont val="Calibri"/>
        <family val="2"/>
        <scheme val="minor"/>
      </rPr>
      <t xml:space="preserve"> </t>
    </r>
  </si>
  <si>
    <r>
      <t>Estimated Eligible Accounts
as of
Jan 1, 2017</t>
    </r>
    <r>
      <rPr>
        <b/>
        <vertAlign val="superscript"/>
        <sz val="10"/>
        <rFont val="Calibri"/>
        <family val="2"/>
        <scheme val="minor"/>
      </rPr>
      <t xml:space="preserve"> (1)(2)</t>
    </r>
  </si>
  <si>
    <t xml:space="preserve">(1) Program costs reported here are recorded in SCE's Demand Response Program Balancing Account (DRPBA), unless otherwise noted. </t>
  </si>
  <si>
    <t>(1) Carryover program costs, for funding cycles prior to 2017, are reported here and are recorded in SCE's Demand Response Program Balancing Account (DRPBA), unless otherwise noted.  SCE seeks Commission authorization to carryover program costs in its ERRA proceeding.</t>
  </si>
  <si>
    <t>(4) Event times are based on CAISO award start and end times or SCE determined start and end times.</t>
  </si>
  <si>
    <t xml:space="preserve">2017 Total Expenditures </t>
  </si>
  <si>
    <t xml:space="preserve">2016 Total Expenditures </t>
  </si>
  <si>
    <t xml:space="preserve">1. Per D. 16-06-029, program costs reported here are recorded in SCE's Aliso Canyon Demand Response Program Balancing Account (ACDRPBA), unless otherwise noted. </t>
  </si>
  <si>
    <r>
      <t xml:space="preserve">2017 Expenditures </t>
    </r>
    <r>
      <rPr>
        <b/>
        <vertAlign val="superscript"/>
        <sz val="12"/>
        <rFont val="Calibri"/>
        <family val="2"/>
        <scheme val="minor"/>
      </rPr>
      <t xml:space="preserve">(1) </t>
    </r>
  </si>
  <si>
    <t>6. As of this reporting period, SCE has reached the cap and is implementing a waitlist process for enrollment in reliability programs.</t>
  </si>
  <si>
    <t>CBP - Capacity Bidding Program - Day Of (1-4)</t>
  </si>
  <si>
    <t>Heat Rates</t>
  </si>
  <si>
    <t>6:00 PM - 7:00 PM</t>
  </si>
  <si>
    <t>SLAP_SCEC</t>
  </si>
  <si>
    <t>SLAP_SCNW</t>
  </si>
  <si>
    <t>Average Ex Ante Load Impact kW/Customer = Average kW / Customer, under 1-in-2 weather conditions, of an event that would occur from 1-6pm on the system peak day of the month, as reported in the load impact reports filed April 1, 2017.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4-9pm under the same conditions.  Data from Ex Ante load impact reports filed in 2009 is used for OBMC reporting.</t>
  </si>
  <si>
    <t>Program Eligibility and Average Load Impacts based on April 1, 2017 compliance filing</t>
  </si>
  <si>
    <t xml:space="preserve">*Ex Post BIP-15, BIP-30, SDP-C, and SDP-R impacts are based on the 2016 Executive Summary Report.
**Ex Post OBMC Load Impacts are based on program year 2008.  </t>
  </si>
  <si>
    <t>SDP-R - Summer Discount Plan Residential</t>
  </si>
  <si>
    <t>SDP-C - Summer Discount Plan Commercial</t>
  </si>
  <si>
    <t>7:00 PM - 8:00 PM</t>
  </si>
  <si>
    <t>Energy Prices</t>
  </si>
  <si>
    <t>SLAP_SCHD</t>
  </si>
  <si>
    <t>SLAP_SCLD</t>
  </si>
  <si>
    <t>SLAP_SCEW</t>
  </si>
  <si>
    <t>SLAP_SCEN</t>
  </si>
  <si>
    <t>Pending</t>
  </si>
  <si>
    <t>Reliability</t>
  </si>
  <si>
    <t>6:57PM - 9:17PM</t>
  </si>
  <si>
    <t>CBP - Capacity Bidding Program - Day Ahead (1-4)</t>
  </si>
  <si>
    <t>5:00 PM - 7:00 PM</t>
  </si>
  <si>
    <t>2:00 PM - 4:00 PM</t>
  </si>
  <si>
    <t>5:00 PM - 9:00 PM</t>
  </si>
  <si>
    <t>8:00 PM - 9:17 PM</t>
  </si>
  <si>
    <t>7:09PM - 9:17 PM</t>
  </si>
  <si>
    <t>AMP-Aggregator Managed Portfolio (DRC 1)</t>
  </si>
  <si>
    <t>AMP-Aggregator Managed Portfolio (DRC 3)</t>
  </si>
  <si>
    <t>Measurement &amp; Evaluation</t>
  </si>
  <si>
    <t>API - Agricultural Pumping Interruptible</t>
  </si>
  <si>
    <t>BIP - Base Interruptible Program</t>
  </si>
  <si>
    <t xml:space="preserve">(3) Final event data for customer's load reduction (MW) is measured as follows: </t>
  </si>
  <si>
    <t>Final</t>
  </si>
  <si>
    <t xml:space="preserve">          SDP: Estimated based on ac tonnage, cycling strategy and load diversity at time of event.  Based on the CPUC Program Results report.  Load impact-weather relationship is provided by the 2015 SDP Load Impact Evaluation study.</t>
  </si>
  <si>
    <t>Preliminary</t>
  </si>
  <si>
    <t xml:space="preserve">          BIP:  Estimates based upon load impacts bid into CAISO daily market.</t>
  </si>
  <si>
    <t xml:space="preserve">          AP-I: Estimates based upon load impacts bid into CAISO daily market.</t>
  </si>
  <si>
    <t>(2) Preliminary event data subject to change based on billing records and verification.</t>
  </si>
  <si>
    <t>Program Total Hours (Annual)</t>
  </si>
  <si>
    <t xml:space="preserve">          Aggregator Managed Portfolio (AMP):  Reported to SCE in aggregate by portfolio nominations by APX.</t>
  </si>
  <si>
    <t xml:space="preserve">          Aggregator Managed Portfolio (AMP):  Aggregated load reduction using billing data and the settlement baselines and calculations established for each contract.</t>
  </si>
  <si>
    <t xml:space="preserve">          DBP: The maximum hourly load reduction measured over the duration of the DBP event utilizes a 10 in 10 day baseline with optional day-of adjustment using billing data.</t>
  </si>
  <si>
    <t xml:space="preserve">          CBP:  Aggregated load reduction using billing data and the settlement baselines and calculations in accordance with the CBP tariff.</t>
  </si>
  <si>
    <t>AMP - Aggregator Managed Portfolio (DRC 1)</t>
  </si>
  <si>
    <t>4:00 PM - 8:00 PM</t>
  </si>
  <si>
    <t>AMP - Aggregator Managed Portfolio (DRC 3)</t>
  </si>
  <si>
    <t>4:00 PM - 6:00 PM</t>
  </si>
  <si>
    <t>3:00 PM - 7:00 PM</t>
  </si>
  <si>
    <t>5:00 PM - 6:00 PM</t>
  </si>
  <si>
    <t>CBP - Capacity Bidding Program - Day Ahead (4-8)</t>
  </si>
  <si>
    <t>2:00 PM - 7:00 PM</t>
  </si>
  <si>
    <t>4:00 PM - 7:00 PM</t>
  </si>
  <si>
    <t>DBP - Demand Bidding Program</t>
  </si>
  <si>
    <t>High System Demand</t>
  </si>
  <si>
    <t>Territory_All</t>
  </si>
  <si>
    <t>12:00 PM - 8:00 PM</t>
  </si>
  <si>
    <t>2:00 PM - 6:00 PM</t>
  </si>
  <si>
    <t>SPD - Save Power Day</t>
  </si>
  <si>
    <t>6:00 PM - 8:00 PM</t>
  </si>
  <si>
    <t>5:00 PM - 8:00 PM</t>
  </si>
  <si>
    <r>
      <t xml:space="preserve">Load Reduction 
Based Upon </t>
    </r>
    <r>
      <rPr>
        <b/>
        <vertAlign val="superscript"/>
        <sz val="10"/>
        <rFont val="Calibri"/>
        <family val="2"/>
        <scheme val="minor"/>
      </rPr>
      <t>(2) (3)</t>
    </r>
  </si>
  <si>
    <t>6:58 PM - 9:18 PM</t>
  </si>
  <si>
    <r>
      <t>Capacity Bidding Program (CBP)</t>
    </r>
    <r>
      <rPr>
        <vertAlign val="superscript"/>
        <sz val="10"/>
        <rFont val="Calibri"/>
        <family val="2"/>
        <scheme val="minor"/>
      </rPr>
      <t>(4)</t>
    </r>
  </si>
  <si>
    <r>
      <t xml:space="preserve">Demand Bidding Program (DBP) </t>
    </r>
    <r>
      <rPr>
        <vertAlign val="superscript"/>
        <sz val="10"/>
        <rFont val="Calibri"/>
        <family val="2"/>
        <scheme val="minor"/>
      </rPr>
      <t>(5)</t>
    </r>
  </si>
  <si>
    <r>
      <t xml:space="preserve">Base Interruptible Program (BIP) </t>
    </r>
    <r>
      <rPr>
        <vertAlign val="superscript"/>
        <sz val="10"/>
        <rFont val="Calibri"/>
        <family val="2"/>
        <scheme val="minor"/>
      </rPr>
      <t>(3)</t>
    </r>
  </si>
  <si>
    <r>
      <t xml:space="preserve">Agricultural Pumping Interruptible (API) </t>
    </r>
    <r>
      <rPr>
        <vertAlign val="superscript"/>
        <sz val="10"/>
        <rFont val="Calibri"/>
        <family val="2"/>
        <scheme val="minor"/>
      </rPr>
      <t>(3)</t>
    </r>
  </si>
  <si>
    <t>(5) DBP incentives shown here represent the amount of incentives paid to program participants based on the month in which incentives were paid by the utility and not based on the month in which they were earned by participating customers.</t>
  </si>
  <si>
    <t>(3) BIP and API shown here represent the amount of incentives paid to all enrolled service accounts based on the month in which incentives were paid by the utility and not necessarily based on the month in which they were earned.  BIP is net of incentives and Excess Energy Charges.</t>
  </si>
  <si>
    <t xml:space="preserve">Payments are calculated as the product of the Contract Price of the RA Product and Demonstrated Capacity (kW) as defined in the DRAM Purchase Agreement, Section 1.6.  </t>
  </si>
  <si>
    <r>
      <t>Demand Response Auction Mechanism (DRAM)</t>
    </r>
    <r>
      <rPr>
        <vertAlign val="superscript"/>
        <sz val="10"/>
        <rFont val="Calibri"/>
        <family val="2"/>
        <scheme val="minor"/>
      </rPr>
      <t>(3)</t>
    </r>
  </si>
  <si>
    <r>
      <t xml:space="preserve">1-Year Funding
2017 </t>
    </r>
    <r>
      <rPr>
        <b/>
        <vertAlign val="superscript"/>
        <sz val="10"/>
        <rFont val="Calibri"/>
        <family val="2"/>
        <scheme val="minor"/>
      </rPr>
      <t>(4)</t>
    </r>
  </si>
  <si>
    <r>
      <t xml:space="preserve">2017 Expenditures </t>
    </r>
    <r>
      <rPr>
        <b/>
        <vertAlign val="superscript"/>
        <sz val="12"/>
        <rFont val="Calibri"/>
        <family val="2"/>
        <scheme val="minor"/>
      </rPr>
      <t>(1) (5)</t>
    </r>
  </si>
  <si>
    <r>
      <t xml:space="preserve">Category 9 : Integrated Programs and Activities (Including Technical Assistance) </t>
    </r>
    <r>
      <rPr>
        <b/>
        <i/>
        <vertAlign val="superscript"/>
        <sz val="10"/>
        <rFont val="Calibri"/>
        <family val="2"/>
        <scheme val="minor"/>
      </rPr>
      <t>(5)</t>
    </r>
  </si>
  <si>
    <t xml:space="preserve">(5) Funding for Category 9 estimated based on SCE's 2017 Annual Energy Efficiency Portfolio Budget Request (Advice Letter 3465-E) and is pending Commission approval.  </t>
  </si>
  <si>
    <t xml:space="preserve">(3) DRAM expenditures represent Resource Adequacy (RA) payments to demand response providers (DRP) based on the Demonstrated Capacity for each applicable Showing (Delivery) Month, in the month that the payments were paid. </t>
  </si>
  <si>
    <t>(6) AMP incentives represents the net amount of all capacity and any applicable energy payments and/or penalties issued in the specified fiscal month.</t>
  </si>
  <si>
    <t xml:space="preserve">      "Pending" indicates settlements for that operating month have either not been completed or are being processed by SCE's DRP Credit.</t>
  </si>
  <si>
    <r>
      <t xml:space="preserve">Revenues from Excess Energy Charges </t>
    </r>
    <r>
      <rPr>
        <b/>
        <vertAlign val="superscript"/>
        <sz val="10"/>
        <rFont val="Calibri"/>
        <family val="2"/>
        <scheme val="minor"/>
      </rPr>
      <t>(7)</t>
    </r>
  </si>
  <si>
    <t xml:space="preserve">(2) Except for CBP and AMP Contacts/DR Contracts, Incentive data is preliminary and subject to change based on billing records.  </t>
  </si>
  <si>
    <t>(4) Capacity Bidding Program incentives represents the net amount of capacity and any applicable energy payments issued to participating aggregators.  Amounts are based upon settlement and actual performance for that operating month.</t>
  </si>
  <si>
    <t>(7) Revenues from Excess Energy Charges, assessed by BIP participants, are for failure to reduce load when requested during curtailment events.</t>
  </si>
  <si>
    <r>
      <t xml:space="preserve">AMP Contracts/DR Contracts (AMP) </t>
    </r>
    <r>
      <rPr>
        <vertAlign val="superscript"/>
        <sz val="10"/>
        <rFont val="Calibri"/>
        <family val="2"/>
        <scheme val="minor"/>
      </rPr>
      <t>(6)</t>
    </r>
  </si>
  <si>
    <t>7/10/217</t>
  </si>
  <si>
    <t xml:space="preserve">          SPD/PTR:   Based on the CAISO  Program Results report.  Calculated based on the assumed kW reduction per enrolled customer from the 2016 ex ante report.</t>
  </si>
  <si>
    <t>CPP - Critical Peak Pricing</t>
  </si>
  <si>
    <t xml:space="preserve">          CPP/SAI: The maximum hourly load reduction measured over the duration of the CPP event is compared to 10 in 10 Adjusted baseline.</t>
  </si>
  <si>
    <t>Critical Peak Pricing (CPP/SAI)</t>
  </si>
  <si>
    <t>Distribution Emergency</t>
  </si>
  <si>
    <t>2:53 PM - 5:14 PM</t>
  </si>
  <si>
    <t>3:00 PM - 6:00 PM</t>
  </si>
  <si>
    <t>2:49 PM - 5:15 PM</t>
  </si>
  <si>
    <t>SLAP_SCEC-2</t>
  </si>
  <si>
    <t>SLAP_SCEC-3</t>
  </si>
  <si>
    <t>2:52 PM - 5:14 PM</t>
  </si>
  <si>
    <t>SLAP_SCEC-4</t>
  </si>
  <si>
    <t>SLAP_SCEC-1</t>
  </si>
  <si>
    <t>Statewide Marketing - Flex Alert</t>
  </si>
  <si>
    <t>3.  Load Impacts are not available for the SLRP, therefore MW are estimated based on the hour of peak scheduled load reduction.  Service Accounts for PTR for January - March reflect the broader program.  PTR and PTR-ET was discontinued in April.  The service accounts for April going forward reflect only the PTR-PCT portion.</t>
  </si>
  <si>
    <t>2.  SPD/PTR Service Accounts reflects the total number of customers eligible for PTR notifications as of Jan 1, 2016</t>
  </si>
  <si>
    <t>3.  SPD/PTR reflects the PTR-PCT only estimates.  The program PTR and PTR-ET discontinued April of this year. The PCT-only numbers do not reflect ex ante impacts for the broader program.</t>
  </si>
  <si>
    <t xml:space="preserve">Save Power Day (SPD) /Peak Time Rebate (PTR) </t>
  </si>
  <si>
    <r>
      <t xml:space="preserve">Residential </t>
    </r>
    <r>
      <rPr>
        <vertAlign val="superscript"/>
        <sz val="10"/>
        <rFont val="Calibri"/>
        <family val="2"/>
      </rPr>
      <t>(2)</t>
    </r>
  </si>
  <si>
    <t>Table I-3
SCE Interruptible and Price Responsive Programs
2017 Event Summary</t>
  </si>
  <si>
    <t>Table I-1B
SCE TA/TI and Auto DR Program Subscription Statistics 
2009 - 2011</t>
  </si>
  <si>
    <t>Table I-1B
SCE TA/TI and Auto DR Program Subscription Statistics 
2012 - 2014</t>
  </si>
  <si>
    <t>Table I-1B
SCE TA/TI and Auto DR Program Subscription Statistics 
2015 - 2016</t>
  </si>
  <si>
    <t>Table I-1B
SCE TA/TI and Auto DR Program Subscription Statistics 
2017</t>
  </si>
  <si>
    <r>
      <t xml:space="preserve">Monthly Program Enrollment and Estimated Load Impacts </t>
    </r>
    <r>
      <rPr>
        <b/>
        <vertAlign val="superscript"/>
        <sz val="10"/>
        <rFont val="Calibri"/>
        <family val="2"/>
        <scheme val="minor"/>
      </rPr>
      <t>(4)</t>
    </r>
  </si>
  <si>
    <t>Table I-1A
Average Load Impact kW / Service Accounts
2017</t>
  </si>
  <si>
    <t xml:space="preserve">Average Ex Post Load Impact kW / Service Accounts </t>
  </si>
  <si>
    <t>Table I-1
SCE Interruptible and Price Responsive Programs
 Subscription Statistics -  Program Estimated Ex Ante and Ex Post MWs
 2017</t>
  </si>
  <si>
    <t xml:space="preserve">Average Ex Ante Load Impact kW / Service Accounts </t>
  </si>
  <si>
    <t>1.  Ex Ante Estimated MW = The August monthly ex ante average load impact per customer, reported in the annual April 1, 2017 D. 08-04-050 Compliance Filing, multiplied by the number of newly enrolled service accounts for the month of August.  The ex ante average load impact is the average hourly load impact for an event that would occur from 1-6pm on the system peak day of the month.  Monthly ex ante estimates are indicated only for programs which can be called for events that reporting month. For programs that are not available that month or do not have a positive load impact, a value of zero is reported.</t>
  </si>
  <si>
    <t>2.  Ex Post Estimated MW = The annual ex post average load impact per customer, reported in the annual April 1, 2017 D.08-04-050 Compliance Filing, multiplied by the number of currently enrolled service accounts for the month of August.  The annual ex post average load impact is the average hourly load impact per customer for those customers that may have participated in an event(s) between 1-6pm on event days in the preceding year when or if events occurred.</t>
  </si>
  <si>
    <t>2:50 PM -0 8:31 PM</t>
  </si>
  <si>
    <t>2:49 PM -0 8:31 PM</t>
  </si>
  <si>
    <t>1:00 PM - 7:00 PM</t>
  </si>
  <si>
    <t>3:41 PM -0 8:31 PM</t>
  </si>
  <si>
    <t>2:51 PM - 8:31 PM</t>
  </si>
  <si>
    <t>3:42 PM - 8:31 PM</t>
  </si>
  <si>
    <t>Statewide ME&amp;O</t>
  </si>
  <si>
    <t>(4) Funding for DR programs and activities are approved in D.16-06-029; Funding for Statewide ME&amp;O is based on SCE Advice Letter 3508-E-A; Funding for RTP and CPP are based on SCE's General Rate Case.</t>
  </si>
  <si>
    <t>3:41 PM - 8:31 PM</t>
  </si>
  <si>
    <t>12:00 PM - 7:00 PM</t>
  </si>
  <si>
    <t>AMP - Aggregator Managed Portfolio (AMP 2)</t>
  </si>
  <si>
    <t>1:00 PM - 5:00 PM</t>
  </si>
  <si>
    <t>(6) Category 11 - Starting in 2015 all costs for RTP &amp; CPP are charged to O &amp;M</t>
  </si>
  <si>
    <t>CAISO Transmission Emergency</t>
  </si>
  <si>
    <t>8:00 AM - 12:00 PM</t>
  </si>
  <si>
    <t>Permanent Load Shift (PLS) Commitments outstanding as of 12/31/2017</t>
  </si>
  <si>
    <t>Auto-DR Technology Incentives (AutoDR TI) commitments outstanding as of 12/31/2017</t>
  </si>
  <si>
    <t>Table I-2
SCE Demand Response Programs and Activities
Expenditures and Funding
2017</t>
  </si>
  <si>
    <t>Table I-2b
SCE Demand Response Programs and Activities
Carry-Over Expenditures and Funding
2017</t>
  </si>
  <si>
    <t>Table I-4
SCE Demand Response Programs
Customer Program Incentives
2017</t>
  </si>
  <si>
    <t>SCE Demand Response Programs and Activities
2017 Customer Communication, Marketing and Outreach</t>
  </si>
  <si>
    <t>Table I-2A
SCE Demand Response Programs and Activities Fund Shifting
2017</t>
  </si>
  <si>
    <t>SCE Aliso Canyon Demand Response Programs and Activities
Monthly Program Enrollment and Estimated Load Impacts (3)
2017</t>
  </si>
  <si>
    <t>SCE Aliso Canyon Demand Response Programs and Activities
Expenditures and Funding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</si>
</sst>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8">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_-* #,##0.00\ &quot;DM&quot;_-;\-* #,##0.00\ &quot;DM&quot;_-;_-* &quot;-&quot;??\ &quot;DM&quot;_-;_-@_-"/>
    <numFmt numFmtId="179" formatCode="yymmmmdd"/>
    <numFmt numFmtId="180" formatCode="#,##0.00&quot; $&quot;;\-#,##0.00&quot; $&quot;"/>
    <numFmt numFmtId="181" formatCode=";;;"/>
    <numFmt numFmtId="182" formatCode="dd/mm/yy"/>
    <numFmt numFmtId="183" formatCode="[$-409]mmmm\ d\,\ yyyy;@"/>
    <numFmt numFmtId="184" formatCode="[$-10409]#,##0;\(#,##0\)"/>
    <numFmt numFmtId="185" formatCode="[$-F400]h:mm:ss\ AM/PM"/>
    <numFmt numFmtId="186" formatCode="[&lt;=9999999]###\-####;\(###\)\ ###\-####"/>
    <numFmt numFmtId="187" formatCode="00\-0000000"/>
    <numFmt numFmtId="188" formatCode="[$$-409]#,##0.00"/>
    <numFmt numFmtId="189" formatCode="mmmddyyyy"/>
    <numFmt numFmtId="190" formatCode="0.0%;_(* &quot;-&quot;_)"/>
    <numFmt numFmtId="191" formatCode="#,##0.0,,,&quot;bn&quot;"/>
    <numFmt numFmtId="192" formatCode="#,##0;\-#,##0;&quot;-&quot;"/>
    <numFmt numFmtId="193" formatCode="&quot;$&quot;#,\);\(&quot;$&quot;#,##0\)"/>
    <numFmt numFmtId="194" formatCode="_-* #,##0.00_-;\-* #,##0.00_-;_-* &quot;-&quot;??_-;_-@_-"/>
    <numFmt numFmtId="195" formatCode="hh:mm"/>
    <numFmt numFmtId="196" formatCode="00000"/>
    <numFmt numFmtId="197" formatCode="_-&quot;$&quot;* #,##0.00_-;\-&quot;$&quot;* #,##0.00_-;_-&quot;$&quot;* &quot;-&quot;??_-;_-@_-"/>
    <numFmt numFmtId="198" formatCode="&quot;$&quot;\ #,##0.00_);\(&quot;$&quot;\ #,##0.00\)"/>
    <numFmt numFmtId="199" formatCode="mm/dd/yyyy;@"/>
    <numFmt numFmtId="200" formatCode="#,##0.00;[Red]#,##0.00"/>
    <numFmt numFmtId="201" formatCode="_([$€-2]* #,##0.00_);_([$€-2]* \(#,##0.00\);_([$€-2]* &quot;-&quot;??_)"/>
    <numFmt numFmtId="202" formatCode="\€#,##0.0,,,&quot;bn&quot;"/>
    <numFmt numFmtId="203" formatCode="\€#,##0.0,,&quot;m&quot;"/>
    <numFmt numFmtId="204" formatCode="\€#,##0.0,&quot;k&quot;"/>
    <numFmt numFmtId="205" formatCode="\€#,##0.00"/>
    <numFmt numFmtId="206" formatCode="_-* #,##0.0_-;\-* #,##0.0_-;_-* &quot;-&quot;??_-;_-@_-"/>
    <numFmt numFmtId="207" formatCode="yyyy"/>
    <numFmt numFmtId="208" formatCode="\£#,##0.00"/>
    <numFmt numFmtId="209" formatCode="\£#,##0.0,,,&quot;bn&quot;"/>
    <numFmt numFmtId="210" formatCode="\£#,##0.0,,&quot;m&quot;"/>
    <numFmt numFmtId="211" formatCode="\£#,##0.0,&quot;k&quot;"/>
    <numFmt numFmtId="212" formatCode="General_)"/>
    <numFmt numFmtId="213" formatCode="@*."/>
    <numFmt numFmtId="214" formatCode="_ * #,##0_ ;_ * \-#,##0_ ;_ * &quot;-&quot;_ ;_ @_ "/>
    <numFmt numFmtId="215" formatCode="_ * #,##0.00_ ;_ * \-#,##0.00_ ;_ * &quot;-&quot;??_ ;_ @_ "/>
    <numFmt numFmtId="216" formatCode="#,##0.0,,&quot;m&quot;"/>
    <numFmt numFmtId="217" formatCode="0.0%;_(&quot;-&quot;_)"/>
    <numFmt numFmtId="218" formatCode="&quot;$&quot;#,##0.00"/>
    <numFmt numFmtId="219" formatCode="0.0000%"/>
    <numFmt numFmtId="220" formatCode="mmm\-yyyy"/>
    <numFmt numFmtId="221" formatCode="#,###,##0,&quot;k&quot;"/>
    <numFmt numFmtId="222" formatCode="#,##0,_);\(#,##0,\)"/>
    <numFmt numFmtId="223" formatCode="\$#,##0.0,,,&quot;bn&quot;"/>
    <numFmt numFmtId="224" formatCode="\$#,##0.0,,&quot;m&quot;"/>
    <numFmt numFmtId="225" formatCode="\$#,##0.0,&quot;k&quot;"/>
  </numFmts>
  <fonts count="203">
    <font>
      <sz val="8"/>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
      <b/>
      <vertAlign val="superscript"/>
      <sz val="11"/>
      <name val="Calibri"/>
      <family val="2"/>
      <scheme val="minor"/>
    </font>
    <font>
      <b/>
      <i/>
      <vertAlign val="superscript"/>
      <sz val="10"/>
      <name val="Calibri"/>
      <family val="2"/>
      <scheme val="minor"/>
    </font>
    <font>
      <b/>
      <i/>
      <sz val="10"/>
      <name val="Arial"/>
      <family val="2"/>
    </font>
    <font>
      <sz val="12"/>
      <color theme="1"/>
      <name val="Calibri"/>
      <family val="2"/>
      <scheme val="minor"/>
    </font>
    <font>
      <sz val="12"/>
      <color indexed="9"/>
      <name val="Arial"/>
      <family val="2"/>
    </font>
    <font>
      <b/>
      <sz val="10"/>
      <name val="Arial"/>
      <family val="2"/>
    </font>
    <font>
      <sz val="11"/>
      <name val="Calibri"/>
      <family val="2"/>
    </font>
    <font>
      <sz val="10"/>
      <name val="Times New Roman"/>
      <family val="1"/>
    </font>
    <font>
      <sz val="10"/>
      <name val="Arial"/>
      <family val="2"/>
    </font>
    <font>
      <b/>
      <sz val="14"/>
      <name val="Arial"/>
      <family val="2"/>
    </font>
    <font>
      <sz val="10"/>
      <color theme="1"/>
      <name val="Cambria"/>
      <family val="2"/>
    </font>
    <font>
      <b/>
      <sz val="18"/>
      <name val="Arial"/>
      <family val="2"/>
    </font>
    <font>
      <sz val="10"/>
      <name val="MS Sans Serif"/>
      <family val="2"/>
    </font>
    <font>
      <u/>
      <sz val="9"/>
      <color indexed="12"/>
      <name val="Geneva"/>
    </font>
    <font>
      <b/>
      <sz val="40"/>
      <color indexed="63"/>
      <name val="Trebuchet MS"/>
      <family val="2"/>
    </font>
    <font>
      <b/>
      <sz val="22"/>
      <name val="Tahoma"/>
      <family val="2"/>
    </font>
    <font>
      <b/>
      <sz val="24"/>
      <name val="Tahoma"/>
      <family val="2"/>
    </font>
    <font>
      <sz val="22"/>
      <name val="Tahoma"/>
      <family val="2"/>
    </font>
    <font>
      <sz val="10"/>
      <name val="Helv"/>
      <charset val="204"/>
    </font>
    <font>
      <sz val="12"/>
      <name val="???"/>
      <family val="1"/>
      <charset val="129"/>
    </font>
    <font>
      <u/>
      <sz val="8.4"/>
      <color indexed="12"/>
      <name val="Arial"/>
      <family val="2"/>
    </font>
    <font>
      <sz val="10"/>
      <color indexed="11"/>
      <name val="Arial"/>
      <family val="2"/>
    </font>
    <font>
      <i/>
      <sz val="10"/>
      <color indexed="12"/>
      <name val="Arial"/>
      <family val="2"/>
    </font>
    <font>
      <i/>
      <sz val="10"/>
      <color indexed="10"/>
      <name val="Arial"/>
      <family val="2"/>
    </font>
    <font>
      <sz val="10"/>
      <name val="Geneva"/>
      <family val="2"/>
    </font>
    <font>
      <sz val="9"/>
      <name val="Helv"/>
    </font>
    <font>
      <sz val="10"/>
      <name val="MS Serif"/>
      <family val="1"/>
    </font>
    <font>
      <sz val="11"/>
      <name val="Book Antiqua"/>
      <family val="1"/>
    </font>
    <font>
      <sz val="10"/>
      <color indexed="12"/>
      <name val="Times New Roman"/>
      <family val="1"/>
    </font>
    <font>
      <sz val="11"/>
      <name val="??"/>
      <family val="3"/>
      <charset val="129"/>
    </font>
    <font>
      <sz val="10"/>
      <color indexed="16"/>
      <name val="MS Serif"/>
      <family val="1"/>
    </font>
    <font>
      <sz val="6"/>
      <name val="Arial"/>
      <family val="2"/>
    </font>
    <font>
      <sz val="7"/>
      <color indexed="12"/>
      <name val="Arial"/>
      <family val="2"/>
    </font>
    <font>
      <sz val="11"/>
      <name val="Tms Rmn"/>
    </font>
    <font>
      <sz val="9"/>
      <name val="Arial"/>
      <family val="2"/>
    </font>
    <font>
      <i/>
      <sz val="11"/>
      <name val="Arial"/>
      <family val="2"/>
    </font>
    <font>
      <sz val="22"/>
      <name val="UBSHeadline"/>
      <family val="1"/>
    </font>
    <font>
      <sz val="10"/>
      <color indexed="10"/>
      <name val="Geneva"/>
      <family val="2"/>
    </font>
    <font>
      <sz val="10"/>
      <color indexed="14"/>
      <name val="Arial"/>
      <family val="2"/>
    </font>
    <font>
      <sz val="8"/>
      <name val="Helv"/>
    </font>
    <font>
      <b/>
      <sz val="9"/>
      <color indexed="8"/>
      <name val="Arial"/>
      <family val="2"/>
    </font>
    <font>
      <b/>
      <sz val="11"/>
      <color indexed="9"/>
      <name val="Arial"/>
      <family val="2"/>
    </font>
    <font>
      <b/>
      <i/>
      <sz val="11"/>
      <color indexed="9"/>
      <name val="Arial"/>
      <family val="2"/>
    </font>
    <font>
      <b/>
      <sz val="9"/>
      <name val="Arial"/>
      <family val="2"/>
    </font>
    <font>
      <i/>
      <sz val="8"/>
      <color indexed="8"/>
      <name val="Arial"/>
      <family val="2"/>
    </font>
    <font>
      <sz val="10"/>
      <color indexed="56"/>
      <name val="Arial"/>
      <family val="2"/>
    </font>
    <font>
      <i/>
      <sz val="12"/>
      <color indexed="9"/>
      <name val="Arial"/>
      <family val="2"/>
    </font>
    <font>
      <sz val="9"/>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b/>
      <sz val="8"/>
      <color indexed="8"/>
      <name val="Helv"/>
    </font>
    <font>
      <sz val="10"/>
      <name val="Frutiger 45 Light"/>
      <family val="2"/>
    </font>
    <font>
      <sz val="12"/>
      <name val="Arial Black"/>
      <family val="2"/>
    </font>
    <font>
      <b/>
      <sz val="10"/>
      <name val="Times New Roman"/>
      <family val="1"/>
    </font>
    <font>
      <sz val="10"/>
      <color indexed="8"/>
      <name val="楲污瑡潩⁮"/>
    </font>
    <font>
      <sz val="11"/>
      <name val="Calibri"/>
      <family val="2"/>
      <scheme val="minor"/>
    </font>
    <font>
      <sz val="10"/>
      <name val="Arial"/>
      <family val="2"/>
    </font>
    <font>
      <sz val="11"/>
      <color rgb="FF000000"/>
      <name val="Calibri"/>
      <family val="2"/>
      <scheme val="minor"/>
    </font>
    <font>
      <b/>
      <sz val="9"/>
      <name val="Calibri"/>
      <family val="2"/>
    </font>
  </fonts>
  <fills count="149">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35"/>
      </patternFill>
    </fill>
    <fill>
      <patternFill patternType="solid">
        <fgColor indexed="49"/>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4"/>
        <bgColor indexed="64"/>
      </patternFill>
    </fill>
    <fill>
      <patternFill patternType="solid">
        <fgColor indexed="31"/>
        <bgColor indexed="54"/>
      </patternFill>
    </fill>
    <fill>
      <patternFill patternType="solid">
        <fgColor indexed="41"/>
        <bgColor indexed="64"/>
      </patternFill>
    </fill>
    <fill>
      <patternFill patternType="solid">
        <fgColor indexed="35"/>
        <bgColor indexed="64"/>
      </patternFill>
    </fill>
    <fill>
      <patternFill patternType="solid">
        <fgColor indexed="10"/>
        <bgColor indexed="64"/>
      </patternFill>
    </fill>
    <fill>
      <patternFill patternType="solid">
        <fgColor indexed="30"/>
        <bgColor indexed="40"/>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18"/>
        <bgColor indexed="64"/>
      </patternFill>
    </fill>
    <fill>
      <patternFill patternType="solid">
        <fgColor indexed="42"/>
        <bgColor indexed="64"/>
      </patternFill>
    </fill>
    <fill>
      <patternFill patternType="solid">
        <fgColor indexed="45"/>
        <bgColor indexed="64"/>
      </patternFill>
    </fill>
    <fill>
      <patternFill patternType="solid">
        <fgColor indexed="5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s>
  <borders count="125">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tint="0.499954222235786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41"/>
      </left>
      <right style="thin">
        <color indexed="48"/>
      </right>
      <top style="medium">
        <color indexed="41"/>
      </top>
      <bottom style="thin">
        <color indexed="48"/>
      </bottom>
      <diagonal/>
    </border>
    <border>
      <left/>
      <right/>
      <top style="double">
        <color indexed="0"/>
      </top>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1114">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22" fillId="0" borderId="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7" fillId="28"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7" fillId="1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6" fillId="31" borderId="0" applyNumberFormat="0" applyBorder="0" applyAlignment="0" applyProtection="0"/>
    <xf numFmtId="0" fontId="26" fillId="23"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2" borderId="1" applyNumberFormat="0" applyAlignment="0" applyProtection="0"/>
    <xf numFmtId="0" fontId="30" fillId="34" borderId="40" applyNumberFormat="0" applyAlignment="0" applyProtection="0"/>
    <xf numFmtId="0" fontId="30" fillId="34" borderId="40" applyNumberFormat="0" applyAlignment="0" applyProtection="0"/>
    <xf numFmtId="0" fontId="30" fillId="34" borderId="40" applyNumberFormat="0" applyAlignment="0" applyProtection="0"/>
    <xf numFmtId="0" fontId="30" fillId="34" borderId="40" applyNumberFormat="0" applyAlignment="0" applyProtection="0"/>
    <xf numFmtId="0" fontId="30" fillId="34" borderId="40" applyNumberFormat="0" applyAlignment="0" applyProtection="0"/>
    <xf numFmtId="0" fontId="30" fillId="34" borderId="40" applyNumberFormat="0" applyAlignment="0" applyProtection="0"/>
    <xf numFmtId="0" fontId="31" fillId="24" borderId="41" applyNumberFormat="0" applyAlignment="0" applyProtection="0"/>
    <xf numFmtId="0" fontId="31" fillId="24" borderId="41" applyNumberFormat="0" applyAlignment="0" applyProtection="0"/>
    <xf numFmtId="0" fontId="31" fillId="24" borderId="41" applyNumberFormat="0" applyAlignment="0" applyProtection="0"/>
    <xf numFmtId="0" fontId="31" fillId="24" borderId="41" applyNumberFormat="0" applyAlignment="0" applyProtection="0"/>
    <xf numFmtId="0" fontId="31" fillId="24" borderId="41" applyNumberFormat="0" applyAlignment="0" applyProtection="0"/>
    <xf numFmtId="0" fontId="31" fillId="24" borderId="41"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176"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8" fillId="0" borderId="44" applyNumberFormat="0" applyFill="0" applyAlignment="0" applyProtection="0"/>
    <xf numFmtId="0" fontId="38" fillId="0" borderId="44" applyNumberFormat="0" applyFill="0" applyAlignment="0" applyProtection="0"/>
    <xf numFmtId="0" fontId="38" fillId="0" borderId="44" applyNumberFormat="0" applyFill="0" applyAlignment="0" applyProtection="0"/>
    <xf numFmtId="0" fontId="38" fillId="0" borderId="44" applyNumberFormat="0" applyFill="0" applyAlignment="0" applyProtection="0"/>
    <xf numFmtId="0" fontId="38" fillId="0" borderId="44" applyNumberFormat="0" applyFill="0" applyAlignment="0" applyProtection="0"/>
    <xf numFmtId="0" fontId="38" fillId="0" borderId="44"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32" borderId="40" applyNumberFormat="0" applyAlignment="0" applyProtection="0"/>
    <xf numFmtId="0" fontId="39" fillId="32" borderId="40" applyNumberFormat="0" applyAlignment="0" applyProtection="0"/>
    <xf numFmtId="0" fontId="39" fillId="32" borderId="40" applyNumberFormat="0" applyAlignment="0" applyProtection="0"/>
    <xf numFmtId="0" fontId="39" fillId="32" borderId="40" applyNumberFormat="0" applyAlignment="0" applyProtection="0"/>
    <xf numFmtId="0" fontId="39" fillId="32" borderId="40" applyNumberFormat="0" applyAlignment="0" applyProtection="0"/>
    <xf numFmtId="0" fontId="39" fillId="32" borderId="40" applyNumberFormat="0" applyAlignment="0" applyProtection="0"/>
    <xf numFmtId="0" fontId="40" fillId="0" borderId="45" applyNumberFormat="0" applyFill="0" applyAlignment="0" applyProtection="0"/>
    <xf numFmtId="0" fontId="40" fillId="0" borderId="45" applyNumberFormat="0" applyFill="0" applyAlignment="0" applyProtection="0"/>
    <xf numFmtId="0" fontId="40" fillId="0" borderId="45" applyNumberFormat="0" applyFill="0" applyAlignment="0" applyProtection="0"/>
    <xf numFmtId="0" fontId="40" fillId="0" borderId="45" applyNumberFormat="0" applyFill="0" applyAlignment="0" applyProtection="0"/>
    <xf numFmtId="0" fontId="40" fillId="0" borderId="45" applyNumberFormat="0" applyFill="0" applyAlignment="0" applyProtection="0"/>
    <xf numFmtId="0" fontId="40" fillId="0" borderId="45" applyNumberFormat="0" applyFill="0" applyAlignment="0" applyProtection="0"/>
    <xf numFmtId="0" fontId="41" fillId="39" borderId="0" applyNumberFormat="0" applyBorder="0" applyAlignment="0" applyProtection="0"/>
    <xf numFmtId="0" fontId="41" fillId="32" borderId="0" applyNumberFormat="0" applyBorder="0" applyAlignment="0" applyProtection="0"/>
    <xf numFmtId="0" fontId="41" fillId="39"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8" fillId="0" borderId="0"/>
    <xf numFmtId="0" fontId="32" fillId="0" borderId="0"/>
    <xf numFmtId="0" fontId="32" fillId="0" borderId="0"/>
    <xf numFmtId="0" fontId="42" fillId="0" borderId="0"/>
    <xf numFmtId="0" fontId="32" fillId="0" borderId="0"/>
    <xf numFmtId="0" fontId="32" fillId="0" borderId="0"/>
    <xf numFmtId="0" fontId="8" fillId="0" borderId="0"/>
    <xf numFmtId="0" fontId="8" fillId="0" borderId="0"/>
    <xf numFmtId="0" fontId="8" fillId="0" borderId="0"/>
    <xf numFmtId="0" fontId="8" fillId="0" borderId="0"/>
    <xf numFmtId="0" fontId="43" fillId="0" borderId="0"/>
    <xf numFmtId="0" fontId="8" fillId="0" borderId="0"/>
    <xf numFmtId="0" fontId="8" fillId="31" borderId="46" applyNumberFormat="0" applyFont="0" applyAlignment="0" applyProtection="0"/>
    <xf numFmtId="0" fontId="8" fillId="31" borderId="46" applyNumberFormat="0" applyFont="0" applyAlignment="0" applyProtection="0"/>
    <xf numFmtId="0" fontId="8" fillId="31" borderId="46" applyNumberFormat="0" applyFont="0" applyAlignment="0" applyProtection="0"/>
    <xf numFmtId="0" fontId="8" fillId="31" borderId="46" applyNumberFormat="0" applyFont="0" applyAlignment="0" applyProtection="0"/>
    <xf numFmtId="0" fontId="8" fillId="31" borderId="46" applyNumberFormat="0" applyFont="0" applyAlignment="0" applyProtection="0"/>
    <xf numFmtId="0" fontId="8" fillId="31" borderId="46" applyNumberFormat="0" applyFont="0" applyAlignment="0" applyProtection="0"/>
    <xf numFmtId="0" fontId="8" fillId="31" borderId="46" applyNumberFormat="0" applyFont="0" applyAlignment="0" applyProtection="0"/>
    <xf numFmtId="0" fontId="8" fillId="31" borderId="46" applyNumberFormat="0" applyFont="0" applyAlignment="0" applyProtection="0"/>
    <xf numFmtId="0" fontId="44" fillId="34" borderId="47" applyNumberFormat="0" applyAlignment="0" applyProtection="0"/>
    <xf numFmtId="0" fontId="44" fillId="34" borderId="47" applyNumberFormat="0" applyAlignment="0" applyProtection="0"/>
    <xf numFmtId="0" fontId="44" fillId="34" borderId="47" applyNumberFormat="0" applyAlignment="0" applyProtection="0"/>
    <xf numFmtId="0" fontId="44" fillId="34" borderId="47" applyNumberFormat="0" applyAlignment="0" applyProtection="0"/>
    <xf numFmtId="0" fontId="44" fillId="34" borderId="47" applyNumberFormat="0" applyAlignment="0" applyProtection="0"/>
    <xf numFmtId="0" fontId="44" fillId="34" borderId="47"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 fontId="45" fillId="39" borderId="48" applyNumberFormat="0" applyProtection="0">
      <alignment vertical="center"/>
    </xf>
    <xf numFmtId="4" fontId="46" fillId="39" borderId="48" applyNumberFormat="0" applyProtection="0">
      <alignment vertical="center"/>
    </xf>
    <xf numFmtId="4" fontId="45" fillId="39" borderId="48" applyNumberFormat="0" applyProtection="0">
      <alignment horizontal="left" vertical="center" indent="1"/>
    </xf>
    <xf numFmtId="0" fontId="45" fillId="39" borderId="48" applyNumberFormat="0" applyProtection="0">
      <alignment horizontal="left" vertical="top" indent="1"/>
    </xf>
    <xf numFmtId="4" fontId="45" fillId="8" borderId="0" applyNumberFormat="0" applyProtection="0">
      <alignment horizontal="left" vertical="center" indent="1"/>
    </xf>
    <xf numFmtId="4" fontId="22" fillId="13" borderId="48" applyNumberFormat="0" applyProtection="0">
      <alignment horizontal="right" vertical="center"/>
    </xf>
    <xf numFmtId="4" fontId="22" fillId="13" borderId="48" applyNumberFormat="0" applyProtection="0">
      <alignment horizontal="right" vertical="center"/>
    </xf>
    <xf numFmtId="4" fontId="22" fillId="9" borderId="48" applyNumberFormat="0" applyProtection="0">
      <alignment horizontal="right" vertical="center"/>
    </xf>
    <xf numFmtId="4" fontId="22" fillId="9" borderId="48" applyNumberFormat="0" applyProtection="0">
      <alignment horizontal="right" vertical="center"/>
    </xf>
    <xf numFmtId="4" fontId="22" fillId="40" borderId="48" applyNumberFormat="0" applyProtection="0">
      <alignment horizontal="right" vertical="center"/>
    </xf>
    <xf numFmtId="4" fontId="22" fillId="40" borderId="48" applyNumberFormat="0" applyProtection="0">
      <alignment horizontal="right" vertical="center"/>
    </xf>
    <xf numFmtId="4" fontId="22" fillId="41" borderId="48" applyNumberFormat="0" applyProtection="0">
      <alignment horizontal="right" vertical="center"/>
    </xf>
    <xf numFmtId="4" fontId="22" fillId="41" borderId="48" applyNumberFormat="0" applyProtection="0">
      <alignment horizontal="right" vertical="center"/>
    </xf>
    <xf numFmtId="4" fontId="22" fillId="42" borderId="48" applyNumberFormat="0" applyProtection="0">
      <alignment horizontal="right" vertical="center"/>
    </xf>
    <xf numFmtId="4" fontId="22" fillId="42" borderId="48" applyNumberFormat="0" applyProtection="0">
      <alignment horizontal="right" vertical="center"/>
    </xf>
    <xf numFmtId="4" fontId="22" fillId="43" borderId="48" applyNumberFormat="0" applyProtection="0">
      <alignment horizontal="right" vertical="center"/>
    </xf>
    <xf numFmtId="4" fontId="22" fillId="43" borderId="48" applyNumberFormat="0" applyProtection="0">
      <alignment horizontal="right" vertical="center"/>
    </xf>
    <xf numFmtId="4" fontId="22" fillId="15" borderId="48" applyNumberFormat="0" applyProtection="0">
      <alignment horizontal="right" vertical="center"/>
    </xf>
    <xf numFmtId="4" fontId="22" fillId="15" borderId="48" applyNumberFormat="0" applyProtection="0">
      <alignment horizontal="right" vertical="center"/>
    </xf>
    <xf numFmtId="4" fontId="22" fillId="44" borderId="48" applyNumberFormat="0" applyProtection="0">
      <alignment horizontal="right" vertical="center"/>
    </xf>
    <xf numFmtId="4" fontId="22" fillId="44" borderId="48" applyNumberFormat="0" applyProtection="0">
      <alignment horizontal="right" vertical="center"/>
    </xf>
    <xf numFmtId="4" fontId="22" fillId="45" borderId="48" applyNumberFormat="0" applyProtection="0">
      <alignment horizontal="right" vertical="center"/>
    </xf>
    <xf numFmtId="4" fontId="22" fillId="45" borderId="48" applyNumberFormat="0" applyProtection="0">
      <alignment horizontal="right" vertical="center"/>
    </xf>
    <xf numFmtId="4" fontId="45" fillId="46" borderId="49" applyNumberFormat="0" applyProtection="0">
      <alignment horizontal="left" vertical="center" indent="1"/>
    </xf>
    <xf numFmtId="4" fontId="22" fillId="47" borderId="0" applyNumberFormat="0" applyProtection="0">
      <alignment horizontal="left" vertical="center" indent="1"/>
    </xf>
    <xf numFmtId="4" fontId="22" fillId="47" borderId="0" applyNumberFormat="0" applyProtection="0">
      <alignment horizontal="left" vertical="center" indent="1"/>
    </xf>
    <xf numFmtId="4" fontId="47" fillId="14" borderId="0" applyNumberFormat="0" applyProtection="0">
      <alignment horizontal="left" vertical="center" indent="1"/>
    </xf>
    <xf numFmtId="4" fontId="47" fillId="14" borderId="0" applyNumberFormat="0" applyProtection="0">
      <alignment horizontal="left" vertical="center" indent="1"/>
    </xf>
    <xf numFmtId="4" fontId="47" fillId="14" borderId="0" applyNumberFormat="0" applyProtection="0">
      <alignment horizontal="left" vertical="center" indent="1"/>
    </xf>
    <xf numFmtId="4" fontId="22" fillId="8" borderId="48" applyNumberFormat="0" applyProtection="0">
      <alignment horizontal="right" vertical="center"/>
    </xf>
    <xf numFmtId="4" fontId="22" fillId="8" borderId="48" applyNumberFormat="0" applyProtection="0">
      <alignment horizontal="right" vertical="center"/>
    </xf>
    <xf numFmtId="4" fontId="22" fillId="47" borderId="0" applyNumberFormat="0" applyProtection="0">
      <alignment horizontal="left" vertical="center" indent="1"/>
    </xf>
    <xf numFmtId="4" fontId="22" fillId="47" borderId="0" applyNumberFormat="0" applyProtection="0">
      <alignment horizontal="left" vertical="center" indent="1"/>
    </xf>
    <xf numFmtId="4" fontId="22" fillId="8" borderId="0" applyNumberFormat="0" applyProtection="0">
      <alignment horizontal="left" vertical="center" indent="1"/>
    </xf>
    <xf numFmtId="4" fontId="22" fillId="8" borderId="0" applyNumberFormat="0" applyProtection="0">
      <alignment horizontal="left" vertical="center" indent="1"/>
    </xf>
    <xf numFmtId="0" fontId="8" fillId="14" borderId="48" applyNumberFormat="0" applyProtection="0">
      <alignment horizontal="left" vertical="center" indent="1"/>
    </xf>
    <xf numFmtId="0" fontId="8" fillId="14" borderId="48" applyNumberFormat="0" applyProtection="0">
      <alignment horizontal="left" vertical="center" indent="1"/>
    </xf>
    <xf numFmtId="0" fontId="8" fillId="14" borderId="48" applyNumberFormat="0" applyProtection="0">
      <alignment horizontal="left" vertical="center" indent="1"/>
    </xf>
    <xf numFmtId="0" fontId="8" fillId="14" borderId="48" applyNumberFormat="0" applyProtection="0">
      <alignment horizontal="left" vertical="center" indent="1"/>
    </xf>
    <xf numFmtId="0" fontId="8" fillId="14" borderId="48" applyNumberFormat="0" applyProtection="0">
      <alignment horizontal="left" vertical="center" indent="1"/>
    </xf>
    <xf numFmtId="0" fontId="8" fillId="14" borderId="48" applyNumberFormat="0" applyProtection="0">
      <alignment horizontal="left" vertical="top" indent="1"/>
    </xf>
    <xf numFmtId="0" fontId="8" fillId="14" borderId="48" applyNumberFormat="0" applyProtection="0">
      <alignment horizontal="left" vertical="top" indent="1"/>
    </xf>
    <xf numFmtId="0" fontId="8" fillId="14" borderId="48" applyNumberFormat="0" applyProtection="0">
      <alignment horizontal="left" vertical="top" indent="1"/>
    </xf>
    <xf numFmtId="0" fontId="8" fillId="14" borderId="48" applyNumberFormat="0" applyProtection="0">
      <alignment horizontal="left" vertical="top" indent="1"/>
    </xf>
    <xf numFmtId="0" fontId="8" fillId="14" borderId="48" applyNumberFormat="0" applyProtection="0">
      <alignment horizontal="left" vertical="top" indent="1"/>
    </xf>
    <xf numFmtId="0" fontId="8" fillId="8" borderId="48" applyNumberFormat="0" applyProtection="0">
      <alignment horizontal="left" vertical="center" indent="1"/>
    </xf>
    <xf numFmtId="0" fontId="8" fillId="8" borderId="48" applyNumberFormat="0" applyProtection="0">
      <alignment horizontal="left" vertical="center" indent="1"/>
    </xf>
    <xf numFmtId="0" fontId="8" fillId="8" borderId="48" applyNumberFormat="0" applyProtection="0">
      <alignment horizontal="left" vertical="center" indent="1"/>
    </xf>
    <xf numFmtId="0" fontId="8" fillId="8" borderId="48" applyNumberFormat="0" applyProtection="0">
      <alignment horizontal="left" vertical="center" indent="1"/>
    </xf>
    <xf numFmtId="0" fontId="8" fillId="8" borderId="48" applyNumberFormat="0" applyProtection="0">
      <alignment horizontal="left" vertical="center" indent="1"/>
    </xf>
    <xf numFmtId="0" fontId="8" fillId="8" borderId="48" applyNumberFormat="0" applyProtection="0">
      <alignment horizontal="left" vertical="top" indent="1"/>
    </xf>
    <xf numFmtId="0" fontId="8" fillId="8" borderId="48" applyNumberFormat="0" applyProtection="0">
      <alignment horizontal="left" vertical="top" indent="1"/>
    </xf>
    <xf numFmtId="0" fontId="8" fillId="8" borderId="48" applyNumberFormat="0" applyProtection="0">
      <alignment horizontal="left" vertical="top" indent="1"/>
    </xf>
    <xf numFmtId="0" fontId="8" fillId="8" borderId="48" applyNumberFormat="0" applyProtection="0">
      <alignment horizontal="left" vertical="top" indent="1"/>
    </xf>
    <xf numFmtId="0" fontId="8" fillId="8" borderId="48" applyNumberFormat="0" applyProtection="0">
      <alignment horizontal="left" vertical="top" indent="1"/>
    </xf>
    <xf numFmtId="0" fontId="8" fillId="12" borderId="48" applyNumberFormat="0" applyProtection="0">
      <alignment horizontal="left" vertical="center" indent="1"/>
    </xf>
    <xf numFmtId="0" fontId="8" fillId="12" borderId="48" applyNumberFormat="0" applyProtection="0">
      <alignment horizontal="left" vertical="center" indent="1"/>
    </xf>
    <xf numFmtId="0" fontId="8" fillId="12" borderId="48" applyNumberFormat="0" applyProtection="0">
      <alignment horizontal="left" vertical="center" indent="1"/>
    </xf>
    <xf numFmtId="0" fontId="8" fillId="12" borderId="48" applyNumberFormat="0" applyProtection="0">
      <alignment horizontal="left" vertical="center" indent="1"/>
    </xf>
    <xf numFmtId="0" fontId="8" fillId="12" borderId="48" applyNumberFormat="0" applyProtection="0">
      <alignment horizontal="left" vertical="center" indent="1"/>
    </xf>
    <xf numFmtId="0" fontId="8" fillId="12" borderId="48" applyNumberFormat="0" applyProtection="0">
      <alignment horizontal="left" vertical="top" indent="1"/>
    </xf>
    <xf numFmtId="0" fontId="8" fillId="12" borderId="48" applyNumberFormat="0" applyProtection="0">
      <alignment horizontal="left" vertical="top" indent="1"/>
    </xf>
    <xf numFmtId="0" fontId="8" fillId="12" borderId="48" applyNumberFormat="0" applyProtection="0">
      <alignment horizontal="left" vertical="top" indent="1"/>
    </xf>
    <xf numFmtId="0" fontId="8" fillId="12" borderId="48" applyNumberFormat="0" applyProtection="0">
      <alignment horizontal="left" vertical="top" indent="1"/>
    </xf>
    <xf numFmtId="0" fontId="8" fillId="12" borderId="48" applyNumberFormat="0" applyProtection="0">
      <alignment horizontal="left" vertical="top" indent="1"/>
    </xf>
    <xf numFmtId="0" fontId="8" fillId="47" borderId="48" applyNumberFormat="0" applyProtection="0">
      <alignment horizontal="left" vertical="center" indent="1"/>
    </xf>
    <xf numFmtId="0" fontId="8" fillId="47" borderId="48" applyNumberFormat="0" applyProtection="0">
      <alignment horizontal="left" vertical="center" indent="1"/>
    </xf>
    <xf numFmtId="0" fontId="8" fillId="47" borderId="48" applyNumberFormat="0" applyProtection="0">
      <alignment horizontal="left" vertical="center" indent="1"/>
    </xf>
    <xf numFmtId="0" fontId="8" fillId="47" borderId="48" applyNumberFormat="0" applyProtection="0">
      <alignment horizontal="left" vertical="center" indent="1"/>
    </xf>
    <xf numFmtId="0" fontId="8" fillId="47" borderId="48" applyNumberFormat="0" applyProtection="0">
      <alignment horizontal="left" vertical="center" indent="1"/>
    </xf>
    <xf numFmtId="0" fontId="8" fillId="47" borderId="48" applyNumberFormat="0" applyProtection="0">
      <alignment horizontal="left" vertical="top" indent="1"/>
    </xf>
    <xf numFmtId="0" fontId="8" fillId="47" borderId="48" applyNumberFormat="0" applyProtection="0">
      <alignment horizontal="left" vertical="top" indent="1"/>
    </xf>
    <xf numFmtId="0" fontId="8" fillId="47" borderId="48" applyNumberFormat="0" applyProtection="0">
      <alignment horizontal="left" vertical="top" indent="1"/>
    </xf>
    <xf numFmtId="0" fontId="8" fillId="47" borderId="48" applyNumberFormat="0" applyProtection="0">
      <alignment horizontal="left" vertical="top" indent="1"/>
    </xf>
    <xf numFmtId="0" fontId="8" fillId="47" borderId="48" applyNumberFormat="0" applyProtection="0">
      <alignment horizontal="left" vertical="top" indent="1"/>
    </xf>
    <xf numFmtId="0" fontId="8" fillId="11" borderId="28" applyNumberFormat="0">
      <protection locked="0"/>
    </xf>
    <xf numFmtId="0" fontId="8" fillId="11" borderId="28" applyNumberFormat="0">
      <protection locked="0"/>
    </xf>
    <xf numFmtId="0" fontId="8" fillId="11" borderId="28" applyNumberFormat="0">
      <protection locked="0"/>
    </xf>
    <xf numFmtId="0" fontId="8" fillId="11" borderId="28" applyNumberFormat="0">
      <protection locked="0"/>
    </xf>
    <xf numFmtId="0" fontId="8" fillId="11" borderId="28" applyNumberFormat="0">
      <protection locked="0"/>
    </xf>
    <xf numFmtId="0" fontId="48" fillId="14" borderId="50" applyBorder="0"/>
    <xf numFmtId="4" fontId="22" fillId="10" borderId="48" applyNumberFormat="0" applyProtection="0">
      <alignment vertical="center"/>
    </xf>
    <xf numFmtId="4" fontId="22" fillId="10" borderId="48" applyNumberFormat="0" applyProtection="0">
      <alignment vertical="center"/>
    </xf>
    <xf numFmtId="4" fontId="49" fillId="10" borderId="48" applyNumberFormat="0" applyProtection="0">
      <alignment vertical="center"/>
    </xf>
    <xf numFmtId="4" fontId="22" fillId="10" borderId="48" applyNumberFormat="0" applyProtection="0">
      <alignment horizontal="left" vertical="center" indent="1"/>
    </xf>
    <xf numFmtId="4" fontId="22" fillId="10" borderId="48" applyNumberFormat="0" applyProtection="0">
      <alignment horizontal="left" vertical="center" indent="1"/>
    </xf>
    <xf numFmtId="0" fontId="22" fillId="10" borderId="48" applyNumberFormat="0" applyProtection="0">
      <alignment horizontal="left" vertical="top" indent="1"/>
    </xf>
    <xf numFmtId="0" fontId="22" fillId="10" borderId="48" applyNumberFormat="0" applyProtection="0">
      <alignment horizontal="left" vertical="top" indent="1"/>
    </xf>
    <xf numFmtId="4" fontId="22" fillId="47" borderId="48" applyNumberFormat="0" applyProtection="0">
      <alignment horizontal="right" vertical="center"/>
    </xf>
    <xf numFmtId="4" fontId="22" fillId="47" borderId="48" applyNumberFormat="0" applyProtection="0">
      <alignment horizontal="right" vertical="center"/>
    </xf>
    <xf numFmtId="4" fontId="49" fillId="47" borderId="48" applyNumberFormat="0" applyProtection="0">
      <alignment horizontal="right" vertical="center"/>
    </xf>
    <xf numFmtId="4" fontId="22" fillId="8" borderId="48" applyNumberFormat="0" applyProtection="0">
      <alignment horizontal="left" vertical="center" indent="1"/>
    </xf>
    <xf numFmtId="4" fontId="22" fillId="8" borderId="48" applyNumberFormat="0" applyProtection="0">
      <alignment horizontal="left" vertical="center" indent="1"/>
    </xf>
    <xf numFmtId="0" fontId="22" fillId="8" borderId="48" applyNumberFormat="0" applyProtection="0">
      <alignment horizontal="left" vertical="top" indent="1"/>
    </xf>
    <xf numFmtId="0" fontId="22" fillId="8" borderId="48" applyNumberFormat="0" applyProtection="0">
      <alignment horizontal="left" vertical="top" indent="1"/>
    </xf>
    <xf numFmtId="4" fontId="50" fillId="48" borderId="0" applyNumberFormat="0" applyProtection="0">
      <alignment horizontal="left" vertical="center" indent="1"/>
    </xf>
    <xf numFmtId="4" fontId="50" fillId="48" borderId="0" applyNumberFormat="0" applyProtection="0">
      <alignment horizontal="left" vertical="center" indent="1"/>
    </xf>
    <xf numFmtId="4" fontId="50" fillId="48" borderId="0" applyNumberFormat="0" applyProtection="0">
      <alignment horizontal="left" vertical="center" indent="1"/>
    </xf>
    <xf numFmtId="0" fontId="51" fillId="49" borderId="28"/>
    <xf numFmtId="4" fontId="52" fillId="47" borderId="48" applyNumberFormat="0" applyProtection="0">
      <alignment horizontal="right" vertical="center"/>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55" fillId="0" borderId="0"/>
    <xf numFmtId="0" fontId="8" fillId="0" borderId="0"/>
    <xf numFmtId="0" fontId="56" fillId="0" borderId="0"/>
    <xf numFmtId="44" fontId="62" fillId="0" borderId="0" applyFont="0" applyFill="0" applyBorder="0" applyAlignment="0" applyProtection="0"/>
    <xf numFmtId="0" fontId="63" fillId="0" borderId="0" applyNumberFormat="0" applyFill="0" applyBorder="0" applyAlignment="0" applyProtection="0"/>
    <xf numFmtId="0" fontId="7" fillId="0" borderId="0"/>
    <xf numFmtId="0" fontId="51" fillId="81" borderId="0"/>
    <xf numFmtId="0" fontId="26" fillId="82" borderId="0" applyNumberFormat="0" applyBorder="0" applyAlignment="0" applyProtection="0"/>
    <xf numFmtId="0" fontId="26" fillId="28" borderId="0" applyNumberFormat="0" applyBorder="0" applyAlignment="0" applyProtection="0"/>
    <xf numFmtId="0" fontId="27" fillId="83" borderId="0" applyNumberFormat="0" applyBorder="0" applyAlignment="0" applyProtection="0"/>
    <xf numFmtId="0" fontId="26" fillId="84" borderId="0" applyNumberFormat="0" applyBorder="0" applyAlignment="0" applyProtection="0"/>
    <xf numFmtId="0" fontId="26" fillId="27" borderId="0" applyNumberFormat="0" applyBorder="0" applyAlignment="0" applyProtection="0"/>
    <xf numFmtId="0" fontId="27" fillId="23" borderId="0" applyNumberFormat="0" applyBorder="0" applyAlignment="0" applyProtection="0"/>
    <xf numFmtId="0" fontId="27" fillId="85" borderId="0" applyNumberFormat="0" applyBorder="0" applyAlignment="0" applyProtection="0"/>
    <xf numFmtId="0" fontId="26" fillId="86" borderId="0" applyNumberFormat="0" applyBorder="0" applyAlignment="0" applyProtection="0"/>
    <xf numFmtId="0" fontId="26" fillId="87" borderId="0" applyNumberFormat="0" applyBorder="0" applyAlignment="0" applyProtection="0"/>
    <xf numFmtId="0" fontId="27" fillId="88" borderId="0" applyNumberFormat="0" applyBorder="0" applyAlignment="0" applyProtection="0"/>
    <xf numFmtId="0" fontId="27" fillId="89" borderId="0" applyNumberFormat="0" applyBorder="0" applyAlignment="0" applyProtection="0"/>
    <xf numFmtId="0" fontId="26" fillId="84" borderId="0" applyNumberFormat="0" applyBorder="0" applyAlignment="0" applyProtection="0"/>
    <xf numFmtId="0" fontId="26" fillId="24" borderId="0" applyNumberFormat="0" applyBorder="0" applyAlignment="0" applyProtection="0"/>
    <xf numFmtId="0" fontId="27" fillId="27" borderId="0" applyNumberFormat="0" applyBorder="0" applyAlignment="0" applyProtection="0"/>
    <xf numFmtId="0" fontId="27" fillId="83" borderId="0" applyNumberFormat="0" applyBorder="0" applyAlignment="0" applyProtection="0"/>
    <xf numFmtId="0" fontId="26" fillId="26" borderId="0" applyNumberFormat="0" applyBorder="0" applyAlignment="0" applyProtection="0"/>
    <xf numFmtId="0" fontId="27" fillId="83" borderId="0" applyNumberFormat="0" applyBorder="0" applyAlignment="0" applyProtection="0"/>
    <xf numFmtId="0" fontId="27" fillId="90" borderId="0" applyNumberFormat="0" applyBorder="0" applyAlignment="0" applyProtection="0"/>
    <xf numFmtId="0" fontId="26" fillId="32" borderId="0" applyNumberFormat="0" applyBorder="0" applyAlignment="0" applyProtection="0"/>
    <xf numFmtId="0" fontId="27" fillId="91" borderId="0" applyNumberFormat="0" applyBorder="0" applyAlignment="0" applyProtection="0"/>
    <xf numFmtId="0" fontId="83" fillId="31" borderId="0" applyNumberFormat="0" applyBorder="0" applyAlignment="0" applyProtection="0"/>
    <xf numFmtId="0" fontId="84" fillId="92" borderId="60" applyNumberFormat="0" applyAlignment="0" applyProtection="0"/>
    <xf numFmtId="0" fontId="31" fillId="89" borderId="41" applyNumberFormat="0" applyAlignment="0" applyProtection="0"/>
    <xf numFmtId="0" fontId="33" fillId="93" borderId="0" applyNumberFormat="0" applyBorder="0" applyAlignment="0" applyProtection="0"/>
    <xf numFmtId="0" fontId="33" fillId="94" borderId="0" applyNumberFormat="0" applyBorder="0" applyAlignment="0" applyProtection="0"/>
    <xf numFmtId="0" fontId="26" fillId="87" borderId="0" applyNumberFormat="0" applyBorder="0" applyAlignment="0" applyProtection="0"/>
    <xf numFmtId="0" fontId="37" fillId="0" borderId="61" applyNumberFormat="0" applyFill="0" applyAlignment="0" applyProtection="0"/>
    <xf numFmtId="0" fontId="38" fillId="0" borderId="62" applyNumberFormat="0" applyFill="0" applyAlignment="0" applyProtection="0"/>
    <xf numFmtId="0" fontId="39" fillId="32" borderId="60" applyNumberFormat="0" applyAlignment="0" applyProtection="0"/>
    <xf numFmtId="0" fontId="35" fillId="0" borderId="63" applyNumberFormat="0" applyFill="0" applyAlignment="0" applyProtection="0"/>
    <xf numFmtId="0" fontId="35" fillId="32" borderId="0" applyNumberFormat="0" applyBorder="0" applyAlignment="0" applyProtection="0"/>
    <xf numFmtId="0" fontId="51" fillId="31" borderId="60" applyNumberFormat="0" applyFont="0" applyAlignment="0" applyProtection="0"/>
    <xf numFmtId="0" fontId="44" fillId="92" borderId="47" applyNumberFormat="0" applyAlignment="0" applyProtection="0"/>
    <xf numFmtId="4" fontId="51" fillId="39" borderId="60" applyNumberFormat="0" applyProtection="0">
      <alignment vertical="center"/>
    </xf>
    <xf numFmtId="4" fontId="86" fillId="95" borderId="60" applyNumberFormat="0" applyProtection="0">
      <alignment vertical="center"/>
    </xf>
    <xf numFmtId="4" fontId="51" fillId="95" borderId="60" applyNumberFormat="0" applyProtection="0">
      <alignment horizontal="left" vertical="center" indent="1"/>
    </xf>
    <xf numFmtId="0" fontId="80" fillId="39" borderId="48" applyNumberFormat="0" applyProtection="0">
      <alignment horizontal="left" vertical="top" indent="1"/>
    </xf>
    <xf numFmtId="4" fontId="51" fillId="96" borderId="60" applyNumberFormat="0" applyProtection="0">
      <alignment horizontal="left" vertical="center" indent="1"/>
    </xf>
    <xf numFmtId="4" fontId="51" fillId="13" borderId="60" applyNumberFormat="0" applyProtection="0">
      <alignment horizontal="right" vertical="center"/>
    </xf>
    <xf numFmtId="4" fontId="51" fillId="97" borderId="60" applyNumberFormat="0" applyProtection="0">
      <alignment horizontal="right" vertical="center"/>
    </xf>
    <xf numFmtId="4" fontId="51" fillId="40" borderId="64" applyNumberFormat="0" applyProtection="0">
      <alignment horizontal="right" vertical="center"/>
    </xf>
    <xf numFmtId="4" fontId="51" fillId="41" borderId="60" applyNumberFormat="0" applyProtection="0">
      <alignment horizontal="right" vertical="center"/>
    </xf>
    <xf numFmtId="4" fontId="51" fillId="42" borderId="60" applyNumberFormat="0" applyProtection="0">
      <alignment horizontal="right" vertical="center"/>
    </xf>
    <xf numFmtId="4" fontId="51" fillId="43" borderId="60" applyNumberFormat="0" applyProtection="0">
      <alignment horizontal="right" vertical="center"/>
    </xf>
    <xf numFmtId="4" fontId="51" fillId="15" borderId="60" applyNumberFormat="0" applyProtection="0">
      <alignment horizontal="right" vertical="center"/>
    </xf>
    <xf numFmtId="4" fontId="51" fillId="44" borderId="60" applyNumberFormat="0" applyProtection="0">
      <alignment horizontal="right" vertical="center"/>
    </xf>
    <xf numFmtId="4" fontId="51" fillId="45" borderId="60" applyNumberFormat="0" applyProtection="0">
      <alignment horizontal="right" vertical="center"/>
    </xf>
    <xf numFmtId="4" fontId="51" fillId="46" borderId="64" applyNumberFormat="0" applyProtection="0">
      <alignment horizontal="left" vertical="center" indent="1"/>
    </xf>
    <xf numFmtId="4" fontId="8" fillId="14" borderId="64" applyNumberFormat="0" applyProtection="0">
      <alignment horizontal="left" vertical="center" indent="1"/>
    </xf>
    <xf numFmtId="4" fontId="8" fillId="14" borderId="64" applyNumberFormat="0" applyProtection="0">
      <alignment horizontal="left" vertical="center" indent="1"/>
    </xf>
    <xf numFmtId="4" fontId="51" fillId="8" borderId="60" applyNumberFormat="0" applyProtection="0">
      <alignment horizontal="right" vertical="center"/>
    </xf>
    <xf numFmtId="4" fontId="51" fillId="47" borderId="64" applyNumberFormat="0" applyProtection="0">
      <alignment horizontal="left" vertical="center" indent="1"/>
    </xf>
    <xf numFmtId="4" fontId="51" fillId="8" borderId="64" applyNumberFormat="0" applyProtection="0">
      <alignment horizontal="left" vertical="center" indent="1"/>
    </xf>
    <xf numFmtId="0" fontId="51" fillId="16" borderId="60" applyNumberFormat="0" applyProtection="0">
      <alignment horizontal="left" vertical="center" indent="1"/>
    </xf>
    <xf numFmtId="0" fontId="51" fillId="14" borderId="48" applyNumberFormat="0" applyProtection="0">
      <alignment horizontal="left" vertical="top" indent="1"/>
    </xf>
    <xf numFmtId="0" fontId="51" fillId="98" borderId="60" applyNumberFormat="0" applyProtection="0">
      <alignment horizontal="left" vertical="center" indent="1"/>
    </xf>
    <xf numFmtId="0" fontId="51" fillId="8" borderId="48" applyNumberFormat="0" applyProtection="0">
      <alignment horizontal="left" vertical="top" indent="1"/>
    </xf>
    <xf numFmtId="0" fontId="51" fillId="12" borderId="60" applyNumberFormat="0" applyProtection="0">
      <alignment horizontal="left" vertical="center" indent="1"/>
    </xf>
    <xf numFmtId="0" fontId="51" fillId="12" borderId="48" applyNumberFormat="0" applyProtection="0">
      <alignment horizontal="left" vertical="top" indent="1"/>
    </xf>
    <xf numFmtId="0" fontId="51" fillId="47" borderId="60" applyNumberFormat="0" applyProtection="0">
      <alignment horizontal="left" vertical="center" indent="1"/>
    </xf>
    <xf numFmtId="0" fontId="51" fillId="47" borderId="48" applyNumberFormat="0" applyProtection="0">
      <alignment horizontal="left" vertical="top" indent="1"/>
    </xf>
    <xf numFmtId="0" fontId="51" fillId="11" borderId="65" applyNumberFormat="0">
      <protection locked="0"/>
    </xf>
    <xf numFmtId="4" fontId="79" fillId="10" borderId="48" applyNumberFormat="0" applyProtection="0">
      <alignment vertical="center"/>
    </xf>
    <xf numFmtId="4" fontId="86" fillId="99" borderId="28" applyNumberFormat="0" applyProtection="0">
      <alignment vertical="center"/>
    </xf>
    <xf numFmtId="4" fontId="79" fillId="16" borderId="48" applyNumberFormat="0" applyProtection="0">
      <alignment horizontal="left" vertical="center" indent="1"/>
    </xf>
    <xf numFmtId="0" fontId="79" fillId="10" borderId="48" applyNumberFormat="0" applyProtection="0">
      <alignment horizontal="left" vertical="top" indent="1"/>
    </xf>
    <xf numFmtId="4" fontId="51" fillId="0" borderId="60" applyNumberFormat="0" applyProtection="0">
      <alignment horizontal="right" vertical="center"/>
    </xf>
    <xf numFmtId="4" fontId="86" fillId="100" borderId="60" applyNumberFormat="0" applyProtection="0">
      <alignment horizontal="right" vertical="center"/>
    </xf>
    <xf numFmtId="4" fontId="51" fillId="96" borderId="60" applyNumberFormat="0" applyProtection="0">
      <alignment horizontal="left" vertical="center" indent="1"/>
    </xf>
    <xf numFmtId="0" fontId="79" fillId="8" borderId="48" applyNumberFormat="0" applyProtection="0">
      <alignment horizontal="left" vertical="top" indent="1"/>
    </xf>
    <xf numFmtId="4" fontId="81" fillId="48" borderId="64" applyNumberFormat="0" applyProtection="0">
      <alignment horizontal="left" vertical="center" indent="1"/>
    </xf>
    <xf numFmtId="4" fontId="82" fillId="11" borderId="60" applyNumberFormat="0" applyProtection="0">
      <alignment horizontal="right" vertical="center"/>
    </xf>
    <xf numFmtId="0" fontId="85" fillId="0" borderId="0" applyNumberFormat="0" applyFill="0" applyBorder="0" applyAlignment="0" applyProtection="0"/>
    <xf numFmtId="0" fontId="7" fillId="62" borderId="0" applyNumberFormat="0" applyBorder="0" applyAlignment="0" applyProtection="0"/>
    <xf numFmtId="0" fontId="27" fillId="85"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27" fillId="85" borderId="0" applyNumberFormat="0" applyBorder="0" applyAlignment="0" applyProtection="0"/>
    <xf numFmtId="0" fontId="7" fillId="67" borderId="0" applyNumberFormat="0" applyBorder="0" applyAlignment="0" applyProtection="0"/>
    <xf numFmtId="0" fontId="27" fillId="89" borderId="0" applyNumberFormat="0" applyBorder="0" applyAlignment="0" applyProtection="0"/>
    <xf numFmtId="0" fontId="27" fillId="85" borderId="0" applyNumberFormat="0" applyBorder="0" applyAlignment="0" applyProtection="0"/>
    <xf numFmtId="0" fontId="7" fillId="67" borderId="0" applyNumberFormat="0" applyBorder="0" applyAlignment="0" applyProtection="0"/>
    <xf numFmtId="0" fontId="27" fillId="89" borderId="0" applyNumberFormat="0" applyBorder="0" applyAlignment="0" applyProtection="0"/>
    <xf numFmtId="0" fontId="7" fillId="63" borderId="0" applyNumberFormat="0" applyBorder="0" applyAlignment="0" applyProtection="0"/>
    <xf numFmtId="0" fontId="27" fillId="89" borderId="0" applyNumberFormat="0" applyBorder="0" applyAlignment="0" applyProtection="0"/>
    <xf numFmtId="0" fontId="7" fillId="6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7" fillId="63"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27" fillId="90" borderId="0" applyNumberFormat="0" applyBorder="0" applyAlignment="0" applyProtection="0"/>
    <xf numFmtId="0" fontId="27" fillId="90" borderId="0" applyNumberFormat="0" applyBorder="0" applyAlignment="0" applyProtection="0"/>
    <xf numFmtId="0" fontId="27" fillId="90" borderId="0" applyNumberFormat="0" applyBorder="0" applyAlignment="0" applyProtection="0"/>
    <xf numFmtId="0" fontId="7" fillId="59"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58" borderId="0" applyNumberFormat="0" applyBorder="0" applyAlignment="0" applyProtection="0"/>
    <xf numFmtId="0" fontId="8" fillId="0" borderId="0"/>
    <xf numFmtId="0" fontId="101" fillId="80" borderId="0" applyNumberFormat="0" applyBorder="0" applyAlignment="0" applyProtection="0"/>
    <xf numFmtId="0" fontId="43" fillId="79" borderId="0" applyNumberFormat="0" applyBorder="0" applyAlignment="0" applyProtection="0"/>
    <xf numFmtId="0" fontId="43" fillId="78" borderId="0" applyNumberFormat="0" applyBorder="0" applyAlignment="0" applyProtection="0"/>
    <xf numFmtId="0" fontId="101" fillId="77" borderId="0" applyNumberFormat="0" applyBorder="0" applyAlignment="0" applyProtection="0"/>
    <xf numFmtId="0" fontId="43" fillId="74" borderId="0" applyNumberFormat="0" applyBorder="0" applyAlignment="0" applyProtection="0"/>
    <xf numFmtId="0" fontId="101" fillId="73" borderId="0" applyNumberFormat="0" applyBorder="0" applyAlignment="0" applyProtection="0"/>
    <xf numFmtId="0" fontId="101" fillId="72" borderId="0" applyNumberFormat="0" applyBorder="0" applyAlignment="0" applyProtection="0"/>
    <xf numFmtId="0" fontId="43" fillId="71" borderId="0" applyNumberFormat="0" applyBorder="0" applyAlignment="0" applyProtection="0"/>
    <xf numFmtId="0" fontId="43" fillId="70" borderId="0" applyNumberFormat="0" applyBorder="0" applyAlignment="0" applyProtection="0"/>
    <xf numFmtId="0" fontId="101" fillId="69" borderId="0" applyNumberFormat="0" applyBorder="0" applyAlignment="0" applyProtection="0"/>
    <xf numFmtId="0" fontId="101" fillId="68" borderId="0" applyNumberFormat="0" applyBorder="0" applyAlignment="0" applyProtection="0"/>
    <xf numFmtId="0" fontId="43" fillId="67" borderId="0" applyNumberFormat="0" applyBorder="0" applyAlignment="0" applyProtection="0"/>
    <xf numFmtId="0" fontId="43" fillId="66" borderId="0" applyNumberFormat="0" applyBorder="0" applyAlignment="0" applyProtection="0"/>
    <xf numFmtId="0" fontId="101" fillId="65" borderId="0" applyNumberFormat="0" applyBorder="0" applyAlignment="0" applyProtection="0"/>
    <xf numFmtId="0" fontId="101" fillId="64" borderId="0" applyNumberFormat="0" applyBorder="0" applyAlignment="0" applyProtection="0"/>
    <xf numFmtId="0" fontId="43" fillId="63" borderId="0" applyNumberFormat="0" applyBorder="0" applyAlignment="0" applyProtection="0"/>
    <xf numFmtId="0" fontId="43" fillId="62" borderId="0" applyNumberFormat="0" applyBorder="0" applyAlignment="0" applyProtection="0"/>
    <xf numFmtId="0" fontId="101" fillId="61" borderId="0" applyNumberFormat="0" applyBorder="0" applyAlignment="0" applyProtection="0"/>
    <xf numFmtId="0" fontId="101" fillId="60" borderId="0" applyNumberFormat="0" applyBorder="0" applyAlignment="0" applyProtection="0"/>
    <xf numFmtId="0" fontId="43" fillId="59" borderId="0" applyNumberFormat="0" applyBorder="0" applyAlignment="0" applyProtection="0"/>
    <xf numFmtId="0" fontId="27" fillId="90" borderId="0" applyNumberFormat="0" applyBorder="0" applyAlignment="0" applyProtection="0"/>
    <xf numFmtId="0" fontId="27" fillId="90" borderId="0" applyNumberFormat="0" applyBorder="0" applyAlignment="0" applyProtection="0"/>
    <xf numFmtId="0" fontId="43" fillId="58" borderId="0" applyNumberFormat="0" applyBorder="0" applyAlignment="0" applyProtection="0"/>
    <xf numFmtId="0" fontId="101" fillId="57" borderId="0" applyNumberFormat="0" applyBorder="0" applyAlignment="0" applyProtection="0"/>
    <xf numFmtId="0" fontId="100" fillId="0" borderId="59" applyNumberFormat="0" applyFill="0" applyAlignment="0" applyProtection="0"/>
    <xf numFmtId="0" fontId="27" fillId="83" borderId="0" applyNumberFormat="0" applyBorder="0" applyAlignment="0" applyProtection="0"/>
    <xf numFmtId="0" fontId="27" fillId="83" borderId="0" applyNumberFormat="0" applyBorder="0" applyAlignment="0" applyProtection="0"/>
    <xf numFmtId="0" fontId="99" fillId="0" borderId="0" applyNumberFormat="0" applyFill="0" applyBorder="0" applyAlignment="0" applyProtection="0"/>
    <xf numFmtId="0" fontId="43" fillId="56" borderId="58" applyNumberFormat="0" applyFont="0" applyAlignment="0" applyProtection="0"/>
    <xf numFmtId="0" fontId="27" fillId="89" borderId="0" applyNumberFormat="0" applyBorder="0" applyAlignment="0" applyProtection="0"/>
    <xf numFmtId="0" fontId="98" fillId="0" borderId="0" applyNumberFormat="0" applyFill="0" applyBorder="0" applyAlignment="0" applyProtection="0"/>
    <xf numFmtId="0" fontId="27" fillId="89" borderId="0" applyNumberFormat="0" applyBorder="0" applyAlignment="0" applyProtection="0"/>
    <xf numFmtId="0" fontId="97" fillId="55" borderId="57" applyNumberFormat="0" applyAlignment="0" applyProtection="0"/>
    <xf numFmtId="0" fontId="27" fillId="85" borderId="0" applyNumberFormat="0" applyBorder="0" applyAlignment="0" applyProtection="0"/>
    <xf numFmtId="0" fontId="96" fillId="0" borderId="56" applyNumberFormat="0" applyFill="0" applyAlignment="0" applyProtection="0"/>
    <xf numFmtId="0" fontId="95" fillId="2" borderId="1" applyNumberFormat="0" applyAlignment="0" applyProtection="0"/>
    <xf numFmtId="0" fontId="27" fillId="85" borderId="0" applyNumberFormat="0" applyBorder="0" applyAlignment="0" applyProtection="0"/>
    <xf numFmtId="0" fontId="94" fillId="2" borderId="55" applyNumberFormat="0" applyAlignment="0" applyProtection="0"/>
    <xf numFmtId="0" fontId="93" fillId="54" borderId="1" applyNumberFormat="0" applyAlignment="0" applyProtection="0"/>
    <xf numFmtId="0" fontId="92" fillId="53" borderId="0" applyNumberFormat="0" applyBorder="0" applyAlignment="0" applyProtection="0"/>
    <xf numFmtId="0" fontId="43" fillId="75"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5" borderId="0" applyNumberFormat="0" applyBorder="0" applyAlignment="0" applyProtection="0"/>
    <xf numFmtId="0" fontId="7" fillId="58" borderId="0" applyNumberFormat="0" applyBorder="0" applyAlignment="0" applyProtection="0"/>
    <xf numFmtId="0" fontId="91" fillId="52" borderId="0" applyNumberFormat="0" applyBorder="0" applyAlignment="0" applyProtection="0"/>
    <xf numFmtId="0" fontId="90" fillId="51" borderId="0" applyNumberFormat="0" applyBorder="0" applyAlignment="0" applyProtection="0"/>
    <xf numFmtId="0" fontId="89" fillId="0" borderId="0" applyNumberFormat="0" applyFill="0" applyBorder="0" applyAlignment="0" applyProtection="0"/>
    <xf numFmtId="0" fontId="101" fillId="76"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79" borderId="0" applyNumberFormat="0" applyBorder="0" applyAlignment="0" applyProtection="0"/>
    <xf numFmtId="0" fontId="7" fillId="58" borderId="0" applyNumberFormat="0" applyBorder="0" applyAlignment="0" applyProtection="0"/>
    <xf numFmtId="0" fontId="89" fillId="0" borderId="54" applyNumberFormat="0" applyFill="0" applyAlignment="0" applyProtection="0"/>
    <xf numFmtId="0" fontId="88" fillId="0" borderId="53" applyNumberFormat="0" applyFill="0" applyAlignment="0" applyProtection="0"/>
    <xf numFmtId="0" fontId="87" fillId="0" borderId="52" applyNumberFormat="0" applyFill="0" applyAlignment="0" applyProtection="0"/>
    <xf numFmtId="44" fontId="43" fillId="0" borderId="0" applyFont="0" applyFill="0" applyBorder="0" applyAlignment="0" applyProtection="0"/>
    <xf numFmtId="0" fontId="43" fillId="0" borderId="0"/>
    <xf numFmtId="0" fontId="7" fillId="79" borderId="0" applyNumberFormat="0" applyBorder="0" applyAlignment="0" applyProtection="0"/>
    <xf numFmtId="0" fontId="7" fillId="79" borderId="0" applyNumberFormat="0" applyBorder="0" applyAlignment="0" applyProtection="0"/>
    <xf numFmtId="0" fontId="78" fillId="60" borderId="0" applyNumberFormat="0" applyBorder="0" applyAlignment="0" applyProtection="0"/>
    <xf numFmtId="0" fontId="78" fillId="64" borderId="0" applyNumberFormat="0" applyBorder="0" applyAlignment="0" applyProtection="0"/>
    <xf numFmtId="0" fontId="78" fillId="68" borderId="0" applyNumberFormat="0" applyBorder="0" applyAlignment="0" applyProtection="0"/>
    <xf numFmtId="0" fontId="78" fillId="72" borderId="0" applyNumberFormat="0" applyBorder="0" applyAlignment="0" applyProtection="0"/>
    <xf numFmtId="0" fontId="78" fillId="76" borderId="0" applyNumberFormat="0" applyBorder="0" applyAlignment="0" applyProtection="0"/>
    <xf numFmtId="0" fontId="78" fillId="80"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7" fillId="20"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7" fillId="2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7" fillId="28"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7" fillId="28"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26" fillId="18" borderId="0" applyNumberFormat="0" applyBorder="0" applyAlignment="0" applyProtection="0"/>
    <xf numFmtId="0" fontId="27" fillId="19"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26" fillId="23" borderId="0" applyNumberFormat="0" applyBorder="0" applyAlignment="0" applyProtection="0"/>
    <xf numFmtId="0" fontId="27" fillId="32" borderId="0" applyNumberFormat="0" applyBorder="0" applyAlignment="0" applyProtection="0"/>
    <xf numFmtId="0" fontId="78" fillId="77" borderId="0" applyNumberFormat="0" applyBorder="0" applyAlignment="0" applyProtection="0"/>
    <xf numFmtId="0" fontId="78" fillId="77" borderId="0" applyNumberFormat="0" applyBorder="0" applyAlignment="0" applyProtection="0"/>
    <xf numFmtId="0" fontId="78" fillId="77" borderId="0" applyNumberFormat="0" applyBorder="0" applyAlignment="0" applyProtection="0"/>
    <xf numFmtId="0" fontId="68" fillId="52" borderId="0" applyNumberFormat="0" applyBorder="0" applyAlignment="0" applyProtection="0"/>
    <xf numFmtId="0" fontId="72" fillId="2" borderId="1" applyNumberFormat="0" applyAlignment="0" applyProtection="0"/>
    <xf numFmtId="0" fontId="74" fillId="55" borderId="57" applyNumberFormat="0" applyAlignment="0" applyProtection="0"/>
    <xf numFmtId="0" fontId="33" fillId="35" borderId="0" applyNumberFormat="0" applyBorder="0" applyAlignment="0" applyProtection="0"/>
    <xf numFmtId="0" fontId="33" fillId="36" borderId="0" applyNumberFormat="0" applyBorder="0" applyAlignment="0" applyProtection="0"/>
    <xf numFmtId="0" fontId="76" fillId="0" borderId="0" applyNumberFormat="0" applyFill="0" applyBorder="0" applyAlignment="0" applyProtection="0"/>
    <xf numFmtId="0" fontId="67" fillId="51" borderId="0" applyNumberFormat="0" applyBorder="0" applyAlignment="0" applyProtection="0"/>
    <xf numFmtId="0" fontId="64" fillId="0" borderId="52" applyNumberFormat="0" applyFill="0" applyAlignment="0" applyProtection="0"/>
    <xf numFmtId="0" fontId="65" fillId="0" borderId="53" applyNumberFormat="0" applyFill="0" applyAlignment="0" applyProtection="0"/>
    <xf numFmtId="0" fontId="66" fillId="0" borderId="54" applyNumberFormat="0" applyFill="0" applyAlignment="0" applyProtection="0"/>
    <xf numFmtId="0" fontId="66" fillId="0" borderId="0" applyNumberFormat="0" applyFill="0" applyBorder="0" applyAlignment="0" applyProtection="0"/>
    <xf numFmtId="0" fontId="70" fillId="54" borderId="1" applyNumberFormat="0" applyAlignment="0" applyProtection="0"/>
    <xf numFmtId="0" fontId="73" fillId="0" borderId="56" applyNumberFormat="0" applyFill="0" applyAlignment="0" applyProtection="0"/>
    <xf numFmtId="0" fontId="69" fillId="53" borderId="0" applyNumberFormat="0" applyBorder="0" applyAlignment="0" applyProtection="0"/>
    <xf numFmtId="0" fontId="7" fillId="0" borderId="0"/>
    <xf numFmtId="0" fontId="7" fillId="0" borderId="0"/>
    <xf numFmtId="0" fontId="7" fillId="56" borderId="58" applyNumberFormat="0" applyFont="0" applyAlignment="0" applyProtection="0"/>
    <xf numFmtId="0" fontId="7" fillId="56" borderId="58" applyNumberFormat="0" applyFont="0" applyAlignment="0" applyProtection="0"/>
    <xf numFmtId="0" fontId="7" fillId="56" borderId="58" applyNumberFormat="0" applyFont="0" applyAlignment="0" applyProtection="0"/>
    <xf numFmtId="0" fontId="71" fillId="2" borderId="55" applyNumberFormat="0" applyAlignment="0" applyProtection="0"/>
    <xf numFmtId="4" fontId="45" fillId="39" borderId="48" applyNumberFormat="0" applyProtection="0">
      <alignment vertical="center"/>
    </xf>
    <xf numFmtId="4" fontId="46" fillId="39" borderId="48" applyNumberFormat="0" applyProtection="0">
      <alignment vertical="center"/>
    </xf>
    <xf numFmtId="4" fontId="45" fillId="39" borderId="48" applyNumberFormat="0" applyProtection="0">
      <alignment horizontal="left" vertical="center" indent="1"/>
    </xf>
    <xf numFmtId="0" fontId="45" fillId="39" borderId="48" applyNumberFormat="0" applyProtection="0">
      <alignment horizontal="left" vertical="top" indent="1"/>
    </xf>
    <xf numFmtId="4" fontId="45" fillId="8" borderId="0" applyNumberFormat="0" applyProtection="0">
      <alignment horizontal="left" vertical="center" indent="1"/>
    </xf>
    <xf numFmtId="4" fontId="22" fillId="13" borderId="48" applyNumberFormat="0" applyProtection="0">
      <alignment horizontal="right" vertical="center"/>
    </xf>
    <xf numFmtId="4" fontId="22" fillId="9" borderId="48" applyNumberFormat="0" applyProtection="0">
      <alignment horizontal="right" vertical="center"/>
    </xf>
    <xf numFmtId="4" fontId="22" fillId="40" borderId="48" applyNumberFormat="0" applyProtection="0">
      <alignment horizontal="right" vertical="center"/>
    </xf>
    <xf numFmtId="4" fontId="22" fillId="41" borderId="48" applyNumberFormat="0" applyProtection="0">
      <alignment horizontal="right" vertical="center"/>
    </xf>
    <xf numFmtId="4" fontId="22" fillId="42" borderId="48" applyNumberFormat="0" applyProtection="0">
      <alignment horizontal="right" vertical="center"/>
    </xf>
    <xf numFmtId="4" fontId="22" fillId="43" borderId="48" applyNumberFormat="0" applyProtection="0">
      <alignment horizontal="right" vertical="center"/>
    </xf>
    <xf numFmtId="4" fontId="22" fillId="15" borderId="48" applyNumberFormat="0" applyProtection="0">
      <alignment horizontal="right" vertical="center"/>
    </xf>
    <xf numFmtId="4" fontId="22" fillId="44" borderId="48" applyNumberFormat="0" applyProtection="0">
      <alignment horizontal="right" vertical="center"/>
    </xf>
    <xf numFmtId="4" fontId="22" fillId="45" borderId="48" applyNumberFormat="0" applyProtection="0">
      <alignment horizontal="right" vertical="center"/>
    </xf>
    <xf numFmtId="4" fontId="45" fillId="46" borderId="49" applyNumberFormat="0" applyProtection="0">
      <alignment horizontal="left" vertical="center" indent="1"/>
    </xf>
    <xf numFmtId="4" fontId="47" fillId="14" borderId="0" applyNumberFormat="0" applyProtection="0">
      <alignment horizontal="left" vertical="center" indent="1"/>
    </xf>
    <xf numFmtId="4" fontId="22" fillId="8" borderId="48" applyNumberFormat="0" applyProtection="0">
      <alignment horizontal="right" vertical="center"/>
    </xf>
    <xf numFmtId="4" fontId="22" fillId="47" borderId="0" applyNumberFormat="0" applyProtection="0">
      <alignment horizontal="left" vertical="center" indent="1"/>
    </xf>
    <xf numFmtId="4" fontId="22" fillId="8" borderId="0" applyNumberFormat="0" applyProtection="0">
      <alignment horizontal="left" vertical="center" indent="1"/>
    </xf>
    <xf numFmtId="4" fontId="49" fillId="10" borderId="48" applyNumberFormat="0" applyProtection="0">
      <alignment vertical="center"/>
    </xf>
    <xf numFmtId="4" fontId="22" fillId="10" borderId="48" applyNumberFormat="0" applyProtection="0">
      <alignment horizontal="left" vertical="center" indent="1"/>
    </xf>
    <xf numFmtId="4" fontId="22" fillId="47" borderId="48" applyNumberFormat="0" applyProtection="0">
      <alignment horizontal="right" vertical="center"/>
    </xf>
    <xf numFmtId="4" fontId="49" fillId="47" borderId="48" applyNumberFormat="0" applyProtection="0">
      <alignment horizontal="right" vertical="center"/>
    </xf>
    <xf numFmtId="4" fontId="22" fillId="8" borderId="48" applyNumberFormat="0" applyProtection="0">
      <alignment horizontal="left" vertical="center" indent="1"/>
    </xf>
    <xf numFmtId="4" fontId="50" fillId="48" borderId="0" applyNumberFormat="0" applyProtection="0">
      <alignment horizontal="left" vertical="center" indent="1"/>
    </xf>
    <xf numFmtId="4" fontId="52" fillId="47" borderId="48" applyNumberFormat="0" applyProtection="0">
      <alignment horizontal="right" vertical="center"/>
    </xf>
    <xf numFmtId="0" fontId="63" fillId="0" borderId="0" applyNumberFormat="0" applyFill="0" applyBorder="0" applyAlignment="0" applyProtection="0"/>
    <xf numFmtId="0" fontId="77" fillId="0" borderId="59" applyNumberFormat="0" applyFill="0" applyAlignment="0" applyProtection="0"/>
    <xf numFmtId="0" fontId="75" fillId="0" borderId="0" applyNumberFormat="0" applyFill="0" applyBorder="0" applyAlignment="0" applyProtection="0"/>
    <xf numFmtId="0" fontId="22" fillId="8" borderId="0" applyNumberFormat="0" applyBorder="0" applyAlignment="0" applyProtection="0"/>
    <xf numFmtId="0" fontId="22" fillId="8" borderId="0" applyNumberFormat="0" applyBorder="0" applyAlignment="0" applyProtection="0"/>
    <xf numFmtId="0" fontId="8" fillId="0" borderId="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4" fontId="51" fillId="96" borderId="60" applyNumberFormat="0" applyProtection="0">
      <alignment horizontal="left" vertical="center" indent="1"/>
    </xf>
    <xf numFmtId="4" fontId="51" fillId="96" borderId="60" applyNumberFormat="0" applyProtection="0">
      <alignment horizontal="left" vertical="center" indent="1"/>
    </xf>
    <xf numFmtId="0" fontId="51" fillId="16" borderId="60" applyNumberFormat="0" applyProtection="0">
      <alignment horizontal="left" vertical="center" indent="1"/>
    </xf>
    <xf numFmtId="4" fontId="51" fillId="0" borderId="60" applyNumberFormat="0" applyProtection="0">
      <alignment horizontal="right" vertical="center"/>
    </xf>
    <xf numFmtId="0" fontId="51" fillId="98" borderId="60" applyNumberFormat="0" applyProtection="0">
      <alignment horizontal="left" vertical="center" indent="1"/>
    </xf>
    <xf numFmtId="0" fontId="51" fillId="12" borderId="60" applyNumberFormat="0" applyProtection="0">
      <alignment horizontal="left" vertical="center" indent="1"/>
    </xf>
    <xf numFmtId="0" fontId="51" fillId="47" borderId="60" applyNumberFormat="0" applyProtection="0">
      <alignment horizontal="left" vertical="center" indent="1"/>
    </xf>
    <xf numFmtId="4" fontId="79" fillId="16" borderId="48" applyNumberFormat="0" applyProtection="0">
      <alignment horizontal="left" vertical="center" indent="1"/>
    </xf>
    <xf numFmtId="4" fontId="51" fillId="39" borderId="60" applyNumberFormat="0" applyProtection="0">
      <alignment vertical="center"/>
    </xf>
    <xf numFmtId="4" fontId="51" fillId="95" borderId="60" applyNumberFormat="0" applyProtection="0">
      <alignment horizontal="left" vertical="center" indent="1"/>
    </xf>
    <xf numFmtId="4" fontId="51" fillId="13" borderId="60" applyNumberFormat="0" applyProtection="0">
      <alignment horizontal="right" vertical="center"/>
    </xf>
    <xf numFmtId="4" fontId="51" fillId="97" borderId="60" applyNumberFormat="0" applyProtection="0">
      <alignment horizontal="right" vertical="center"/>
    </xf>
    <xf numFmtId="4" fontId="51" fillId="40" borderId="64" applyNumberFormat="0" applyProtection="0">
      <alignment horizontal="right" vertical="center"/>
    </xf>
    <xf numFmtId="4" fontId="51" fillId="41" borderId="60" applyNumberFormat="0" applyProtection="0">
      <alignment horizontal="right" vertical="center"/>
    </xf>
    <xf numFmtId="4" fontId="51" fillId="42" borderId="60" applyNumberFormat="0" applyProtection="0">
      <alignment horizontal="right" vertical="center"/>
    </xf>
    <xf numFmtId="4" fontId="51" fillId="43" borderId="60" applyNumberFormat="0" applyProtection="0">
      <alignment horizontal="right" vertical="center"/>
    </xf>
    <xf numFmtId="4" fontId="51" fillId="15" borderId="60" applyNumberFormat="0" applyProtection="0">
      <alignment horizontal="right" vertical="center"/>
    </xf>
    <xf numFmtId="4" fontId="51" fillId="44" borderId="60" applyNumberFormat="0" applyProtection="0">
      <alignment horizontal="right" vertical="center"/>
    </xf>
    <xf numFmtId="4" fontId="51" fillId="45" borderId="60" applyNumberFormat="0" applyProtection="0">
      <alignment horizontal="right" vertical="center"/>
    </xf>
    <xf numFmtId="4" fontId="51" fillId="46" borderId="64" applyNumberFormat="0" applyProtection="0">
      <alignment horizontal="left" vertical="center" indent="1"/>
    </xf>
    <xf numFmtId="4" fontId="51" fillId="8" borderId="60" applyNumberFormat="0" applyProtection="0">
      <alignment horizontal="right" vertical="center"/>
    </xf>
    <xf numFmtId="0" fontId="51" fillId="49" borderId="28"/>
    <xf numFmtId="0" fontId="7" fillId="0" borderId="0"/>
    <xf numFmtId="0" fontId="43" fillId="0" borderId="0"/>
    <xf numFmtId="0" fontId="43" fillId="0" borderId="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8" fillId="23" borderId="0" applyNumberFormat="0" applyBorder="0" applyAlignment="0" applyProtection="0"/>
    <xf numFmtId="0" fontId="27" fillId="30" borderId="0" applyNumberFormat="0" applyBorder="0" applyAlignment="0" applyProtection="0"/>
    <xf numFmtId="0" fontId="30" fillId="34" borderId="40" applyNumberFormat="0" applyAlignment="0" applyProtection="0"/>
    <xf numFmtId="0" fontId="31" fillId="24" borderId="41" applyNumberFormat="0" applyAlignment="0" applyProtection="0"/>
    <xf numFmtId="0" fontId="27" fillId="29" borderId="0" applyNumberFormat="0" applyBorder="0" applyAlignment="0" applyProtection="0"/>
    <xf numFmtId="0" fontId="27" fillId="24" borderId="0" applyNumberFormat="0" applyBorder="0" applyAlignment="0" applyProtection="0"/>
    <xf numFmtId="0" fontId="34" fillId="0" borderId="0" applyNumberFormat="0" applyFill="0" applyBorder="0" applyAlignment="0" applyProtection="0"/>
    <xf numFmtId="0" fontId="35" fillId="38" borderId="0" applyNumberFormat="0" applyBorder="0" applyAlignment="0" applyProtection="0"/>
    <xf numFmtId="0" fontId="27" fillId="25" borderId="0" applyNumberFormat="0" applyBorder="0" applyAlignment="0" applyProtection="0"/>
    <xf numFmtId="0" fontId="37" fillId="0" borderId="43" applyNumberFormat="0" applyFill="0" applyAlignment="0" applyProtection="0"/>
    <xf numFmtId="0" fontId="27" fillId="21" borderId="0" applyNumberFormat="0" applyBorder="0" applyAlignment="0" applyProtection="0"/>
    <xf numFmtId="0" fontId="38" fillId="0" borderId="44" applyNumberFormat="0" applyFill="0" applyAlignment="0" applyProtection="0"/>
    <xf numFmtId="0" fontId="39" fillId="32" borderId="40" applyNumberFormat="0" applyAlignment="0" applyProtection="0"/>
    <xf numFmtId="0" fontId="40" fillId="0" borderId="45" applyNumberFormat="0" applyFill="0" applyAlignment="0" applyProtection="0"/>
    <xf numFmtId="0" fontId="41" fillId="32" borderId="0" applyNumberFormat="0" applyBorder="0" applyAlignment="0" applyProtection="0"/>
    <xf numFmtId="0" fontId="8" fillId="0" borderId="0"/>
    <xf numFmtId="0" fontId="8" fillId="31" borderId="46" applyNumberFormat="0" applyFont="0" applyAlignment="0" applyProtection="0"/>
    <xf numFmtId="0" fontId="8" fillId="31" borderId="46" applyNumberFormat="0" applyFont="0" applyAlignment="0" applyProtection="0"/>
    <xf numFmtId="0" fontId="8" fillId="31" borderId="46" applyNumberFormat="0" applyFont="0" applyAlignment="0" applyProtection="0"/>
    <xf numFmtId="0" fontId="8" fillId="31" borderId="46" applyNumberFormat="0" applyFont="0" applyAlignment="0" applyProtection="0"/>
    <xf numFmtId="0" fontId="44" fillId="34" borderId="47" applyNumberFormat="0" applyAlignment="0" applyProtection="0"/>
    <xf numFmtId="0" fontId="8" fillId="14" borderId="48" applyNumberFormat="0" applyProtection="0">
      <alignment horizontal="left" vertical="center" indent="1"/>
    </xf>
    <xf numFmtId="0" fontId="8" fillId="14" borderId="48" applyNumberFormat="0" applyProtection="0">
      <alignment horizontal="left" vertical="top" indent="1"/>
    </xf>
    <xf numFmtId="0" fontId="8" fillId="8" borderId="48" applyNumberFormat="0" applyProtection="0">
      <alignment horizontal="left" vertical="center" indent="1"/>
    </xf>
    <xf numFmtId="0" fontId="8" fillId="8" borderId="48" applyNumberFormat="0" applyProtection="0">
      <alignment horizontal="left" vertical="top" indent="1"/>
    </xf>
    <xf numFmtId="0" fontId="8" fillId="12" borderId="48" applyNumberFormat="0" applyProtection="0">
      <alignment horizontal="left" vertical="center" indent="1"/>
    </xf>
    <xf numFmtId="0" fontId="8" fillId="12" borderId="48" applyNumberFormat="0" applyProtection="0">
      <alignment horizontal="left" vertical="top" indent="1"/>
    </xf>
    <xf numFmtId="0" fontId="8" fillId="47" borderId="48" applyNumberFormat="0" applyProtection="0">
      <alignment horizontal="left" vertical="center" indent="1"/>
    </xf>
    <xf numFmtId="0" fontId="8" fillId="47" borderId="48" applyNumberFormat="0" applyProtection="0">
      <alignment horizontal="left" vertical="top" indent="1"/>
    </xf>
    <xf numFmtId="0" fontId="8" fillId="11" borderId="28" applyNumberFormat="0">
      <protection locked="0"/>
    </xf>
    <xf numFmtId="0" fontId="53" fillId="0" borderId="0" applyNumberFormat="0" applyFill="0" applyBorder="0" applyAlignment="0" applyProtection="0"/>
    <xf numFmtId="0" fontId="54" fillId="0" borderId="0" applyNumberFormat="0" applyFill="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51" fillId="81" borderId="0"/>
    <xf numFmtId="0" fontId="27" fillId="21" borderId="0" applyNumberFormat="0" applyBorder="0" applyAlignment="0" applyProtection="0"/>
    <xf numFmtId="0" fontId="27" fillId="25" borderId="0" applyNumberFormat="0" applyBorder="0" applyAlignment="0" applyProtection="0"/>
    <xf numFmtId="0" fontId="27" fillId="85" borderId="0" applyNumberFormat="0" applyBorder="0" applyAlignment="0" applyProtection="0"/>
    <xf numFmtId="0" fontId="27" fillId="89" borderId="0" applyNumberFormat="0" applyBorder="0" applyAlignment="0" applyProtection="0"/>
    <xf numFmtId="0" fontId="27" fillId="83" borderId="0" applyNumberFormat="0" applyBorder="0" applyAlignment="0" applyProtection="0"/>
    <xf numFmtId="0" fontId="27" fillId="90" borderId="0" applyNumberFormat="0" applyBorder="0" applyAlignment="0" applyProtection="0"/>
    <xf numFmtId="0" fontId="27" fillId="90" borderId="0" applyNumberFormat="0" applyBorder="0" applyAlignment="0" applyProtection="0"/>
    <xf numFmtId="0" fontId="27" fillId="83" borderId="0" applyNumberFormat="0" applyBorder="0" applyAlignment="0" applyProtection="0"/>
    <xf numFmtId="0" fontId="27" fillId="89" borderId="0" applyNumberFormat="0" applyBorder="0" applyAlignment="0" applyProtection="0"/>
    <xf numFmtId="0" fontId="27" fillId="85"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51" fillId="81" borderId="0"/>
    <xf numFmtId="0" fontId="8" fillId="0" borderId="0"/>
    <xf numFmtId="0" fontId="8" fillId="31" borderId="46" applyNumberFormat="0" applyFont="0" applyAlignment="0" applyProtection="0"/>
    <xf numFmtId="0" fontId="8" fillId="14" borderId="48" applyNumberFormat="0" applyProtection="0">
      <alignment horizontal="left" vertical="center" indent="1"/>
    </xf>
    <xf numFmtId="0" fontId="8" fillId="14" borderId="48" applyNumberFormat="0" applyProtection="0">
      <alignment horizontal="left" vertical="top" indent="1"/>
    </xf>
    <xf numFmtId="0" fontId="8" fillId="8" borderId="48" applyNumberFormat="0" applyProtection="0">
      <alignment horizontal="left" vertical="center" indent="1"/>
    </xf>
    <xf numFmtId="0" fontId="8" fillId="8" borderId="48" applyNumberFormat="0" applyProtection="0">
      <alignment horizontal="left" vertical="top" indent="1"/>
    </xf>
    <xf numFmtId="0" fontId="8" fillId="12" borderId="48" applyNumberFormat="0" applyProtection="0">
      <alignment horizontal="left" vertical="center" indent="1"/>
    </xf>
    <xf numFmtId="0" fontId="8" fillId="12" borderId="48" applyNumberFormat="0" applyProtection="0">
      <alignment horizontal="left" vertical="top" indent="1"/>
    </xf>
    <xf numFmtId="0" fontId="8" fillId="47" borderId="48" applyNumberFormat="0" applyProtection="0">
      <alignment horizontal="left" vertical="center" indent="1"/>
    </xf>
    <xf numFmtId="0" fontId="8" fillId="47" borderId="48" applyNumberFormat="0" applyProtection="0">
      <alignment horizontal="left" vertical="top" indent="1"/>
    </xf>
    <xf numFmtId="0" fontId="8" fillId="11" borderId="28" applyNumberFormat="0">
      <protection locked="0"/>
    </xf>
    <xf numFmtId="44" fontId="8" fillId="0" borderId="0" applyFont="0" applyFill="0" applyBorder="0" applyAlignment="0" applyProtection="0"/>
    <xf numFmtId="0" fontId="43" fillId="58" borderId="0" applyNumberFormat="0" applyBorder="0" applyAlignment="0" applyProtection="0"/>
    <xf numFmtId="0" fontId="43" fillId="62" borderId="0" applyNumberFormat="0" applyBorder="0" applyAlignment="0" applyProtection="0"/>
    <xf numFmtId="0" fontId="43" fillId="66" borderId="0" applyNumberFormat="0" applyBorder="0" applyAlignment="0" applyProtection="0"/>
    <xf numFmtId="0" fontId="43" fillId="70" borderId="0" applyNumberFormat="0" applyBorder="0" applyAlignment="0" applyProtection="0"/>
    <xf numFmtId="0" fontId="43" fillId="74" borderId="0" applyNumberFormat="0" applyBorder="0" applyAlignment="0" applyProtection="0"/>
    <xf numFmtId="0" fontId="43" fillId="78" borderId="0" applyNumberFormat="0" applyBorder="0" applyAlignment="0" applyProtection="0"/>
    <xf numFmtId="0" fontId="43" fillId="59" borderId="0" applyNumberFormat="0" applyBorder="0" applyAlignment="0" applyProtection="0"/>
    <xf numFmtId="0" fontId="43" fillId="63" borderId="0" applyNumberFormat="0" applyBorder="0" applyAlignment="0" applyProtection="0"/>
    <xf numFmtId="0" fontId="43" fillId="67" borderId="0" applyNumberFormat="0" applyBorder="0" applyAlignment="0" applyProtection="0"/>
    <xf numFmtId="0" fontId="43" fillId="71" borderId="0" applyNumberFormat="0" applyBorder="0" applyAlignment="0" applyProtection="0"/>
    <xf numFmtId="0" fontId="43" fillId="75" borderId="0" applyNumberFormat="0" applyBorder="0" applyAlignment="0" applyProtection="0"/>
    <xf numFmtId="0" fontId="43" fillId="79" borderId="0" applyNumberFormat="0" applyBorder="0" applyAlignment="0" applyProtection="0"/>
    <xf numFmtId="0" fontId="101" fillId="60" borderId="0" applyNumberFormat="0" applyBorder="0" applyAlignment="0" applyProtection="0"/>
    <xf numFmtId="0" fontId="101" fillId="64" borderId="0" applyNumberFormat="0" applyBorder="0" applyAlignment="0" applyProtection="0"/>
    <xf numFmtId="0" fontId="101" fillId="68" borderId="0" applyNumberFormat="0" applyBorder="0" applyAlignment="0" applyProtection="0"/>
    <xf numFmtId="0" fontId="101" fillId="72" borderId="0" applyNumberFormat="0" applyBorder="0" applyAlignment="0" applyProtection="0"/>
    <xf numFmtId="0" fontId="101" fillId="76" borderId="0" applyNumberFormat="0" applyBorder="0" applyAlignment="0" applyProtection="0"/>
    <xf numFmtId="0" fontId="101" fillId="80"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91" fillId="52" borderId="0" applyNumberFormat="0" applyBorder="0" applyAlignment="0" applyProtection="0"/>
    <xf numFmtId="0" fontId="95" fillId="2" borderId="1" applyNumberFormat="0" applyAlignment="0" applyProtection="0"/>
    <xf numFmtId="0" fontId="97" fillId="55" borderId="57" applyNumberFormat="0" applyAlignment="0" applyProtection="0"/>
    <xf numFmtId="0" fontId="99" fillId="0" borderId="0" applyNumberFormat="0" applyFill="0" applyBorder="0" applyAlignment="0" applyProtection="0"/>
    <xf numFmtId="0" fontId="90" fillId="51" borderId="0" applyNumberFormat="0" applyBorder="0" applyAlignment="0" applyProtection="0"/>
    <xf numFmtId="0" fontId="87" fillId="0" borderId="52" applyNumberFormat="0" applyFill="0" applyAlignment="0" applyProtection="0"/>
    <xf numFmtId="0" fontId="88" fillId="0" borderId="53" applyNumberFormat="0" applyFill="0" applyAlignment="0" applyProtection="0"/>
    <xf numFmtId="0" fontId="89" fillId="0" borderId="54" applyNumberFormat="0" applyFill="0" applyAlignment="0" applyProtection="0"/>
    <xf numFmtId="0" fontId="89" fillId="0" borderId="0" applyNumberFormat="0" applyFill="0" applyBorder="0" applyAlignment="0" applyProtection="0"/>
    <xf numFmtId="0" fontId="93" fillId="54" borderId="1" applyNumberFormat="0" applyAlignment="0" applyProtection="0"/>
    <xf numFmtId="0" fontId="96" fillId="0" borderId="56" applyNumberFormat="0" applyFill="0" applyAlignment="0" applyProtection="0"/>
    <xf numFmtId="0" fontId="92" fillId="53" borderId="0" applyNumberFormat="0" applyBorder="0" applyAlignment="0" applyProtection="0"/>
    <xf numFmtId="0" fontId="8" fillId="0" borderId="0"/>
    <xf numFmtId="0" fontId="43" fillId="56" borderId="58" applyNumberFormat="0" applyFont="0" applyAlignment="0" applyProtection="0"/>
    <xf numFmtId="0" fontId="94" fillId="2" borderId="55" applyNumberFormat="0" applyAlignment="0" applyProtection="0"/>
    <xf numFmtId="0" fontId="100" fillId="0" borderId="59" applyNumberFormat="0" applyFill="0" applyAlignment="0" applyProtection="0"/>
    <xf numFmtId="0" fontId="98" fillId="0" borderId="0" applyNumberFormat="0" applyFill="0" applyBorder="0" applyAlignment="0" applyProtection="0"/>
    <xf numFmtId="0" fontId="7" fillId="0" borderId="0"/>
    <xf numFmtId="0" fontId="8" fillId="0" borderId="0"/>
    <xf numFmtId="0" fontId="108" fillId="0" borderId="0"/>
    <xf numFmtId="0" fontId="27" fillId="25"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9" fontId="43" fillId="0" borderId="0" applyFont="0" applyFill="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101" fillId="65" borderId="0" applyNumberFormat="0" applyBorder="0" applyAlignment="0" applyProtection="0"/>
    <xf numFmtId="0" fontId="27" fillId="30" borderId="0" applyNumberFormat="0" applyBorder="0" applyAlignment="0" applyProtection="0"/>
    <xf numFmtId="0" fontId="101" fillId="77" borderId="0" applyNumberFormat="0" applyBorder="0" applyAlignment="0" applyProtection="0"/>
    <xf numFmtId="0" fontId="27" fillId="25" borderId="0" applyNumberFormat="0" applyBorder="0" applyAlignment="0" applyProtection="0"/>
    <xf numFmtId="0" fontId="101" fillId="61"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101" fillId="73"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55" fillId="0" borderId="0"/>
    <xf numFmtId="43" fontId="8" fillId="0" borderId="0" applyFont="0" applyFill="0" applyBorder="0" applyAlignment="0" applyProtection="0"/>
    <xf numFmtId="0" fontId="55" fillId="0" borderId="0"/>
    <xf numFmtId="44" fontId="43" fillId="0" borderId="0" applyFont="0" applyFill="0" applyBorder="0" applyAlignment="0" applyProtection="0"/>
    <xf numFmtId="0" fontId="8" fillId="0" borderId="0"/>
    <xf numFmtId="0" fontId="8" fillId="0" borderId="0"/>
    <xf numFmtId="0" fontId="27" fillId="29" borderId="0" applyNumberFormat="0" applyBorder="0" applyAlignment="0" applyProtection="0"/>
    <xf numFmtId="43" fontId="55" fillId="0" borderId="0" applyFont="0" applyFill="0" applyBorder="0" applyAlignment="0" applyProtection="0"/>
    <xf numFmtId="0" fontId="110" fillId="0" borderId="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55" fillId="0" borderId="0"/>
    <xf numFmtId="0" fontId="55" fillId="0" borderId="0"/>
    <xf numFmtId="0" fontId="27" fillId="33"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55" fillId="0" borderId="0"/>
    <xf numFmtId="0" fontId="55" fillId="0" borderId="0"/>
    <xf numFmtId="0" fontId="27" fillId="29"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55" fillId="0" borderId="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55" fillId="0" borderId="0"/>
    <xf numFmtId="0" fontId="101" fillId="73"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55" fillId="0" borderId="0"/>
    <xf numFmtId="0" fontId="55" fillId="0" borderId="0"/>
    <xf numFmtId="183" fontId="32" fillId="0" borderId="0"/>
    <xf numFmtId="183" fontId="8" fillId="0" borderId="0"/>
    <xf numFmtId="183" fontId="26" fillId="18" borderId="0" applyNumberFormat="0" applyBorder="0" applyAlignment="0" applyProtection="0"/>
    <xf numFmtId="183" fontId="26" fillId="19" borderId="0" applyNumberFormat="0" applyBorder="0" applyAlignment="0" applyProtection="0"/>
    <xf numFmtId="183" fontId="27" fillId="20" borderId="0" applyNumberFormat="0" applyBorder="0" applyAlignment="0" applyProtection="0"/>
    <xf numFmtId="183" fontId="26" fillId="22" borderId="0" applyNumberFormat="0" applyBorder="0" applyAlignment="0" applyProtection="0"/>
    <xf numFmtId="183" fontId="26" fillId="23" borderId="0" applyNumberFormat="0" applyBorder="0" applyAlignment="0" applyProtection="0"/>
    <xf numFmtId="183" fontId="27" fillId="24" borderId="0" applyNumberFormat="0" applyBorder="0" applyAlignment="0" applyProtection="0"/>
    <xf numFmtId="183" fontId="26" fillId="26" borderId="0" applyNumberFormat="0" applyBorder="0" applyAlignment="0" applyProtection="0"/>
    <xf numFmtId="183" fontId="26" fillId="27" borderId="0" applyNumberFormat="0" applyBorder="0" applyAlignment="0" applyProtection="0"/>
    <xf numFmtId="183" fontId="27" fillId="28" borderId="0" applyNumberFormat="0" applyBorder="0" applyAlignment="0" applyProtection="0"/>
    <xf numFmtId="183" fontId="26" fillId="27" borderId="0" applyNumberFormat="0" applyBorder="0" applyAlignment="0" applyProtection="0"/>
    <xf numFmtId="183" fontId="26" fillId="28" borderId="0" applyNumberFormat="0" applyBorder="0" applyAlignment="0" applyProtection="0"/>
    <xf numFmtId="183" fontId="27" fillId="28" borderId="0" applyNumberFormat="0" applyBorder="0" applyAlignment="0" applyProtection="0"/>
    <xf numFmtId="183" fontId="26" fillId="18" borderId="0" applyNumberFormat="0" applyBorder="0" applyAlignment="0" applyProtection="0"/>
    <xf numFmtId="183" fontId="26" fillId="19" borderId="0" applyNumberFormat="0" applyBorder="0" applyAlignment="0" applyProtection="0"/>
    <xf numFmtId="183" fontId="27" fillId="19" borderId="0" applyNumberFormat="0" applyBorder="0" applyAlignment="0" applyProtection="0"/>
    <xf numFmtId="183" fontId="26" fillId="31" borderId="0" applyNumberFormat="0" applyBorder="0" applyAlignment="0" applyProtection="0"/>
    <xf numFmtId="183" fontId="26" fillId="23" borderId="0" applyNumberFormat="0" applyBorder="0" applyAlignment="0" applyProtection="0"/>
    <xf numFmtId="183" fontId="27" fillId="32" borderId="0" applyNumberFormat="0" applyBorder="0" applyAlignment="0" applyProtection="0"/>
    <xf numFmtId="183" fontId="33" fillId="35" borderId="0" applyNumberFormat="0" applyBorder="0" applyAlignment="0" applyProtection="0"/>
    <xf numFmtId="183" fontId="33" fillId="36" borderId="0" applyNumberFormat="0" applyBorder="0" applyAlignment="0" applyProtection="0"/>
    <xf numFmtId="183" fontId="33" fillId="37" borderId="0" applyNumberFormat="0" applyBorder="0" applyAlignment="0" applyProtection="0"/>
    <xf numFmtId="183" fontId="45" fillId="39" borderId="48" applyNumberFormat="0" applyProtection="0">
      <alignment horizontal="left" vertical="top" indent="1"/>
    </xf>
    <xf numFmtId="183" fontId="8" fillId="14" borderId="48" applyNumberFormat="0" applyProtection="0">
      <alignment horizontal="left" vertical="center" indent="1"/>
    </xf>
    <xf numFmtId="183" fontId="8" fillId="14" borderId="48" applyNumberFormat="0" applyProtection="0">
      <alignment horizontal="left" vertical="top" indent="1"/>
    </xf>
    <xf numFmtId="183" fontId="8" fillId="8" borderId="48" applyNumberFormat="0" applyProtection="0">
      <alignment horizontal="left" vertical="center" indent="1"/>
    </xf>
    <xf numFmtId="183" fontId="8" fillId="8" borderId="48" applyNumberFormat="0" applyProtection="0">
      <alignment horizontal="left" vertical="top" indent="1"/>
    </xf>
    <xf numFmtId="183" fontId="8" fillId="12" borderId="48" applyNumberFormat="0" applyProtection="0">
      <alignment horizontal="left" vertical="center" indent="1"/>
    </xf>
    <xf numFmtId="183" fontId="8" fillId="12" borderId="48" applyNumberFormat="0" applyProtection="0">
      <alignment horizontal="left" vertical="top" indent="1"/>
    </xf>
    <xf numFmtId="183" fontId="8" fillId="47" borderId="48" applyNumberFormat="0" applyProtection="0">
      <alignment horizontal="left" vertical="center" indent="1"/>
    </xf>
    <xf numFmtId="183" fontId="8" fillId="47" borderId="48" applyNumberFormat="0" applyProtection="0">
      <alignment horizontal="left" vertical="top" indent="1"/>
    </xf>
    <xf numFmtId="183" fontId="8" fillId="11" borderId="28" applyNumberFormat="0">
      <protection locked="0"/>
    </xf>
    <xf numFmtId="183" fontId="22" fillId="10" borderId="48" applyNumberFormat="0" applyProtection="0">
      <alignment horizontal="left" vertical="top" indent="1"/>
    </xf>
    <xf numFmtId="183" fontId="22" fillId="8" borderId="48" applyNumberFormat="0" applyProtection="0">
      <alignment horizontal="left" vertical="top" indent="1"/>
    </xf>
    <xf numFmtId="183" fontId="32" fillId="0" borderId="0"/>
    <xf numFmtId="183" fontId="53" fillId="0" borderId="0" applyNumberFormat="0" applyFill="0" applyBorder="0" applyAlignment="0" applyProtection="0"/>
    <xf numFmtId="183" fontId="43" fillId="0" borderId="0"/>
    <xf numFmtId="183" fontId="43" fillId="0" borderId="0"/>
    <xf numFmtId="183" fontId="32" fillId="0" borderId="0"/>
    <xf numFmtId="183" fontId="22" fillId="8" borderId="0" applyNumberFormat="0" applyBorder="0" applyAlignment="0" applyProtection="0"/>
    <xf numFmtId="183" fontId="7" fillId="58" borderId="0" applyNumberFormat="0" applyBorder="0" applyAlignment="0" applyProtection="0"/>
    <xf numFmtId="183" fontId="22" fillId="8" borderId="0" applyNumberFormat="0" applyBorder="0" applyAlignment="0" applyProtection="0"/>
    <xf numFmtId="183" fontId="7" fillId="58" borderId="0" applyNumberFormat="0" applyBorder="0" applyAlignment="0" applyProtection="0"/>
    <xf numFmtId="183" fontId="7" fillId="58" borderId="0" applyNumberFormat="0" applyBorder="0" applyAlignment="0" applyProtection="0"/>
    <xf numFmtId="183" fontId="7" fillId="58" borderId="0" applyNumberFormat="0" applyBorder="0" applyAlignment="0" applyProtection="0"/>
    <xf numFmtId="183" fontId="7" fillId="58" borderId="0" applyNumberFormat="0" applyBorder="0" applyAlignment="0" applyProtection="0"/>
    <xf numFmtId="183" fontId="22" fillId="8" borderId="0" applyNumberFormat="0" applyBorder="0" applyAlignment="0" applyProtection="0"/>
    <xf numFmtId="183" fontId="7" fillId="58" borderId="0" applyNumberFormat="0" applyBorder="0" applyAlignment="0" applyProtection="0"/>
    <xf numFmtId="183" fontId="7" fillId="58" borderId="0" applyNumberFormat="0" applyBorder="0" applyAlignment="0" applyProtection="0"/>
    <xf numFmtId="183" fontId="22" fillId="8" borderId="0" applyNumberFormat="0" applyBorder="0" applyAlignment="0" applyProtection="0"/>
    <xf numFmtId="183" fontId="22" fillId="9" borderId="0" applyNumberFormat="0" applyBorder="0" applyAlignment="0" applyProtection="0"/>
    <xf numFmtId="183" fontId="7" fillId="62" borderId="0" applyNumberFormat="0" applyBorder="0" applyAlignment="0" applyProtection="0"/>
    <xf numFmtId="183" fontId="22" fillId="9" borderId="0" applyNumberFormat="0" applyBorder="0" applyAlignment="0" applyProtection="0"/>
    <xf numFmtId="183" fontId="7" fillId="62" borderId="0" applyNumberFormat="0" applyBorder="0" applyAlignment="0" applyProtection="0"/>
    <xf numFmtId="183" fontId="7" fillId="62" borderId="0" applyNumberFormat="0" applyBorder="0" applyAlignment="0" applyProtection="0"/>
    <xf numFmtId="183" fontId="7" fillId="62" borderId="0" applyNumberFormat="0" applyBorder="0" applyAlignment="0" applyProtection="0"/>
    <xf numFmtId="183" fontId="7" fillId="62" borderId="0" applyNumberFormat="0" applyBorder="0" applyAlignment="0" applyProtection="0"/>
    <xf numFmtId="183" fontId="22" fillId="9" borderId="0" applyNumberFormat="0" applyBorder="0" applyAlignment="0" applyProtection="0"/>
    <xf numFmtId="183" fontId="7" fillId="62" borderId="0" applyNumberFormat="0" applyBorder="0" applyAlignment="0" applyProtection="0"/>
    <xf numFmtId="183" fontId="7" fillId="62" borderId="0" applyNumberFormat="0" applyBorder="0" applyAlignment="0" applyProtection="0"/>
    <xf numFmtId="183" fontId="22" fillId="9" borderId="0" applyNumberFormat="0" applyBorder="0" applyAlignment="0" applyProtection="0"/>
    <xf numFmtId="183" fontId="22" fillId="10" borderId="0" applyNumberFormat="0" applyBorder="0" applyAlignment="0" applyProtection="0"/>
    <xf numFmtId="183" fontId="7" fillId="66" borderId="0" applyNumberFormat="0" applyBorder="0" applyAlignment="0" applyProtection="0"/>
    <xf numFmtId="183" fontId="22" fillId="10" borderId="0" applyNumberFormat="0" applyBorder="0" applyAlignment="0" applyProtection="0"/>
    <xf numFmtId="183" fontId="7" fillId="66" borderId="0" applyNumberFormat="0" applyBorder="0" applyAlignment="0" applyProtection="0"/>
    <xf numFmtId="183" fontId="7" fillId="66" borderId="0" applyNumberFormat="0" applyBorder="0" applyAlignment="0" applyProtection="0"/>
    <xf numFmtId="183" fontId="7" fillId="66" borderId="0" applyNumberFormat="0" applyBorder="0" applyAlignment="0" applyProtection="0"/>
    <xf numFmtId="183" fontId="7" fillId="66" borderId="0" applyNumberFormat="0" applyBorder="0" applyAlignment="0" applyProtection="0"/>
    <xf numFmtId="183" fontId="22" fillId="10" borderId="0" applyNumberFormat="0" applyBorder="0" applyAlignment="0" applyProtection="0"/>
    <xf numFmtId="183" fontId="7" fillId="66" borderId="0" applyNumberFormat="0" applyBorder="0" applyAlignment="0" applyProtection="0"/>
    <xf numFmtId="183" fontId="7" fillId="66" borderId="0" applyNumberFormat="0" applyBorder="0" applyAlignment="0" applyProtection="0"/>
    <xf numFmtId="183" fontId="22" fillId="10" borderId="0" applyNumberFormat="0" applyBorder="0" applyAlignment="0" applyProtection="0"/>
    <xf numFmtId="183" fontId="22" fillId="11" borderId="0" applyNumberFormat="0" applyBorder="0" applyAlignment="0" applyProtection="0"/>
    <xf numFmtId="183" fontId="7" fillId="70" borderId="0" applyNumberFormat="0" applyBorder="0" applyAlignment="0" applyProtection="0"/>
    <xf numFmtId="183" fontId="22" fillId="11" borderId="0" applyNumberFormat="0" applyBorder="0" applyAlignment="0" applyProtection="0"/>
    <xf numFmtId="183" fontId="7" fillId="70" borderId="0" applyNumberFormat="0" applyBorder="0" applyAlignment="0" applyProtection="0"/>
    <xf numFmtId="183" fontId="7" fillId="70" borderId="0" applyNumberFormat="0" applyBorder="0" applyAlignment="0" applyProtection="0"/>
    <xf numFmtId="183" fontId="7" fillId="70" borderId="0" applyNumberFormat="0" applyBorder="0" applyAlignment="0" applyProtection="0"/>
    <xf numFmtId="183" fontId="7" fillId="70" borderId="0" applyNumberFormat="0" applyBorder="0" applyAlignment="0" applyProtection="0"/>
    <xf numFmtId="183" fontId="22" fillId="11" borderId="0" applyNumberFormat="0" applyBorder="0" applyAlignment="0" applyProtection="0"/>
    <xf numFmtId="183" fontId="7" fillId="70" borderId="0" applyNumberFormat="0" applyBorder="0" applyAlignment="0" applyProtection="0"/>
    <xf numFmtId="183" fontId="7" fillId="70" borderId="0" applyNumberFormat="0" applyBorder="0" applyAlignment="0" applyProtection="0"/>
    <xf numFmtId="183" fontId="22" fillId="11" borderId="0" applyNumberFormat="0" applyBorder="0" applyAlignment="0" applyProtection="0"/>
    <xf numFmtId="183" fontId="22" fillId="12" borderId="0" applyNumberFormat="0" applyBorder="0" applyAlignment="0" applyProtection="0"/>
    <xf numFmtId="183" fontId="7" fillId="74" borderId="0" applyNumberFormat="0" applyBorder="0" applyAlignment="0" applyProtection="0"/>
    <xf numFmtId="183" fontId="22" fillId="12" borderId="0" applyNumberFormat="0" applyBorder="0" applyAlignment="0" applyProtection="0"/>
    <xf numFmtId="183" fontId="7" fillId="74" borderId="0" applyNumberFormat="0" applyBorder="0" applyAlignment="0" applyProtection="0"/>
    <xf numFmtId="183" fontId="7" fillId="74" borderId="0" applyNumberFormat="0" applyBorder="0" applyAlignment="0" applyProtection="0"/>
    <xf numFmtId="183" fontId="7" fillId="74" borderId="0" applyNumberFormat="0" applyBorder="0" applyAlignment="0" applyProtection="0"/>
    <xf numFmtId="183" fontId="7" fillId="74" borderId="0" applyNumberFormat="0" applyBorder="0" applyAlignment="0" applyProtection="0"/>
    <xf numFmtId="183" fontId="22" fillId="12" borderId="0" applyNumberFormat="0" applyBorder="0" applyAlignment="0" applyProtection="0"/>
    <xf numFmtId="183" fontId="7" fillId="74" borderId="0" applyNumberFormat="0" applyBorder="0" applyAlignment="0" applyProtection="0"/>
    <xf numFmtId="183" fontId="7" fillId="74" borderId="0" applyNumberFormat="0" applyBorder="0" applyAlignment="0" applyProtection="0"/>
    <xf numFmtId="183" fontId="22" fillId="12" borderId="0" applyNumberFormat="0" applyBorder="0" applyAlignment="0" applyProtection="0"/>
    <xf numFmtId="183" fontId="22" fillId="13" borderId="0" applyNumberFormat="0" applyBorder="0" applyAlignment="0" applyProtection="0"/>
    <xf numFmtId="183" fontId="7" fillId="78" borderId="0" applyNumberFormat="0" applyBorder="0" applyAlignment="0" applyProtection="0"/>
    <xf numFmtId="183" fontId="22" fillId="13" borderId="0" applyNumberFormat="0" applyBorder="0" applyAlignment="0" applyProtection="0"/>
    <xf numFmtId="183" fontId="7" fillId="78" borderId="0" applyNumberFormat="0" applyBorder="0" applyAlignment="0" applyProtection="0"/>
    <xf numFmtId="183" fontId="7" fillId="78" borderId="0" applyNumberFormat="0" applyBorder="0" applyAlignment="0" applyProtection="0"/>
    <xf numFmtId="183" fontId="7" fillId="78" borderId="0" applyNumberFormat="0" applyBorder="0" applyAlignment="0" applyProtection="0"/>
    <xf numFmtId="183" fontId="7" fillId="78" borderId="0" applyNumberFormat="0" applyBorder="0" applyAlignment="0" applyProtection="0"/>
    <xf numFmtId="183" fontId="22" fillId="13" borderId="0" applyNumberFormat="0" applyBorder="0" applyAlignment="0" applyProtection="0"/>
    <xf numFmtId="183" fontId="7" fillId="78" borderId="0" applyNumberFormat="0" applyBorder="0" applyAlignment="0" applyProtection="0"/>
    <xf numFmtId="183" fontId="7" fillId="78" borderId="0" applyNumberFormat="0" applyBorder="0" applyAlignment="0" applyProtection="0"/>
    <xf numFmtId="183" fontId="22" fillId="13" borderId="0" applyNumberFormat="0" applyBorder="0" applyAlignment="0" applyProtection="0"/>
    <xf numFmtId="183" fontId="22" fillId="14" borderId="0" applyNumberFormat="0" applyBorder="0" applyAlignment="0" applyProtection="0"/>
    <xf numFmtId="183" fontId="7" fillId="59" borderId="0" applyNumberFormat="0" applyBorder="0" applyAlignment="0" applyProtection="0"/>
    <xf numFmtId="183" fontId="22" fillId="14" borderId="0" applyNumberFormat="0" applyBorder="0" applyAlignment="0" applyProtection="0"/>
    <xf numFmtId="183" fontId="7" fillId="59" borderId="0" applyNumberFormat="0" applyBorder="0" applyAlignment="0" applyProtection="0"/>
    <xf numFmtId="183" fontId="7" fillId="59" borderId="0" applyNumberFormat="0" applyBorder="0" applyAlignment="0" applyProtection="0"/>
    <xf numFmtId="183" fontId="7" fillId="59" borderId="0" applyNumberFormat="0" applyBorder="0" applyAlignment="0" applyProtection="0"/>
    <xf numFmtId="183" fontId="7" fillId="59" borderId="0" applyNumberFormat="0" applyBorder="0" applyAlignment="0" applyProtection="0"/>
    <xf numFmtId="183" fontId="22" fillId="14" borderId="0" applyNumberFormat="0" applyBorder="0" applyAlignment="0" applyProtection="0"/>
    <xf numFmtId="183" fontId="7" fillId="59" borderId="0" applyNumberFormat="0" applyBorder="0" applyAlignment="0" applyProtection="0"/>
    <xf numFmtId="183" fontId="7" fillId="59" borderId="0" applyNumberFormat="0" applyBorder="0" applyAlignment="0" applyProtection="0"/>
    <xf numFmtId="183" fontId="22" fillId="14" borderId="0" applyNumberFormat="0" applyBorder="0" applyAlignment="0" applyProtection="0"/>
    <xf numFmtId="183" fontId="22" fillId="9" borderId="0" applyNumberFormat="0" applyBorder="0" applyAlignment="0" applyProtection="0"/>
    <xf numFmtId="183" fontId="7" fillId="63" borderId="0" applyNumberFormat="0" applyBorder="0" applyAlignment="0" applyProtection="0"/>
    <xf numFmtId="183" fontId="22" fillId="9" borderId="0" applyNumberFormat="0" applyBorder="0" applyAlignment="0" applyProtection="0"/>
    <xf numFmtId="183" fontId="7" fillId="63" borderId="0" applyNumberFormat="0" applyBorder="0" applyAlignment="0" applyProtection="0"/>
    <xf numFmtId="183" fontId="7" fillId="63" borderId="0" applyNumberFormat="0" applyBorder="0" applyAlignment="0" applyProtection="0"/>
    <xf numFmtId="183" fontId="7" fillId="63" borderId="0" applyNumberFormat="0" applyBorder="0" applyAlignment="0" applyProtection="0"/>
    <xf numFmtId="183" fontId="7" fillId="63" borderId="0" applyNumberFormat="0" applyBorder="0" applyAlignment="0" applyProtection="0"/>
    <xf numFmtId="183" fontId="22" fillId="9" borderId="0" applyNumberFormat="0" applyBorder="0" applyAlignment="0" applyProtection="0"/>
    <xf numFmtId="183" fontId="7" fillId="63" borderId="0" applyNumberFormat="0" applyBorder="0" applyAlignment="0" applyProtection="0"/>
    <xf numFmtId="183" fontId="7" fillId="63" borderId="0" applyNumberFormat="0" applyBorder="0" applyAlignment="0" applyProtection="0"/>
    <xf numFmtId="183" fontId="22" fillId="9" borderId="0" applyNumberFormat="0" applyBorder="0" applyAlignment="0" applyProtection="0"/>
    <xf numFmtId="183" fontId="22" fillId="15" borderId="0" applyNumberFormat="0" applyBorder="0" applyAlignment="0" applyProtection="0"/>
    <xf numFmtId="183" fontId="7" fillId="67" borderId="0" applyNumberFormat="0" applyBorder="0" applyAlignment="0" applyProtection="0"/>
    <xf numFmtId="183" fontId="22" fillId="15" borderId="0" applyNumberFormat="0" applyBorder="0" applyAlignment="0" applyProtection="0"/>
    <xf numFmtId="183" fontId="7" fillId="67" borderId="0" applyNumberFormat="0" applyBorder="0" applyAlignment="0" applyProtection="0"/>
    <xf numFmtId="183" fontId="7" fillId="67" borderId="0" applyNumberFormat="0" applyBorder="0" applyAlignment="0" applyProtection="0"/>
    <xf numFmtId="183" fontId="7" fillId="67" borderId="0" applyNumberFormat="0" applyBorder="0" applyAlignment="0" applyProtection="0"/>
    <xf numFmtId="183" fontId="7" fillId="67" borderId="0" applyNumberFormat="0" applyBorder="0" applyAlignment="0" applyProtection="0"/>
    <xf numFmtId="183" fontId="22" fillId="15" borderId="0" applyNumberFormat="0" applyBorder="0" applyAlignment="0" applyProtection="0"/>
    <xf numFmtId="183" fontId="7" fillId="67" borderId="0" applyNumberFormat="0" applyBorder="0" applyAlignment="0" applyProtection="0"/>
    <xf numFmtId="183" fontId="7" fillId="67" borderId="0" applyNumberFormat="0" applyBorder="0" applyAlignment="0" applyProtection="0"/>
    <xf numFmtId="183" fontId="22" fillId="15" borderId="0" applyNumberFormat="0" applyBorder="0" applyAlignment="0" applyProtection="0"/>
    <xf numFmtId="183" fontId="22" fillId="16" borderId="0" applyNumberFormat="0" applyBorder="0" applyAlignment="0" applyProtection="0"/>
    <xf numFmtId="183" fontId="7" fillId="71" borderId="0" applyNumberFormat="0" applyBorder="0" applyAlignment="0" applyProtection="0"/>
    <xf numFmtId="183" fontId="22" fillId="16" borderId="0" applyNumberFormat="0" applyBorder="0" applyAlignment="0" applyProtection="0"/>
    <xf numFmtId="183" fontId="7" fillId="71" borderId="0" applyNumberFormat="0" applyBorder="0" applyAlignment="0" applyProtection="0"/>
    <xf numFmtId="183" fontId="7" fillId="71" borderId="0" applyNumberFormat="0" applyBorder="0" applyAlignment="0" applyProtection="0"/>
    <xf numFmtId="183" fontId="7" fillId="71" borderId="0" applyNumberFormat="0" applyBorder="0" applyAlignment="0" applyProtection="0"/>
    <xf numFmtId="183" fontId="7" fillId="71" borderId="0" applyNumberFormat="0" applyBorder="0" applyAlignment="0" applyProtection="0"/>
    <xf numFmtId="183" fontId="22" fillId="16" borderId="0" applyNumberFormat="0" applyBorder="0" applyAlignment="0" applyProtection="0"/>
    <xf numFmtId="183" fontId="7" fillId="71" borderId="0" applyNumberFormat="0" applyBorder="0" applyAlignment="0" applyProtection="0"/>
    <xf numFmtId="183" fontId="7" fillId="71" borderId="0" applyNumberFormat="0" applyBorder="0" applyAlignment="0" applyProtection="0"/>
    <xf numFmtId="183" fontId="22" fillId="16" borderId="0" applyNumberFormat="0" applyBorder="0" applyAlignment="0" applyProtection="0"/>
    <xf numFmtId="183" fontId="22" fillId="14" borderId="0" applyNumberFormat="0" applyBorder="0" applyAlignment="0" applyProtection="0"/>
    <xf numFmtId="183" fontId="7" fillId="75" borderId="0" applyNumberFormat="0" applyBorder="0" applyAlignment="0" applyProtection="0"/>
    <xf numFmtId="183" fontId="22" fillId="14" borderId="0" applyNumberFormat="0" applyBorder="0" applyAlignment="0" applyProtection="0"/>
    <xf numFmtId="183" fontId="7" fillId="75" borderId="0" applyNumberFormat="0" applyBorder="0" applyAlignment="0" applyProtection="0"/>
    <xf numFmtId="183" fontId="7" fillId="75" borderId="0" applyNumberFormat="0" applyBorder="0" applyAlignment="0" applyProtection="0"/>
    <xf numFmtId="183" fontId="7" fillId="75" borderId="0" applyNumberFormat="0" applyBorder="0" applyAlignment="0" applyProtection="0"/>
    <xf numFmtId="183" fontId="7" fillId="75" borderId="0" applyNumberFormat="0" applyBorder="0" applyAlignment="0" applyProtection="0"/>
    <xf numFmtId="183" fontId="22" fillId="14" borderId="0" applyNumberFormat="0" applyBorder="0" applyAlignment="0" applyProtection="0"/>
    <xf numFmtId="183" fontId="7" fillId="75" borderId="0" applyNumberFormat="0" applyBorder="0" applyAlignment="0" applyProtection="0"/>
    <xf numFmtId="183" fontId="7" fillId="75" borderId="0" applyNumberFormat="0" applyBorder="0" applyAlignment="0" applyProtection="0"/>
    <xf numFmtId="183" fontId="22" fillId="14" borderId="0" applyNumberFormat="0" applyBorder="0" applyAlignment="0" applyProtection="0"/>
    <xf numFmtId="183" fontId="22" fillId="17" borderId="0" applyNumberFormat="0" applyBorder="0" applyAlignment="0" applyProtection="0"/>
    <xf numFmtId="183" fontId="7" fillId="79" borderId="0" applyNumberFormat="0" applyBorder="0" applyAlignment="0" applyProtection="0"/>
    <xf numFmtId="183" fontId="22" fillId="17" borderId="0" applyNumberFormat="0" applyBorder="0" applyAlignment="0" applyProtection="0"/>
    <xf numFmtId="183" fontId="7" fillId="79" borderId="0" applyNumberFormat="0" applyBorder="0" applyAlignment="0" applyProtection="0"/>
    <xf numFmtId="183" fontId="7" fillId="79" borderId="0" applyNumberFormat="0" applyBorder="0" applyAlignment="0" applyProtection="0"/>
    <xf numFmtId="183" fontId="7" fillId="79" borderId="0" applyNumberFormat="0" applyBorder="0" applyAlignment="0" applyProtection="0"/>
    <xf numFmtId="183" fontId="7" fillId="79" borderId="0" applyNumberFormat="0" applyBorder="0" applyAlignment="0" applyProtection="0"/>
    <xf numFmtId="183" fontId="22" fillId="17" borderId="0" applyNumberFormat="0" applyBorder="0" applyAlignment="0" applyProtection="0"/>
    <xf numFmtId="183" fontId="7" fillId="79" borderId="0" applyNumberFormat="0" applyBorder="0" applyAlignment="0" applyProtection="0"/>
    <xf numFmtId="183" fontId="7" fillId="79" borderId="0" applyNumberFormat="0" applyBorder="0" applyAlignment="0" applyProtection="0"/>
    <xf numFmtId="183" fontId="22" fillId="17" borderId="0" applyNumberFormat="0" applyBorder="0" applyAlignment="0" applyProtection="0"/>
    <xf numFmtId="183" fontId="25" fillId="14" borderId="0" applyNumberFormat="0" applyBorder="0" applyAlignment="0" applyProtection="0"/>
    <xf numFmtId="183" fontId="78" fillId="60" borderId="0" applyNumberFormat="0" applyBorder="0" applyAlignment="0" applyProtection="0"/>
    <xf numFmtId="183" fontId="25" fillId="14" borderId="0" applyNumberFormat="0" applyBorder="0" applyAlignment="0" applyProtection="0"/>
    <xf numFmtId="183" fontId="78" fillId="60" borderId="0" applyNumberFormat="0" applyBorder="0" applyAlignment="0" applyProtection="0"/>
    <xf numFmtId="183" fontId="78" fillId="60" borderId="0" applyNumberFormat="0" applyBorder="0" applyAlignment="0" applyProtection="0"/>
    <xf numFmtId="183" fontId="78" fillId="60" borderId="0" applyNumberFormat="0" applyBorder="0" applyAlignment="0" applyProtection="0"/>
    <xf numFmtId="183" fontId="25" fillId="14" borderId="0" applyNumberFormat="0" applyBorder="0" applyAlignment="0" applyProtection="0"/>
    <xf numFmtId="183" fontId="25" fillId="14" borderId="0" applyNumberFormat="0" applyBorder="0" applyAlignment="0" applyProtection="0"/>
    <xf numFmtId="183" fontId="25" fillId="9" borderId="0" applyNumberFormat="0" applyBorder="0" applyAlignment="0" applyProtection="0"/>
    <xf numFmtId="183" fontId="78" fillId="64" borderId="0" applyNumberFormat="0" applyBorder="0" applyAlignment="0" applyProtection="0"/>
    <xf numFmtId="183" fontId="25" fillId="9" borderId="0" applyNumberFormat="0" applyBorder="0" applyAlignment="0" applyProtection="0"/>
    <xf numFmtId="183" fontId="78" fillId="64" borderId="0" applyNumberFormat="0" applyBorder="0" applyAlignment="0" applyProtection="0"/>
    <xf numFmtId="183" fontId="78" fillId="64" borderId="0" applyNumberFormat="0" applyBorder="0" applyAlignment="0" applyProtection="0"/>
    <xf numFmtId="183" fontId="78" fillId="64" borderId="0" applyNumberFormat="0" applyBorder="0" applyAlignment="0" applyProtection="0"/>
    <xf numFmtId="183" fontId="25" fillId="9" borderId="0" applyNumberFormat="0" applyBorder="0" applyAlignment="0" applyProtection="0"/>
    <xf numFmtId="183" fontId="25" fillId="9" borderId="0" applyNumberFormat="0" applyBorder="0" applyAlignment="0" applyProtection="0"/>
    <xf numFmtId="183" fontId="25" fillId="15" borderId="0" applyNumberFormat="0" applyBorder="0" applyAlignment="0" applyProtection="0"/>
    <xf numFmtId="183" fontId="78" fillId="68" borderId="0" applyNumberFormat="0" applyBorder="0" applyAlignment="0" applyProtection="0"/>
    <xf numFmtId="183" fontId="25" fillId="15" borderId="0" applyNumberFormat="0" applyBorder="0" applyAlignment="0" applyProtection="0"/>
    <xf numFmtId="183" fontId="78" fillId="68" borderId="0" applyNumberFormat="0" applyBorder="0" applyAlignment="0" applyProtection="0"/>
    <xf numFmtId="183" fontId="78" fillId="68" borderId="0" applyNumberFormat="0" applyBorder="0" applyAlignment="0" applyProtection="0"/>
    <xf numFmtId="183" fontId="78" fillId="68" borderId="0" applyNumberFormat="0" applyBorder="0" applyAlignment="0" applyProtection="0"/>
    <xf numFmtId="183" fontId="25" fillId="15" borderId="0" applyNumberFormat="0" applyBorder="0" applyAlignment="0" applyProtection="0"/>
    <xf numFmtId="183" fontId="25" fillId="15" borderId="0" applyNumberFormat="0" applyBorder="0" applyAlignment="0" applyProtection="0"/>
    <xf numFmtId="183" fontId="25" fillId="16" borderId="0" applyNumberFormat="0" applyBorder="0" applyAlignment="0" applyProtection="0"/>
    <xf numFmtId="183" fontId="78" fillId="72" borderId="0" applyNumberFormat="0" applyBorder="0" applyAlignment="0" applyProtection="0"/>
    <xf numFmtId="183" fontId="25" fillId="16" borderId="0" applyNumberFormat="0" applyBorder="0" applyAlignment="0" applyProtection="0"/>
    <xf numFmtId="183" fontId="78" fillId="72" borderId="0" applyNumberFormat="0" applyBorder="0" applyAlignment="0" applyProtection="0"/>
    <xf numFmtId="183" fontId="78" fillId="72" borderId="0" applyNumberFormat="0" applyBorder="0" applyAlignment="0" applyProtection="0"/>
    <xf numFmtId="183" fontId="78" fillId="72" borderId="0" applyNumberFormat="0" applyBorder="0" applyAlignment="0" applyProtection="0"/>
    <xf numFmtId="183" fontId="25" fillId="16" borderId="0" applyNumberFormat="0" applyBorder="0" applyAlignment="0" applyProtection="0"/>
    <xf numFmtId="183" fontId="25" fillId="16" borderId="0" applyNumberFormat="0" applyBorder="0" applyAlignment="0" applyProtection="0"/>
    <xf numFmtId="183" fontId="25" fillId="14" borderId="0" applyNumberFormat="0" applyBorder="0" applyAlignment="0" applyProtection="0"/>
    <xf numFmtId="183" fontId="78" fillId="76" borderId="0" applyNumberFormat="0" applyBorder="0" applyAlignment="0" applyProtection="0"/>
    <xf numFmtId="183" fontId="25" fillId="14" borderId="0" applyNumberFormat="0" applyBorder="0" applyAlignment="0" applyProtection="0"/>
    <xf numFmtId="183" fontId="78" fillId="76" borderId="0" applyNumberFormat="0" applyBorder="0" applyAlignment="0" applyProtection="0"/>
    <xf numFmtId="183" fontId="78" fillId="76" borderId="0" applyNumberFormat="0" applyBorder="0" applyAlignment="0" applyProtection="0"/>
    <xf numFmtId="183" fontId="78" fillId="76" borderId="0" applyNumberFormat="0" applyBorder="0" applyAlignment="0" applyProtection="0"/>
    <xf numFmtId="183" fontId="25" fillId="14" borderId="0" applyNumberFormat="0" applyBorder="0" applyAlignment="0" applyProtection="0"/>
    <xf numFmtId="183" fontId="25" fillId="14" borderId="0" applyNumberFormat="0" applyBorder="0" applyAlignment="0" applyProtection="0"/>
    <xf numFmtId="183" fontId="25" fillId="17" borderId="0" applyNumberFormat="0" applyBorder="0" applyAlignment="0" applyProtection="0"/>
    <xf numFmtId="183" fontId="78" fillId="80" borderId="0" applyNumberFormat="0" applyBorder="0" applyAlignment="0" applyProtection="0"/>
    <xf numFmtId="183" fontId="25" fillId="17" borderId="0" applyNumberFormat="0" applyBorder="0" applyAlignment="0" applyProtection="0"/>
    <xf numFmtId="183" fontId="78" fillId="80" borderId="0" applyNumberFormat="0" applyBorder="0" applyAlignment="0" applyProtection="0"/>
    <xf numFmtId="183" fontId="78" fillId="80" borderId="0" applyNumberFormat="0" applyBorder="0" applyAlignment="0" applyProtection="0"/>
    <xf numFmtId="183" fontId="78" fillId="80" borderId="0" applyNumberFormat="0" applyBorder="0" applyAlignment="0" applyProtection="0"/>
    <xf numFmtId="183" fontId="25" fillId="17" borderId="0" applyNumberFormat="0" applyBorder="0" applyAlignment="0" applyProtection="0"/>
    <xf numFmtId="183" fontId="25" fillId="17" borderId="0" applyNumberFormat="0" applyBorder="0" applyAlignment="0" applyProtection="0"/>
    <xf numFmtId="183" fontId="26" fillId="18" borderId="0" applyNumberFormat="0" applyBorder="0" applyAlignment="0" applyProtection="0"/>
    <xf numFmtId="183" fontId="26" fillId="19" borderId="0" applyNumberFormat="0" applyBorder="0" applyAlignment="0" applyProtection="0"/>
    <xf numFmtId="183" fontId="27" fillId="20"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78" fillId="57" borderId="0" applyNumberFormat="0" applyBorder="0" applyAlignment="0" applyProtection="0"/>
    <xf numFmtId="183" fontId="27" fillId="21" borderId="0" applyNumberFormat="0" applyBorder="0" applyAlignment="0" applyProtection="0"/>
    <xf numFmtId="183" fontId="78" fillId="57"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78" fillId="57" borderId="0" applyNumberFormat="0" applyBorder="0" applyAlignment="0" applyProtection="0"/>
    <xf numFmtId="183" fontId="27" fillId="21" borderId="0" applyNumberFormat="0" applyBorder="0" applyAlignment="0" applyProtection="0"/>
    <xf numFmtId="183" fontId="78" fillId="57"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78" fillId="57" borderId="0" applyNumberFormat="0" applyBorder="0" applyAlignment="0" applyProtection="0"/>
    <xf numFmtId="183" fontId="27" fillId="21" borderId="0" applyNumberFormat="0" applyBorder="0" applyAlignment="0" applyProtection="0"/>
    <xf numFmtId="183" fontId="78" fillId="57"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27" fillId="21"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26" fillId="22" borderId="0" applyNumberFormat="0" applyBorder="0" applyAlignment="0" applyProtection="0"/>
    <xf numFmtId="183" fontId="26" fillId="23" borderId="0" applyNumberFormat="0" applyBorder="0" applyAlignment="0" applyProtection="0"/>
    <xf numFmtId="183" fontId="27" fillId="24"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78" fillId="61" borderId="0" applyNumberFormat="0" applyBorder="0" applyAlignment="0" applyProtection="0"/>
    <xf numFmtId="183" fontId="27" fillId="25" borderId="0" applyNumberFormat="0" applyBorder="0" applyAlignment="0" applyProtection="0"/>
    <xf numFmtId="183" fontId="78" fillId="61"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78" fillId="61" borderId="0" applyNumberFormat="0" applyBorder="0" applyAlignment="0" applyProtection="0"/>
    <xf numFmtId="183" fontId="27" fillId="25" borderId="0" applyNumberFormat="0" applyBorder="0" applyAlignment="0" applyProtection="0"/>
    <xf numFmtId="183" fontId="78" fillId="61"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78" fillId="61" borderId="0" applyNumberFormat="0" applyBorder="0" applyAlignment="0" applyProtection="0"/>
    <xf numFmtId="183" fontId="27" fillId="25" borderId="0" applyNumberFormat="0" applyBorder="0" applyAlignment="0" applyProtection="0"/>
    <xf numFmtId="183" fontId="78" fillId="61"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27" fillId="25"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7" fillId="25" borderId="0" applyNumberFormat="0" applyBorder="0" applyAlignment="0" applyProtection="0"/>
    <xf numFmtId="183" fontId="26" fillId="26" borderId="0" applyNumberFormat="0" applyBorder="0" applyAlignment="0" applyProtection="0"/>
    <xf numFmtId="183" fontId="26" fillId="27" borderId="0" applyNumberFormat="0" applyBorder="0" applyAlignment="0" applyProtection="0"/>
    <xf numFmtId="183" fontId="27" fillId="28"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78" fillId="65" borderId="0" applyNumberFormat="0" applyBorder="0" applyAlignment="0" applyProtection="0"/>
    <xf numFmtId="183" fontId="27" fillId="24" borderId="0" applyNumberFormat="0" applyBorder="0" applyAlignment="0" applyProtection="0"/>
    <xf numFmtId="183" fontId="78" fillId="65"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78" fillId="65" borderId="0" applyNumberFormat="0" applyBorder="0" applyAlignment="0" applyProtection="0"/>
    <xf numFmtId="183" fontId="27" fillId="24" borderId="0" applyNumberFormat="0" applyBorder="0" applyAlignment="0" applyProtection="0"/>
    <xf numFmtId="183" fontId="78" fillId="65"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78" fillId="65" borderId="0" applyNumberFormat="0" applyBorder="0" applyAlignment="0" applyProtection="0"/>
    <xf numFmtId="183" fontId="27" fillId="24" borderId="0" applyNumberFormat="0" applyBorder="0" applyAlignment="0" applyProtection="0"/>
    <xf numFmtId="183" fontId="78" fillId="65"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27" fillId="24"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6" fillId="27" borderId="0" applyNumberFormat="0" applyBorder="0" applyAlignment="0" applyProtection="0"/>
    <xf numFmtId="183" fontId="26" fillId="28" borderId="0" applyNumberFormat="0" applyBorder="0" applyAlignment="0" applyProtection="0"/>
    <xf numFmtId="183" fontId="27" fillId="28"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78" fillId="69" borderId="0" applyNumberFormat="0" applyBorder="0" applyAlignment="0" applyProtection="0"/>
    <xf numFmtId="183" fontId="27" fillId="29" borderId="0" applyNumberFormat="0" applyBorder="0" applyAlignment="0" applyProtection="0"/>
    <xf numFmtId="183" fontId="78" fillId="6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78" fillId="69" borderId="0" applyNumberFormat="0" applyBorder="0" applyAlignment="0" applyProtection="0"/>
    <xf numFmtId="183" fontId="27" fillId="29" borderId="0" applyNumberFormat="0" applyBorder="0" applyAlignment="0" applyProtection="0"/>
    <xf numFmtId="183" fontId="78" fillId="6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78" fillId="69" borderId="0" applyNumberFormat="0" applyBorder="0" applyAlignment="0" applyProtection="0"/>
    <xf numFmtId="183" fontId="27" fillId="29" borderId="0" applyNumberFormat="0" applyBorder="0" applyAlignment="0" applyProtection="0"/>
    <xf numFmtId="183" fontId="78" fillId="6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27" fillId="2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7" fillId="29" borderId="0" applyNumberFormat="0" applyBorder="0" applyAlignment="0" applyProtection="0"/>
    <xf numFmtId="183" fontId="26" fillId="18" borderId="0" applyNumberFormat="0" applyBorder="0" applyAlignment="0" applyProtection="0"/>
    <xf numFmtId="183" fontId="26" fillId="19" borderId="0" applyNumberFormat="0" applyBorder="0" applyAlignment="0" applyProtection="0"/>
    <xf numFmtId="183" fontId="27" fillId="19"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78" fillId="73" borderId="0" applyNumberFormat="0" applyBorder="0" applyAlignment="0" applyProtection="0"/>
    <xf numFmtId="183" fontId="27" fillId="30" borderId="0" applyNumberFormat="0" applyBorder="0" applyAlignment="0" applyProtection="0"/>
    <xf numFmtId="183" fontId="78" fillId="73"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78" fillId="73" borderId="0" applyNumberFormat="0" applyBorder="0" applyAlignment="0" applyProtection="0"/>
    <xf numFmtId="183" fontId="27" fillId="30" borderId="0" applyNumberFormat="0" applyBorder="0" applyAlignment="0" applyProtection="0"/>
    <xf numFmtId="183" fontId="78" fillId="73"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78" fillId="73" borderId="0" applyNumberFormat="0" applyBorder="0" applyAlignment="0" applyProtection="0"/>
    <xf numFmtId="183" fontId="27" fillId="30" borderId="0" applyNumberFormat="0" applyBorder="0" applyAlignment="0" applyProtection="0"/>
    <xf numFmtId="183" fontId="78" fillId="73"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27" fillId="30"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7" fillId="30" borderId="0" applyNumberFormat="0" applyBorder="0" applyAlignment="0" applyProtection="0"/>
    <xf numFmtId="183" fontId="26" fillId="31" borderId="0" applyNumberFormat="0" applyBorder="0" applyAlignment="0" applyProtection="0"/>
    <xf numFmtId="183" fontId="26" fillId="23" borderId="0" applyNumberFormat="0" applyBorder="0" applyAlignment="0" applyProtection="0"/>
    <xf numFmtId="183" fontId="27" fillId="32"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78" fillId="77" borderId="0" applyNumberFormat="0" applyBorder="0" applyAlignment="0" applyProtection="0"/>
    <xf numFmtId="183" fontId="27" fillId="33" borderId="0" applyNumberFormat="0" applyBorder="0" applyAlignment="0" applyProtection="0"/>
    <xf numFmtId="183" fontId="78" fillId="77"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78" fillId="77" borderId="0" applyNumberFormat="0" applyBorder="0" applyAlignment="0" applyProtection="0"/>
    <xf numFmtId="183" fontId="27" fillId="33" borderId="0" applyNumberFormat="0" applyBorder="0" applyAlignment="0" applyProtection="0"/>
    <xf numFmtId="183" fontId="78" fillId="77"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78" fillId="77" borderId="0" applyNumberFormat="0" applyBorder="0" applyAlignment="0" applyProtection="0"/>
    <xf numFmtId="183" fontId="27" fillId="33" borderId="0" applyNumberFormat="0" applyBorder="0" applyAlignment="0" applyProtection="0"/>
    <xf numFmtId="183" fontId="78" fillId="77"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27" fillId="33"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7" fillId="33" borderId="0" applyNumberFormat="0" applyBorder="0" applyAlignment="0" applyProtection="0"/>
    <xf numFmtId="183" fontId="28" fillId="23" borderId="0" applyNumberFormat="0" applyBorder="0" applyAlignment="0" applyProtection="0"/>
    <xf numFmtId="183" fontId="68" fillId="52" borderId="0" applyNumberFormat="0" applyBorder="0" applyAlignment="0" applyProtection="0"/>
    <xf numFmtId="183" fontId="28" fillId="23" borderId="0" applyNumberFormat="0" applyBorder="0" applyAlignment="0" applyProtection="0"/>
    <xf numFmtId="183" fontId="68" fillId="52" borderId="0" applyNumberFormat="0" applyBorder="0" applyAlignment="0" applyProtection="0"/>
    <xf numFmtId="183" fontId="68" fillId="52" borderId="0" applyNumberFormat="0" applyBorder="0" applyAlignment="0" applyProtection="0"/>
    <xf numFmtId="183" fontId="68" fillId="52" borderId="0" applyNumberFormat="0" applyBorder="0" applyAlignment="0" applyProtection="0"/>
    <xf numFmtId="183" fontId="28" fillId="23" borderId="0" applyNumberFormat="0" applyBorder="0" applyAlignment="0" applyProtection="0"/>
    <xf numFmtId="183" fontId="28" fillId="23" borderId="0" applyNumberFormat="0" applyBorder="0" applyAlignment="0" applyProtection="0"/>
    <xf numFmtId="183" fontId="30" fillId="34" borderId="40" applyNumberFormat="0" applyAlignment="0" applyProtection="0"/>
    <xf numFmtId="183" fontId="72" fillId="2" borderId="1" applyNumberFormat="0" applyAlignment="0" applyProtection="0"/>
    <xf numFmtId="183" fontId="30" fillId="34" borderId="40" applyNumberFormat="0" applyAlignment="0" applyProtection="0"/>
    <xf numFmtId="183" fontId="72" fillId="2" borderId="1" applyNumberFormat="0" applyAlignment="0" applyProtection="0"/>
    <xf numFmtId="183" fontId="72" fillId="2" borderId="1" applyNumberFormat="0" applyAlignment="0" applyProtection="0"/>
    <xf numFmtId="183" fontId="72" fillId="2" borderId="1" applyNumberFormat="0" applyAlignment="0" applyProtection="0"/>
    <xf numFmtId="183" fontId="30" fillId="34" borderId="40" applyNumberFormat="0" applyAlignment="0" applyProtection="0"/>
    <xf numFmtId="183" fontId="30" fillId="34" borderId="40" applyNumberFormat="0" applyAlignment="0" applyProtection="0"/>
    <xf numFmtId="183" fontId="31" fillId="24" borderId="41" applyNumberFormat="0" applyAlignment="0" applyProtection="0"/>
    <xf numFmtId="183" fontId="74" fillId="55" borderId="57" applyNumberFormat="0" applyAlignment="0" applyProtection="0"/>
    <xf numFmtId="183" fontId="31" fillId="24" borderId="41" applyNumberFormat="0" applyAlignment="0" applyProtection="0"/>
    <xf numFmtId="183" fontId="74" fillId="55" borderId="57" applyNumberFormat="0" applyAlignment="0" applyProtection="0"/>
    <xf numFmtId="183" fontId="74" fillId="55" borderId="57" applyNumberFormat="0" applyAlignment="0" applyProtection="0"/>
    <xf numFmtId="183" fontId="74" fillId="55" borderId="57" applyNumberFormat="0" applyAlignment="0" applyProtection="0"/>
    <xf numFmtId="183" fontId="31" fillId="24" borderId="41" applyNumberFormat="0" applyAlignment="0" applyProtection="0"/>
    <xf numFmtId="183" fontId="31" fillId="24" borderId="41"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176" fontId="8" fillId="0" borderId="0" applyFont="0" applyFill="0" applyBorder="0" applyAlignment="0" applyProtection="0"/>
    <xf numFmtId="43" fontId="8" fillId="0" borderId="0" applyFont="0" applyFill="0" applyBorder="0" applyAlignment="0" applyProtection="0"/>
    <xf numFmtId="176"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83" fontId="33" fillId="35" borderId="0" applyNumberFormat="0" applyBorder="0" applyAlignment="0" applyProtection="0"/>
    <xf numFmtId="183" fontId="33" fillId="36" borderId="0" applyNumberFormat="0" applyBorder="0" applyAlignment="0" applyProtection="0"/>
    <xf numFmtId="183" fontId="33" fillId="37" borderId="0" applyNumberFormat="0" applyBorder="0" applyAlignment="0" applyProtection="0"/>
    <xf numFmtId="183" fontId="34" fillId="0" borderId="0" applyNumberFormat="0" applyFill="0" applyBorder="0" applyAlignment="0" applyProtection="0"/>
    <xf numFmtId="183" fontId="76" fillId="0" borderId="0" applyNumberFormat="0" applyFill="0" applyBorder="0" applyAlignment="0" applyProtection="0"/>
    <xf numFmtId="183" fontId="34" fillId="0" borderId="0" applyNumberFormat="0" applyFill="0" applyBorder="0" applyAlignment="0" applyProtection="0"/>
    <xf numFmtId="183" fontId="76" fillId="0" borderId="0" applyNumberFormat="0" applyFill="0" applyBorder="0" applyAlignment="0" applyProtection="0"/>
    <xf numFmtId="183" fontId="76" fillId="0" borderId="0" applyNumberFormat="0" applyFill="0" applyBorder="0" applyAlignment="0" applyProtection="0"/>
    <xf numFmtId="183" fontId="76" fillId="0" borderId="0" applyNumberFormat="0" applyFill="0" applyBorder="0" applyAlignment="0" applyProtection="0"/>
    <xf numFmtId="183" fontId="34" fillId="0" borderId="0" applyNumberFormat="0" applyFill="0" applyBorder="0" applyAlignment="0" applyProtection="0"/>
    <xf numFmtId="183" fontId="34" fillId="0" borderId="0" applyNumberFormat="0" applyFill="0" applyBorder="0" applyAlignment="0" applyProtection="0"/>
    <xf numFmtId="183" fontId="35" fillId="38" borderId="0" applyNumberFormat="0" applyBorder="0" applyAlignment="0" applyProtection="0"/>
    <xf numFmtId="183" fontId="67" fillId="51" borderId="0" applyNumberFormat="0" applyBorder="0" applyAlignment="0" applyProtection="0"/>
    <xf numFmtId="183" fontId="35" fillId="38" borderId="0" applyNumberFormat="0" applyBorder="0" applyAlignment="0" applyProtection="0"/>
    <xf numFmtId="183" fontId="67" fillId="51" borderId="0" applyNumberFormat="0" applyBorder="0" applyAlignment="0" applyProtection="0"/>
    <xf numFmtId="183" fontId="67" fillId="51" borderId="0" applyNumberFormat="0" applyBorder="0" applyAlignment="0" applyProtection="0"/>
    <xf numFmtId="183" fontId="67" fillId="51" borderId="0" applyNumberFormat="0" applyBorder="0" applyAlignment="0" applyProtection="0"/>
    <xf numFmtId="183" fontId="35" fillId="38" borderId="0" applyNumberFormat="0" applyBorder="0" applyAlignment="0" applyProtection="0"/>
    <xf numFmtId="183" fontId="35" fillId="38" borderId="0" applyNumberFormat="0" applyBorder="0" applyAlignment="0" applyProtection="0"/>
    <xf numFmtId="183" fontId="36" fillId="0" borderId="42" applyNumberFormat="0" applyFill="0" applyAlignment="0" applyProtection="0"/>
    <xf numFmtId="183" fontId="64" fillId="0" borderId="52" applyNumberFormat="0" applyFill="0" applyAlignment="0" applyProtection="0"/>
    <xf numFmtId="183" fontId="36" fillId="0" borderId="42" applyNumberFormat="0" applyFill="0" applyAlignment="0" applyProtection="0"/>
    <xf numFmtId="183" fontId="64" fillId="0" borderId="52" applyNumberFormat="0" applyFill="0" applyAlignment="0" applyProtection="0"/>
    <xf numFmtId="183" fontId="64" fillId="0" borderId="52" applyNumberFormat="0" applyFill="0" applyAlignment="0" applyProtection="0"/>
    <xf numFmtId="183" fontId="64" fillId="0" borderId="52" applyNumberFormat="0" applyFill="0" applyAlignment="0" applyProtection="0"/>
    <xf numFmtId="183" fontId="36" fillId="0" borderId="42" applyNumberFormat="0" applyFill="0" applyAlignment="0" applyProtection="0"/>
    <xf numFmtId="183" fontId="36" fillId="0" borderId="42" applyNumberFormat="0" applyFill="0" applyAlignment="0" applyProtection="0"/>
    <xf numFmtId="183" fontId="37" fillId="0" borderId="43" applyNumberFormat="0" applyFill="0" applyAlignment="0" applyProtection="0"/>
    <xf numFmtId="183" fontId="65" fillId="0" borderId="53" applyNumberFormat="0" applyFill="0" applyAlignment="0" applyProtection="0"/>
    <xf numFmtId="183" fontId="37" fillId="0" borderId="43" applyNumberFormat="0" applyFill="0" applyAlignment="0" applyProtection="0"/>
    <xf numFmtId="183" fontId="65" fillId="0" borderId="53" applyNumberFormat="0" applyFill="0" applyAlignment="0" applyProtection="0"/>
    <xf numFmtId="183" fontId="65" fillId="0" borderId="53" applyNumberFormat="0" applyFill="0" applyAlignment="0" applyProtection="0"/>
    <xf numFmtId="183" fontId="65" fillId="0" borderId="53" applyNumberFormat="0" applyFill="0" applyAlignment="0" applyProtection="0"/>
    <xf numFmtId="183" fontId="37" fillId="0" borderId="43" applyNumberFormat="0" applyFill="0" applyAlignment="0" applyProtection="0"/>
    <xf numFmtId="183" fontId="37" fillId="0" borderId="43" applyNumberFormat="0" applyFill="0" applyAlignment="0" applyProtection="0"/>
    <xf numFmtId="183" fontId="38" fillId="0" borderId="44" applyNumberFormat="0" applyFill="0" applyAlignment="0" applyProtection="0"/>
    <xf numFmtId="183" fontId="66" fillId="0" borderId="54" applyNumberFormat="0" applyFill="0" applyAlignment="0" applyProtection="0"/>
    <xf numFmtId="183" fontId="38" fillId="0" borderId="44" applyNumberFormat="0" applyFill="0" applyAlignment="0" applyProtection="0"/>
    <xf numFmtId="183" fontId="66" fillId="0" borderId="54" applyNumberFormat="0" applyFill="0" applyAlignment="0" applyProtection="0"/>
    <xf numFmtId="183" fontId="66" fillId="0" borderId="54" applyNumberFormat="0" applyFill="0" applyAlignment="0" applyProtection="0"/>
    <xf numFmtId="183" fontId="66" fillId="0" borderId="54" applyNumberFormat="0" applyFill="0" applyAlignment="0" applyProtection="0"/>
    <xf numFmtId="183" fontId="38" fillId="0" borderId="44" applyNumberFormat="0" applyFill="0" applyAlignment="0" applyProtection="0"/>
    <xf numFmtId="183" fontId="38" fillId="0" borderId="44" applyNumberFormat="0" applyFill="0" applyAlignment="0" applyProtection="0"/>
    <xf numFmtId="183" fontId="38" fillId="0" borderId="0" applyNumberFormat="0" applyFill="0" applyBorder="0" applyAlignment="0" applyProtection="0"/>
    <xf numFmtId="183" fontId="66" fillId="0" borderId="0" applyNumberFormat="0" applyFill="0" applyBorder="0" applyAlignment="0" applyProtection="0"/>
    <xf numFmtId="183" fontId="38" fillId="0" borderId="0" applyNumberFormat="0" applyFill="0" applyBorder="0" applyAlignment="0" applyProtection="0"/>
    <xf numFmtId="183" fontId="66" fillId="0" borderId="0" applyNumberFormat="0" applyFill="0" applyBorder="0" applyAlignment="0" applyProtection="0"/>
    <xf numFmtId="183" fontId="66" fillId="0" borderId="0" applyNumberFormat="0" applyFill="0" applyBorder="0" applyAlignment="0" applyProtection="0"/>
    <xf numFmtId="183" fontId="66" fillId="0" borderId="0" applyNumberFormat="0" applyFill="0" applyBorder="0" applyAlignment="0" applyProtection="0"/>
    <xf numFmtId="183" fontId="38" fillId="0" borderId="0" applyNumberFormat="0" applyFill="0" applyBorder="0" applyAlignment="0" applyProtection="0"/>
    <xf numFmtId="183" fontId="38" fillId="0" borderId="0" applyNumberFormat="0" applyFill="0" applyBorder="0" applyAlignment="0" applyProtection="0"/>
    <xf numFmtId="183" fontId="113" fillId="0" borderId="0" applyNumberFormat="0" applyFill="0" applyBorder="0" applyAlignment="0" applyProtection="0">
      <alignment vertical="top"/>
      <protection locked="0"/>
    </xf>
    <xf numFmtId="183" fontId="39" fillId="32" borderId="40" applyNumberFormat="0" applyAlignment="0" applyProtection="0"/>
    <xf numFmtId="183" fontId="70" fillId="54" borderId="1" applyNumberFormat="0" applyAlignment="0" applyProtection="0"/>
    <xf numFmtId="183" fontId="39" fillId="32" borderId="40" applyNumberFormat="0" applyAlignment="0" applyProtection="0"/>
    <xf numFmtId="183" fontId="70" fillId="54" borderId="1" applyNumberFormat="0" applyAlignment="0" applyProtection="0"/>
    <xf numFmtId="183" fontId="70" fillId="54" borderId="1" applyNumberFormat="0" applyAlignment="0" applyProtection="0"/>
    <xf numFmtId="183" fontId="70" fillId="54" borderId="1" applyNumberFormat="0" applyAlignment="0" applyProtection="0"/>
    <xf numFmtId="183" fontId="39" fillId="32" borderId="40" applyNumberFormat="0" applyAlignment="0" applyProtection="0"/>
    <xf numFmtId="183" fontId="39" fillId="32" borderId="40" applyNumberFormat="0" applyAlignment="0" applyProtection="0"/>
    <xf numFmtId="183" fontId="40" fillId="0" borderId="45" applyNumberFormat="0" applyFill="0" applyAlignment="0" applyProtection="0"/>
    <xf numFmtId="183" fontId="73" fillId="0" borderId="56" applyNumberFormat="0" applyFill="0" applyAlignment="0" applyProtection="0"/>
    <xf numFmtId="183" fontId="40" fillId="0" borderId="45" applyNumberFormat="0" applyFill="0" applyAlignment="0" applyProtection="0"/>
    <xf numFmtId="183" fontId="73" fillId="0" borderId="56" applyNumberFormat="0" applyFill="0" applyAlignment="0" applyProtection="0"/>
    <xf numFmtId="183" fontId="73" fillId="0" borderId="56" applyNumberFormat="0" applyFill="0" applyAlignment="0" applyProtection="0"/>
    <xf numFmtId="183" fontId="73" fillId="0" borderId="56" applyNumberFormat="0" applyFill="0" applyAlignment="0" applyProtection="0"/>
    <xf numFmtId="183" fontId="40" fillId="0" borderId="45" applyNumberFormat="0" applyFill="0" applyAlignment="0" applyProtection="0"/>
    <xf numFmtId="183" fontId="40" fillId="0" borderId="45" applyNumberFormat="0" applyFill="0" applyAlignment="0" applyProtection="0"/>
    <xf numFmtId="183" fontId="41" fillId="32" borderId="0" applyNumberFormat="0" applyBorder="0" applyAlignment="0" applyProtection="0"/>
    <xf numFmtId="183" fontId="69" fillId="53" borderId="0" applyNumberFormat="0" applyBorder="0" applyAlignment="0" applyProtection="0"/>
    <xf numFmtId="183" fontId="41" fillId="32" borderId="0" applyNumberFormat="0" applyBorder="0" applyAlignment="0" applyProtection="0"/>
    <xf numFmtId="183" fontId="69" fillId="53" borderId="0" applyNumberFormat="0" applyBorder="0" applyAlignment="0" applyProtection="0"/>
    <xf numFmtId="183" fontId="69" fillId="53" borderId="0" applyNumberFormat="0" applyBorder="0" applyAlignment="0" applyProtection="0"/>
    <xf numFmtId="183" fontId="69" fillId="53" borderId="0" applyNumberFormat="0" applyBorder="0" applyAlignment="0" applyProtection="0"/>
    <xf numFmtId="183" fontId="41" fillId="32" borderId="0" applyNumberFormat="0" applyBorder="0" applyAlignment="0" applyProtection="0"/>
    <xf numFmtId="183" fontId="41" fillId="32" borderId="0" applyNumberFormat="0" applyBorder="0" applyAlignment="0" applyProtection="0"/>
    <xf numFmtId="183" fontId="32" fillId="0" borderId="0"/>
    <xf numFmtId="183" fontId="32" fillId="0" borderId="0"/>
    <xf numFmtId="183" fontId="8"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32"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7" fillId="0" borderId="0"/>
    <xf numFmtId="183" fontId="7" fillId="0" borderId="0"/>
    <xf numFmtId="183" fontId="32" fillId="0" borderId="0"/>
    <xf numFmtId="183" fontId="8" fillId="0" borderId="0"/>
    <xf numFmtId="183" fontId="32" fillId="0" borderId="0"/>
    <xf numFmtId="183" fontId="8" fillId="0" borderId="0"/>
    <xf numFmtId="183" fontId="8" fillId="0" borderId="0"/>
    <xf numFmtId="183" fontId="43" fillId="0" borderId="0"/>
    <xf numFmtId="183" fontId="43" fillId="0" borderId="0"/>
    <xf numFmtId="183" fontId="43" fillId="0" borderId="0"/>
    <xf numFmtId="183" fontId="8" fillId="0" borderId="0"/>
    <xf numFmtId="183" fontId="8" fillId="0" borderId="0"/>
    <xf numFmtId="183" fontId="7" fillId="0" borderId="0"/>
    <xf numFmtId="183" fontId="7" fillId="0" borderId="0"/>
    <xf numFmtId="183" fontId="8" fillId="0" borderId="0"/>
    <xf numFmtId="183" fontId="8" fillId="0" borderId="0"/>
    <xf numFmtId="183" fontId="7" fillId="0" borderId="0"/>
    <xf numFmtId="183" fontId="8" fillId="0" borderId="0"/>
    <xf numFmtId="183" fontId="7" fillId="0" borderId="0"/>
    <xf numFmtId="183" fontId="8" fillId="0" borderId="0"/>
    <xf numFmtId="183" fontId="32" fillId="0" borderId="0"/>
    <xf numFmtId="183" fontId="7" fillId="0" borderId="0"/>
    <xf numFmtId="183" fontId="7" fillId="0" borderId="0"/>
    <xf numFmtId="183" fontId="8" fillId="0" borderId="0"/>
    <xf numFmtId="183" fontId="32" fillId="0" borderId="0"/>
    <xf numFmtId="183" fontId="7" fillId="0" borderId="0"/>
    <xf numFmtId="183" fontId="32" fillId="0" borderId="0"/>
    <xf numFmtId="183" fontId="8" fillId="0" borderId="0"/>
    <xf numFmtId="183" fontId="32" fillId="0" borderId="0"/>
    <xf numFmtId="183" fontId="32" fillId="0" borderId="0"/>
    <xf numFmtId="183" fontId="8" fillId="0" borderId="0"/>
    <xf numFmtId="183" fontId="8" fillId="0" borderId="0"/>
    <xf numFmtId="183" fontId="8" fillId="0" borderId="0"/>
    <xf numFmtId="183" fontId="22" fillId="0" borderId="0"/>
    <xf numFmtId="183" fontId="8" fillId="31" borderId="46" applyNumberFormat="0" applyFont="0" applyAlignment="0" applyProtection="0"/>
    <xf numFmtId="183" fontId="7" fillId="56" borderId="58" applyNumberFormat="0" applyFont="0" applyAlignment="0" applyProtection="0"/>
    <xf numFmtId="183" fontId="8" fillId="31" borderId="46" applyNumberFormat="0" applyFont="0" applyAlignment="0" applyProtection="0"/>
    <xf numFmtId="183" fontId="7" fillId="56" borderId="58" applyNumberFormat="0" applyFont="0" applyAlignment="0" applyProtection="0"/>
    <xf numFmtId="183" fontId="8" fillId="31" borderId="46" applyNumberFormat="0" applyFont="0" applyAlignment="0" applyProtection="0"/>
    <xf numFmtId="183" fontId="7" fillId="56" borderId="58" applyNumberFormat="0" applyFont="0" applyAlignment="0" applyProtection="0"/>
    <xf numFmtId="183" fontId="8" fillId="31" borderId="46" applyNumberFormat="0" applyFont="0" applyAlignment="0" applyProtection="0"/>
    <xf numFmtId="183" fontId="7" fillId="56" borderId="58" applyNumberFormat="0" applyFont="0" applyAlignment="0" applyProtection="0"/>
    <xf numFmtId="183" fontId="8" fillId="31" borderId="46" applyNumberFormat="0" applyFont="0" applyAlignment="0" applyProtection="0"/>
    <xf numFmtId="183" fontId="7" fillId="56" borderId="58" applyNumberFormat="0" applyFont="0" applyAlignment="0" applyProtection="0"/>
    <xf numFmtId="183" fontId="7" fillId="56" borderId="58" applyNumberFormat="0" applyFont="0" applyAlignment="0" applyProtection="0"/>
    <xf numFmtId="183" fontId="8" fillId="31" borderId="46" applyNumberFormat="0" applyFont="0" applyAlignment="0" applyProtection="0"/>
    <xf numFmtId="183" fontId="8" fillId="31" borderId="46" applyNumberFormat="0" applyFont="0" applyAlignment="0" applyProtection="0"/>
    <xf numFmtId="183" fontId="7" fillId="56" borderId="58" applyNumberFormat="0" applyFont="0" applyAlignment="0" applyProtection="0"/>
    <xf numFmtId="183" fontId="7" fillId="56" borderId="58" applyNumberFormat="0" applyFont="0" applyAlignment="0" applyProtection="0"/>
    <xf numFmtId="183" fontId="7" fillId="56" borderId="58" applyNumberFormat="0" applyFont="0" applyAlignment="0" applyProtection="0"/>
    <xf numFmtId="183" fontId="8" fillId="31" borderId="46" applyNumberFormat="0" applyFont="0" applyAlignment="0" applyProtection="0"/>
    <xf numFmtId="183" fontId="44" fillId="34" borderId="47" applyNumberFormat="0" applyAlignment="0" applyProtection="0"/>
    <xf numFmtId="183" fontId="71" fillId="2" borderId="55" applyNumberFormat="0" applyAlignment="0" applyProtection="0"/>
    <xf numFmtId="183" fontId="44" fillId="34" borderId="47" applyNumberFormat="0" applyAlignment="0" applyProtection="0"/>
    <xf numFmtId="183" fontId="71" fillId="2" borderId="55" applyNumberFormat="0" applyAlignment="0" applyProtection="0"/>
    <xf numFmtId="183" fontId="71" fillId="2" borderId="55" applyNumberFormat="0" applyAlignment="0" applyProtection="0"/>
    <xf numFmtId="183" fontId="71" fillId="2" borderId="55" applyNumberFormat="0" applyAlignment="0" applyProtection="0"/>
    <xf numFmtId="183" fontId="44" fillId="34" borderId="47" applyNumberFormat="0" applyAlignment="0" applyProtection="0"/>
    <xf numFmtId="183" fontId="44" fillId="34" borderId="47" applyNumberForma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114" fillId="0" borderId="0" applyFont="0" applyFill="0" applyBorder="0" applyAlignment="0" applyProtection="0"/>
    <xf numFmtId="183" fontId="45" fillId="39" borderId="48" applyNumberFormat="0" applyProtection="0">
      <alignment horizontal="left" vertical="top" indent="1"/>
    </xf>
    <xf numFmtId="4" fontId="47" fillId="14" borderId="0" applyNumberFormat="0" applyProtection="0">
      <alignment horizontal="left" vertical="center" indent="1"/>
    </xf>
    <xf numFmtId="4" fontId="47" fillId="14" borderId="0" applyNumberFormat="0" applyProtection="0">
      <alignment horizontal="left" vertical="center" indent="1"/>
    </xf>
    <xf numFmtId="4" fontId="47" fillId="14" borderId="0" applyNumberFormat="0" applyProtection="0">
      <alignment horizontal="left" vertical="center" indent="1"/>
    </xf>
    <xf numFmtId="4" fontId="22" fillId="47" borderId="0" applyNumberFormat="0" applyProtection="0">
      <alignment horizontal="left" vertical="center" indent="1"/>
    </xf>
    <xf numFmtId="4" fontId="22" fillId="47" borderId="0" applyNumberFormat="0" applyProtection="0">
      <alignment horizontal="left" vertical="center" indent="1"/>
    </xf>
    <xf numFmtId="4" fontId="22" fillId="47" borderId="0" applyNumberFormat="0" applyProtection="0">
      <alignment horizontal="left" vertical="center" indent="1"/>
    </xf>
    <xf numFmtId="4" fontId="22" fillId="47" borderId="0" applyNumberFormat="0" applyProtection="0">
      <alignment horizontal="left" vertical="center" indent="1"/>
    </xf>
    <xf numFmtId="4" fontId="22" fillId="8" borderId="0" applyNumberFormat="0" applyProtection="0">
      <alignment horizontal="left" vertical="center" indent="1"/>
    </xf>
    <xf numFmtId="4" fontId="22" fillId="8" borderId="0" applyNumberFormat="0" applyProtection="0">
      <alignment horizontal="left" vertical="center" indent="1"/>
    </xf>
    <xf numFmtId="4" fontId="22" fillId="8" borderId="0" applyNumberFormat="0" applyProtection="0">
      <alignment horizontal="left" vertical="center" indent="1"/>
    </xf>
    <xf numFmtId="4" fontId="22" fillId="8" borderId="0" applyNumberFormat="0" applyProtection="0">
      <alignment horizontal="left" vertical="center" indent="1"/>
    </xf>
    <xf numFmtId="183" fontId="8" fillId="14" borderId="48" applyNumberFormat="0" applyProtection="0">
      <alignment horizontal="left" vertical="center" indent="1"/>
    </xf>
    <xf numFmtId="183" fontId="8" fillId="14" borderId="48" applyNumberFormat="0" applyProtection="0">
      <alignment horizontal="left" vertical="center" indent="1"/>
    </xf>
    <xf numFmtId="183" fontId="8" fillId="14" borderId="48" applyNumberFormat="0" applyProtection="0">
      <alignment horizontal="left" vertical="center" indent="1"/>
    </xf>
    <xf numFmtId="183" fontId="8" fillId="14" borderId="48" applyNumberFormat="0" applyProtection="0">
      <alignment horizontal="left" vertical="center" indent="1"/>
    </xf>
    <xf numFmtId="183" fontId="8" fillId="14" borderId="48" applyNumberFormat="0" applyProtection="0">
      <alignment horizontal="left" vertical="center" indent="1"/>
    </xf>
    <xf numFmtId="183" fontId="8" fillId="14" borderId="48" applyNumberFormat="0" applyProtection="0">
      <alignment horizontal="left" vertical="center" indent="1"/>
    </xf>
    <xf numFmtId="183" fontId="8" fillId="14" borderId="48" applyNumberFormat="0" applyProtection="0">
      <alignment horizontal="left" vertical="center" indent="1"/>
    </xf>
    <xf numFmtId="183" fontId="8" fillId="14" borderId="48" applyNumberFormat="0" applyProtection="0">
      <alignment horizontal="left" vertical="top" indent="1"/>
    </xf>
    <xf numFmtId="183" fontId="8" fillId="14" borderId="48" applyNumberFormat="0" applyProtection="0">
      <alignment horizontal="left" vertical="top" indent="1"/>
    </xf>
    <xf numFmtId="183" fontId="8" fillId="14" borderId="48" applyNumberFormat="0" applyProtection="0">
      <alignment horizontal="left" vertical="top" indent="1"/>
    </xf>
    <xf numFmtId="183" fontId="8" fillId="14" borderId="48" applyNumberFormat="0" applyProtection="0">
      <alignment horizontal="left" vertical="top" indent="1"/>
    </xf>
    <xf numFmtId="183" fontId="8" fillId="14" borderId="48" applyNumberFormat="0" applyProtection="0">
      <alignment horizontal="left" vertical="top" indent="1"/>
    </xf>
    <xf numFmtId="183" fontId="8" fillId="14" borderId="48" applyNumberFormat="0" applyProtection="0">
      <alignment horizontal="left" vertical="top" indent="1"/>
    </xf>
    <xf numFmtId="183" fontId="8" fillId="14" borderId="48" applyNumberFormat="0" applyProtection="0">
      <alignment horizontal="left" vertical="top" indent="1"/>
    </xf>
    <xf numFmtId="183" fontId="8" fillId="8" borderId="48" applyNumberFormat="0" applyProtection="0">
      <alignment horizontal="left" vertical="center" indent="1"/>
    </xf>
    <xf numFmtId="183" fontId="8" fillId="8" borderId="48" applyNumberFormat="0" applyProtection="0">
      <alignment horizontal="left" vertical="center" indent="1"/>
    </xf>
    <xf numFmtId="183" fontId="8" fillId="8" borderId="48" applyNumberFormat="0" applyProtection="0">
      <alignment horizontal="left" vertical="center" indent="1"/>
    </xf>
    <xf numFmtId="183" fontId="8" fillId="8" borderId="48" applyNumberFormat="0" applyProtection="0">
      <alignment horizontal="left" vertical="center" indent="1"/>
    </xf>
    <xf numFmtId="183" fontId="8" fillId="8" borderId="48" applyNumberFormat="0" applyProtection="0">
      <alignment horizontal="left" vertical="center" indent="1"/>
    </xf>
    <xf numFmtId="183" fontId="8" fillId="8" borderId="48" applyNumberFormat="0" applyProtection="0">
      <alignment horizontal="left" vertical="center" indent="1"/>
    </xf>
    <xf numFmtId="183" fontId="8" fillId="8" borderId="48" applyNumberFormat="0" applyProtection="0">
      <alignment horizontal="left" vertical="center" indent="1"/>
    </xf>
    <xf numFmtId="183" fontId="8" fillId="8" borderId="48" applyNumberFormat="0" applyProtection="0">
      <alignment horizontal="left" vertical="top" indent="1"/>
    </xf>
    <xf numFmtId="183" fontId="8" fillId="8" borderId="48" applyNumberFormat="0" applyProtection="0">
      <alignment horizontal="left" vertical="top" indent="1"/>
    </xf>
    <xf numFmtId="183" fontId="8" fillId="8" borderId="48" applyNumberFormat="0" applyProtection="0">
      <alignment horizontal="left" vertical="top" indent="1"/>
    </xf>
    <xf numFmtId="183" fontId="8" fillId="8" borderId="48" applyNumberFormat="0" applyProtection="0">
      <alignment horizontal="left" vertical="top" indent="1"/>
    </xf>
    <xf numFmtId="183" fontId="8" fillId="8" borderId="48" applyNumberFormat="0" applyProtection="0">
      <alignment horizontal="left" vertical="top" indent="1"/>
    </xf>
    <xf numFmtId="183" fontId="8" fillId="8" borderId="48" applyNumberFormat="0" applyProtection="0">
      <alignment horizontal="left" vertical="top" indent="1"/>
    </xf>
    <xf numFmtId="183" fontId="8" fillId="8" borderId="48" applyNumberFormat="0" applyProtection="0">
      <alignment horizontal="left" vertical="top" indent="1"/>
    </xf>
    <xf numFmtId="183" fontId="8" fillId="12" borderId="48" applyNumberFormat="0" applyProtection="0">
      <alignment horizontal="left" vertical="center" indent="1"/>
    </xf>
    <xf numFmtId="183" fontId="8" fillId="12" borderId="48" applyNumberFormat="0" applyProtection="0">
      <alignment horizontal="left" vertical="center" indent="1"/>
    </xf>
    <xf numFmtId="183" fontId="8" fillId="12" borderId="48" applyNumberFormat="0" applyProtection="0">
      <alignment horizontal="left" vertical="center" indent="1"/>
    </xf>
    <xf numFmtId="183" fontId="8" fillId="12" borderId="48" applyNumberFormat="0" applyProtection="0">
      <alignment horizontal="left" vertical="center" indent="1"/>
    </xf>
    <xf numFmtId="183" fontId="8" fillId="12" borderId="48" applyNumberFormat="0" applyProtection="0">
      <alignment horizontal="left" vertical="center" indent="1"/>
    </xf>
    <xf numFmtId="183" fontId="8" fillId="12" borderId="48" applyNumberFormat="0" applyProtection="0">
      <alignment horizontal="left" vertical="center" indent="1"/>
    </xf>
    <xf numFmtId="183" fontId="8" fillId="12" borderId="48" applyNumberFormat="0" applyProtection="0">
      <alignment horizontal="left" vertical="center" indent="1"/>
    </xf>
    <xf numFmtId="183" fontId="8" fillId="12" borderId="48" applyNumberFormat="0" applyProtection="0">
      <alignment horizontal="left" vertical="top" indent="1"/>
    </xf>
    <xf numFmtId="183" fontId="8" fillId="12" borderId="48" applyNumberFormat="0" applyProtection="0">
      <alignment horizontal="left" vertical="top" indent="1"/>
    </xf>
    <xf numFmtId="183" fontId="8" fillId="12" borderId="48" applyNumberFormat="0" applyProtection="0">
      <alignment horizontal="left" vertical="top" indent="1"/>
    </xf>
    <xf numFmtId="183" fontId="8" fillId="12" borderId="48" applyNumberFormat="0" applyProtection="0">
      <alignment horizontal="left" vertical="top" indent="1"/>
    </xf>
    <xf numFmtId="183" fontId="8" fillId="12" borderId="48" applyNumberFormat="0" applyProtection="0">
      <alignment horizontal="left" vertical="top" indent="1"/>
    </xf>
    <xf numFmtId="183" fontId="8" fillId="12" borderId="48" applyNumberFormat="0" applyProtection="0">
      <alignment horizontal="left" vertical="top" indent="1"/>
    </xf>
    <xf numFmtId="183" fontId="8" fillId="12" borderId="48" applyNumberFormat="0" applyProtection="0">
      <alignment horizontal="left" vertical="top" indent="1"/>
    </xf>
    <xf numFmtId="183" fontId="8" fillId="47" borderId="48" applyNumberFormat="0" applyProtection="0">
      <alignment horizontal="left" vertical="center" indent="1"/>
    </xf>
    <xf numFmtId="183" fontId="8" fillId="47" borderId="48" applyNumberFormat="0" applyProtection="0">
      <alignment horizontal="left" vertical="center" indent="1"/>
    </xf>
    <xf numFmtId="183" fontId="8" fillId="47" borderId="48" applyNumberFormat="0" applyProtection="0">
      <alignment horizontal="left" vertical="center" indent="1"/>
    </xf>
    <xf numFmtId="183" fontId="8" fillId="47" borderId="48" applyNumberFormat="0" applyProtection="0">
      <alignment horizontal="left" vertical="center" indent="1"/>
    </xf>
    <xf numFmtId="183" fontId="8" fillId="47" borderId="48" applyNumberFormat="0" applyProtection="0">
      <alignment horizontal="left" vertical="center" indent="1"/>
    </xf>
    <xf numFmtId="183" fontId="8" fillId="47" borderId="48" applyNumberFormat="0" applyProtection="0">
      <alignment horizontal="left" vertical="center" indent="1"/>
    </xf>
    <xf numFmtId="183" fontId="8" fillId="47" borderId="48" applyNumberFormat="0" applyProtection="0">
      <alignment horizontal="left" vertical="center" indent="1"/>
    </xf>
    <xf numFmtId="183" fontId="8" fillId="47" borderId="48" applyNumberFormat="0" applyProtection="0">
      <alignment horizontal="left" vertical="top" indent="1"/>
    </xf>
    <xf numFmtId="183" fontId="8" fillId="47" borderId="48" applyNumberFormat="0" applyProtection="0">
      <alignment horizontal="left" vertical="top" indent="1"/>
    </xf>
    <xf numFmtId="183" fontId="8" fillId="47" borderId="48" applyNumberFormat="0" applyProtection="0">
      <alignment horizontal="left" vertical="top" indent="1"/>
    </xf>
    <xf numFmtId="183" fontId="8" fillId="47" borderId="48" applyNumberFormat="0" applyProtection="0">
      <alignment horizontal="left" vertical="top" indent="1"/>
    </xf>
    <xf numFmtId="183" fontId="8" fillId="47" borderId="48" applyNumberFormat="0" applyProtection="0">
      <alignment horizontal="left" vertical="top" indent="1"/>
    </xf>
    <xf numFmtId="183" fontId="8" fillId="47" borderId="48" applyNumberFormat="0" applyProtection="0">
      <alignment horizontal="left" vertical="top" indent="1"/>
    </xf>
    <xf numFmtId="183" fontId="8" fillId="47" borderId="48" applyNumberFormat="0" applyProtection="0">
      <alignment horizontal="left" vertical="top" indent="1"/>
    </xf>
    <xf numFmtId="183" fontId="8" fillId="11" borderId="28" applyNumberFormat="0">
      <protection locked="0"/>
    </xf>
    <xf numFmtId="183" fontId="8" fillId="11" borderId="28" applyNumberFormat="0">
      <protection locked="0"/>
    </xf>
    <xf numFmtId="183" fontId="8" fillId="11" borderId="28" applyNumberFormat="0">
      <protection locked="0"/>
    </xf>
    <xf numFmtId="183" fontId="8" fillId="11" borderId="28" applyNumberFormat="0">
      <protection locked="0"/>
    </xf>
    <xf numFmtId="183" fontId="8" fillId="11" borderId="28" applyNumberFormat="0">
      <protection locked="0"/>
    </xf>
    <xf numFmtId="183" fontId="8" fillId="11" borderId="28" applyNumberFormat="0">
      <protection locked="0"/>
    </xf>
    <xf numFmtId="183" fontId="8" fillId="11" borderId="28" applyNumberFormat="0">
      <protection locked="0"/>
    </xf>
    <xf numFmtId="183" fontId="22" fillId="10" borderId="48" applyNumberFormat="0" applyProtection="0">
      <alignment horizontal="left" vertical="top" indent="1"/>
    </xf>
    <xf numFmtId="183" fontId="22" fillId="8" borderId="48" applyNumberFormat="0" applyProtection="0">
      <alignment horizontal="left" vertical="top" indent="1"/>
    </xf>
    <xf numFmtId="4" fontId="50" fillId="48" borderId="0" applyNumberFormat="0" applyProtection="0">
      <alignment horizontal="left" vertical="center" indent="1"/>
    </xf>
    <xf numFmtId="4" fontId="50" fillId="48" borderId="0" applyNumberFormat="0" applyProtection="0">
      <alignment horizontal="left" vertical="center" indent="1"/>
    </xf>
    <xf numFmtId="4" fontId="50" fillId="48" borderId="0" applyNumberFormat="0" applyProtection="0">
      <alignment horizontal="left" vertical="center" indent="1"/>
    </xf>
    <xf numFmtId="183" fontId="53" fillId="0" borderId="0" applyNumberFormat="0" applyFill="0" applyBorder="0" applyAlignment="0" applyProtection="0"/>
    <xf numFmtId="183" fontId="53" fillId="0" borderId="0" applyNumberFormat="0" applyFill="0" applyBorder="0" applyAlignment="0" applyProtection="0"/>
    <xf numFmtId="183" fontId="63" fillId="0" borderId="0" applyNumberFormat="0" applyFill="0" applyBorder="0" applyAlignment="0" applyProtection="0"/>
    <xf numFmtId="183" fontId="53" fillId="0" borderId="0" applyNumberFormat="0" applyFill="0" applyBorder="0" applyAlignment="0" applyProtection="0"/>
    <xf numFmtId="183" fontId="63" fillId="0" borderId="0" applyNumberFormat="0" applyFill="0" applyBorder="0" applyAlignment="0" applyProtection="0"/>
    <xf numFmtId="183" fontId="53" fillId="0" borderId="0" applyNumberFormat="0" applyFill="0" applyBorder="0" applyAlignment="0" applyProtection="0"/>
    <xf numFmtId="183" fontId="53" fillId="0" borderId="0" applyNumberFormat="0" applyFill="0" applyBorder="0" applyAlignment="0" applyProtection="0"/>
    <xf numFmtId="183" fontId="33" fillId="0" borderId="51" applyNumberFormat="0" applyFill="0" applyAlignment="0" applyProtection="0"/>
    <xf numFmtId="183" fontId="77" fillId="0" borderId="59" applyNumberFormat="0" applyFill="0" applyAlignment="0" applyProtection="0"/>
    <xf numFmtId="183" fontId="33" fillId="0" borderId="51" applyNumberFormat="0" applyFill="0" applyAlignment="0" applyProtection="0"/>
    <xf numFmtId="183" fontId="77" fillId="0" borderId="59" applyNumberFormat="0" applyFill="0" applyAlignment="0" applyProtection="0"/>
    <xf numFmtId="183" fontId="77" fillId="0" borderId="59" applyNumberFormat="0" applyFill="0" applyAlignment="0" applyProtection="0"/>
    <xf numFmtId="183" fontId="77" fillId="0" borderId="59" applyNumberFormat="0" applyFill="0" applyAlignment="0" applyProtection="0"/>
    <xf numFmtId="183" fontId="33" fillId="0" borderId="51" applyNumberFormat="0" applyFill="0" applyAlignment="0" applyProtection="0"/>
    <xf numFmtId="183" fontId="33" fillId="0" borderId="51" applyNumberFormat="0" applyFill="0" applyAlignment="0" applyProtection="0"/>
    <xf numFmtId="183" fontId="54" fillId="0" borderId="0" applyNumberFormat="0" applyFill="0" applyBorder="0" applyAlignment="0" applyProtection="0"/>
    <xf numFmtId="183" fontId="75" fillId="0" borderId="0" applyNumberFormat="0" applyFill="0" applyBorder="0" applyAlignment="0" applyProtection="0"/>
    <xf numFmtId="183" fontId="54" fillId="0" borderId="0" applyNumberFormat="0" applyFill="0" applyBorder="0" applyAlignment="0" applyProtection="0"/>
    <xf numFmtId="183" fontId="75" fillId="0" borderId="0" applyNumberFormat="0" applyFill="0" applyBorder="0" applyAlignment="0" applyProtection="0"/>
    <xf numFmtId="183" fontId="75" fillId="0" borderId="0" applyNumberFormat="0" applyFill="0" applyBorder="0" applyAlignment="0" applyProtection="0"/>
    <xf numFmtId="183" fontId="75"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183" fontId="8" fillId="0" borderId="0"/>
    <xf numFmtId="183" fontId="115" fillId="0" borderId="0" applyNumberFormat="0" applyFill="0" applyBorder="0" applyAlignment="0" applyProtection="0"/>
    <xf numFmtId="183" fontId="8" fillId="0" borderId="0"/>
    <xf numFmtId="179" fontId="116" fillId="101" borderId="68">
      <alignment horizontal="center" vertical="center"/>
    </xf>
    <xf numFmtId="3" fontId="8" fillId="0" borderId="0" applyFont="0" applyFill="0" applyBorder="0" applyAlignment="0" applyProtection="0"/>
    <xf numFmtId="183"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51" fillId="102" borderId="0" applyNumberFormat="0" applyBorder="0" applyAlignment="0" applyProtection="0"/>
    <xf numFmtId="38" fontId="51" fillId="102" borderId="0" applyNumberFormat="0" applyBorder="0" applyAlignment="0" applyProtection="0"/>
    <xf numFmtId="183" fontId="117" fillId="0" borderId="0" applyNumberFormat="0" applyFill="0" applyBorder="0" applyAlignment="0" applyProtection="0"/>
    <xf numFmtId="183" fontId="118" fillId="0" borderId="30" applyNumberFormat="0" applyAlignment="0" applyProtection="0">
      <alignment horizontal="left" vertical="center"/>
    </xf>
    <xf numFmtId="183" fontId="118" fillId="0" borderId="4">
      <alignment horizontal="left" vertical="center"/>
    </xf>
    <xf numFmtId="180" fontId="8" fillId="0" borderId="0">
      <protection locked="0"/>
    </xf>
    <xf numFmtId="180" fontId="8" fillId="0" borderId="0">
      <protection locked="0"/>
    </xf>
    <xf numFmtId="181" fontId="8" fillId="0" borderId="0" applyFont="0" applyFill="0" applyBorder="0" applyAlignment="0" applyProtection="0">
      <alignment horizontal="center"/>
    </xf>
    <xf numFmtId="181" fontId="8" fillId="0" borderId="0" applyFont="0" applyFill="0" applyBorder="0" applyAlignment="0" applyProtection="0">
      <alignment horizontal="center"/>
    </xf>
    <xf numFmtId="183" fontId="119" fillId="0" borderId="69" applyNumberFormat="0" applyFill="0" applyAlignment="0" applyProtection="0"/>
    <xf numFmtId="10" fontId="51" fillId="99" borderId="28" applyNumberFormat="0" applyBorder="0" applyAlignment="0" applyProtection="0"/>
    <xf numFmtId="10" fontId="51" fillId="99" borderId="28" applyNumberFormat="0" applyBorder="0" applyAlignment="0" applyProtection="0"/>
    <xf numFmtId="37" fontId="120" fillId="0" borderId="0"/>
    <xf numFmtId="182" fontId="121"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0" fontId="8" fillId="0" borderId="0" applyFont="0" applyFill="0" applyBorder="0" applyAlignment="0" applyProtection="0"/>
    <xf numFmtId="183" fontId="122" fillId="0" borderId="0" applyNumberFormat="0" applyFont="0" applyFill="0" applyBorder="0" applyAlignment="0" applyProtection="0"/>
    <xf numFmtId="37" fontId="51" fillId="95" borderId="0" applyNumberFormat="0" applyBorder="0" applyAlignment="0" applyProtection="0"/>
    <xf numFmtId="37" fontId="51" fillId="95" borderId="0" applyNumberFormat="0" applyBorder="0" applyAlignment="0" applyProtection="0"/>
    <xf numFmtId="37" fontId="51" fillId="0" borderId="0"/>
    <xf numFmtId="3" fontId="123" fillId="0" borderId="69" applyProtection="0"/>
    <xf numFmtId="183" fontId="8" fillId="0" borderId="0"/>
    <xf numFmtId="183" fontId="26" fillId="103" borderId="0" applyNumberFormat="0" applyBorder="0" applyAlignment="0" applyProtection="0"/>
    <xf numFmtId="183" fontId="26" fillId="13" borderId="0" applyNumberFormat="0" applyBorder="0" applyAlignment="0" applyProtection="0"/>
    <xf numFmtId="183" fontId="26" fillId="104" borderId="0" applyNumberFormat="0" applyBorder="0" applyAlignment="0" applyProtection="0"/>
    <xf numFmtId="183" fontId="26" fillId="105" borderId="0" applyNumberFormat="0" applyBorder="0" applyAlignment="0" applyProtection="0"/>
    <xf numFmtId="183" fontId="26" fillId="106" borderId="0" applyNumberFormat="0" applyBorder="0" applyAlignment="0" applyProtection="0"/>
    <xf numFmtId="183" fontId="26" fillId="17" borderId="0" applyNumberFormat="0" applyBorder="0" applyAlignment="0" applyProtection="0"/>
    <xf numFmtId="183" fontId="26" fillId="12" borderId="0" applyNumberFormat="0" applyBorder="0" applyAlignment="0" applyProtection="0"/>
    <xf numFmtId="183" fontId="26" fillId="9" borderId="0" applyNumberFormat="0" applyBorder="0" applyAlignment="0" applyProtection="0"/>
    <xf numFmtId="183" fontId="26" fillId="45" borderId="0" applyNumberFormat="0" applyBorder="0" applyAlignment="0" applyProtection="0"/>
    <xf numFmtId="183" fontId="26" fillId="105" borderId="0" applyNumberFormat="0" applyBorder="0" applyAlignment="0" applyProtection="0"/>
    <xf numFmtId="183" fontId="26" fillId="12" borderId="0" applyNumberFormat="0" applyBorder="0" applyAlignment="0" applyProtection="0"/>
    <xf numFmtId="183" fontId="26" fillId="41" borderId="0" applyNumberFormat="0" applyBorder="0" applyAlignment="0" applyProtection="0"/>
    <xf numFmtId="183" fontId="27" fillId="107" borderId="0" applyNumberFormat="0" applyBorder="0" applyAlignment="0" applyProtection="0"/>
    <xf numFmtId="183" fontId="27" fillId="9" borderId="0" applyNumberFormat="0" applyBorder="0" applyAlignment="0" applyProtection="0"/>
    <xf numFmtId="183" fontId="27" fillId="45" borderId="0" applyNumberFormat="0" applyBorder="0" applyAlignment="0" applyProtection="0"/>
    <xf numFmtId="183" fontId="27" fillId="108" borderId="0" applyNumberFormat="0" applyBorder="0" applyAlignment="0" applyProtection="0"/>
    <xf numFmtId="183" fontId="27" fillId="96" borderId="0" applyNumberFormat="0" applyBorder="0" applyAlignment="0" applyProtection="0"/>
    <xf numFmtId="183" fontId="27" fillId="42" borderId="0" applyNumberFormat="0" applyBorder="0" applyAlignment="0" applyProtection="0"/>
    <xf numFmtId="183" fontId="27" fillId="109" borderId="0" applyNumberFormat="0" applyBorder="0" applyAlignment="0" applyProtection="0"/>
    <xf numFmtId="183" fontId="27" fillId="40" borderId="0" applyNumberFormat="0" applyBorder="0" applyAlignment="0" applyProtection="0"/>
    <xf numFmtId="183" fontId="27" fillId="15" borderId="0" applyNumberFormat="0" applyBorder="0" applyAlignment="0" applyProtection="0"/>
    <xf numFmtId="183" fontId="27" fillId="108" borderId="0" applyNumberFormat="0" applyBorder="0" applyAlignment="0" applyProtection="0"/>
    <xf numFmtId="183" fontId="27" fillId="96" borderId="0" applyNumberFormat="0" applyBorder="0" applyAlignment="0" applyProtection="0"/>
    <xf numFmtId="183" fontId="27" fillId="43" borderId="0" applyNumberFormat="0" applyBorder="0" applyAlignment="0" applyProtection="0"/>
    <xf numFmtId="183" fontId="124" fillId="13" borderId="0" applyNumberFormat="0" applyBorder="0" applyAlignment="0" applyProtection="0"/>
    <xf numFmtId="183" fontId="125" fillId="16" borderId="40" applyNumberFormat="0" applyAlignment="0" applyProtection="0"/>
    <xf numFmtId="183" fontId="31" fillId="110" borderId="41" applyNumberFormat="0" applyAlignment="0" applyProtection="0"/>
    <xf numFmtId="183" fontId="126" fillId="0" borderId="0" applyNumberFormat="0" applyFill="0" applyBorder="0" applyAlignment="0" applyProtection="0"/>
    <xf numFmtId="183" fontId="35" fillId="104" borderId="0" applyNumberFormat="0" applyBorder="0" applyAlignment="0" applyProtection="0"/>
    <xf numFmtId="183" fontId="127" fillId="0" borderId="70" applyNumberFormat="0" applyFill="0" applyAlignment="0" applyProtection="0"/>
    <xf numFmtId="183" fontId="128" fillId="0" borderId="43" applyNumberFormat="0" applyFill="0" applyAlignment="0" applyProtection="0"/>
    <xf numFmtId="183" fontId="129" fillId="0" borderId="71" applyNumberFormat="0" applyFill="0" applyAlignment="0" applyProtection="0"/>
    <xf numFmtId="183" fontId="129" fillId="0" borderId="0" applyNumberFormat="0" applyFill="0" applyBorder="0" applyAlignment="0" applyProtection="0"/>
    <xf numFmtId="183" fontId="8" fillId="0" borderId="0"/>
    <xf numFmtId="183" fontId="130" fillId="17" borderId="40" applyNumberFormat="0" applyAlignment="0" applyProtection="0"/>
    <xf numFmtId="183" fontId="131" fillId="0" borderId="72" applyNumberFormat="0" applyFill="0" applyAlignment="0" applyProtection="0"/>
    <xf numFmtId="183" fontId="41" fillId="39" borderId="0" applyNumberFormat="0" applyBorder="0" applyAlignment="0" applyProtection="0"/>
    <xf numFmtId="183" fontId="8" fillId="10" borderId="46" applyNumberFormat="0" applyFont="0" applyAlignment="0" applyProtection="0"/>
    <xf numFmtId="183" fontId="44" fillId="16" borderId="47" applyNumberFormat="0" applyAlignment="0" applyProtection="0"/>
    <xf numFmtId="183" fontId="8" fillId="0" borderId="0"/>
    <xf numFmtId="183" fontId="132" fillId="0" borderId="0" applyNumberFormat="0" applyFill="0" applyBorder="0" applyAlignment="0" applyProtection="0"/>
    <xf numFmtId="183" fontId="33" fillId="0" borderId="73" applyNumberFormat="0" applyFill="0" applyAlignment="0" applyProtection="0"/>
    <xf numFmtId="183" fontId="54" fillId="0" borderId="0" applyNumberFormat="0" applyFill="0" applyBorder="0" applyAlignment="0" applyProtection="0"/>
    <xf numFmtId="183" fontId="130" fillId="17" borderId="40" applyNumberFormat="0" applyAlignment="0" applyProtection="0"/>
    <xf numFmtId="9" fontId="8" fillId="0" borderId="0" applyFont="0" applyFill="0" applyBorder="0" applyAlignment="0" applyProtection="0"/>
    <xf numFmtId="183" fontId="8" fillId="0" borderId="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9" fontId="8" fillId="0" borderId="0" applyFont="0" applyFill="0" applyBorder="0" applyAlignment="0" applyProtection="0"/>
    <xf numFmtId="183" fontId="130" fillId="17" borderId="40" applyNumberFormat="0" applyAlignment="0" applyProtection="0"/>
    <xf numFmtId="183" fontId="8" fillId="0" borderId="0"/>
    <xf numFmtId="183" fontId="8" fillId="0" borderId="0"/>
    <xf numFmtId="183" fontId="8" fillId="0" borderId="0"/>
    <xf numFmtId="183" fontId="8" fillId="0" borderId="0"/>
    <xf numFmtId="183" fontId="130" fillId="17" borderId="40" applyNumberFormat="0" applyAlignment="0" applyProtection="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112" fillId="0" borderId="0"/>
    <xf numFmtId="183" fontId="43" fillId="0" borderId="0"/>
    <xf numFmtId="183" fontId="22" fillId="0" borderId="0"/>
    <xf numFmtId="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183" fontId="117" fillId="0" borderId="0" applyNumberFormat="0" applyFill="0" applyBorder="0" applyAlignment="0" applyProtection="0"/>
    <xf numFmtId="183" fontId="118" fillId="0" borderId="30" applyNumberFormat="0" applyAlignment="0" applyProtection="0">
      <alignment horizontal="left" vertical="center"/>
    </xf>
    <xf numFmtId="183" fontId="118" fillId="0" borderId="4">
      <alignment horizontal="left" vertical="center"/>
    </xf>
    <xf numFmtId="180" fontId="8" fillId="0" borderId="0">
      <protection locked="0"/>
    </xf>
    <xf numFmtId="180" fontId="8" fillId="0" borderId="0">
      <protection locked="0"/>
    </xf>
    <xf numFmtId="183" fontId="119" fillId="0" borderId="69" applyNumberFormat="0" applyFill="0" applyAlignment="0" applyProtection="0"/>
    <xf numFmtId="183" fontId="43" fillId="0" borderId="0"/>
    <xf numFmtId="183" fontId="43" fillId="0" borderId="0"/>
    <xf numFmtId="183" fontId="43" fillId="0" borderId="0"/>
    <xf numFmtId="183" fontId="43" fillId="0" borderId="0"/>
    <xf numFmtId="183" fontId="43" fillId="0" borderId="0"/>
    <xf numFmtId="183" fontId="22" fillId="0" borderId="0"/>
    <xf numFmtId="183" fontId="22" fillId="0" borderId="0"/>
    <xf numFmtId="183" fontId="22" fillId="0" borderId="0"/>
    <xf numFmtId="183" fontId="22" fillId="0" borderId="0"/>
    <xf numFmtId="183" fontId="57" fillId="0" borderId="0"/>
    <xf numFmtId="183" fontId="8" fillId="0" borderId="0"/>
    <xf numFmtId="183" fontId="43" fillId="0" borderId="0"/>
    <xf numFmtId="183" fontId="43" fillId="0" borderId="0"/>
    <xf numFmtId="183" fontId="43" fillId="0" borderId="0"/>
    <xf numFmtId="183" fontId="43" fillId="0" borderId="0"/>
    <xf numFmtId="183" fontId="43" fillId="0" borderId="0"/>
    <xf numFmtId="183" fontId="22" fillId="0" borderId="0"/>
    <xf numFmtId="183" fontId="22" fillId="0" borderId="0"/>
    <xf numFmtId="10" fontId="8" fillId="0" borderId="0" applyFont="0" applyFill="0" applyBorder="0" applyAlignment="0" applyProtection="0"/>
    <xf numFmtId="183" fontId="122" fillId="0" borderId="0" applyNumberFormat="0" applyFont="0" applyFill="0" applyBorder="0" applyAlignment="0" applyProtection="0"/>
    <xf numFmtId="183" fontId="43" fillId="0" borderId="0"/>
    <xf numFmtId="183" fontId="43" fillId="0" borderId="0"/>
    <xf numFmtId="183" fontId="43" fillId="0" borderId="0"/>
    <xf numFmtId="183" fontId="43" fillId="0" borderId="0"/>
    <xf numFmtId="9" fontId="43" fillId="0" borderId="0" applyFont="0" applyFill="0" applyBorder="0" applyAlignment="0" applyProtection="0"/>
    <xf numFmtId="44" fontId="43" fillId="0" borderId="0" applyFont="0" applyFill="0" applyBorder="0" applyAlignment="0" applyProtection="0"/>
    <xf numFmtId="43" fontId="43" fillId="0" borderId="0" applyFont="0" applyFill="0" applyBorder="0" applyAlignment="0" applyProtection="0"/>
    <xf numFmtId="183" fontId="8" fillId="0" borderId="0"/>
    <xf numFmtId="183" fontId="8" fillId="0" borderId="0"/>
    <xf numFmtId="183" fontId="8" fillId="0" borderId="0"/>
    <xf numFmtId="183" fontId="43" fillId="0" borderId="0"/>
    <xf numFmtId="183" fontId="117" fillId="0" borderId="0" applyNumberFormat="0" applyFill="0" applyBorder="0" applyAlignment="0" applyProtection="0"/>
    <xf numFmtId="183" fontId="118" fillId="0" borderId="30" applyNumberFormat="0" applyAlignment="0" applyProtection="0">
      <alignment horizontal="left" vertical="center"/>
    </xf>
    <xf numFmtId="183" fontId="118" fillId="0" borderId="30" applyNumberFormat="0" applyAlignment="0" applyProtection="0">
      <alignment horizontal="left" vertical="center"/>
    </xf>
    <xf numFmtId="183" fontId="118" fillId="0" borderId="30" applyNumberFormat="0" applyAlignment="0" applyProtection="0">
      <alignment horizontal="left" vertical="center"/>
    </xf>
    <xf numFmtId="183" fontId="118" fillId="0" borderId="4">
      <alignment horizontal="left" vertical="center"/>
    </xf>
    <xf numFmtId="183" fontId="118" fillId="0" borderId="4">
      <alignment horizontal="left" vertical="center"/>
    </xf>
    <xf numFmtId="183" fontId="118" fillId="0" borderId="4">
      <alignment horizontal="left" vertical="center"/>
    </xf>
    <xf numFmtId="183" fontId="119" fillId="0" borderId="69" applyNumberFormat="0" applyFill="0" applyAlignment="0" applyProtection="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183" fontId="130" fillId="17" borderId="40" applyNumberFormat="0" applyAlignment="0" applyProtection="0"/>
    <xf numFmtId="183"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6" fillId="0" borderId="0" applyFont="0" applyFill="0" applyBorder="0" applyAlignment="0" applyProtection="0"/>
    <xf numFmtId="183" fontId="48" fillId="14" borderId="50" applyBorder="0"/>
    <xf numFmtId="183" fontId="48" fillId="14" borderId="50" applyBorder="0"/>
    <xf numFmtId="183" fontId="22" fillId="10" borderId="48" applyNumberFormat="0" applyProtection="0">
      <alignment horizontal="left" vertical="top" indent="1"/>
    </xf>
    <xf numFmtId="183" fontId="22" fillId="10" borderId="48" applyNumberFormat="0" applyProtection="0">
      <alignment horizontal="left" vertical="top" indent="1"/>
    </xf>
    <xf numFmtId="183" fontId="22" fillId="8" borderId="48" applyNumberFormat="0" applyProtection="0">
      <alignment horizontal="left" vertical="top" indent="1"/>
    </xf>
    <xf numFmtId="183" fontId="22" fillId="8" borderId="48" applyNumberFormat="0" applyProtection="0">
      <alignment horizontal="left" vertical="top" indent="1"/>
    </xf>
    <xf numFmtId="183" fontId="51" fillId="49" borderId="28"/>
    <xf numFmtId="183" fontId="51" fillId="49" borderId="28"/>
    <xf numFmtId="183" fontId="122" fillId="0" borderId="0" applyNumberFormat="0" applyFont="0" applyFill="0" applyBorder="0" applyAlignment="0" applyProtection="0"/>
    <xf numFmtId="37" fontId="51" fillId="0" borderId="0"/>
    <xf numFmtId="9" fontId="8" fillId="0" borderId="0" applyFont="0" applyFill="0" applyBorder="0" applyAlignment="0" applyProtection="0"/>
    <xf numFmtId="183" fontId="8" fillId="0" borderId="0"/>
    <xf numFmtId="183" fontId="8" fillId="0" borderId="0"/>
    <xf numFmtId="183" fontId="22" fillId="0" borderId="0"/>
    <xf numFmtId="183" fontId="8" fillId="0" borderId="0"/>
    <xf numFmtId="183" fontId="8" fillId="0" borderId="0"/>
    <xf numFmtId="183" fontId="43" fillId="0" borderId="0"/>
    <xf numFmtId="183" fontId="43" fillId="0" borderId="0"/>
    <xf numFmtId="183" fontId="43" fillId="0" borderId="0"/>
    <xf numFmtId="9" fontId="43" fillId="0" borderId="0" applyFont="0" applyFill="0" applyBorder="0" applyAlignment="0" applyProtection="0"/>
    <xf numFmtId="43" fontId="43" fillId="0" borderId="0" applyFont="0" applyFill="0" applyBorder="0" applyAlignment="0" applyProtection="0"/>
    <xf numFmtId="183" fontId="22" fillId="0" borderId="0"/>
    <xf numFmtId="183" fontId="63" fillId="0" borderId="0" applyNumberFormat="0" applyFill="0" applyBorder="0" applyAlignment="0" applyProtection="0"/>
    <xf numFmtId="183" fontId="43" fillId="0" borderId="0"/>
    <xf numFmtId="183" fontId="7" fillId="58" borderId="0" applyNumberFormat="0" applyBorder="0" applyAlignment="0" applyProtection="0"/>
    <xf numFmtId="183" fontId="22" fillId="8" borderId="0" applyNumberFormat="0" applyBorder="0" applyAlignment="0" applyProtection="0"/>
    <xf numFmtId="183" fontId="7" fillId="62" borderId="0" applyNumberFormat="0" applyBorder="0" applyAlignment="0" applyProtection="0"/>
    <xf numFmtId="183" fontId="22" fillId="9" borderId="0" applyNumberFormat="0" applyBorder="0" applyAlignment="0" applyProtection="0"/>
    <xf numFmtId="183" fontId="7" fillId="66" borderId="0" applyNumberFormat="0" applyBorder="0" applyAlignment="0" applyProtection="0"/>
    <xf numFmtId="183" fontId="22" fillId="10" borderId="0" applyNumberFormat="0" applyBorder="0" applyAlignment="0" applyProtection="0"/>
    <xf numFmtId="183" fontId="7" fillId="70" borderId="0" applyNumberFormat="0" applyBorder="0" applyAlignment="0" applyProtection="0"/>
    <xf numFmtId="183" fontId="22" fillId="11" borderId="0" applyNumberFormat="0" applyBorder="0" applyAlignment="0" applyProtection="0"/>
    <xf numFmtId="183" fontId="7" fillId="74" borderId="0" applyNumberFormat="0" applyBorder="0" applyAlignment="0" applyProtection="0"/>
    <xf numFmtId="183" fontId="22" fillId="12" borderId="0" applyNumberFormat="0" applyBorder="0" applyAlignment="0" applyProtection="0"/>
    <xf numFmtId="183" fontId="7" fillId="78" borderId="0" applyNumberFormat="0" applyBorder="0" applyAlignment="0" applyProtection="0"/>
    <xf numFmtId="183" fontId="22" fillId="13" borderId="0" applyNumberFormat="0" applyBorder="0" applyAlignment="0" applyProtection="0"/>
    <xf numFmtId="183" fontId="7" fillId="59" borderId="0" applyNumberFormat="0" applyBorder="0" applyAlignment="0" applyProtection="0"/>
    <xf numFmtId="183" fontId="22" fillId="14" borderId="0" applyNumberFormat="0" applyBorder="0" applyAlignment="0" applyProtection="0"/>
    <xf numFmtId="183" fontId="7" fillId="63" borderId="0" applyNumberFormat="0" applyBorder="0" applyAlignment="0" applyProtection="0"/>
    <xf numFmtId="183" fontId="22" fillId="9" borderId="0" applyNumberFormat="0" applyBorder="0" applyAlignment="0" applyProtection="0"/>
    <xf numFmtId="183" fontId="7" fillId="67" borderId="0" applyNumberFormat="0" applyBorder="0" applyAlignment="0" applyProtection="0"/>
    <xf numFmtId="183" fontId="22" fillId="15" borderId="0" applyNumberFormat="0" applyBorder="0" applyAlignment="0" applyProtection="0"/>
    <xf numFmtId="183" fontId="7" fillId="71" borderId="0" applyNumberFormat="0" applyBorder="0" applyAlignment="0" applyProtection="0"/>
    <xf numFmtId="183" fontId="22" fillId="16" borderId="0" applyNumberFormat="0" applyBorder="0" applyAlignment="0" applyProtection="0"/>
    <xf numFmtId="183" fontId="7" fillId="75" borderId="0" applyNumberFormat="0" applyBorder="0" applyAlignment="0" applyProtection="0"/>
    <xf numFmtId="183" fontId="22" fillId="14" borderId="0" applyNumberFormat="0" applyBorder="0" applyAlignment="0" applyProtection="0"/>
    <xf numFmtId="183" fontId="7" fillId="79" borderId="0" applyNumberFormat="0" applyBorder="0" applyAlignment="0" applyProtection="0"/>
    <xf numFmtId="183" fontId="22" fillId="17" borderId="0" applyNumberFormat="0" applyBorder="0" applyAlignment="0" applyProtection="0"/>
    <xf numFmtId="183" fontId="78" fillId="60" borderId="0" applyNumberFormat="0" applyBorder="0" applyAlignment="0" applyProtection="0"/>
    <xf numFmtId="183" fontId="25" fillId="14" borderId="0" applyNumberFormat="0" applyBorder="0" applyAlignment="0" applyProtection="0"/>
    <xf numFmtId="183" fontId="78" fillId="64" borderId="0" applyNumberFormat="0" applyBorder="0" applyAlignment="0" applyProtection="0"/>
    <xf numFmtId="183" fontId="25" fillId="9" borderId="0" applyNumberFormat="0" applyBorder="0" applyAlignment="0" applyProtection="0"/>
    <xf numFmtId="183" fontId="78" fillId="68" borderId="0" applyNumberFormat="0" applyBorder="0" applyAlignment="0" applyProtection="0"/>
    <xf numFmtId="183" fontId="25" fillId="15" borderId="0" applyNumberFormat="0" applyBorder="0" applyAlignment="0" applyProtection="0"/>
    <xf numFmtId="183" fontId="78" fillId="72" borderId="0" applyNumberFormat="0" applyBorder="0" applyAlignment="0" applyProtection="0"/>
    <xf numFmtId="183" fontId="25" fillId="16" borderId="0" applyNumberFormat="0" applyBorder="0" applyAlignment="0" applyProtection="0"/>
    <xf numFmtId="183" fontId="78" fillId="76" borderId="0" applyNumberFormat="0" applyBorder="0" applyAlignment="0" applyProtection="0"/>
    <xf numFmtId="183" fontId="25" fillId="14" borderId="0" applyNumberFormat="0" applyBorder="0" applyAlignment="0" applyProtection="0"/>
    <xf numFmtId="183" fontId="78" fillId="80" borderId="0" applyNumberFormat="0" applyBorder="0" applyAlignment="0" applyProtection="0"/>
    <xf numFmtId="183" fontId="25" fillId="17" borderId="0" applyNumberFormat="0" applyBorder="0" applyAlignment="0" applyProtection="0"/>
    <xf numFmtId="183" fontId="26" fillId="18" borderId="0" applyNumberFormat="0" applyBorder="0" applyAlignment="0" applyProtection="0"/>
    <xf numFmtId="183" fontId="26" fillId="19" borderId="0" applyNumberFormat="0" applyBorder="0" applyAlignment="0" applyProtection="0"/>
    <xf numFmtId="183" fontId="27" fillId="20" borderId="0" applyNumberFormat="0" applyBorder="0" applyAlignment="0" applyProtection="0"/>
    <xf numFmtId="183" fontId="78" fillId="57" borderId="0" applyNumberFormat="0" applyBorder="0" applyAlignment="0" applyProtection="0"/>
    <xf numFmtId="183" fontId="27" fillId="21" borderId="0" applyNumberFormat="0" applyBorder="0" applyAlignment="0" applyProtection="0"/>
    <xf numFmtId="183" fontId="26" fillId="22" borderId="0" applyNumberFormat="0" applyBorder="0" applyAlignment="0" applyProtection="0"/>
    <xf numFmtId="183" fontId="26" fillId="23" borderId="0" applyNumberFormat="0" applyBorder="0" applyAlignment="0" applyProtection="0"/>
    <xf numFmtId="183" fontId="27" fillId="24" borderId="0" applyNumberFormat="0" applyBorder="0" applyAlignment="0" applyProtection="0"/>
    <xf numFmtId="183" fontId="78" fillId="61" borderId="0" applyNumberFormat="0" applyBorder="0" applyAlignment="0" applyProtection="0"/>
    <xf numFmtId="183" fontId="27" fillId="25" borderId="0" applyNumberFormat="0" applyBorder="0" applyAlignment="0" applyProtection="0"/>
    <xf numFmtId="183" fontId="26" fillId="26" borderId="0" applyNumberFormat="0" applyBorder="0" applyAlignment="0" applyProtection="0"/>
    <xf numFmtId="183" fontId="26" fillId="27" borderId="0" applyNumberFormat="0" applyBorder="0" applyAlignment="0" applyProtection="0"/>
    <xf numFmtId="183" fontId="27" fillId="28" borderId="0" applyNumberFormat="0" applyBorder="0" applyAlignment="0" applyProtection="0"/>
    <xf numFmtId="183" fontId="78" fillId="65" borderId="0" applyNumberFormat="0" applyBorder="0" applyAlignment="0" applyProtection="0"/>
    <xf numFmtId="183" fontId="27" fillId="24" borderId="0" applyNumberFormat="0" applyBorder="0" applyAlignment="0" applyProtection="0"/>
    <xf numFmtId="183" fontId="26" fillId="27" borderId="0" applyNumberFormat="0" applyBorder="0" applyAlignment="0" applyProtection="0"/>
    <xf numFmtId="183" fontId="26" fillId="28" borderId="0" applyNumberFormat="0" applyBorder="0" applyAlignment="0" applyProtection="0"/>
    <xf numFmtId="183" fontId="27" fillId="28" borderId="0" applyNumberFormat="0" applyBorder="0" applyAlignment="0" applyProtection="0"/>
    <xf numFmtId="183" fontId="78" fillId="69" borderId="0" applyNumberFormat="0" applyBorder="0" applyAlignment="0" applyProtection="0"/>
    <xf numFmtId="183" fontId="27" fillId="29" borderId="0" applyNumberFormat="0" applyBorder="0" applyAlignment="0" applyProtection="0"/>
    <xf numFmtId="183" fontId="26" fillId="18" borderId="0" applyNumberFormat="0" applyBorder="0" applyAlignment="0" applyProtection="0"/>
    <xf numFmtId="183" fontId="26" fillId="19" borderId="0" applyNumberFormat="0" applyBorder="0" applyAlignment="0" applyProtection="0"/>
    <xf numFmtId="183" fontId="27" fillId="19" borderId="0" applyNumberFormat="0" applyBorder="0" applyAlignment="0" applyProtection="0"/>
    <xf numFmtId="183" fontId="78" fillId="73" borderId="0" applyNumberFormat="0" applyBorder="0" applyAlignment="0" applyProtection="0"/>
    <xf numFmtId="183" fontId="27" fillId="30" borderId="0" applyNumberFormat="0" applyBorder="0" applyAlignment="0" applyProtection="0"/>
    <xf numFmtId="183" fontId="26" fillId="31" borderId="0" applyNumberFormat="0" applyBorder="0" applyAlignment="0" applyProtection="0"/>
    <xf numFmtId="183" fontId="26" fillId="23" borderId="0" applyNumberFormat="0" applyBorder="0" applyAlignment="0" applyProtection="0"/>
    <xf numFmtId="183" fontId="27" fillId="32" borderId="0" applyNumberFormat="0" applyBorder="0" applyAlignment="0" applyProtection="0"/>
    <xf numFmtId="183" fontId="78" fillId="77" borderId="0" applyNumberFormat="0" applyBorder="0" applyAlignment="0" applyProtection="0"/>
    <xf numFmtId="183" fontId="27" fillId="33" borderId="0" applyNumberFormat="0" applyBorder="0" applyAlignment="0" applyProtection="0"/>
    <xf numFmtId="183" fontId="68" fillId="52" borderId="0" applyNumberFormat="0" applyBorder="0" applyAlignment="0" applyProtection="0"/>
    <xf numFmtId="183" fontId="28" fillId="23" borderId="0" applyNumberFormat="0" applyBorder="0" applyAlignment="0" applyProtection="0"/>
    <xf numFmtId="183" fontId="72" fillId="2" borderId="1" applyNumberFormat="0" applyAlignment="0" applyProtection="0"/>
    <xf numFmtId="183" fontId="30" fillId="34" borderId="40" applyNumberFormat="0" applyAlignment="0" applyProtection="0"/>
    <xf numFmtId="183" fontId="74" fillId="55" borderId="57" applyNumberFormat="0" applyAlignment="0" applyProtection="0"/>
    <xf numFmtId="183" fontId="31" fillId="24" borderId="41" applyNumberFormat="0" applyAlignment="0" applyProtection="0"/>
    <xf numFmtId="43" fontId="43" fillId="0" borderId="0" applyFont="0" applyFill="0" applyBorder="0" applyAlignment="0" applyProtection="0"/>
    <xf numFmtId="43" fontId="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8" fillId="0" borderId="0" applyFont="0" applyFill="0" applyBorder="0" applyAlignment="0" applyProtection="0"/>
    <xf numFmtId="183" fontId="33" fillId="35" borderId="0" applyNumberFormat="0" applyBorder="0" applyAlignment="0" applyProtection="0"/>
    <xf numFmtId="183" fontId="33" fillId="36" borderId="0" applyNumberFormat="0" applyBorder="0" applyAlignment="0" applyProtection="0"/>
    <xf numFmtId="183" fontId="33" fillId="37" borderId="0" applyNumberFormat="0" applyBorder="0" applyAlignment="0" applyProtection="0"/>
    <xf numFmtId="183" fontId="76" fillId="0" borderId="0" applyNumberFormat="0" applyFill="0" applyBorder="0" applyAlignment="0" applyProtection="0"/>
    <xf numFmtId="183" fontId="34" fillId="0" borderId="0" applyNumberFormat="0" applyFill="0" applyBorder="0" applyAlignment="0" applyProtection="0"/>
    <xf numFmtId="183" fontId="67" fillId="51" borderId="0" applyNumberFormat="0" applyBorder="0" applyAlignment="0" applyProtection="0"/>
    <xf numFmtId="183" fontId="35" fillId="38" borderId="0" applyNumberFormat="0" applyBorder="0" applyAlignment="0" applyProtection="0"/>
    <xf numFmtId="183" fontId="64" fillId="0" borderId="52" applyNumberFormat="0" applyFill="0" applyAlignment="0" applyProtection="0"/>
    <xf numFmtId="183" fontId="36" fillId="0" borderId="42" applyNumberFormat="0" applyFill="0" applyAlignment="0" applyProtection="0"/>
    <xf numFmtId="183" fontId="65" fillId="0" borderId="53" applyNumberFormat="0" applyFill="0" applyAlignment="0" applyProtection="0"/>
    <xf numFmtId="183" fontId="37" fillId="0" borderId="43" applyNumberFormat="0" applyFill="0" applyAlignment="0" applyProtection="0"/>
    <xf numFmtId="183" fontId="66" fillId="0" borderId="54" applyNumberFormat="0" applyFill="0" applyAlignment="0" applyProtection="0"/>
    <xf numFmtId="183" fontId="38" fillId="0" borderId="44" applyNumberFormat="0" applyFill="0" applyAlignment="0" applyProtection="0"/>
    <xf numFmtId="183" fontId="66" fillId="0" borderId="0" applyNumberFormat="0" applyFill="0" applyBorder="0" applyAlignment="0" applyProtection="0"/>
    <xf numFmtId="183" fontId="38" fillId="0" borderId="0" applyNumberFormat="0" applyFill="0" applyBorder="0" applyAlignment="0" applyProtection="0"/>
    <xf numFmtId="183" fontId="70" fillId="54" borderId="1" applyNumberFormat="0" applyAlignment="0" applyProtection="0"/>
    <xf numFmtId="183" fontId="39" fillId="32" borderId="40" applyNumberFormat="0" applyAlignment="0" applyProtection="0"/>
    <xf numFmtId="183" fontId="73" fillId="0" borderId="56" applyNumberFormat="0" applyFill="0" applyAlignment="0" applyProtection="0"/>
    <xf numFmtId="183" fontId="40" fillId="0" borderId="45" applyNumberFormat="0" applyFill="0" applyAlignment="0" applyProtection="0"/>
    <xf numFmtId="183" fontId="69" fillId="53" borderId="0" applyNumberFormat="0" applyBorder="0" applyAlignment="0" applyProtection="0"/>
    <xf numFmtId="183" fontId="41" fillId="32" borderId="0" applyNumberFormat="0" applyBorder="0" applyAlignment="0" applyProtection="0"/>
    <xf numFmtId="183" fontId="7" fillId="0" borderId="0"/>
    <xf numFmtId="183" fontId="8" fillId="0" borderId="0"/>
    <xf numFmtId="183" fontId="57" fillId="0" borderId="0"/>
    <xf numFmtId="183" fontId="57" fillId="0" borderId="0"/>
    <xf numFmtId="183" fontId="57" fillId="0" borderId="0"/>
    <xf numFmtId="183" fontId="57" fillId="0" borderId="0"/>
    <xf numFmtId="183" fontId="8" fillId="0" borderId="0"/>
    <xf numFmtId="183" fontId="7" fillId="56" borderId="58" applyNumberFormat="0" applyFont="0" applyAlignment="0" applyProtection="0"/>
    <xf numFmtId="183" fontId="8" fillId="31" borderId="46" applyNumberFormat="0" applyFont="0" applyAlignment="0" applyProtection="0"/>
    <xf numFmtId="183" fontId="71" fillId="2" borderId="55" applyNumberFormat="0" applyAlignment="0" applyProtection="0"/>
    <xf numFmtId="183" fontId="44" fillId="34" borderId="47" applyNumberFormat="0" applyAlignment="0" applyProtection="0"/>
    <xf numFmtId="9" fontId="43" fillId="0" borderId="0" applyFont="0" applyFill="0" applyBorder="0" applyAlignment="0" applyProtection="0"/>
    <xf numFmtId="183" fontId="45" fillId="39" borderId="48" applyNumberFormat="0" applyProtection="0">
      <alignment horizontal="left" vertical="top" indent="1"/>
    </xf>
    <xf numFmtId="183" fontId="8" fillId="14" borderId="48" applyNumberFormat="0" applyProtection="0">
      <alignment horizontal="left" vertical="center" indent="1"/>
    </xf>
    <xf numFmtId="183" fontId="8" fillId="14" borderId="48" applyNumberFormat="0" applyProtection="0">
      <alignment horizontal="left" vertical="top" indent="1"/>
    </xf>
    <xf numFmtId="183" fontId="8" fillId="8" borderId="48" applyNumberFormat="0" applyProtection="0">
      <alignment horizontal="left" vertical="center" indent="1"/>
    </xf>
    <xf numFmtId="183" fontId="8" fillId="8" borderId="48" applyNumberFormat="0" applyProtection="0">
      <alignment horizontal="left" vertical="top" indent="1"/>
    </xf>
    <xf numFmtId="183" fontId="8" fillId="12" borderId="48" applyNumberFormat="0" applyProtection="0">
      <alignment horizontal="left" vertical="center" indent="1"/>
    </xf>
    <xf numFmtId="183" fontId="8" fillId="12" borderId="48" applyNumberFormat="0" applyProtection="0">
      <alignment horizontal="left" vertical="top" indent="1"/>
    </xf>
    <xf numFmtId="183" fontId="8" fillId="47" borderId="48" applyNumberFormat="0" applyProtection="0">
      <alignment horizontal="left" vertical="center" indent="1"/>
    </xf>
    <xf numFmtId="183" fontId="8" fillId="47" borderId="48" applyNumberFormat="0" applyProtection="0">
      <alignment horizontal="left" vertical="top" indent="1"/>
    </xf>
    <xf numFmtId="183" fontId="8" fillId="11" borderId="28" applyNumberFormat="0">
      <protection locked="0"/>
    </xf>
    <xf numFmtId="183" fontId="22" fillId="10" borderId="48" applyNumberFormat="0" applyProtection="0">
      <alignment horizontal="left" vertical="top" indent="1"/>
    </xf>
    <xf numFmtId="4" fontId="51" fillId="0" borderId="60" applyNumberFormat="0" applyProtection="0">
      <alignment horizontal="right" vertical="center"/>
    </xf>
    <xf numFmtId="4" fontId="51" fillId="96" borderId="60" applyNumberFormat="0" applyProtection="0">
      <alignment horizontal="left" vertical="center" indent="1"/>
    </xf>
    <xf numFmtId="183" fontId="22" fillId="8" borderId="48" applyNumberFormat="0" applyProtection="0">
      <alignment horizontal="left" vertical="top" indent="1"/>
    </xf>
    <xf numFmtId="183" fontId="43" fillId="0" borderId="0"/>
    <xf numFmtId="183" fontId="53" fillId="0" borderId="0" applyNumberFormat="0" applyFill="0" applyBorder="0" applyAlignment="0" applyProtection="0"/>
    <xf numFmtId="183" fontId="53" fillId="0" borderId="0" applyNumberFormat="0" applyFill="0" applyBorder="0" applyAlignment="0" applyProtection="0"/>
    <xf numFmtId="183" fontId="77" fillId="0" borderId="59" applyNumberFormat="0" applyFill="0" applyAlignment="0" applyProtection="0"/>
    <xf numFmtId="183" fontId="33" fillId="0" borderId="51" applyNumberFormat="0" applyFill="0" applyAlignment="0" applyProtection="0"/>
    <xf numFmtId="183" fontId="75" fillId="0" borderId="0" applyNumberFormat="0" applyFill="0" applyBorder="0" applyAlignment="0" applyProtection="0"/>
    <xf numFmtId="183" fontId="54" fillId="0" borderId="0" applyNumberForma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183" fontId="43" fillId="0" borderId="0"/>
    <xf numFmtId="183" fontId="43" fillId="0" borderId="0"/>
    <xf numFmtId="183" fontId="43" fillId="0" borderId="0"/>
    <xf numFmtId="183" fontId="43" fillId="0" borderId="0"/>
    <xf numFmtId="183" fontId="111" fillId="0" borderId="0"/>
    <xf numFmtId="183" fontId="43" fillId="0" borderId="0"/>
    <xf numFmtId="44" fontId="43" fillId="0" borderId="0" applyFont="0" applyFill="0" applyBorder="0" applyAlignment="0" applyProtection="0"/>
    <xf numFmtId="183" fontId="111" fillId="0" borderId="0"/>
    <xf numFmtId="183" fontId="111" fillId="0" borderId="0"/>
    <xf numFmtId="183" fontId="43" fillId="0" borderId="0"/>
    <xf numFmtId="183" fontId="22" fillId="0" borderId="0"/>
    <xf numFmtId="183" fontId="43" fillId="0" borderId="0"/>
    <xf numFmtId="183" fontId="22" fillId="0" borderId="0"/>
    <xf numFmtId="183" fontId="8"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183" fontId="43" fillId="0" borderId="0"/>
    <xf numFmtId="9" fontId="43" fillId="0" borderId="0" applyFont="0" applyFill="0" applyBorder="0" applyAlignment="0" applyProtection="0"/>
    <xf numFmtId="44" fontId="43" fillId="0" borderId="0" applyFont="0" applyFill="0" applyBorder="0" applyAlignment="0" applyProtection="0"/>
    <xf numFmtId="43" fontId="43" fillId="0" borderId="0" applyFont="0" applyFill="0" applyBorder="0" applyAlignment="0" applyProtection="0"/>
    <xf numFmtId="183" fontId="43" fillId="0" borderId="0"/>
    <xf numFmtId="9" fontId="8" fillId="0" borderId="0" applyFont="0" applyFill="0" applyBorder="0" applyAlignment="0" applyProtection="0"/>
    <xf numFmtId="183" fontId="43" fillId="0" borderId="0"/>
    <xf numFmtId="183" fontId="43" fillId="0" borderId="0"/>
    <xf numFmtId="183" fontId="43" fillId="0" borderId="0"/>
    <xf numFmtId="9" fontId="43" fillId="0" borderId="0" applyFont="0" applyFill="0" applyBorder="0" applyAlignment="0" applyProtection="0"/>
    <xf numFmtId="43" fontId="43" fillId="0" borderId="0" applyFont="0" applyFill="0" applyBorder="0" applyAlignment="0" applyProtection="0"/>
    <xf numFmtId="183" fontId="63" fillId="0" borderId="0" applyNumberFormat="0" applyFill="0" applyBorder="0" applyAlignment="0" applyProtection="0"/>
    <xf numFmtId="183" fontId="43" fillId="0" borderId="0"/>
    <xf numFmtId="43" fontId="43" fillId="0" borderId="0" applyFont="0" applyFill="0" applyBorder="0" applyAlignment="0" applyProtection="0"/>
    <xf numFmtId="9" fontId="43" fillId="0" borderId="0" applyFont="0" applyFill="0" applyBorder="0" applyAlignment="0" applyProtection="0"/>
    <xf numFmtId="183" fontId="43" fillId="0" borderId="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183" fontId="43" fillId="0" borderId="0"/>
    <xf numFmtId="183" fontId="43" fillId="0" borderId="0"/>
    <xf numFmtId="183" fontId="43" fillId="0" borderId="0"/>
    <xf numFmtId="183" fontId="43" fillId="0" borderId="0"/>
    <xf numFmtId="183" fontId="43" fillId="0" borderId="0"/>
    <xf numFmtId="44" fontId="43" fillId="0" borderId="0" applyFont="0" applyFill="0" applyBorder="0" applyAlignment="0" applyProtection="0"/>
    <xf numFmtId="183" fontId="43" fillId="0" borderId="0"/>
    <xf numFmtId="183" fontId="8" fillId="0" borderId="0"/>
    <xf numFmtId="183" fontId="22" fillId="8" borderId="0" applyNumberFormat="0" applyBorder="0" applyAlignment="0" applyProtection="0"/>
    <xf numFmtId="183" fontId="22" fillId="9" borderId="0" applyNumberFormat="0" applyBorder="0" applyAlignment="0" applyProtection="0"/>
    <xf numFmtId="183" fontId="22" fillId="10" borderId="0" applyNumberFormat="0" applyBorder="0" applyAlignment="0" applyProtection="0"/>
    <xf numFmtId="183" fontId="22" fillId="11" borderId="0" applyNumberFormat="0" applyBorder="0" applyAlignment="0" applyProtection="0"/>
    <xf numFmtId="183" fontId="22" fillId="12" borderId="0" applyNumberFormat="0" applyBorder="0" applyAlignment="0" applyProtection="0"/>
    <xf numFmtId="183" fontId="22" fillId="13" borderId="0" applyNumberFormat="0" applyBorder="0" applyAlignment="0" applyProtection="0"/>
    <xf numFmtId="183" fontId="22" fillId="14" borderId="0" applyNumberFormat="0" applyBorder="0" applyAlignment="0" applyProtection="0"/>
    <xf numFmtId="183" fontId="22" fillId="9" borderId="0" applyNumberFormat="0" applyBorder="0" applyAlignment="0" applyProtection="0"/>
    <xf numFmtId="183" fontId="22" fillId="15" borderId="0" applyNumberFormat="0" applyBorder="0" applyAlignment="0" applyProtection="0"/>
    <xf numFmtId="183" fontId="22" fillId="16" borderId="0" applyNumberFormat="0" applyBorder="0" applyAlignment="0" applyProtection="0"/>
    <xf numFmtId="183" fontId="22" fillId="14" borderId="0" applyNumberFormat="0" applyBorder="0" applyAlignment="0" applyProtection="0"/>
    <xf numFmtId="183" fontId="22" fillId="17" borderId="0" applyNumberFormat="0" applyBorder="0" applyAlignment="0" applyProtection="0"/>
    <xf numFmtId="183" fontId="25" fillId="14" borderId="0" applyNumberFormat="0" applyBorder="0" applyAlignment="0" applyProtection="0"/>
    <xf numFmtId="183" fontId="25" fillId="9" borderId="0" applyNumberFormat="0" applyBorder="0" applyAlignment="0" applyProtection="0"/>
    <xf numFmtId="183" fontId="25" fillId="15" borderId="0" applyNumberFormat="0" applyBorder="0" applyAlignment="0" applyProtection="0"/>
    <xf numFmtId="183" fontId="25" fillId="16" borderId="0" applyNumberFormat="0" applyBorder="0" applyAlignment="0" applyProtection="0"/>
    <xf numFmtId="183" fontId="25" fillId="14" borderId="0" applyNumberFormat="0" applyBorder="0" applyAlignment="0" applyProtection="0"/>
    <xf numFmtId="183" fontId="25" fillId="17" borderId="0" applyNumberFormat="0" applyBorder="0" applyAlignment="0" applyProtection="0"/>
    <xf numFmtId="183" fontId="27" fillId="21" borderId="0" applyNumberFormat="0" applyBorder="0" applyAlignment="0" applyProtection="0"/>
    <xf numFmtId="183" fontId="26" fillId="18" borderId="0" applyNumberFormat="0" applyBorder="0" applyAlignment="0" applyProtection="0"/>
    <xf numFmtId="183" fontId="26" fillId="19" borderId="0" applyNumberFormat="0" applyBorder="0" applyAlignment="0" applyProtection="0"/>
    <xf numFmtId="183" fontId="27" fillId="20" borderId="0" applyNumberFormat="0" applyBorder="0" applyAlignment="0" applyProtection="0"/>
    <xf numFmtId="183" fontId="27" fillId="25" borderId="0" applyNumberFormat="0" applyBorder="0" applyAlignment="0" applyProtection="0"/>
    <xf numFmtId="183" fontId="26" fillId="22" borderId="0" applyNumberFormat="0" applyBorder="0" applyAlignment="0" applyProtection="0"/>
    <xf numFmtId="183" fontId="26" fillId="23" borderId="0" applyNumberFormat="0" applyBorder="0" applyAlignment="0" applyProtection="0"/>
    <xf numFmtId="183" fontId="27" fillId="24" borderId="0" applyNumberFormat="0" applyBorder="0" applyAlignment="0" applyProtection="0"/>
    <xf numFmtId="183" fontId="27" fillId="24" borderId="0" applyNumberFormat="0" applyBorder="0" applyAlignment="0" applyProtection="0"/>
    <xf numFmtId="183" fontId="26" fillId="26" borderId="0" applyNumberFormat="0" applyBorder="0" applyAlignment="0" applyProtection="0"/>
    <xf numFmtId="183" fontId="26" fillId="27" borderId="0" applyNumberFormat="0" applyBorder="0" applyAlignment="0" applyProtection="0"/>
    <xf numFmtId="183" fontId="27" fillId="28" borderId="0" applyNumberFormat="0" applyBorder="0" applyAlignment="0" applyProtection="0"/>
    <xf numFmtId="183" fontId="27" fillId="29" borderId="0" applyNumberFormat="0" applyBorder="0" applyAlignment="0" applyProtection="0"/>
    <xf numFmtId="183" fontId="26" fillId="27" borderId="0" applyNumberFormat="0" applyBorder="0" applyAlignment="0" applyProtection="0"/>
    <xf numFmtId="183" fontId="26" fillId="28" borderId="0" applyNumberFormat="0" applyBorder="0" applyAlignment="0" applyProtection="0"/>
    <xf numFmtId="183" fontId="27" fillId="28" borderId="0" applyNumberFormat="0" applyBorder="0" applyAlignment="0" applyProtection="0"/>
    <xf numFmtId="183" fontId="27" fillId="30" borderId="0" applyNumberFormat="0" applyBorder="0" applyAlignment="0" applyProtection="0"/>
    <xf numFmtId="183" fontId="26" fillId="18" borderId="0" applyNumberFormat="0" applyBorder="0" applyAlignment="0" applyProtection="0"/>
    <xf numFmtId="183" fontId="26" fillId="19" borderId="0" applyNumberFormat="0" applyBorder="0" applyAlignment="0" applyProtection="0"/>
    <xf numFmtId="183" fontId="27" fillId="19" borderId="0" applyNumberFormat="0" applyBorder="0" applyAlignment="0" applyProtection="0"/>
    <xf numFmtId="183" fontId="27" fillId="33" borderId="0" applyNumberFormat="0" applyBorder="0" applyAlignment="0" applyProtection="0"/>
    <xf numFmtId="183" fontId="26" fillId="31" borderId="0" applyNumberFormat="0" applyBorder="0" applyAlignment="0" applyProtection="0"/>
    <xf numFmtId="183" fontId="26" fillId="23" borderId="0" applyNumberFormat="0" applyBorder="0" applyAlignment="0" applyProtection="0"/>
    <xf numFmtId="183" fontId="27" fillId="32" borderId="0" applyNumberFormat="0" applyBorder="0" applyAlignment="0" applyProtection="0"/>
    <xf numFmtId="183" fontId="28" fillId="23" borderId="0" applyNumberFormat="0" applyBorder="0" applyAlignment="0" applyProtection="0"/>
    <xf numFmtId="183" fontId="30" fillId="34" borderId="40" applyNumberFormat="0" applyAlignment="0" applyProtection="0"/>
    <xf numFmtId="183" fontId="31" fillId="24" borderId="41" applyNumberFormat="0" applyAlignment="0" applyProtection="0"/>
    <xf numFmtId="183" fontId="33" fillId="35" borderId="0" applyNumberFormat="0" applyBorder="0" applyAlignment="0" applyProtection="0"/>
    <xf numFmtId="183" fontId="33" fillId="36" borderId="0" applyNumberFormat="0" applyBorder="0" applyAlignment="0" applyProtection="0"/>
    <xf numFmtId="183" fontId="33" fillId="37" borderId="0" applyNumberFormat="0" applyBorder="0" applyAlignment="0" applyProtection="0"/>
    <xf numFmtId="183" fontId="34" fillId="0" borderId="0" applyNumberFormat="0" applyFill="0" applyBorder="0" applyAlignment="0" applyProtection="0"/>
    <xf numFmtId="183" fontId="35" fillId="38" borderId="0" applyNumberFormat="0" applyBorder="0" applyAlignment="0" applyProtection="0"/>
    <xf numFmtId="183" fontId="36" fillId="0" borderId="42" applyNumberFormat="0" applyFill="0" applyAlignment="0" applyProtection="0"/>
    <xf numFmtId="183" fontId="37" fillId="0" borderId="43" applyNumberFormat="0" applyFill="0" applyAlignment="0" applyProtection="0"/>
    <xf numFmtId="183" fontId="38" fillId="0" borderId="44" applyNumberFormat="0" applyFill="0" applyAlignment="0" applyProtection="0"/>
    <xf numFmtId="183" fontId="38" fillId="0" borderId="0" applyNumberFormat="0" applyFill="0" applyBorder="0" applyAlignment="0" applyProtection="0"/>
    <xf numFmtId="183" fontId="39" fillId="32" borderId="40" applyNumberFormat="0" applyAlignment="0" applyProtection="0"/>
    <xf numFmtId="183" fontId="40" fillId="0" borderId="45" applyNumberFormat="0" applyFill="0" applyAlignment="0" applyProtection="0"/>
    <xf numFmtId="183" fontId="41" fillId="32" borderId="0" applyNumberFormat="0" applyBorder="0" applyAlignment="0" applyProtection="0"/>
    <xf numFmtId="183" fontId="8" fillId="31" borderId="46" applyNumberFormat="0" applyFont="0" applyAlignment="0" applyProtection="0"/>
    <xf numFmtId="183" fontId="44" fillId="34" borderId="47" applyNumberFormat="0" applyAlignment="0" applyProtection="0"/>
    <xf numFmtId="183" fontId="45" fillId="39" borderId="48" applyNumberFormat="0" applyProtection="0">
      <alignment horizontal="left" vertical="top" indent="1"/>
    </xf>
    <xf numFmtId="183" fontId="27" fillId="25" borderId="0" applyNumberFormat="0" applyBorder="0" applyAlignment="0" applyProtection="0"/>
    <xf numFmtId="183" fontId="27" fillId="21" borderId="0" applyNumberFormat="0" applyBorder="0" applyAlignment="0" applyProtection="0"/>
    <xf numFmtId="183" fontId="39" fillId="32" borderId="40" applyNumberFormat="0" applyAlignment="0" applyProtection="0"/>
    <xf numFmtId="183" fontId="8" fillId="0" borderId="0"/>
    <xf numFmtId="183" fontId="27" fillId="30" borderId="0" applyNumberFormat="0" applyBorder="0" applyAlignment="0" applyProtection="0"/>
    <xf numFmtId="183" fontId="8" fillId="14" borderId="48" applyNumberFormat="0" applyProtection="0">
      <alignment horizontal="left" vertical="center" indent="1"/>
    </xf>
    <xf numFmtId="183" fontId="8" fillId="14" borderId="48" applyNumberFormat="0" applyProtection="0">
      <alignment horizontal="left" vertical="top" indent="1"/>
    </xf>
    <xf numFmtId="183" fontId="8" fillId="8" borderId="48" applyNumberFormat="0" applyProtection="0">
      <alignment horizontal="left" vertical="center" indent="1"/>
    </xf>
    <xf numFmtId="183" fontId="8" fillId="8" borderId="48" applyNumberFormat="0" applyProtection="0">
      <alignment horizontal="left" vertical="top" indent="1"/>
    </xf>
    <xf numFmtId="183" fontId="8" fillId="12" borderId="48" applyNumberFormat="0" applyProtection="0">
      <alignment horizontal="left" vertical="center" indent="1"/>
    </xf>
    <xf numFmtId="183" fontId="8" fillId="12" borderId="48" applyNumberFormat="0" applyProtection="0">
      <alignment horizontal="left" vertical="top" indent="1"/>
    </xf>
    <xf numFmtId="183" fontId="8" fillId="47" borderId="48" applyNumberFormat="0" applyProtection="0">
      <alignment horizontal="left" vertical="center" indent="1"/>
    </xf>
    <xf numFmtId="183" fontId="8" fillId="47" borderId="48" applyNumberFormat="0" applyProtection="0">
      <alignment horizontal="left" vertical="top" indent="1"/>
    </xf>
    <xf numFmtId="183" fontId="8" fillId="11" borderId="28" applyNumberFormat="0">
      <protection locked="0"/>
    </xf>
    <xf numFmtId="183" fontId="22" fillId="10" borderId="48" applyNumberFormat="0" applyProtection="0">
      <alignment horizontal="left" vertical="top" indent="1"/>
    </xf>
    <xf numFmtId="183" fontId="27" fillId="25" borderId="0" applyNumberFormat="0" applyBorder="0" applyAlignment="0" applyProtection="0"/>
    <xf numFmtId="183" fontId="22" fillId="8" borderId="48" applyNumberFormat="0" applyProtection="0">
      <alignment horizontal="left" vertical="top" indent="1"/>
    </xf>
    <xf numFmtId="183" fontId="8" fillId="0" borderId="0"/>
    <xf numFmtId="183" fontId="53" fillId="0" borderId="0" applyNumberFormat="0" applyFill="0" applyBorder="0" applyAlignment="0" applyProtection="0"/>
    <xf numFmtId="183" fontId="53" fillId="0" borderId="0" applyNumberFormat="0" applyFill="0" applyBorder="0" applyAlignment="0" applyProtection="0"/>
    <xf numFmtId="183" fontId="33" fillId="0" borderId="51" applyNumberFormat="0" applyFill="0" applyAlignment="0" applyProtection="0"/>
    <xf numFmtId="183" fontId="54" fillId="0" borderId="0" applyNumberFormat="0" applyFill="0" applyBorder="0" applyAlignment="0" applyProtection="0"/>
    <xf numFmtId="183" fontId="8" fillId="0" borderId="0"/>
    <xf numFmtId="183" fontId="63" fillId="0" borderId="0" applyNumberFormat="0" applyFill="0" applyBorder="0" applyAlignment="0" applyProtection="0"/>
    <xf numFmtId="183" fontId="87" fillId="0" borderId="52" applyNumberFormat="0" applyFill="0" applyAlignment="0" applyProtection="0"/>
    <xf numFmtId="183" fontId="88" fillId="0" borderId="53" applyNumberFormat="0" applyFill="0" applyAlignment="0" applyProtection="0"/>
    <xf numFmtId="183" fontId="89" fillId="0" borderId="54" applyNumberFormat="0" applyFill="0" applyAlignment="0" applyProtection="0"/>
    <xf numFmtId="183" fontId="89" fillId="0" borderId="0" applyNumberFormat="0" applyFill="0" applyBorder="0" applyAlignment="0" applyProtection="0"/>
    <xf numFmtId="183" fontId="90" fillId="51" borderId="0" applyNumberFormat="0" applyBorder="0" applyAlignment="0" applyProtection="0"/>
    <xf numFmtId="183" fontId="91" fillId="52" borderId="0" applyNumberFormat="0" applyBorder="0" applyAlignment="0" applyProtection="0"/>
    <xf numFmtId="183" fontId="92" fillId="53" borderId="0" applyNumberFormat="0" applyBorder="0" applyAlignment="0" applyProtection="0"/>
    <xf numFmtId="183" fontId="93" fillId="54" borderId="1" applyNumberFormat="0" applyAlignment="0" applyProtection="0"/>
    <xf numFmtId="183" fontId="94" fillId="2" borderId="55" applyNumberFormat="0" applyAlignment="0" applyProtection="0"/>
    <xf numFmtId="183" fontId="95" fillId="2" borderId="1" applyNumberFormat="0" applyAlignment="0" applyProtection="0"/>
    <xf numFmtId="183" fontId="96" fillId="0" borderId="56" applyNumberFormat="0" applyFill="0" applyAlignment="0" applyProtection="0"/>
    <xf numFmtId="183" fontId="97" fillId="55" borderId="57" applyNumberFormat="0" applyAlignment="0" applyProtection="0"/>
    <xf numFmtId="183" fontId="98" fillId="0" borderId="0" applyNumberFormat="0" applyFill="0" applyBorder="0" applyAlignment="0" applyProtection="0"/>
    <xf numFmtId="183" fontId="43" fillId="56" borderId="58" applyNumberFormat="0" applyFont="0" applyAlignment="0" applyProtection="0"/>
    <xf numFmtId="183" fontId="99" fillId="0" borderId="0" applyNumberFormat="0" applyFill="0" applyBorder="0" applyAlignment="0" applyProtection="0"/>
    <xf numFmtId="183" fontId="100" fillId="0" borderId="59" applyNumberFormat="0" applyFill="0" applyAlignment="0" applyProtection="0"/>
    <xf numFmtId="183" fontId="101" fillId="57" borderId="0" applyNumberFormat="0" applyBorder="0" applyAlignment="0" applyProtection="0"/>
    <xf numFmtId="183" fontId="43" fillId="58" borderId="0" applyNumberFormat="0" applyBorder="0" applyAlignment="0" applyProtection="0"/>
    <xf numFmtId="183" fontId="43" fillId="59" borderId="0" applyNumberFormat="0" applyBorder="0" applyAlignment="0" applyProtection="0"/>
    <xf numFmtId="183" fontId="101" fillId="60" borderId="0" applyNumberFormat="0" applyBorder="0" applyAlignment="0" applyProtection="0"/>
    <xf numFmtId="183" fontId="101" fillId="61" borderId="0" applyNumberFormat="0" applyBorder="0" applyAlignment="0" applyProtection="0"/>
    <xf numFmtId="183" fontId="43" fillId="62" borderId="0" applyNumberFormat="0" applyBorder="0" applyAlignment="0" applyProtection="0"/>
    <xf numFmtId="183" fontId="43" fillId="63" borderId="0" applyNumberFormat="0" applyBorder="0" applyAlignment="0" applyProtection="0"/>
    <xf numFmtId="183" fontId="101" fillId="64" borderId="0" applyNumberFormat="0" applyBorder="0" applyAlignment="0" applyProtection="0"/>
    <xf numFmtId="183" fontId="101" fillId="65" borderId="0" applyNumberFormat="0" applyBorder="0" applyAlignment="0" applyProtection="0"/>
    <xf numFmtId="183" fontId="43" fillId="66" borderId="0" applyNumberFormat="0" applyBorder="0" applyAlignment="0" applyProtection="0"/>
    <xf numFmtId="183" fontId="43" fillId="67" borderId="0" applyNumberFormat="0" applyBorder="0" applyAlignment="0" applyProtection="0"/>
    <xf numFmtId="183" fontId="101" fillId="68" borderId="0" applyNumberFormat="0" applyBorder="0" applyAlignment="0" applyProtection="0"/>
    <xf numFmtId="183" fontId="101" fillId="69" borderId="0" applyNumberFormat="0" applyBorder="0" applyAlignment="0" applyProtection="0"/>
    <xf numFmtId="183" fontId="43" fillId="70" borderId="0" applyNumberFormat="0" applyBorder="0" applyAlignment="0" applyProtection="0"/>
    <xf numFmtId="183" fontId="43" fillId="71" borderId="0" applyNumberFormat="0" applyBorder="0" applyAlignment="0" applyProtection="0"/>
    <xf numFmtId="183" fontId="101" fillId="72" borderId="0" applyNumberFormat="0" applyBorder="0" applyAlignment="0" applyProtection="0"/>
    <xf numFmtId="183" fontId="101" fillId="73" borderId="0" applyNumberFormat="0" applyBorder="0" applyAlignment="0" applyProtection="0"/>
    <xf numFmtId="183" fontId="43" fillId="74" borderId="0" applyNumberFormat="0" applyBorder="0" applyAlignment="0" applyProtection="0"/>
    <xf numFmtId="183" fontId="43" fillId="75" borderId="0" applyNumberFormat="0" applyBorder="0" applyAlignment="0" applyProtection="0"/>
    <xf numFmtId="183" fontId="101" fillId="76" borderId="0" applyNumberFormat="0" applyBorder="0" applyAlignment="0" applyProtection="0"/>
    <xf numFmtId="183" fontId="101" fillId="77" borderId="0" applyNumberFormat="0" applyBorder="0" applyAlignment="0" applyProtection="0"/>
    <xf numFmtId="183" fontId="43" fillId="78" borderId="0" applyNumberFormat="0" applyBorder="0" applyAlignment="0" applyProtection="0"/>
    <xf numFmtId="183" fontId="43" fillId="79" borderId="0" applyNumberFormat="0" applyBorder="0" applyAlignment="0" applyProtection="0"/>
    <xf numFmtId="183" fontId="101" fillId="80" borderId="0" applyNumberFormat="0" applyBorder="0" applyAlignment="0" applyProtection="0"/>
    <xf numFmtId="183" fontId="101" fillId="57" borderId="0" applyNumberFormat="0" applyBorder="0" applyAlignment="0" applyProtection="0"/>
    <xf numFmtId="183" fontId="101" fillId="61" borderId="0" applyNumberFormat="0" applyBorder="0" applyAlignment="0" applyProtection="0"/>
    <xf numFmtId="183" fontId="101" fillId="65" borderId="0" applyNumberFormat="0" applyBorder="0" applyAlignment="0" applyProtection="0"/>
    <xf numFmtId="183" fontId="101" fillId="69" borderId="0" applyNumberFormat="0" applyBorder="0" applyAlignment="0" applyProtection="0"/>
    <xf numFmtId="183" fontId="101" fillId="73" borderId="0" applyNumberFormat="0" applyBorder="0" applyAlignment="0" applyProtection="0"/>
    <xf numFmtId="183" fontId="101" fillId="77" borderId="0" applyNumberFormat="0" applyBorder="0" applyAlignment="0" applyProtection="0"/>
    <xf numFmtId="183" fontId="8" fillId="0" borderId="0"/>
    <xf numFmtId="183" fontId="8" fillId="0" borderId="0"/>
    <xf numFmtId="183" fontId="43" fillId="0" borderId="0"/>
    <xf numFmtId="183" fontId="27" fillId="24" borderId="0" applyNumberFormat="0" applyBorder="0" applyAlignment="0" applyProtection="0"/>
    <xf numFmtId="183" fontId="27" fillId="29" borderId="0" applyNumberFormat="0" applyBorder="0" applyAlignment="0" applyProtection="0"/>
    <xf numFmtId="183" fontId="27" fillId="30" borderId="0" applyNumberFormat="0" applyBorder="0" applyAlignment="0" applyProtection="0"/>
    <xf numFmtId="183" fontId="27" fillId="33" borderId="0" applyNumberFormat="0" applyBorder="0" applyAlignment="0" applyProtection="0"/>
    <xf numFmtId="183" fontId="27" fillId="24" borderId="0" applyNumberFormat="0" applyBorder="0" applyAlignment="0" applyProtection="0"/>
    <xf numFmtId="183" fontId="27" fillId="29" borderId="0" applyNumberFormat="0" applyBorder="0" applyAlignment="0" applyProtection="0"/>
    <xf numFmtId="183" fontId="39" fillId="32" borderId="40" applyNumberFormat="0" applyAlignment="0" applyProtection="0"/>
    <xf numFmtId="183" fontId="27" fillId="24" borderId="0" applyNumberFormat="0" applyBorder="0" applyAlignment="0" applyProtection="0"/>
    <xf numFmtId="183" fontId="27" fillId="33" borderId="0" applyNumberFormat="0" applyBorder="0" applyAlignment="0" applyProtection="0"/>
    <xf numFmtId="183" fontId="27" fillId="30" borderId="0" applyNumberFormat="0" applyBorder="0" applyAlignment="0" applyProtection="0"/>
    <xf numFmtId="183" fontId="27" fillId="29" borderId="0" applyNumberFormat="0" applyBorder="0" applyAlignment="0" applyProtection="0"/>
    <xf numFmtId="183" fontId="27" fillId="24" borderId="0" applyNumberFormat="0" applyBorder="0" applyAlignment="0" applyProtection="0"/>
    <xf numFmtId="183" fontId="27" fillId="25" borderId="0" applyNumberFormat="0" applyBorder="0" applyAlignment="0" applyProtection="0"/>
    <xf numFmtId="183" fontId="27" fillId="21" borderId="0" applyNumberFormat="0" applyBorder="0" applyAlignment="0" applyProtection="0"/>
    <xf numFmtId="183" fontId="39" fillId="32" borderId="40" applyNumberFormat="0" applyAlignment="0" applyProtection="0"/>
    <xf numFmtId="183" fontId="8" fillId="0" borderId="0"/>
    <xf numFmtId="183" fontId="27" fillId="33" borderId="0" applyNumberFormat="0" applyBorder="0" applyAlignment="0" applyProtection="0"/>
    <xf numFmtId="183" fontId="39" fillId="32" borderId="40" applyNumberFormat="0" applyAlignment="0" applyProtection="0"/>
    <xf numFmtId="183" fontId="27" fillId="29" borderId="0" applyNumberFormat="0" applyBorder="0" applyAlignment="0" applyProtection="0"/>
    <xf numFmtId="183" fontId="8" fillId="0" borderId="0"/>
    <xf numFmtId="183" fontId="27" fillId="30" borderId="0" applyNumberFormat="0" applyBorder="0" applyAlignment="0" applyProtection="0"/>
    <xf numFmtId="183" fontId="27" fillId="25" borderId="0" applyNumberFormat="0" applyBorder="0" applyAlignment="0" applyProtection="0"/>
    <xf numFmtId="183" fontId="27" fillId="33" borderId="0" applyNumberFormat="0" applyBorder="0" applyAlignment="0" applyProtection="0"/>
    <xf numFmtId="183" fontId="27" fillId="21" borderId="0" applyNumberFormat="0" applyBorder="0" applyAlignment="0" applyProtection="0"/>
    <xf numFmtId="183" fontId="27" fillId="21" borderId="0" applyNumberFormat="0" applyBorder="0" applyAlignment="0" applyProtection="0"/>
    <xf numFmtId="183" fontId="8" fillId="0" borderId="0"/>
    <xf numFmtId="183" fontId="8" fillId="0" borderId="0"/>
    <xf numFmtId="183" fontId="8" fillId="0" borderId="0"/>
    <xf numFmtId="9" fontId="8" fillId="0" borderId="0" applyFont="0" applyFill="0" applyBorder="0" applyAlignment="0" applyProtection="0"/>
    <xf numFmtId="9" fontId="8" fillId="0" borderId="0" applyFont="0" applyFill="0" applyBorder="0" applyAlignment="0" applyProtection="0"/>
    <xf numFmtId="183" fontId="8" fillId="0" borderId="0"/>
    <xf numFmtId="183" fontId="8" fillId="0" borderId="0"/>
    <xf numFmtId="183" fontId="8" fillId="0" borderId="0"/>
    <xf numFmtId="9" fontId="8" fillId="0" borderId="0" applyFont="0" applyFill="0" applyBorder="0" applyAlignment="0" applyProtection="0"/>
    <xf numFmtId="183" fontId="8" fillId="0" borderId="0"/>
    <xf numFmtId="9" fontId="8" fillId="0" borderId="0" applyFont="0" applyFill="0" applyBorder="0" applyAlignment="0" applyProtection="0"/>
    <xf numFmtId="9" fontId="8" fillId="0" borderId="0" applyFont="0" applyFill="0" applyBorder="0" applyAlignment="0" applyProtection="0"/>
    <xf numFmtId="183" fontId="8" fillId="0" borderId="0"/>
    <xf numFmtId="9" fontId="8" fillId="0" borderId="0" applyFont="0" applyFill="0" applyBorder="0" applyAlignment="0" applyProtection="0"/>
    <xf numFmtId="9" fontId="8" fillId="0" borderId="0" applyFont="0" applyFill="0" applyBorder="0" applyAlignment="0" applyProtection="0"/>
    <xf numFmtId="183" fontId="8" fillId="0" borderId="0"/>
    <xf numFmtId="183" fontId="8" fillId="14" borderId="48" applyNumberFormat="0" applyProtection="0">
      <alignment horizontal="left" vertical="center" indent="1"/>
    </xf>
    <xf numFmtId="183" fontId="8" fillId="14" borderId="48" applyNumberFormat="0" applyProtection="0">
      <alignment horizontal="left" vertical="top" indent="1"/>
    </xf>
    <xf numFmtId="183" fontId="8" fillId="8" borderId="48" applyNumberFormat="0" applyProtection="0">
      <alignment horizontal="left" vertical="center" indent="1"/>
    </xf>
    <xf numFmtId="183" fontId="8" fillId="8" borderId="48" applyNumberFormat="0" applyProtection="0">
      <alignment horizontal="left" vertical="top" indent="1"/>
    </xf>
    <xf numFmtId="183" fontId="8" fillId="12" borderId="48" applyNumberFormat="0" applyProtection="0">
      <alignment horizontal="left" vertical="center" indent="1"/>
    </xf>
    <xf numFmtId="183" fontId="8" fillId="12" borderId="48" applyNumberFormat="0" applyProtection="0">
      <alignment horizontal="left" vertical="top" indent="1"/>
    </xf>
    <xf numFmtId="183" fontId="8" fillId="47" borderId="48" applyNumberFormat="0" applyProtection="0">
      <alignment horizontal="left" vertical="center" indent="1"/>
    </xf>
    <xf numFmtId="183" fontId="8" fillId="47" borderId="48" applyNumberFormat="0" applyProtection="0">
      <alignment horizontal="left" vertical="top" indent="1"/>
    </xf>
    <xf numFmtId="183" fontId="8" fillId="11" borderId="28" applyNumberFormat="0">
      <protection locked="0"/>
    </xf>
    <xf numFmtId="43" fontId="8" fillId="0" borderId="0" applyFont="0" applyFill="0" applyBorder="0" applyAlignment="0" applyProtection="0"/>
    <xf numFmtId="43" fontId="8" fillId="0" borderId="0" applyFont="0" applyFill="0" applyBorder="0" applyAlignment="0" applyProtection="0"/>
    <xf numFmtId="176" fontId="8" fillId="0" borderId="0" applyFont="0" applyFill="0" applyBorder="0" applyAlignment="0" applyProtection="0"/>
    <xf numFmtId="43" fontId="8" fillId="0" borderId="0" applyFont="0" applyFill="0" applyBorder="0" applyAlignment="0" applyProtection="0"/>
    <xf numFmtId="176"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31" borderId="46" applyNumberFormat="0" applyFont="0" applyAlignment="0" applyProtection="0"/>
    <xf numFmtId="183" fontId="8" fillId="31" borderId="46" applyNumberFormat="0" applyFont="0" applyAlignment="0" applyProtection="0"/>
    <xf numFmtId="183" fontId="8" fillId="31" borderId="46" applyNumberFormat="0" applyFont="0" applyAlignment="0" applyProtection="0"/>
    <xf numFmtId="183" fontId="8" fillId="31" borderId="46" applyNumberFormat="0" applyFont="0" applyAlignment="0" applyProtection="0"/>
    <xf numFmtId="183" fontId="8" fillId="31" borderId="46" applyNumberFormat="0" applyFont="0" applyAlignment="0" applyProtection="0"/>
    <xf numFmtId="183" fontId="8" fillId="31" borderId="46" applyNumberFormat="0" applyFont="0" applyAlignment="0" applyProtection="0"/>
    <xf numFmtId="183" fontId="8" fillId="31" borderId="46" applyNumberFormat="0" applyFont="0" applyAlignment="0" applyProtection="0"/>
    <xf numFmtId="183" fontId="8" fillId="31" borderId="4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3" fontId="8" fillId="14" borderId="48" applyNumberFormat="0" applyProtection="0">
      <alignment horizontal="left" vertical="center" indent="1"/>
    </xf>
    <xf numFmtId="183" fontId="8" fillId="14" borderId="48" applyNumberFormat="0" applyProtection="0">
      <alignment horizontal="left" vertical="center" indent="1"/>
    </xf>
    <xf numFmtId="183" fontId="8" fillId="14" borderId="48" applyNumberFormat="0" applyProtection="0">
      <alignment horizontal="left" vertical="center" indent="1"/>
    </xf>
    <xf numFmtId="183" fontId="8" fillId="14" borderId="48" applyNumberFormat="0" applyProtection="0">
      <alignment horizontal="left" vertical="center" indent="1"/>
    </xf>
    <xf numFmtId="183" fontId="8" fillId="14" borderId="48" applyNumberFormat="0" applyProtection="0">
      <alignment horizontal="left" vertical="center" indent="1"/>
    </xf>
    <xf numFmtId="183" fontId="8" fillId="14" borderId="48" applyNumberFormat="0" applyProtection="0">
      <alignment horizontal="left" vertical="center" indent="1"/>
    </xf>
    <xf numFmtId="183" fontId="8" fillId="14" borderId="48" applyNumberFormat="0" applyProtection="0">
      <alignment horizontal="left" vertical="center" indent="1"/>
    </xf>
    <xf numFmtId="183" fontId="8" fillId="14" borderId="48" applyNumberFormat="0" applyProtection="0">
      <alignment horizontal="left" vertical="top" indent="1"/>
    </xf>
    <xf numFmtId="183" fontId="8" fillId="14" borderId="48" applyNumberFormat="0" applyProtection="0">
      <alignment horizontal="left" vertical="top" indent="1"/>
    </xf>
    <xf numFmtId="183" fontId="8" fillId="14" borderId="48" applyNumberFormat="0" applyProtection="0">
      <alignment horizontal="left" vertical="top" indent="1"/>
    </xf>
    <xf numFmtId="183" fontId="8" fillId="14" borderId="48" applyNumberFormat="0" applyProtection="0">
      <alignment horizontal="left" vertical="top" indent="1"/>
    </xf>
    <xf numFmtId="183" fontId="8" fillId="14" borderId="48" applyNumberFormat="0" applyProtection="0">
      <alignment horizontal="left" vertical="top" indent="1"/>
    </xf>
    <xf numFmtId="183" fontId="8" fillId="14" borderId="48" applyNumberFormat="0" applyProtection="0">
      <alignment horizontal="left" vertical="top" indent="1"/>
    </xf>
    <xf numFmtId="183" fontId="8" fillId="14" borderId="48" applyNumberFormat="0" applyProtection="0">
      <alignment horizontal="left" vertical="top" indent="1"/>
    </xf>
    <xf numFmtId="183" fontId="8" fillId="8" borderId="48" applyNumberFormat="0" applyProtection="0">
      <alignment horizontal="left" vertical="center" indent="1"/>
    </xf>
    <xf numFmtId="183" fontId="8" fillId="8" borderId="48" applyNumberFormat="0" applyProtection="0">
      <alignment horizontal="left" vertical="center" indent="1"/>
    </xf>
    <xf numFmtId="183" fontId="8" fillId="8" borderId="48" applyNumberFormat="0" applyProtection="0">
      <alignment horizontal="left" vertical="center" indent="1"/>
    </xf>
    <xf numFmtId="183" fontId="8" fillId="8" borderId="48" applyNumberFormat="0" applyProtection="0">
      <alignment horizontal="left" vertical="center" indent="1"/>
    </xf>
    <xf numFmtId="183" fontId="8" fillId="8" borderId="48" applyNumberFormat="0" applyProtection="0">
      <alignment horizontal="left" vertical="center" indent="1"/>
    </xf>
    <xf numFmtId="183" fontId="8" fillId="8" borderId="48" applyNumberFormat="0" applyProtection="0">
      <alignment horizontal="left" vertical="center" indent="1"/>
    </xf>
    <xf numFmtId="183" fontId="8" fillId="8" borderId="48" applyNumberFormat="0" applyProtection="0">
      <alignment horizontal="left" vertical="center" indent="1"/>
    </xf>
    <xf numFmtId="183" fontId="8" fillId="8" borderId="48" applyNumberFormat="0" applyProtection="0">
      <alignment horizontal="left" vertical="top" indent="1"/>
    </xf>
    <xf numFmtId="183" fontId="8" fillId="8" borderId="48" applyNumberFormat="0" applyProtection="0">
      <alignment horizontal="left" vertical="top" indent="1"/>
    </xf>
    <xf numFmtId="183" fontId="8" fillId="8" borderId="48" applyNumberFormat="0" applyProtection="0">
      <alignment horizontal="left" vertical="top" indent="1"/>
    </xf>
    <xf numFmtId="183" fontId="8" fillId="8" borderId="48" applyNumberFormat="0" applyProtection="0">
      <alignment horizontal="left" vertical="top" indent="1"/>
    </xf>
    <xf numFmtId="183" fontId="8" fillId="8" borderId="48" applyNumberFormat="0" applyProtection="0">
      <alignment horizontal="left" vertical="top" indent="1"/>
    </xf>
    <xf numFmtId="183" fontId="8" fillId="8" borderId="48" applyNumberFormat="0" applyProtection="0">
      <alignment horizontal="left" vertical="top" indent="1"/>
    </xf>
    <xf numFmtId="183" fontId="8" fillId="8" borderId="48" applyNumberFormat="0" applyProtection="0">
      <alignment horizontal="left" vertical="top" indent="1"/>
    </xf>
    <xf numFmtId="183" fontId="8" fillId="12" borderId="48" applyNumberFormat="0" applyProtection="0">
      <alignment horizontal="left" vertical="center" indent="1"/>
    </xf>
    <xf numFmtId="183" fontId="8" fillId="12" borderId="48" applyNumberFormat="0" applyProtection="0">
      <alignment horizontal="left" vertical="center" indent="1"/>
    </xf>
    <xf numFmtId="183" fontId="8" fillId="12" borderId="48" applyNumberFormat="0" applyProtection="0">
      <alignment horizontal="left" vertical="center" indent="1"/>
    </xf>
    <xf numFmtId="183" fontId="8" fillId="12" borderId="48" applyNumberFormat="0" applyProtection="0">
      <alignment horizontal="left" vertical="center" indent="1"/>
    </xf>
    <xf numFmtId="183" fontId="8" fillId="12" borderId="48" applyNumberFormat="0" applyProtection="0">
      <alignment horizontal="left" vertical="center" indent="1"/>
    </xf>
    <xf numFmtId="183" fontId="8" fillId="12" borderId="48" applyNumberFormat="0" applyProtection="0">
      <alignment horizontal="left" vertical="center" indent="1"/>
    </xf>
    <xf numFmtId="183" fontId="8" fillId="12" borderId="48" applyNumberFormat="0" applyProtection="0">
      <alignment horizontal="left" vertical="center" indent="1"/>
    </xf>
    <xf numFmtId="183" fontId="8" fillId="12" borderId="48" applyNumberFormat="0" applyProtection="0">
      <alignment horizontal="left" vertical="top" indent="1"/>
    </xf>
    <xf numFmtId="183" fontId="8" fillId="12" borderId="48" applyNumberFormat="0" applyProtection="0">
      <alignment horizontal="left" vertical="top" indent="1"/>
    </xf>
    <xf numFmtId="183" fontId="8" fillId="12" borderId="48" applyNumberFormat="0" applyProtection="0">
      <alignment horizontal="left" vertical="top" indent="1"/>
    </xf>
    <xf numFmtId="183" fontId="8" fillId="12" borderId="48" applyNumberFormat="0" applyProtection="0">
      <alignment horizontal="left" vertical="top" indent="1"/>
    </xf>
    <xf numFmtId="183" fontId="8" fillId="12" borderId="48" applyNumberFormat="0" applyProtection="0">
      <alignment horizontal="left" vertical="top" indent="1"/>
    </xf>
    <xf numFmtId="183" fontId="8" fillId="12" borderId="48" applyNumberFormat="0" applyProtection="0">
      <alignment horizontal="left" vertical="top" indent="1"/>
    </xf>
    <xf numFmtId="183" fontId="8" fillId="12" borderId="48" applyNumberFormat="0" applyProtection="0">
      <alignment horizontal="left" vertical="top" indent="1"/>
    </xf>
    <xf numFmtId="183" fontId="8" fillId="47" borderId="48" applyNumberFormat="0" applyProtection="0">
      <alignment horizontal="left" vertical="center" indent="1"/>
    </xf>
    <xf numFmtId="183" fontId="8" fillId="47" borderId="48" applyNumberFormat="0" applyProtection="0">
      <alignment horizontal="left" vertical="center" indent="1"/>
    </xf>
    <xf numFmtId="183" fontId="8" fillId="47" borderId="48" applyNumberFormat="0" applyProtection="0">
      <alignment horizontal="left" vertical="center" indent="1"/>
    </xf>
    <xf numFmtId="183" fontId="8" fillId="47" borderId="48" applyNumberFormat="0" applyProtection="0">
      <alignment horizontal="left" vertical="center" indent="1"/>
    </xf>
    <xf numFmtId="183" fontId="8" fillId="47" borderId="48" applyNumberFormat="0" applyProtection="0">
      <alignment horizontal="left" vertical="center" indent="1"/>
    </xf>
    <xf numFmtId="183" fontId="8" fillId="47" borderId="48" applyNumberFormat="0" applyProtection="0">
      <alignment horizontal="left" vertical="center" indent="1"/>
    </xf>
    <xf numFmtId="183" fontId="8" fillId="47" borderId="48" applyNumberFormat="0" applyProtection="0">
      <alignment horizontal="left" vertical="center" indent="1"/>
    </xf>
    <xf numFmtId="183" fontId="8" fillId="47" borderId="48" applyNumberFormat="0" applyProtection="0">
      <alignment horizontal="left" vertical="top" indent="1"/>
    </xf>
    <xf numFmtId="183" fontId="8" fillId="47" borderId="48" applyNumberFormat="0" applyProtection="0">
      <alignment horizontal="left" vertical="top" indent="1"/>
    </xf>
    <xf numFmtId="183" fontId="8" fillId="47" borderId="48" applyNumberFormat="0" applyProtection="0">
      <alignment horizontal="left" vertical="top" indent="1"/>
    </xf>
    <xf numFmtId="183" fontId="8" fillId="47" borderId="48" applyNumberFormat="0" applyProtection="0">
      <alignment horizontal="left" vertical="top" indent="1"/>
    </xf>
    <xf numFmtId="183" fontId="8" fillId="47" borderId="48" applyNumberFormat="0" applyProtection="0">
      <alignment horizontal="left" vertical="top" indent="1"/>
    </xf>
    <xf numFmtId="183" fontId="8" fillId="47" borderId="48" applyNumberFormat="0" applyProtection="0">
      <alignment horizontal="left" vertical="top" indent="1"/>
    </xf>
    <xf numFmtId="183" fontId="8" fillId="47" borderId="48" applyNumberFormat="0" applyProtection="0">
      <alignment horizontal="left" vertical="top" indent="1"/>
    </xf>
    <xf numFmtId="183" fontId="8" fillId="11" borderId="28" applyNumberFormat="0">
      <protection locked="0"/>
    </xf>
    <xf numFmtId="183" fontId="8" fillId="11" borderId="28" applyNumberFormat="0">
      <protection locked="0"/>
    </xf>
    <xf numFmtId="183" fontId="8" fillId="11" borderId="28" applyNumberFormat="0">
      <protection locked="0"/>
    </xf>
    <xf numFmtId="183" fontId="8" fillId="11" borderId="28" applyNumberFormat="0">
      <protection locked="0"/>
    </xf>
    <xf numFmtId="183" fontId="8" fillId="11" borderId="28" applyNumberFormat="0">
      <protection locked="0"/>
    </xf>
    <xf numFmtId="183" fontId="8" fillId="11" borderId="28" applyNumberFormat="0">
      <protection locked="0"/>
    </xf>
    <xf numFmtId="183" fontId="8" fillId="11" borderId="28" applyNumberFormat="0">
      <protection locked="0"/>
    </xf>
    <xf numFmtId="183" fontId="8" fillId="0" borderId="0"/>
    <xf numFmtId="183" fontId="8" fillId="0" borderId="0"/>
    <xf numFmtId="3" fontId="8" fillId="0" borderId="0" applyFont="0" applyFill="0" applyBorder="0" applyAlignment="0" applyProtection="0"/>
    <xf numFmtId="183"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180" fontId="8" fillId="0" borderId="0">
      <protection locked="0"/>
    </xf>
    <xf numFmtId="180" fontId="8" fillId="0" borderId="0">
      <protection locked="0"/>
    </xf>
    <xf numFmtId="181" fontId="8" fillId="0" borderId="0" applyFont="0" applyFill="0" applyBorder="0" applyAlignment="0" applyProtection="0">
      <alignment horizontal="center"/>
    </xf>
    <xf numFmtId="181" fontId="8" fillId="0" borderId="0" applyFont="0" applyFill="0" applyBorder="0" applyAlignment="0" applyProtection="0">
      <alignment horizontal="center"/>
    </xf>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0" fontId="8" fillId="0" borderId="0" applyFont="0" applyFill="0" applyBorder="0" applyAlignment="0" applyProtection="0"/>
    <xf numFmtId="183" fontId="8" fillId="0" borderId="0"/>
    <xf numFmtId="183" fontId="8" fillId="0" borderId="0"/>
    <xf numFmtId="183" fontId="8" fillId="10" borderId="46" applyNumberFormat="0" applyFont="0" applyAlignment="0" applyProtection="0"/>
    <xf numFmtId="183" fontId="8" fillId="0" borderId="0"/>
    <xf numFmtId="9" fontId="8" fillId="0" borderId="0" applyFont="0" applyFill="0" applyBorder="0" applyAlignment="0" applyProtection="0"/>
    <xf numFmtId="183" fontId="8" fillId="0" borderId="0"/>
    <xf numFmtId="9" fontId="8" fillId="0" borderId="0" applyFont="0" applyFill="0" applyBorder="0" applyAlignment="0" applyProtection="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3"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180" fontId="8" fillId="0" borderId="0">
      <protection locked="0"/>
    </xf>
    <xf numFmtId="180" fontId="8" fillId="0" borderId="0">
      <protection locked="0"/>
    </xf>
    <xf numFmtId="183" fontId="8" fillId="0" borderId="0"/>
    <xf numFmtId="10" fontId="8" fillId="0" borderId="0" applyFont="0" applyFill="0" applyBorder="0" applyAlignment="0" applyProtection="0"/>
    <xf numFmtId="183" fontId="8" fillId="0" borderId="0"/>
    <xf numFmtId="183" fontId="8" fillId="0" borderId="0"/>
    <xf numFmtId="183" fontId="8" fillId="0" borderId="0"/>
    <xf numFmtId="183"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3" fontId="8" fillId="0" borderId="0"/>
    <xf numFmtId="183" fontId="8" fillId="0" borderId="0"/>
    <xf numFmtId="183" fontId="8" fillId="0" borderId="0"/>
    <xf numFmtId="183" fontId="8" fillId="0" borderId="0"/>
    <xf numFmtId="44" fontId="8" fillId="0" borderId="0" applyFont="0" applyFill="0" applyBorder="0" applyAlignment="0" applyProtection="0"/>
    <xf numFmtId="183" fontId="8" fillId="0" borderId="0"/>
    <xf numFmtId="183" fontId="8" fillId="0" borderId="0"/>
    <xf numFmtId="183" fontId="8" fillId="31" borderId="46" applyNumberFormat="0" applyFont="0" applyAlignment="0" applyProtection="0"/>
    <xf numFmtId="183" fontId="8" fillId="14" borderId="48" applyNumberFormat="0" applyProtection="0">
      <alignment horizontal="left" vertical="center" indent="1"/>
    </xf>
    <xf numFmtId="183" fontId="8" fillId="14" borderId="48" applyNumberFormat="0" applyProtection="0">
      <alignment horizontal="left" vertical="top" indent="1"/>
    </xf>
    <xf numFmtId="183" fontId="8" fillId="8" borderId="48" applyNumberFormat="0" applyProtection="0">
      <alignment horizontal="left" vertical="center" indent="1"/>
    </xf>
    <xf numFmtId="183" fontId="8" fillId="8" borderId="48" applyNumberFormat="0" applyProtection="0">
      <alignment horizontal="left" vertical="top" indent="1"/>
    </xf>
    <xf numFmtId="183" fontId="8" fillId="12" borderId="48" applyNumberFormat="0" applyProtection="0">
      <alignment horizontal="left" vertical="center" indent="1"/>
    </xf>
    <xf numFmtId="183" fontId="8" fillId="12" borderId="48" applyNumberFormat="0" applyProtection="0">
      <alignment horizontal="left" vertical="top" indent="1"/>
    </xf>
    <xf numFmtId="183" fontId="8" fillId="47" borderId="48" applyNumberFormat="0" applyProtection="0">
      <alignment horizontal="left" vertical="center" indent="1"/>
    </xf>
    <xf numFmtId="183" fontId="8" fillId="47" borderId="48" applyNumberFormat="0" applyProtection="0">
      <alignment horizontal="left" vertical="top" indent="1"/>
    </xf>
    <xf numFmtId="183" fontId="8" fillId="11" borderId="28" applyNumberFormat="0">
      <protection locked="0"/>
    </xf>
    <xf numFmtId="183" fontId="8" fillId="0" borderId="0"/>
    <xf numFmtId="9" fontId="8" fillId="0" borderId="0" applyFont="0" applyFill="0" applyBorder="0" applyAlignment="0" applyProtection="0"/>
    <xf numFmtId="183" fontId="8" fillId="0" borderId="0"/>
    <xf numFmtId="183" fontId="8" fillId="31" borderId="46" applyNumberFormat="0" applyFont="0" applyAlignment="0" applyProtection="0"/>
    <xf numFmtId="183" fontId="8" fillId="0" borderId="0"/>
    <xf numFmtId="183" fontId="8" fillId="14" borderId="48" applyNumberFormat="0" applyProtection="0">
      <alignment horizontal="left" vertical="center" indent="1"/>
    </xf>
    <xf numFmtId="183" fontId="8" fillId="14" borderId="48" applyNumberFormat="0" applyProtection="0">
      <alignment horizontal="left" vertical="top" indent="1"/>
    </xf>
    <xf numFmtId="183" fontId="8" fillId="8" borderId="48" applyNumberFormat="0" applyProtection="0">
      <alignment horizontal="left" vertical="center" indent="1"/>
    </xf>
    <xf numFmtId="183" fontId="8" fillId="8" borderId="48" applyNumberFormat="0" applyProtection="0">
      <alignment horizontal="left" vertical="top" indent="1"/>
    </xf>
    <xf numFmtId="183" fontId="8" fillId="12" borderId="48" applyNumberFormat="0" applyProtection="0">
      <alignment horizontal="left" vertical="center" indent="1"/>
    </xf>
    <xf numFmtId="183" fontId="8" fillId="12" borderId="48" applyNumberFormat="0" applyProtection="0">
      <alignment horizontal="left" vertical="top" indent="1"/>
    </xf>
    <xf numFmtId="183" fontId="8" fillId="47" borderId="48" applyNumberFormat="0" applyProtection="0">
      <alignment horizontal="left" vertical="center" indent="1"/>
    </xf>
    <xf numFmtId="183" fontId="8" fillId="47" borderId="48" applyNumberFormat="0" applyProtection="0">
      <alignment horizontal="left" vertical="top" indent="1"/>
    </xf>
    <xf numFmtId="183" fontId="8" fillId="11" borderId="28" applyNumberFormat="0">
      <protection locked="0"/>
    </xf>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22" fillId="8" borderId="0" applyNumberFormat="0" applyBorder="0" applyAlignment="0" applyProtection="0"/>
    <xf numFmtId="183" fontId="22" fillId="9" borderId="0" applyNumberFormat="0" applyBorder="0" applyAlignment="0" applyProtection="0"/>
    <xf numFmtId="183" fontId="22" fillId="10" borderId="0" applyNumberFormat="0" applyBorder="0" applyAlignment="0" applyProtection="0"/>
    <xf numFmtId="183" fontId="22" fillId="11" borderId="0" applyNumberFormat="0" applyBorder="0" applyAlignment="0" applyProtection="0"/>
    <xf numFmtId="183" fontId="22" fillId="12" borderId="0" applyNumberFormat="0" applyBorder="0" applyAlignment="0" applyProtection="0"/>
    <xf numFmtId="183" fontId="22" fillId="13" borderId="0" applyNumberFormat="0" applyBorder="0" applyAlignment="0" applyProtection="0"/>
    <xf numFmtId="183" fontId="22" fillId="14" borderId="0" applyNumberFormat="0" applyBorder="0" applyAlignment="0" applyProtection="0"/>
    <xf numFmtId="183" fontId="22" fillId="9" borderId="0" applyNumberFormat="0" applyBorder="0" applyAlignment="0" applyProtection="0"/>
    <xf numFmtId="183" fontId="22" fillId="15" borderId="0" applyNumberFormat="0" applyBorder="0" applyAlignment="0" applyProtection="0"/>
    <xf numFmtId="183" fontId="22" fillId="16" borderId="0" applyNumberFormat="0" applyBorder="0" applyAlignment="0" applyProtection="0"/>
    <xf numFmtId="183" fontId="22" fillId="14" borderId="0" applyNumberFormat="0" applyBorder="0" applyAlignment="0" applyProtection="0"/>
    <xf numFmtId="183" fontId="22" fillId="17" borderId="0" applyNumberFormat="0" applyBorder="0" applyAlignment="0" applyProtection="0"/>
    <xf numFmtId="183" fontId="25" fillId="14" borderId="0" applyNumberFormat="0" applyBorder="0" applyAlignment="0" applyProtection="0"/>
    <xf numFmtId="183" fontId="25" fillId="9" borderId="0" applyNumberFormat="0" applyBorder="0" applyAlignment="0" applyProtection="0"/>
    <xf numFmtId="183" fontId="25" fillId="15" borderId="0" applyNumberFormat="0" applyBorder="0" applyAlignment="0" applyProtection="0"/>
    <xf numFmtId="183" fontId="25" fillId="16" borderId="0" applyNumberFormat="0" applyBorder="0" applyAlignment="0" applyProtection="0"/>
    <xf numFmtId="183" fontId="25" fillId="14" borderId="0" applyNumberFormat="0" applyBorder="0" applyAlignment="0" applyProtection="0"/>
    <xf numFmtId="183" fontId="25" fillId="17" borderId="0" applyNumberFormat="0" applyBorder="0" applyAlignment="0" applyProtection="0"/>
    <xf numFmtId="183" fontId="27" fillId="21" borderId="0" applyNumberFormat="0" applyBorder="0" applyAlignment="0" applyProtection="0"/>
    <xf numFmtId="183" fontId="27" fillId="25" borderId="0" applyNumberFormat="0" applyBorder="0" applyAlignment="0" applyProtection="0"/>
    <xf numFmtId="183" fontId="27" fillId="24" borderId="0" applyNumberFormat="0" applyBorder="0" applyAlignment="0" applyProtection="0"/>
    <xf numFmtId="183" fontId="27" fillId="29" borderId="0" applyNumberFormat="0" applyBorder="0" applyAlignment="0" applyProtection="0"/>
    <xf numFmtId="183" fontId="27" fillId="30" borderId="0" applyNumberFormat="0" applyBorder="0" applyAlignment="0" applyProtection="0"/>
    <xf numFmtId="183" fontId="27" fillId="33" borderId="0" applyNumberFormat="0" applyBorder="0" applyAlignment="0" applyProtection="0"/>
    <xf numFmtId="183" fontId="28" fillId="23" borderId="0" applyNumberFormat="0" applyBorder="0" applyAlignment="0" applyProtection="0"/>
    <xf numFmtId="183" fontId="30" fillId="34" borderId="40" applyNumberFormat="0" applyAlignment="0" applyProtection="0"/>
    <xf numFmtId="183" fontId="31" fillId="24" borderId="41" applyNumberFormat="0" applyAlignment="0" applyProtection="0"/>
    <xf numFmtId="183" fontId="34" fillId="0" borderId="0" applyNumberFormat="0" applyFill="0" applyBorder="0" applyAlignment="0" applyProtection="0"/>
    <xf numFmtId="183" fontId="35" fillId="38" borderId="0" applyNumberFormat="0" applyBorder="0" applyAlignment="0" applyProtection="0"/>
    <xf numFmtId="183" fontId="36" fillId="0" borderId="42" applyNumberFormat="0" applyFill="0" applyAlignment="0" applyProtection="0"/>
    <xf numFmtId="183" fontId="37" fillId="0" borderId="43" applyNumberFormat="0" applyFill="0" applyAlignment="0" applyProtection="0"/>
    <xf numFmtId="183" fontId="38" fillId="0" borderId="44" applyNumberFormat="0" applyFill="0" applyAlignment="0" applyProtection="0"/>
    <xf numFmtId="183" fontId="38" fillId="0" borderId="0" applyNumberFormat="0" applyFill="0" applyBorder="0" applyAlignment="0" applyProtection="0"/>
    <xf numFmtId="183" fontId="39" fillId="32" borderId="40" applyNumberFormat="0" applyAlignment="0" applyProtection="0"/>
    <xf numFmtId="183" fontId="40" fillId="0" borderId="45" applyNumberFormat="0" applyFill="0" applyAlignment="0" applyProtection="0"/>
    <xf numFmtId="183" fontId="41" fillId="32" borderId="0" applyNumberFormat="0" applyBorder="0" applyAlignment="0" applyProtection="0"/>
    <xf numFmtId="183" fontId="57" fillId="0" borderId="0"/>
    <xf numFmtId="183" fontId="8" fillId="0" borderId="0"/>
    <xf numFmtId="183" fontId="57" fillId="0" borderId="0"/>
    <xf numFmtId="183" fontId="57" fillId="0" borderId="0"/>
    <xf numFmtId="183" fontId="57" fillId="0" borderId="0"/>
    <xf numFmtId="183" fontId="8" fillId="31" borderId="46" applyNumberFormat="0" applyFont="0" applyAlignment="0" applyProtection="0"/>
    <xf numFmtId="183" fontId="44" fillId="34" borderId="47" applyNumberFormat="0" applyAlignment="0" applyProtection="0"/>
    <xf numFmtId="9" fontId="8" fillId="0" borderId="0" applyFont="0" applyFill="0" applyBorder="0" applyAlignment="0" applyProtection="0"/>
    <xf numFmtId="183" fontId="8" fillId="0" borderId="0"/>
    <xf numFmtId="183" fontId="53" fillId="0" borderId="0" applyNumberFormat="0" applyFill="0" applyBorder="0" applyAlignment="0" applyProtection="0"/>
    <xf numFmtId="183" fontId="33" fillId="0" borderId="51" applyNumberFormat="0" applyFill="0" applyAlignment="0" applyProtection="0"/>
    <xf numFmtId="183" fontId="54" fillId="0" borderId="0" applyNumberFormat="0" applyFill="0" applyBorder="0" applyAlignment="0" applyProtection="0"/>
    <xf numFmtId="183" fontId="43" fillId="0" borderId="0"/>
    <xf numFmtId="43" fontId="43" fillId="0" borderId="0" applyFont="0" applyFill="0" applyBorder="0" applyAlignment="0" applyProtection="0"/>
    <xf numFmtId="9" fontId="43" fillId="0" borderId="0" applyFont="0" applyFill="0" applyBorder="0" applyAlignment="0" applyProtection="0"/>
    <xf numFmtId="9" fontId="8" fillId="0" borderId="0" applyFont="0" applyFill="0" applyBorder="0" applyAlignment="0" applyProtection="0"/>
    <xf numFmtId="183" fontId="43" fillId="0" borderId="0"/>
    <xf numFmtId="43" fontId="43" fillId="0" borderId="0" applyFont="0" applyFill="0" applyBorder="0" applyAlignment="0" applyProtection="0"/>
    <xf numFmtId="9" fontId="43" fillId="0" borderId="0" applyFont="0" applyFill="0" applyBorder="0" applyAlignment="0" applyProtection="0"/>
    <xf numFmtId="183" fontId="43" fillId="0" borderId="0"/>
    <xf numFmtId="43" fontId="43" fillId="0" borderId="0" applyFont="0" applyFill="0" applyBorder="0" applyAlignment="0" applyProtection="0"/>
    <xf numFmtId="9" fontId="43" fillId="0" borderId="0" applyFont="0" applyFill="0" applyBorder="0" applyAlignment="0" applyProtection="0"/>
    <xf numFmtId="183" fontId="43" fillId="0" borderId="0"/>
    <xf numFmtId="43" fontId="43" fillId="0" borderId="0" applyFont="0" applyFill="0" applyBorder="0" applyAlignment="0" applyProtection="0"/>
    <xf numFmtId="9" fontId="43" fillId="0" borderId="0" applyFont="0" applyFill="0" applyBorder="0" applyAlignment="0" applyProtection="0"/>
    <xf numFmtId="183" fontId="8" fillId="0" borderId="0"/>
    <xf numFmtId="9" fontId="8" fillId="0" borderId="0" applyFont="0" applyFill="0" applyBorder="0" applyAlignment="0" applyProtection="0"/>
    <xf numFmtId="183" fontId="111" fillId="0" borderId="0"/>
    <xf numFmtId="43" fontId="111" fillId="0" borderId="0" applyFont="0" applyFill="0" applyBorder="0" applyAlignment="0" applyProtection="0"/>
    <xf numFmtId="183" fontId="8" fillId="0" borderId="0"/>
    <xf numFmtId="183" fontId="22" fillId="8" borderId="0" applyNumberFormat="0" applyBorder="0" applyAlignment="0" applyProtection="0"/>
    <xf numFmtId="183" fontId="22" fillId="9" borderId="0" applyNumberFormat="0" applyBorder="0" applyAlignment="0" applyProtection="0"/>
    <xf numFmtId="183" fontId="22" fillId="10" borderId="0" applyNumberFormat="0" applyBorder="0" applyAlignment="0" applyProtection="0"/>
    <xf numFmtId="183" fontId="22" fillId="11" borderId="0" applyNumberFormat="0" applyBorder="0" applyAlignment="0" applyProtection="0"/>
    <xf numFmtId="183" fontId="22" fillId="12" borderId="0" applyNumberFormat="0" applyBorder="0" applyAlignment="0" applyProtection="0"/>
    <xf numFmtId="183" fontId="22" fillId="13" borderId="0" applyNumberFormat="0" applyBorder="0" applyAlignment="0" applyProtection="0"/>
    <xf numFmtId="183" fontId="22" fillId="14" borderId="0" applyNumberFormat="0" applyBorder="0" applyAlignment="0" applyProtection="0"/>
    <xf numFmtId="183" fontId="22" fillId="9" borderId="0" applyNumberFormat="0" applyBorder="0" applyAlignment="0" applyProtection="0"/>
    <xf numFmtId="183" fontId="22" fillId="15" borderId="0" applyNumberFormat="0" applyBorder="0" applyAlignment="0" applyProtection="0"/>
    <xf numFmtId="183" fontId="22" fillId="16" borderId="0" applyNumberFormat="0" applyBorder="0" applyAlignment="0" applyProtection="0"/>
    <xf numFmtId="183" fontId="22" fillId="14" borderId="0" applyNumberFormat="0" applyBorder="0" applyAlignment="0" applyProtection="0"/>
    <xf numFmtId="183" fontId="22" fillId="17" borderId="0" applyNumberFormat="0" applyBorder="0" applyAlignment="0" applyProtection="0"/>
    <xf numFmtId="183" fontId="25" fillId="14" borderId="0" applyNumberFormat="0" applyBorder="0" applyAlignment="0" applyProtection="0"/>
    <xf numFmtId="183" fontId="25" fillId="9" borderId="0" applyNumberFormat="0" applyBorder="0" applyAlignment="0" applyProtection="0"/>
    <xf numFmtId="183" fontId="25" fillId="15" borderId="0" applyNumberFormat="0" applyBorder="0" applyAlignment="0" applyProtection="0"/>
    <xf numFmtId="183" fontId="25" fillId="16" borderId="0" applyNumberFormat="0" applyBorder="0" applyAlignment="0" applyProtection="0"/>
    <xf numFmtId="183" fontId="25" fillId="14" borderId="0" applyNumberFormat="0" applyBorder="0" applyAlignment="0" applyProtection="0"/>
    <xf numFmtId="183" fontId="25" fillId="17" borderId="0" applyNumberFormat="0" applyBorder="0" applyAlignment="0" applyProtection="0"/>
    <xf numFmtId="183" fontId="26" fillId="18" borderId="0" applyNumberFormat="0" applyBorder="0" applyAlignment="0" applyProtection="0"/>
    <xf numFmtId="183" fontId="26" fillId="19" borderId="0" applyNumberFormat="0" applyBorder="0" applyAlignment="0" applyProtection="0"/>
    <xf numFmtId="183" fontId="27" fillId="20" borderId="0" applyNumberFormat="0" applyBorder="0" applyAlignment="0" applyProtection="0"/>
    <xf numFmtId="183" fontId="27" fillId="21" borderId="0" applyNumberFormat="0" applyBorder="0" applyAlignment="0" applyProtection="0"/>
    <xf numFmtId="183" fontId="26" fillId="22" borderId="0" applyNumberFormat="0" applyBorder="0" applyAlignment="0" applyProtection="0"/>
    <xf numFmtId="183" fontId="26" fillId="23" borderId="0" applyNumberFormat="0" applyBorder="0" applyAlignment="0" applyProtection="0"/>
    <xf numFmtId="183" fontId="27" fillId="24" borderId="0" applyNumberFormat="0" applyBorder="0" applyAlignment="0" applyProtection="0"/>
    <xf numFmtId="183" fontId="27" fillId="25" borderId="0" applyNumberFormat="0" applyBorder="0" applyAlignment="0" applyProtection="0"/>
    <xf numFmtId="183" fontId="26" fillId="26" borderId="0" applyNumberFormat="0" applyBorder="0" applyAlignment="0" applyProtection="0"/>
    <xf numFmtId="183" fontId="26" fillId="27" borderId="0" applyNumberFormat="0" applyBorder="0" applyAlignment="0" applyProtection="0"/>
    <xf numFmtId="183" fontId="27" fillId="28" borderId="0" applyNumberFormat="0" applyBorder="0" applyAlignment="0" applyProtection="0"/>
    <xf numFmtId="183" fontId="27" fillId="24" borderId="0" applyNumberFormat="0" applyBorder="0" applyAlignment="0" applyProtection="0"/>
    <xf numFmtId="183" fontId="26" fillId="27" borderId="0" applyNumberFormat="0" applyBorder="0" applyAlignment="0" applyProtection="0"/>
    <xf numFmtId="183" fontId="26" fillId="28" borderId="0" applyNumberFormat="0" applyBorder="0" applyAlignment="0" applyProtection="0"/>
    <xf numFmtId="183" fontId="27" fillId="28" borderId="0" applyNumberFormat="0" applyBorder="0" applyAlignment="0" applyProtection="0"/>
    <xf numFmtId="183" fontId="27" fillId="29" borderId="0" applyNumberFormat="0" applyBorder="0" applyAlignment="0" applyProtection="0"/>
    <xf numFmtId="183" fontId="26" fillId="18" borderId="0" applyNumberFormat="0" applyBorder="0" applyAlignment="0" applyProtection="0"/>
    <xf numFmtId="183" fontId="26" fillId="19" borderId="0" applyNumberFormat="0" applyBorder="0" applyAlignment="0" applyProtection="0"/>
    <xf numFmtId="183" fontId="27" fillId="19" borderId="0" applyNumberFormat="0" applyBorder="0" applyAlignment="0" applyProtection="0"/>
    <xf numFmtId="183" fontId="27" fillId="30" borderId="0" applyNumberFormat="0" applyBorder="0" applyAlignment="0" applyProtection="0"/>
    <xf numFmtId="183" fontId="26" fillId="31" borderId="0" applyNumberFormat="0" applyBorder="0" applyAlignment="0" applyProtection="0"/>
    <xf numFmtId="183" fontId="26" fillId="23" borderId="0" applyNumberFormat="0" applyBorder="0" applyAlignment="0" applyProtection="0"/>
    <xf numFmtId="183" fontId="27" fillId="32" borderId="0" applyNumberFormat="0" applyBorder="0" applyAlignment="0" applyProtection="0"/>
    <xf numFmtId="183" fontId="27" fillId="33" borderId="0" applyNumberFormat="0" applyBorder="0" applyAlignment="0" applyProtection="0"/>
    <xf numFmtId="183" fontId="28" fillId="23" borderId="0" applyNumberFormat="0" applyBorder="0" applyAlignment="0" applyProtection="0"/>
    <xf numFmtId="183" fontId="30" fillId="34" borderId="40" applyNumberFormat="0" applyAlignment="0" applyProtection="0"/>
    <xf numFmtId="183" fontId="31" fillId="24" borderId="41" applyNumberFormat="0" applyAlignment="0" applyProtection="0"/>
    <xf numFmtId="183" fontId="33" fillId="35" borderId="0" applyNumberFormat="0" applyBorder="0" applyAlignment="0" applyProtection="0"/>
    <xf numFmtId="183" fontId="33" fillId="36" borderId="0" applyNumberFormat="0" applyBorder="0" applyAlignment="0" applyProtection="0"/>
    <xf numFmtId="183" fontId="33" fillId="37" borderId="0" applyNumberFormat="0" applyBorder="0" applyAlignment="0" applyProtection="0"/>
    <xf numFmtId="183" fontId="34" fillId="0" borderId="0" applyNumberFormat="0" applyFill="0" applyBorder="0" applyAlignment="0" applyProtection="0"/>
    <xf numFmtId="183" fontId="35" fillId="38" borderId="0" applyNumberFormat="0" applyBorder="0" applyAlignment="0" applyProtection="0"/>
    <xf numFmtId="183" fontId="36" fillId="0" borderId="42" applyNumberFormat="0" applyFill="0" applyAlignment="0" applyProtection="0"/>
    <xf numFmtId="183" fontId="37" fillId="0" borderId="43" applyNumberFormat="0" applyFill="0" applyAlignment="0" applyProtection="0"/>
    <xf numFmtId="183" fontId="38" fillId="0" borderId="44" applyNumberFormat="0" applyFill="0" applyAlignment="0" applyProtection="0"/>
    <xf numFmtId="183" fontId="38" fillId="0" borderId="0" applyNumberFormat="0" applyFill="0" applyBorder="0" applyAlignment="0" applyProtection="0"/>
    <xf numFmtId="183" fontId="39" fillId="32" borderId="40" applyNumberFormat="0" applyAlignment="0" applyProtection="0"/>
    <xf numFmtId="183" fontId="40" fillId="0" borderId="45" applyNumberFormat="0" applyFill="0" applyAlignment="0" applyProtection="0"/>
    <xf numFmtId="183" fontId="41" fillId="32" borderId="0" applyNumberFormat="0" applyBorder="0" applyAlignment="0" applyProtection="0"/>
    <xf numFmtId="183" fontId="57" fillId="0" borderId="0"/>
    <xf numFmtId="183" fontId="8" fillId="0" borderId="0"/>
    <xf numFmtId="183" fontId="57" fillId="0" borderId="0"/>
    <xf numFmtId="183" fontId="57" fillId="0" borderId="0"/>
    <xf numFmtId="183" fontId="57" fillId="0" borderId="0"/>
    <xf numFmtId="183" fontId="8" fillId="31" borderId="46" applyNumberFormat="0" applyFont="0" applyAlignment="0" applyProtection="0"/>
    <xf numFmtId="183" fontId="44" fillId="34" borderId="47" applyNumberFormat="0" applyAlignment="0" applyProtection="0"/>
    <xf numFmtId="183" fontId="45" fillId="39" borderId="48" applyNumberFormat="0" applyProtection="0">
      <alignment horizontal="left" vertical="top" indent="1"/>
    </xf>
    <xf numFmtId="183" fontId="8" fillId="14" borderId="48" applyNumberFormat="0" applyProtection="0">
      <alignment horizontal="left" vertical="center" indent="1"/>
    </xf>
    <xf numFmtId="183" fontId="8" fillId="14" borderId="48" applyNumberFormat="0" applyProtection="0">
      <alignment horizontal="left" vertical="top" indent="1"/>
    </xf>
    <xf numFmtId="183" fontId="8" fillId="8" borderId="48" applyNumberFormat="0" applyProtection="0">
      <alignment horizontal="left" vertical="center" indent="1"/>
    </xf>
    <xf numFmtId="183" fontId="8" fillId="8" borderId="48" applyNumberFormat="0" applyProtection="0">
      <alignment horizontal="left" vertical="top" indent="1"/>
    </xf>
    <xf numFmtId="183" fontId="8" fillId="12" borderId="48" applyNumberFormat="0" applyProtection="0">
      <alignment horizontal="left" vertical="center" indent="1"/>
    </xf>
    <xf numFmtId="183" fontId="8" fillId="12" borderId="48" applyNumberFormat="0" applyProtection="0">
      <alignment horizontal="left" vertical="top" indent="1"/>
    </xf>
    <xf numFmtId="183" fontId="8" fillId="47" borderId="48" applyNumberFormat="0" applyProtection="0">
      <alignment horizontal="left" vertical="center" indent="1"/>
    </xf>
    <xf numFmtId="183" fontId="8" fillId="47" borderId="48" applyNumberFormat="0" applyProtection="0">
      <alignment horizontal="left" vertical="top" indent="1"/>
    </xf>
    <xf numFmtId="183" fontId="8" fillId="11" borderId="28" applyNumberFormat="0">
      <protection locked="0"/>
    </xf>
    <xf numFmtId="183" fontId="22" fillId="10" borderId="48" applyNumberFormat="0" applyProtection="0">
      <alignment horizontal="left" vertical="top" indent="1"/>
    </xf>
    <xf numFmtId="183" fontId="22" fillId="8" borderId="48" applyNumberFormat="0" applyProtection="0">
      <alignment horizontal="left" vertical="top" indent="1"/>
    </xf>
    <xf numFmtId="183" fontId="111" fillId="0" borderId="0"/>
    <xf numFmtId="183" fontId="53" fillId="0" borderId="0" applyNumberFormat="0" applyFill="0" applyBorder="0" applyAlignment="0" applyProtection="0"/>
    <xf numFmtId="183" fontId="53" fillId="0" borderId="0" applyNumberFormat="0" applyFill="0" applyBorder="0" applyAlignment="0" applyProtection="0"/>
    <xf numFmtId="183" fontId="33" fillId="0" borderId="51" applyNumberFormat="0" applyFill="0" applyAlignment="0" applyProtection="0"/>
    <xf numFmtId="183" fontId="54" fillId="0" borderId="0" applyNumberFormat="0" applyFill="0" applyBorder="0" applyAlignment="0" applyProtection="0"/>
    <xf numFmtId="183" fontId="8" fillId="0" borderId="0"/>
    <xf numFmtId="183" fontId="8" fillId="0" borderId="0"/>
    <xf numFmtId="183" fontId="8" fillId="0" borderId="0"/>
    <xf numFmtId="183" fontId="8" fillId="0" borderId="0"/>
    <xf numFmtId="183" fontId="8" fillId="0" borderId="0"/>
    <xf numFmtId="0" fontId="43" fillId="0" borderId="0"/>
    <xf numFmtId="0" fontId="26" fillId="103" borderId="0" applyNumberFormat="0" applyBorder="0" applyAlignment="0" applyProtection="0"/>
    <xf numFmtId="184" fontId="7" fillId="58" borderId="0" applyNumberFormat="0" applyBorder="0" applyAlignment="0" applyProtection="0"/>
    <xf numFmtId="184" fontId="22" fillId="8" borderId="0" applyNumberFormat="0" applyBorder="0" applyAlignment="0" applyProtection="0"/>
    <xf numFmtId="184" fontId="22" fillId="8" borderId="0" applyNumberFormat="0" applyBorder="0" applyAlignment="0" applyProtection="0"/>
    <xf numFmtId="184" fontId="7" fillId="58" borderId="0" applyNumberFormat="0" applyBorder="0" applyAlignment="0" applyProtection="0"/>
    <xf numFmtId="184" fontId="26" fillId="103" borderId="0" applyNumberFormat="0" applyBorder="0" applyAlignment="0" applyProtection="0"/>
    <xf numFmtId="184" fontId="7" fillId="58" borderId="0" applyNumberFormat="0" applyBorder="0" applyAlignment="0" applyProtection="0"/>
    <xf numFmtId="184" fontId="22" fillId="8" borderId="0" applyNumberFormat="0" applyBorder="0" applyAlignment="0" applyProtection="0"/>
    <xf numFmtId="184" fontId="7" fillId="58" borderId="0" applyNumberFormat="0" applyBorder="0" applyAlignment="0" applyProtection="0"/>
    <xf numFmtId="184" fontId="7" fillId="58" borderId="0" applyNumberFormat="0" applyBorder="0" applyAlignment="0" applyProtection="0"/>
    <xf numFmtId="184" fontId="7" fillId="58" borderId="0" applyNumberFormat="0" applyBorder="0" applyAlignment="0" applyProtection="0"/>
    <xf numFmtId="184" fontId="22" fillId="8" borderId="0" applyNumberFormat="0" applyBorder="0" applyAlignment="0" applyProtection="0"/>
    <xf numFmtId="184" fontId="7" fillId="58" borderId="0" applyNumberFormat="0" applyBorder="0" applyAlignment="0" applyProtection="0"/>
    <xf numFmtId="184" fontId="7" fillId="58" borderId="0" applyNumberFormat="0" applyBorder="0" applyAlignment="0" applyProtection="0"/>
    <xf numFmtId="184" fontId="22" fillId="8" borderId="0" applyNumberFormat="0" applyBorder="0" applyAlignment="0" applyProtection="0"/>
    <xf numFmtId="0" fontId="26" fillId="13" borderId="0" applyNumberFormat="0" applyBorder="0" applyAlignment="0" applyProtection="0"/>
    <xf numFmtId="184" fontId="7" fillId="62" borderId="0" applyNumberFormat="0" applyBorder="0" applyAlignment="0" applyProtection="0"/>
    <xf numFmtId="184" fontId="22" fillId="9" borderId="0" applyNumberFormat="0" applyBorder="0" applyAlignment="0" applyProtection="0"/>
    <xf numFmtId="184" fontId="22" fillId="9" borderId="0" applyNumberFormat="0" applyBorder="0" applyAlignment="0" applyProtection="0"/>
    <xf numFmtId="184" fontId="7" fillId="62" borderId="0" applyNumberFormat="0" applyBorder="0" applyAlignment="0" applyProtection="0"/>
    <xf numFmtId="184" fontId="26" fillId="13" borderId="0" applyNumberFormat="0" applyBorder="0" applyAlignment="0" applyProtection="0"/>
    <xf numFmtId="184" fontId="7" fillId="62" borderId="0" applyNumberFormat="0" applyBorder="0" applyAlignment="0" applyProtection="0"/>
    <xf numFmtId="184" fontId="22" fillId="9" borderId="0" applyNumberFormat="0" applyBorder="0" applyAlignment="0" applyProtection="0"/>
    <xf numFmtId="184" fontId="7" fillId="62" borderId="0" applyNumberFormat="0" applyBorder="0" applyAlignment="0" applyProtection="0"/>
    <xf numFmtId="184" fontId="7" fillId="62" borderId="0" applyNumberFormat="0" applyBorder="0" applyAlignment="0" applyProtection="0"/>
    <xf numFmtId="184" fontId="7" fillId="62" borderId="0" applyNumberFormat="0" applyBorder="0" applyAlignment="0" applyProtection="0"/>
    <xf numFmtId="184" fontId="22" fillId="9" borderId="0" applyNumberFormat="0" applyBorder="0" applyAlignment="0" applyProtection="0"/>
    <xf numFmtId="184" fontId="7" fillId="62" borderId="0" applyNumberFormat="0" applyBorder="0" applyAlignment="0" applyProtection="0"/>
    <xf numFmtId="184" fontId="7" fillId="62" borderId="0" applyNumberFormat="0" applyBorder="0" applyAlignment="0" applyProtection="0"/>
    <xf numFmtId="184" fontId="22" fillId="9" borderId="0" applyNumberFormat="0" applyBorder="0" applyAlignment="0" applyProtection="0"/>
    <xf numFmtId="0" fontId="26" fillId="104" borderId="0" applyNumberFormat="0" applyBorder="0" applyAlignment="0" applyProtection="0"/>
    <xf numFmtId="184" fontId="7" fillId="66" borderId="0" applyNumberFormat="0" applyBorder="0" applyAlignment="0" applyProtection="0"/>
    <xf numFmtId="184" fontId="22" fillId="10" borderId="0" applyNumberFormat="0" applyBorder="0" applyAlignment="0" applyProtection="0"/>
    <xf numFmtId="184" fontId="22" fillId="10" borderId="0" applyNumberFormat="0" applyBorder="0" applyAlignment="0" applyProtection="0"/>
    <xf numFmtId="184" fontId="7" fillId="66" borderId="0" applyNumberFormat="0" applyBorder="0" applyAlignment="0" applyProtection="0"/>
    <xf numFmtId="184" fontId="26" fillId="104" borderId="0" applyNumberFormat="0" applyBorder="0" applyAlignment="0" applyProtection="0"/>
    <xf numFmtId="184" fontId="7" fillId="66" borderId="0" applyNumberFormat="0" applyBorder="0" applyAlignment="0" applyProtection="0"/>
    <xf numFmtId="184" fontId="22" fillId="10" borderId="0" applyNumberFormat="0" applyBorder="0" applyAlignment="0" applyProtection="0"/>
    <xf numFmtId="184" fontId="7" fillId="66" borderId="0" applyNumberFormat="0" applyBorder="0" applyAlignment="0" applyProtection="0"/>
    <xf numFmtId="184" fontId="7" fillId="66" borderId="0" applyNumberFormat="0" applyBorder="0" applyAlignment="0" applyProtection="0"/>
    <xf numFmtId="184" fontId="7" fillId="66" borderId="0" applyNumberFormat="0" applyBorder="0" applyAlignment="0" applyProtection="0"/>
    <xf numFmtId="184" fontId="22" fillId="10" borderId="0" applyNumberFormat="0" applyBorder="0" applyAlignment="0" applyProtection="0"/>
    <xf numFmtId="184" fontId="7" fillId="66" borderId="0" applyNumberFormat="0" applyBorder="0" applyAlignment="0" applyProtection="0"/>
    <xf numFmtId="184" fontId="7" fillId="66" borderId="0" applyNumberFormat="0" applyBorder="0" applyAlignment="0" applyProtection="0"/>
    <xf numFmtId="184" fontId="22" fillId="10" borderId="0" applyNumberFormat="0" applyBorder="0" applyAlignment="0" applyProtection="0"/>
    <xf numFmtId="0" fontId="26" fillId="105" borderId="0" applyNumberFormat="0" applyBorder="0" applyAlignment="0" applyProtection="0"/>
    <xf numFmtId="184" fontId="7" fillId="70" borderId="0" applyNumberFormat="0" applyBorder="0" applyAlignment="0" applyProtection="0"/>
    <xf numFmtId="184" fontId="22" fillId="11" borderId="0" applyNumberFormat="0" applyBorder="0" applyAlignment="0" applyProtection="0"/>
    <xf numFmtId="184" fontId="22" fillId="11" borderId="0" applyNumberFormat="0" applyBorder="0" applyAlignment="0" applyProtection="0"/>
    <xf numFmtId="184" fontId="7" fillId="70" borderId="0" applyNumberFormat="0" applyBorder="0" applyAlignment="0" applyProtection="0"/>
    <xf numFmtId="184" fontId="26" fillId="105" borderId="0" applyNumberFormat="0" applyBorder="0" applyAlignment="0" applyProtection="0"/>
    <xf numFmtId="184" fontId="7" fillId="70" borderId="0" applyNumberFormat="0" applyBorder="0" applyAlignment="0" applyProtection="0"/>
    <xf numFmtId="184" fontId="22" fillId="11" borderId="0" applyNumberFormat="0" applyBorder="0" applyAlignment="0" applyProtection="0"/>
    <xf numFmtId="184" fontId="7" fillId="70" borderId="0" applyNumberFormat="0" applyBorder="0" applyAlignment="0" applyProtection="0"/>
    <xf numFmtId="184" fontId="7" fillId="70" borderId="0" applyNumberFormat="0" applyBorder="0" applyAlignment="0" applyProtection="0"/>
    <xf numFmtId="184" fontId="7" fillId="70" borderId="0" applyNumberFormat="0" applyBorder="0" applyAlignment="0" applyProtection="0"/>
    <xf numFmtId="184" fontId="22" fillId="11" borderId="0" applyNumberFormat="0" applyBorder="0" applyAlignment="0" applyProtection="0"/>
    <xf numFmtId="184" fontId="7" fillId="70" borderId="0" applyNumberFormat="0" applyBorder="0" applyAlignment="0" applyProtection="0"/>
    <xf numFmtId="184" fontId="7" fillId="70" borderId="0" applyNumberFormat="0" applyBorder="0" applyAlignment="0" applyProtection="0"/>
    <xf numFmtId="184" fontId="22" fillId="11" borderId="0" applyNumberFormat="0" applyBorder="0" applyAlignment="0" applyProtection="0"/>
    <xf numFmtId="0" fontId="26" fillId="106" borderId="0" applyNumberFormat="0" applyBorder="0" applyAlignment="0" applyProtection="0"/>
    <xf numFmtId="184" fontId="7" fillId="74" borderId="0" applyNumberFormat="0" applyBorder="0" applyAlignment="0" applyProtection="0"/>
    <xf numFmtId="184" fontId="22" fillId="12" borderId="0" applyNumberFormat="0" applyBorder="0" applyAlignment="0" applyProtection="0"/>
    <xf numFmtId="184" fontId="22" fillId="12" borderId="0" applyNumberFormat="0" applyBorder="0" applyAlignment="0" applyProtection="0"/>
    <xf numFmtId="184" fontId="7" fillId="74" borderId="0" applyNumberFormat="0" applyBorder="0" applyAlignment="0" applyProtection="0"/>
    <xf numFmtId="184" fontId="26" fillId="106" borderId="0" applyNumberFormat="0" applyBorder="0" applyAlignment="0" applyProtection="0"/>
    <xf numFmtId="184" fontId="7" fillId="74" borderId="0" applyNumberFormat="0" applyBorder="0" applyAlignment="0" applyProtection="0"/>
    <xf numFmtId="184" fontId="22" fillId="12" borderId="0" applyNumberFormat="0" applyBorder="0" applyAlignment="0" applyProtection="0"/>
    <xf numFmtId="184" fontId="7" fillId="74" borderId="0" applyNumberFormat="0" applyBorder="0" applyAlignment="0" applyProtection="0"/>
    <xf numFmtId="184" fontId="7" fillId="74" borderId="0" applyNumberFormat="0" applyBorder="0" applyAlignment="0" applyProtection="0"/>
    <xf numFmtId="184" fontId="7" fillId="74" borderId="0" applyNumberFormat="0" applyBorder="0" applyAlignment="0" applyProtection="0"/>
    <xf numFmtId="184" fontId="22" fillId="12" borderId="0" applyNumberFormat="0" applyBorder="0" applyAlignment="0" applyProtection="0"/>
    <xf numFmtId="184" fontId="7" fillId="74" borderId="0" applyNumberFormat="0" applyBorder="0" applyAlignment="0" applyProtection="0"/>
    <xf numFmtId="184" fontId="7" fillId="74" borderId="0" applyNumberFormat="0" applyBorder="0" applyAlignment="0" applyProtection="0"/>
    <xf numFmtId="184" fontId="22" fillId="12" borderId="0" applyNumberFormat="0" applyBorder="0" applyAlignment="0" applyProtection="0"/>
    <xf numFmtId="0" fontId="26" fillId="17" borderId="0" applyNumberFormat="0" applyBorder="0" applyAlignment="0" applyProtection="0"/>
    <xf numFmtId="184" fontId="7" fillId="78" borderId="0" applyNumberFormat="0" applyBorder="0" applyAlignment="0" applyProtection="0"/>
    <xf numFmtId="184" fontId="22" fillId="13" borderId="0" applyNumberFormat="0" applyBorder="0" applyAlignment="0" applyProtection="0"/>
    <xf numFmtId="184" fontId="22" fillId="13" borderId="0" applyNumberFormat="0" applyBorder="0" applyAlignment="0" applyProtection="0"/>
    <xf numFmtId="184" fontId="7" fillId="78" borderId="0" applyNumberFormat="0" applyBorder="0" applyAlignment="0" applyProtection="0"/>
    <xf numFmtId="184" fontId="26" fillId="17" borderId="0" applyNumberFormat="0" applyBorder="0" applyAlignment="0" applyProtection="0"/>
    <xf numFmtId="184" fontId="7" fillId="78" borderId="0" applyNumberFormat="0" applyBorder="0" applyAlignment="0" applyProtection="0"/>
    <xf numFmtId="184" fontId="22" fillId="13" borderId="0" applyNumberFormat="0" applyBorder="0" applyAlignment="0" applyProtection="0"/>
    <xf numFmtId="184" fontId="7" fillId="78" borderId="0" applyNumberFormat="0" applyBorder="0" applyAlignment="0" applyProtection="0"/>
    <xf numFmtId="184" fontId="7" fillId="78" borderId="0" applyNumberFormat="0" applyBorder="0" applyAlignment="0" applyProtection="0"/>
    <xf numFmtId="184" fontId="7" fillId="78" borderId="0" applyNumberFormat="0" applyBorder="0" applyAlignment="0" applyProtection="0"/>
    <xf numFmtId="184" fontId="22" fillId="13" borderId="0" applyNumberFormat="0" applyBorder="0" applyAlignment="0" applyProtection="0"/>
    <xf numFmtId="184" fontId="7" fillId="78" borderId="0" applyNumberFormat="0" applyBorder="0" applyAlignment="0" applyProtection="0"/>
    <xf numFmtId="184" fontId="7" fillId="78" borderId="0" applyNumberFormat="0" applyBorder="0" applyAlignment="0" applyProtection="0"/>
    <xf numFmtId="184" fontId="22" fillId="13" borderId="0" applyNumberFormat="0" applyBorder="0" applyAlignment="0" applyProtection="0"/>
    <xf numFmtId="0" fontId="26" fillId="12" borderId="0" applyNumberFormat="0" applyBorder="0" applyAlignment="0" applyProtection="0"/>
    <xf numFmtId="184" fontId="7" fillId="59" borderId="0" applyNumberFormat="0" applyBorder="0" applyAlignment="0" applyProtection="0"/>
    <xf numFmtId="184" fontId="22" fillId="14" borderId="0" applyNumberFormat="0" applyBorder="0" applyAlignment="0" applyProtection="0"/>
    <xf numFmtId="184" fontId="22" fillId="14" borderId="0" applyNumberFormat="0" applyBorder="0" applyAlignment="0" applyProtection="0"/>
    <xf numFmtId="184" fontId="7" fillId="59" borderId="0" applyNumberFormat="0" applyBorder="0" applyAlignment="0" applyProtection="0"/>
    <xf numFmtId="184" fontId="26" fillId="12" borderId="0" applyNumberFormat="0" applyBorder="0" applyAlignment="0" applyProtection="0"/>
    <xf numFmtId="184" fontId="7" fillId="59" borderId="0" applyNumberFormat="0" applyBorder="0" applyAlignment="0" applyProtection="0"/>
    <xf numFmtId="184" fontId="22" fillId="14" borderId="0" applyNumberFormat="0" applyBorder="0" applyAlignment="0" applyProtection="0"/>
    <xf numFmtId="184" fontId="7" fillId="59" borderId="0" applyNumberFormat="0" applyBorder="0" applyAlignment="0" applyProtection="0"/>
    <xf numFmtId="184" fontId="7" fillId="59" borderId="0" applyNumberFormat="0" applyBorder="0" applyAlignment="0" applyProtection="0"/>
    <xf numFmtId="184" fontId="7" fillId="59" borderId="0" applyNumberFormat="0" applyBorder="0" applyAlignment="0" applyProtection="0"/>
    <xf numFmtId="184" fontId="22" fillId="14" borderId="0" applyNumberFormat="0" applyBorder="0" applyAlignment="0" applyProtection="0"/>
    <xf numFmtId="184" fontId="7" fillId="59" borderId="0" applyNumberFormat="0" applyBorder="0" applyAlignment="0" applyProtection="0"/>
    <xf numFmtId="184" fontId="7" fillId="59" borderId="0" applyNumberFormat="0" applyBorder="0" applyAlignment="0" applyProtection="0"/>
    <xf numFmtId="184" fontId="22" fillId="14" borderId="0" applyNumberFormat="0" applyBorder="0" applyAlignment="0" applyProtection="0"/>
    <xf numFmtId="0" fontId="26" fillId="9" borderId="0" applyNumberFormat="0" applyBorder="0" applyAlignment="0" applyProtection="0"/>
    <xf numFmtId="184" fontId="7" fillId="63" borderId="0" applyNumberFormat="0" applyBorder="0" applyAlignment="0" applyProtection="0"/>
    <xf numFmtId="184" fontId="22" fillId="9" borderId="0" applyNumberFormat="0" applyBorder="0" applyAlignment="0" applyProtection="0"/>
    <xf numFmtId="184" fontId="22" fillId="9" borderId="0" applyNumberFormat="0" applyBorder="0" applyAlignment="0" applyProtection="0"/>
    <xf numFmtId="184" fontId="7" fillId="63" borderId="0" applyNumberFormat="0" applyBorder="0" applyAlignment="0" applyProtection="0"/>
    <xf numFmtId="184" fontId="26" fillId="9" borderId="0" applyNumberFormat="0" applyBorder="0" applyAlignment="0" applyProtection="0"/>
    <xf numFmtId="184" fontId="7" fillId="63" borderId="0" applyNumberFormat="0" applyBorder="0" applyAlignment="0" applyProtection="0"/>
    <xf numFmtId="184" fontId="22" fillId="9" borderId="0" applyNumberFormat="0" applyBorder="0" applyAlignment="0" applyProtection="0"/>
    <xf numFmtId="184" fontId="7" fillId="63" borderId="0" applyNumberFormat="0" applyBorder="0" applyAlignment="0" applyProtection="0"/>
    <xf numFmtId="184" fontId="7" fillId="63" borderId="0" applyNumberFormat="0" applyBorder="0" applyAlignment="0" applyProtection="0"/>
    <xf numFmtId="184" fontId="7" fillId="63" borderId="0" applyNumberFormat="0" applyBorder="0" applyAlignment="0" applyProtection="0"/>
    <xf numFmtId="184" fontId="22" fillId="9" borderId="0" applyNumberFormat="0" applyBorder="0" applyAlignment="0" applyProtection="0"/>
    <xf numFmtId="184" fontId="7" fillId="63" borderId="0" applyNumberFormat="0" applyBorder="0" applyAlignment="0" applyProtection="0"/>
    <xf numFmtId="184" fontId="7" fillId="63" borderId="0" applyNumberFormat="0" applyBorder="0" applyAlignment="0" applyProtection="0"/>
    <xf numFmtId="184" fontId="22" fillId="9" borderId="0" applyNumberFormat="0" applyBorder="0" applyAlignment="0" applyProtection="0"/>
    <xf numFmtId="0" fontId="26" fillId="45" borderId="0" applyNumberFormat="0" applyBorder="0" applyAlignment="0" applyProtection="0"/>
    <xf numFmtId="184" fontId="7" fillId="67" borderId="0" applyNumberFormat="0" applyBorder="0" applyAlignment="0" applyProtection="0"/>
    <xf numFmtId="184" fontId="22" fillId="15" borderId="0" applyNumberFormat="0" applyBorder="0" applyAlignment="0" applyProtection="0"/>
    <xf numFmtId="184" fontId="22" fillId="15" borderId="0" applyNumberFormat="0" applyBorder="0" applyAlignment="0" applyProtection="0"/>
    <xf numFmtId="184" fontId="7" fillId="67" borderId="0" applyNumberFormat="0" applyBorder="0" applyAlignment="0" applyProtection="0"/>
    <xf numFmtId="184" fontId="26" fillId="45" borderId="0" applyNumberFormat="0" applyBorder="0" applyAlignment="0" applyProtection="0"/>
    <xf numFmtId="184" fontId="7" fillId="67" borderId="0" applyNumberFormat="0" applyBorder="0" applyAlignment="0" applyProtection="0"/>
    <xf numFmtId="184" fontId="22" fillId="15" borderId="0" applyNumberFormat="0" applyBorder="0" applyAlignment="0" applyProtection="0"/>
    <xf numFmtId="184" fontId="7" fillId="67" borderId="0" applyNumberFormat="0" applyBorder="0" applyAlignment="0" applyProtection="0"/>
    <xf numFmtId="184" fontId="7" fillId="67" borderId="0" applyNumberFormat="0" applyBorder="0" applyAlignment="0" applyProtection="0"/>
    <xf numFmtId="184" fontId="7" fillId="67" borderId="0" applyNumberFormat="0" applyBorder="0" applyAlignment="0" applyProtection="0"/>
    <xf numFmtId="184" fontId="22" fillId="15" borderId="0" applyNumberFormat="0" applyBorder="0" applyAlignment="0" applyProtection="0"/>
    <xf numFmtId="184" fontId="7" fillId="67" borderId="0" applyNumberFormat="0" applyBorder="0" applyAlignment="0" applyProtection="0"/>
    <xf numFmtId="184" fontId="7" fillId="67" borderId="0" applyNumberFormat="0" applyBorder="0" applyAlignment="0" applyProtection="0"/>
    <xf numFmtId="184" fontId="22" fillId="15" borderId="0" applyNumberFormat="0" applyBorder="0" applyAlignment="0" applyProtection="0"/>
    <xf numFmtId="0" fontId="26" fillId="105" borderId="0" applyNumberFormat="0" applyBorder="0" applyAlignment="0" applyProtection="0"/>
    <xf numFmtId="184" fontId="7" fillId="71" borderId="0" applyNumberFormat="0" applyBorder="0" applyAlignment="0" applyProtection="0"/>
    <xf numFmtId="184" fontId="22" fillId="16" borderId="0" applyNumberFormat="0" applyBorder="0" applyAlignment="0" applyProtection="0"/>
    <xf numFmtId="184" fontId="22" fillId="16" borderId="0" applyNumberFormat="0" applyBorder="0" applyAlignment="0" applyProtection="0"/>
    <xf numFmtId="184" fontId="7" fillId="71" borderId="0" applyNumberFormat="0" applyBorder="0" applyAlignment="0" applyProtection="0"/>
    <xf numFmtId="184" fontId="26" fillId="105" borderId="0" applyNumberFormat="0" applyBorder="0" applyAlignment="0" applyProtection="0"/>
    <xf numFmtId="184" fontId="7" fillId="71" borderId="0" applyNumberFormat="0" applyBorder="0" applyAlignment="0" applyProtection="0"/>
    <xf numFmtId="184" fontId="22" fillId="16" borderId="0" applyNumberFormat="0" applyBorder="0" applyAlignment="0" applyProtection="0"/>
    <xf numFmtId="184" fontId="7" fillId="71" borderId="0" applyNumberFormat="0" applyBorder="0" applyAlignment="0" applyProtection="0"/>
    <xf numFmtId="184" fontId="7" fillId="71" borderId="0" applyNumberFormat="0" applyBorder="0" applyAlignment="0" applyProtection="0"/>
    <xf numFmtId="184" fontId="7" fillId="71" borderId="0" applyNumberFormat="0" applyBorder="0" applyAlignment="0" applyProtection="0"/>
    <xf numFmtId="184" fontId="22" fillId="16" borderId="0" applyNumberFormat="0" applyBorder="0" applyAlignment="0" applyProtection="0"/>
    <xf numFmtId="184" fontId="7" fillId="71" borderId="0" applyNumberFormat="0" applyBorder="0" applyAlignment="0" applyProtection="0"/>
    <xf numFmtId="184" fontId="7" fillId="71" borderId="0" applyNumberFormat="0" applyBorder="0" applyAlignment="0" applyProtection="0"/>
    <xf numFmtId="184" fontId="22" fillId="16" borderId="0" applyNumberFormat="0" applyBorder="0" applyAlignment="0" applyProtection="0"/>
    <xf numFmtId="0" fontId="26" fillId="12" borderId="0" applyNumberFormat="0" applyBorder="0" applyAlignment="0" applyProtection="0"/>
    <xf numFmtId="184" fontId="7" fillId="75" borderId="0" applyNumberFormat="0" applyBorder="0" applyAlignment="0" applyProtection="0"/>
    <xf numFmtId="184" fontId="22" fillId="14" borderId="0" applyNumberFormat="0" applyBorder="0" applyAlignment="0" applyProtection="0"/>
    <xf numFmtId="184" fontId="22" fillId="14" borderId="0" applyNumberFormat="0" applyBorder="0" applyAlignment="0" applyProtection="0"/>
    <xf numFmtId="184" fontId="7" fillId="75" borderId="0" applyNumberFormat="0" applyBorder="0" applyAlignment="0" applyProtection="0"/>
    <xf numFmtId="184" fontId="26" fillId="12" borderId="0" applyNumberFormat="0" applyBorder="0" applyAlignment="0" applyProtection="0"/>
    <xf numFmtId="184" fontId="7" fillId="75" borderId="0" applyNumberFormat="0" applyBorder="0" applyAlignment="0" applyProtection="0"/>
    <xf numFmtId="184" fontId="22" fillId="14" borderId="0" applyNumberFormat="0" applyBorder="0" applyAlignment="0" applyProtection="0"/>
    <xf numFmtId="184" fontId="7" fillId="75" borderId="0" applyNumberFormat="0" applyBorder="0" applyAlignment="0" applyProtection="0"/>
    <xf numFmtId="184" fontId="7" fillId="75" borderId="0" applyNumberFormat="0" applyBorder="0" applyAlignment="0" applyProtection="0"/>
    <xf numFmtId="184" fontId="7" fillId="75" borderId="0" applyNumberFormat="0" applyBorder="0" applyAlignment="0" applyProtection="0"/>
    <xf numFmtId="184" fontId="22" fillId="14" borderId="0" applyNumberFormat="0" applyBorder="0" applyAlignment="0" applyProtection="0"/>
    <xf numFmtId="184" fontId="7" fillId="75" borderId="0" applyNumberFormat="0" applyBorder="0" applyAlignment="0" applyProtection="0"/>
    <xf numFmtId="184" fontId="7" fillId="75" borderId="0" applyNumberFormat="0" applyBorder="0" applyAlignment="0" applyProtection="0"/>
    <xf numFmtId="184" fontId="22" fillId="14" borderId="0" applyNumberFormat="0" applyBorder="0" applyAlignment="0" applyProtection="0"/>
    <xf numFmtId="0" fontId="26" fillId="41" borderId="0" applyNumberFormat="0" applyBorder="0" applyAlignment="0" applyProtection="0"/>
    <xf numFmtId="184" fontId="7" fillId="79" borderId="0" applyNumberFormat="0" applyBorder="0" applyAlignment="0" applyProtection="0"/>
    <xf numFmtId="184" fontId="22" fillId="17" borderId="0" applyNumberFormat="0" applyBorder="0" applyAlignment="0" applyProtection="0"/>
    <xf numFmtId="184" fontId="22" fillId="17" borderId="0" applyNumberFormat="0" applyBorder="0" applyAlignment="0" applyProtection="0"/>
    <xf numFmtId="184" fontId="7" fillId="79" borderId="0" applyNumberFormat="0" applyBorder="0" applyAlignment="0" applyProtection="0"/>
    <xf numFmtId="184" fontId="26" fillId="41" borderId="0" applyNumberFormat="0" applyBorder="0" applyAlignment="0" applyProtection="0"/>
    <xf numFmtId="184" fontId="7" fillId="79" borderId="0" applyNumberFormat="0" applyBorder="0" applyAlignment="0" applyProtection="0"/>
    <xf numFmtId="184" fontId="22" fillId="17" borderId="0" applyNumberFormat="0" applyBorder="0" applyAlignment="0" applyProtection="0"/>
    <xf numFmtId="184" fontId="7" fillId="79" borderId="0" applyNumberFormat="0" applyBorder="0" applyAlignment="0" applyProtection="0"/>
    <xf numFmtId="184" fontId="7" fillId="79" borderId="0" applyNumberFormat="0" applyBorder="0" applyAlignment="0" applyProtection="0"/>
    <xf numFmtId="184" fontId="7" fillId="79" borderId="0" applyNumberFormat="0" applyBorder="0" applyAlignment="0" applyProtection="0"/>
    <xf numFmtId="184" fontId="22" fillId="17" borderId="0" applyNumberFormat="0" applyBorder="0" applyAlignment="0" applyProtection="0"/>
    <xf numFmtId="184" fontId="7" fillId="79" borderId="0" applyNumberFormat="0" applyBorder="0" applyAlignment="0" applyProtection="0"/>
    <xf numFmtId="184" fontId="7" fillId="79" borderId="0" applyNumberFormat="0" applyBorder="0" applyAlignment="0" applyProtection="0"/>
    <xf numFmtId="184" fontId="22" fillId="17" borderId="0" applyNumberFormat="0" applyBorder="0" applyAlignment="0" applyProtection="0"/>
    <xf numFmtId="0" fontId="27" fillId="107" borderId="0" applyNumberFormat="0" applyBorder="0" applyAlignment="0" applyProtection="0"/>
    <xf numFmtId="184" fontId="78" fillId="60" borderId="0" applyNumberFormat="0" applyBorder="0" applyAlignment="0" applyProtection="0"/>
    <xf numFmtId="184" fontId="25" fillId="14" borderId="0" applyNumberFormat="0" applyBorder="0" applyAlignment="0" applyProtection="0"/>
    <xf numFmtId="184" fontId="25" fillId="14" borderId="0" applyNumberFormat="0" applyBorder="0" applyAlignment="0" applyProtection="0"/>
    <xf numFmtId="184" fontId="78" fillId="60" borderId="0" applyNumberFormat="0" applyBorder="0" applyAlignment="0" applyProtection="0"/>
    <xf numFmtId="184" fontId="27" fillId="107" borderId="0" applyNumberFormat="0" applyBorder="0" applyAlignment="0" applyProtection="0"/>
    <xf numFmtId="184" fontId="78" fillId="60" borderId="0" applyNumberFormat="0" applyBorder="0" applyAlignment="0" applyProtection="0"/>
    <xf numFmtId="184" fontId="25" fillId="14" borderId="0" applyNumberFormat="0" applyBorder="0" applyAlignment="0" applyProtection="0"/>
    <xf numFmtId="184" fontId="78" fillId="60" borderId="0" applyNumberFormat="0" applyBorder="0" applyAlignment="0" applyProtection="0"/>
    <xf numFmtId="184" fontId="78" fillId="60" borderId="0" applyNumberFormat="0" applyBorder="0" applyAlignment="0" applyProtection="0"/>
    <xf numFmtId="184" fontId="25" fillId="14" borderId="0" applyNumberFormat="0" applyBorder="0" applyAlignment="0" applyProtection="0"/>
    <xf numFmtId="184" fontId="25" fillId="14" borderId="0" applyNumberFormat="0" applyBorder="0" applyAlignment="0" applyProtection="0"/>
    <xf numFmtId="0" fontId="27" fillId="9" borderId="0" applyNumberFormat="0" applyBorder="0" applyAlignment="0" applyProtection="0"/>
    <xf numFmtId="184" fontId="78" fillId="64" borderId="0" applyNumberFormat="0" applyBorder="0" applyAlignment="0" applyProtection="0"/>
    <xf numFmtId="184" fontId="25" fillId="9" borderId="0" applyNumberFormat="0" applyBorder="0" applyAlignment="0" applyProtection="0"/>
    <xf numFmtId="184" fontId="25" fillId="9" borderId="0" applyNumberFormat="0" applyBorder="0" applyAlignment="0" applyProtection="0"/>
    <xf numFmtId="184" fontId="78" fillId="64" borderId="0" applyNumberFormat="0" applyBorder="0" applyAlignment="0" applyProtection="0"/>
    <xf numFmtId="184" fontId="27" fillId="9" borderId="0" applyNumberFormat="0" applyBorder="0" applyAlignment="0" applyProtection="0"/>
    <xf numFmtId="184" fontId="78" fillId="64" borderId="0" applyNumberFormat="0" applyBorder="0" applyAlignment="0" applyProtection="0"/>
    <xf numFmtId="184" fontId="25" fillId="9" borderId="0" applyNumberFormat="0" applyBorder="0" applyAlignment="0" applyProtection="0"/>
    <xf numFmtId="184" fontId="78" fillId="64" borderId="0" applyNumberFormat="0" applyBorder="0" applyAlignment="0" applyProtection="0"/>
    <xf numFmtId="184" fontId="78" fillId="64" borderId="0" applyNumberFormat="0" applyBorder="0" applyAlignment="0" applyProtection="0"/>
    <xf numFmtId="184" fontId="25" fillId="9" borderId="0" applyNumberFormat="0" applyBorder="0" applyAlignment="0" applyProtection="0"/>
    <xf numFmtId="184" fontId="25" fillId="9" borderId="0" applyNumberFormat="0" applyBorder="0" applyAlignment="0" applyProtection="0"/>
    <xf numFmtId="0" fontId="27" fillId="45" borderId="0" applyNumberFormat="0" applyBorder="0" applyAlignment="0" applyProtection="0"/>
    <xf numFmtId="184" fontId="78" fillId="68" borderId="0" applyNumberFormat="0" applyBorder="0" applyAlignment="0" applyProtection="0"/>
    <xf numFmtId="184" fontId="25" fillId="15" borderId="0" applyNumberFormat="0" applyBorder="0" applyAlignment="0" applyProtection="0"/>
    <xf numFmtId="184" fontId="25" fillId="15" borderId="0" applyNumberFormat="0" applyBorder="0" applyAlignment="0" applyProtection="0"/>
    <xf numFmtId="184" fontId="78" fillId="68" borderId="0" applyNumberFormat="0" applyBorder="0" applyAlignment="0" applyProtection="0"/>
    <xf numFmtId="184" fontId="27" fillId="45" borderId="0" applyNumberFormat="0" applyBorder="0" applyAlignment="0" applyProtection="0"/>
    <xf numFmtId="184" fontId="78" fillId="68" borderId="0" applyNumberFormat="0" applyBorder="0" applyAlignment="0" applyProtection="0"/>
    <xf numFmtId="184" fontId="25" fillId="15" borderId="0" applyNumberFormat="0" applyBorder="0" applyAlignment="0" applyProtection="0"/>
    <xf numFmtId="184" fontId="78" fillId="68" borderId="0" applyNumberFormat="0" applyBorder="0" applyAlignment="0" applyProtection="0"/>
    <xf numFmtId="184" fontId="78" fillId="68" borderId="0" applyNumberFormat="0" applyBorder="0" applyAlignment="0" applyProtection="0"/>
    <xf numFmtId="184" fontId="25" fillId="15" borderId="0" applyNumberFormat="0" applyBorder="0" applyAlignment="0" applyProtection="0"/>
    <xf numFmtId="184" fontId="25" fillId="15" borderId="0" applyNumberFormat="0" applyBorder="0" applyAlignment="0" applyProtection="0"/>
    <xf numFmtId="0" fontId="27" fillId="108" borderId="0" applyNumberFormat="0" applyBorder="0" applyAlignment="0" applyProtection="0"/>
    <xf numFmtId="184" fontId="78" fillId="72" borderId="0" applyNumberFormat="0" applyBorder="0" applyAlignment="0" applyProtection="0"/>
    <xf numFmtId="184" fontId="25" fillId="16" borderId="0" applyNumberFormat="0" applyBorder="0" applyAlignment="0" applyProtection="0"/>
    <xf numFmtId="184" fontId="25" fillId="16" borderId="0" applyNumberFormat="0" applyBorder="0" applyAlignment="0" applyProtection="0"/>
    <xf numFmtId="184" fontId="78" fillId="72" borderId="0" applyNumberFormat="0" applyBorder="0" applyAlignment="0" applyProtection="0"/>
    <xf numFmtId="184" fontId="27" fillId="108" borderId="0" applyNumberFormat="0" applyBorder="0" applyAlignment="0" applyProtection="0"/>
    <xf numFmtId="184" fontId="78" fillId="72" borderId="0" applyNumberFormat="0" applyBorder="0" applyAlignment="0" applyProtection="0"/>
    <xf numFmtId="184" fontId="25" fillId="16" borderId="0" applyNumberFormat="0" applyBorder="0" applyAlignment="0" applyProtection="0"/>
    <xf numFmtId="184" fontId="78" fillId="72" borderId="0" applyNumberFormat="0" applyBorder="0" applyAlignment="0" applyProtection="0"/>
    <xf numFmtId="184" fontId="78" fillId="72" borderId="0" applyNumberFormat="0" applyBorder="0" applyAlignment="0" applyProtection="0"/>
    <xf numFmtId="184" fontId="25" fillId="16" borderId="0" applyNumberFormat="0" applyBorder="0" applyAlignment="0" applyProtection="0"/>
    <xf numFmtId="184" fontId="25" fillId="16" borderId="0" applyNumberFormat="0" applyBorder="0" applyAlignment="0" applyProtection="0"/>
    <xf numFmtId="0" fontId="27" fillId="96" borderId="0" applyNumberFormat="0" applyBorder="0" applyAlignment="0" applyProtection="0"/>
    <xf numFmtId="184" fontId="78" fillId="76" borderId="0" applyNumberFormat="0" applyBorder="0" applyAlignment="0" applyProtection="0"/>
    <xf numFmtId="184" fontId="25" fillId="14" borderId="0" applyNumberFormat="0" applyBorder="0" applyAlignment="0" applyProtection="0"/>
    <xf numFmtId="184" fontId="25" fillId="14" borderId="0" applyNumberFormat="0" applyBorder="0" applyAlignment="0" applyProtection="0"/>
    <xf numFmtId="184" fontId="78" fillId="76" borderId="0" applyNumberFormat="0" applyBorder="0" applyAlignment="0" applyProtection="0"/>
    <xf numFmtId="184" fontId="27" fillId="96" borderId="0" applyNumberFormat="0" applyBorder="0" applyAlignment="0" applyProtection="0"/>
    <xf numFmtId="184" fontId="78" fillId="76" borderId="0" applyNumberFormat="0" applyBorder="0" applyAlignment="0" applyProtection="0"/>
    <xf numFmtId="184" fontId="25" fillId="14" borderId="0" applyNumberFormat="0" applyBorder="0" applyAlignment="0" applyProtection="0"/>
    <xf numFmtId="184" fontId="78" fillId="76" borderId="0" applyNumberFormat="0" applyBorder="0" applyAlignment="0" applyProtection="0"/>
    <xf numFmtId="184" fontId="78" fillId="76" borderId="0" applyNumberFormat="0" applyBorder="0" applyAlignment="0" applyProtection="0"/>
    <xf numFmtId="184" fontId="25" fillId="14" borderId="0" applyNumberFormat="0" applyBorder="0" applyAlignment="0" applyProtection="0"/>
    <xf numFmtId="184" fontId="25" fillId="14" borderId="0" applyNumberFormat="0" applyBorder="0" applyAlignment="0" applyProtection="0"/>
    <xf numFmtId="0" fontId="27" fillId="42" borderId="0" applyNumberFormat="0" applyBorder="0" applyAlignment="0" applyProtection="0"/>
    <xf numFmtId="184" fontId="78" fillId="80" borderId="0" applyNumberFormat="0" applyBorder="0" applyAlignment="0" applyProtection="0"/>
    <xf numFmtId="184" fontId="25" fillId="17" borderId="0" applyNumberFormat="0" applyBorder="0" applyAlignment="0" applyProtection="0"/>
    <xf numFmtId="184" fontId="25" fillId="17" borderId="0" applyNumberFormat="0" applyBorder="0" applyAlignment="0" applyProtection="0"/>
    <xf numFmtId="184" fontId="78" fillId="80" borderId="0" applyNumberFormat="0" applyBorder="0" applyAlignment="0" applyProtection="0"/>
    <xf numFmtId="184" fontId="27" fillId="42" borderId="0" applyNumberFormat="0" applyBorder="0" applyAlignment="0" applyProtection="0"/>
    <xf numFmtId="184" fontId="78" fillId="80" borderId="0" applyNumberFormat="0" applyBorder="0" applyAlignment="0" applyProtection="0"/>
    <xf numFmtId="184" fontId="25" fillId="17" borderId="0" applyNumberFormat="0" applyBorder="0" applyAlignment="0" applyProtection="0"/>
    <xf numFmtId="184" fontId="78" fillId="80" borderId="0" applyNumberFormat="0" applyBorder="0" applyAlignment="0" applyProtection="0"/>
    <xf numFmtId="184" fontId="78" fillId="80" borderId="0" applyNumberFormat="0" applyBorder="0" applyAlignment="0" applyProtection="0"/>
    <xf numFmtId="184" fontId="25" fillId="17" borderId="0" applyNumberFormat="0" applyBorder="0" applyAlignment="0" applyProtection="0"/>
    <xf numFmtId="184" fontId="25" fillId="17" borderId="0" applyNumberFormat="0" applyBorder="0" applyAlignment="0" applyProtection="0"/>
    <xf numFmtId="184" fontId="26" fillId="18" borderId="0" applyNumberFormat="0" applyBorder="0" applyAlignment="0" applyProtection="0"/>
    <xf numFmtId="184" fontId="26" fillId="18" borderId="0" applyNumberFormat="0" applyBorder="0" applyAlignment="0" applyProtection="0"/>
    <xf numFmtId="184" fontId="26" fillId="18" borderId="0" applyNumberFormat="0" applyBorder="0" applyAlignment="0" applyProtection="0"/>
    <xf numFmtId="184" fontId="26" fillId="19" borderId="0" applyNumberFormat="0" applyBorder="0" applyAlignment="0" applyProtection="0"/>
    <xf numFmtId="184" fontId="26" fillId="19" borderId="0" applyNumberFormat="0" applyBorder="0" applyAlignment="0" applyProtection="0"/>
    <xf numFmtId="184" fontId="26" fillId="19" borderId="0" applyNumberFormat="0" applyBorder="0" applyAlignment="0" applyProtection="0"/>
    <xf numFmtId="184" fontId="27" fillId="20" borderId="0" applyNumberFormat="0" applyBorder="0" applyAlignment="0" applyProtection="0"/>
    <xf numFmtId="184" fontId="27" fillId="20" borderId="0" applyNumberFormat="0" applyBorder="0" applyAlignment="0" applyProtection="0"/>
    <xf numFmtId="184" fontId="27" fillId="20"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0" fontId="27" fillId="109" borderId="0" applyNumberFormat="0" applyBorder="0" applyAlignment="0" applyProtection="0"/>
    <xf numFmtId="184" fontId="78" fillId="57"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78" fillId="57" borderId="0" applyNumberFormat="0" applyBorder="0" applyAlignment="0" applyProtection="0"/>
    <xf numFmtId="184" fontId="27" fillId="109" borderId="0" applyNumberFormat="0" applyBorder="0" applyAlignment="0" applyProtection="0"/>
    <xf numFmtId="184" fontId="78" fillId="57"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78" fillId="57" borderId="0" applyNumberFormat="0" applyBorder="0" applyAlignment="0" applyProtection="0"/>
    <xf numFmtId="184" fontId="27" fillId="21" borderId="0" applyNumberFormat="0" applyBorder="0" applyAlignment="0" applyProtection="0"/>
    <xf numFmtId="184" fontId="78" fillId="57"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78" fillId="57" borderId="0" applyNumberFormat="0" applyBorder="0" applyAlignment="0" applyProtection="0"/>
    <xf numFmtId="184" fontId="27" fillId="21" borderId="0" applyNumberFormat="0" applyBorder="0" applyAlignment="0" applyProtection="0"/>
    <xf numFmtId="184" fontId="78" fillId="57"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78" fillId="57" borderId="0" applyNumberFormat="0" applyBorder="0" applyAlignment="0" applyProtection="0"/>
    <xf numFmtId="184" fontId="78" fillId="57" borderId="0" applyNumberFormat="0" applyBorder="0" applyAlignment="0" applyProtection="0"/>
    <xf numFmtId="184" fontId="78" fillId="57" borderId="0" applyNumberFormat="0" applyBorder="0" applyAlignment="0" applyProtection="0"/>
    <xf numFmtId="184" fontId="78" fillId="57" borderId="0" applyNumberFormat="0" applyBorder="0" applyAlignment="0" applyProtection="0"/>
    <xf numFmtId="184" fontId="78" fillId="57" borderId="0" applyNumberFormat="0" applyBorder="0" applyAlignment="0" applyProtection="0"/>
    <xf numFmtId="184" fontId="78" fillId="57" borderId="0" applyNumberFormat="0" applyBorder="0" applyAlignment="0" applyProtection="0"/>
    <xf numFmtId="184" fontId="78" fillId="57" borderId="0" applyNumberFormat="0" applyBorder="0" applyAlignment="0" applyProtection="0"/>
    <xf numFmtId="184" fontId="78" fillId="57" borderId="0" applyNumberFormat="0" applyBorder="0" applyAlignment="0" applyProtection="0"/>
    <xf numFmtId="184" fontId="78" fillId="57" borderId="0" applyNumberFormat="0" applyBorder="0" applyAlignment="0" applyProtection="0"/>
    <xf numFmtId="184" fontId="78" fillId="57" borderId="0" applyNumberFormat="0" applyBorder="0" applyAlignment="0" applyProtection="0"/>
    <xf numFmtId="184" fontId="27" fillId="21" borderId="0" applyNumberFormat="0" applyBorder="0" applyAlignment="0" applyProtection="0"/>
    <xf numFmtId="184" fontId="78" fillId="57" borderId="0" applyNumberFormat="0" applyBorder="0" applyAlignment="0" applyProtection="0"/>
    <xf numFmtId="184" fontId="78" fillId="57"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78" fillId="57" borderId="0" applyNumberFormat="0" applyBorder="0" applyAlignment="0" applyProtection="0"/>
    <xf numFmtId="184" fontId="78" fillId="57"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7" fillId="21" borderId="0" applyNumberFormat="0" applyBorder="0" applyAlignment="0" applyProtection="0"/>
    <xf numFmtId="184" fontId="26" fillId="22" borderId="0" applyNumberFormat="0" applyBorder="0" applyAlignment="0" applyProtection="0"/>
    <xf numFmtId="184" fontId="26" fillId="22" borderId="0" applyNumberFormat="0" applyBorder="0" applyAlignment="0" applyProtection="0"/>
    <xf numFmtId="184" fontId="26" fillId="22" borderId="0" applyNumberFormat="0" applyBorder="0" applyAlignment="0" applyProtection="0"/>
    <xf numFmtId="184" fontId="26" fillId="23" borderId="0" applyNumberFormat="0" applyBorder="0" applyAlignment="0" applyProtection="0"/>
    <xf numFmtId="184" fontId="26" fillId="23" borderId="0" applyNumberFormat="0" applyBorder="0" applyAlignment="0" applyProtection="0"/>
    <xf numFmtId="184" fontId="26" fillId="23"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0" fontId="27" fillId="40" borderId="0" applyNumberFormat="0" applyBorder="0" applyAlignment="0" applyProtection="0"/>
    <xf numFmtId="184" fontId="78" fillId="61"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78" fillId="61" borderId="0" applyNumberFormat="0" applyBorder="0" applyAlignment="0" applyProtection="0"/>
    <xf numFmtId="184" fontId="27" fillId="40" borderId="0" applyNumberFormat="0" applyBorder="0" applyAlignment="0" applyProtection="0"/>
    <xf numFmtId="184" fontId="78" fillId="61"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78" fillId="61" borderId="0" applyNumberFormat="0" applyBorder="0" applyAlignment="0" applyProtection="0"/>
    <xf numFmtId="184" fontId="27" fillId="25" borderId="0" applyNumberFormat="0" applyBorder="0" applyAlignment="0" applyProtection="0"/>
    <xf numFmtId="184" fontId="78" fillId="61"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78" fillId="61" borderId="0" applyNumberFormat="0" applyBorder="0" applyAlignment="0" applyProtection="0"/>
    <xf numFmtId="184" fontId="27" fillId="25" borderId="0" applyNumberFormat="0" applyBorder="0" applyAlignment="0" applyProtection="0"/>
    <xf numFmtId="184" fontId="78" fillId="61"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78" fillId="61" borderId="0" applyNumberFormat="0" applyBorder="0" applyAlignment="0" applyProtection="0"/>
    <xf numFmtId="184" fontId="78" fillId="61" borderId="0" applyNumberFormat="0" applyBorder="0" applyAlignment="0" applyProtection="0"/>
    <xf numFmtId="184" fontId="78" fillId="61" borderId="0" applyNumberFormat="0" applyBorder="0" applyAlignment="0" applyProtection="0"/>
    <xf numFmtId="184" fontId="78" fillId="61" borderId="0" applyNumberFormat="0" applyBorder="0" applyAlignment="0" applyProtection="0"/>
    <xf numFmtId="184" fontId="78" fillId="61" borderId="0" applyNumberFormat="0" applyBorder="0" applyAlignment="0" applyProtection="0"/>
    <xf numFmtId="184" fontId="78" fillId="61" borderId="0" applyNumberFormat="0" applyBorder="0" applyAlignment="0" applyProtection="0"/>
    <xf numFmtId="184" fontId="78" fillId="61" borderId="0" applyNumberFormat="0" applyBorder="0" applyAlignment="0" applyProtection="0"/>
    <xf numFmtId="184" fontId="78" fillId="61" borderId="0" applyNumberFormat="0" applyBorder="0" applyAlignment="0" applyProtection="0"/>
    <xf numFmtId="184" fontId="78" fillId="61" borderId="0" applyNumberFormat="0" applyBorder="0" applyAlignment="0" applyProtection="0"/>
    <xf numFmtId="184" fontId="78" fillId="61" borderId="0" applyNumberFormat="0" applyBorder="0" applyAlignment="0" applyProtection="0"/>
    <xf numFmtId="184" fontId="27" fillId="25" borderId="0" applyNumberFormat="0" applyBorder="0" applyAlignment="0" applyProtection="0"/>
    <xf numFmtId="184" fontId="78" fillId="61" borderId="0" applyNumberFormat="0" applyBorder="0" applyAlignment="0" applyProtection="0"/>
    <xf numFmtId="184" fontId="78" fillId="61"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78" fillId="61" borderId="0" applyNumberFormat="0" applyBorder="0" applyAlignment="0" applyProtection="0"/>
    <xf numFmtId="184" fontId="78" fillId="61"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7" fillId="25" borderId="0" applyNumberFormat="0" applyBorder="0" applyAlignment="0" applyProtection="0"/>
    <xf numFmtId="184" fontId="26" fillId="26" borderId="0" applyNumberFormat="0" applyBorder="0" applyAlignment="0" applyProtection="0"/>
    <xf numFmtId="184" fontId="26" fillId="26" borderId="0" applyNumberFormat="0" applyBorder="0" applyAlignment="0" applyProtection="0"/>
    <xf numFmtId="184" fontId="26" fillId="26" borderId="0" applyNumberFormat="0" applyBorder="0" applyAlignment="0" applyProtection="0"/>
    <xf numFmtId="184" fontId="26" fillId="27" borderId="0" applyNumberFormat="0" applyBorder="0" applyAlignment="0" applyProtection="0"/>
    <xf numFmtId="184" fontId="26" fillId="27" borderId="0" applyNumberFormat="0" applyBorder="0" applyAlignment="0" applyProtection="0"/>
    <xf numFmtId="184" fontId="26" fillId="27" borderId="0" applyNumberFormat="0" applyBorder="0" applyAlignment="0" applyProtection="0"/>
    <xf numFmtId="184" fontId="27" fillId="28" borderId="0" applyNumberFormat="0" applyBorder="0" applyAlignment="0" applyProtection="0"/>
    <xf numFmtId="184" fontId="27" fillId="28" borderId="0" applyNumberFormat="0" applyBorder="0" applyAlignment="0" applyProtection="0"/>
    <xf numFmtId="184" fontId="27" fillId="28"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0" fontId="27" fillId="15" borderId="0" applyNumberFormat="0" applyBorder="0" applyAlignment="0" applyProtection="0"/>
    <xf numFmtId="184" fontId="78" fillId="65"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78" fillId="65" borderId="0" applyNumberFormat="0" applyBorder="0" applyAlignment="0" applyProtection="0"/>
    <xf numFmtId="184" fontId="27" fillId="15" borderId="0" applyNumberFormat="0" applyBorder="0" applyAlignment="0" applyProtection="0"/>
    <xf numFmtId="184" fontId="78" fillId="65"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78" fillId="65" borderId="0" applyNumberFormat="0" applyBorder="0" applyAlignment="0" applyProtection="0"/>
    <xf numFmtId="184" fontId="27" fillId="24" borderId="0" applyNumberFormat="0" applyBorder="0" applyAlignment="0" applyProtection="0"/>
    <xf numFmtId="184" fontId="78" fillId="65"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78" fillId="65" borderId="0" applyNumberFormat="0" applyBorder="0" applyAlignment="0" applyProtection="0"/>
    <xf numFmtId="184" fontId="27" fillId="24" borderId="0" applyNumberFormat="0" applyBorder="0" applyAlignment="0" applyProtection="0"/>
    <xf numFmtId="184" fontId="78" fillId="65"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78" fillId="65" borderId="0" applyNumberFormat="0" applyBorder="0" applyAlignment="0" applyProtection="0"/>
    <xf numFmtId="184" fontId="78" fillId="65" borderId="0" applyNumberFormat="0" applyBorder="0" applyAlignment="0" applyProtection="0"/>
    <xf numFmtId="184" fontId="78" fillId="65" borderId="0" applyNumberFormat="0" applyBorder="0" applyAlignment="0" applyProtection="0"/>
    <xf numFmtId="184" fontId="78" fillId="65" borderId="0" applyNumberFormat="0" applyBorder="0" applyAlignment="0" applyProtection="0"/>
    <xf numFmtId="184" fontId="78" fillId="65" borderId="0" applyNumberFormat="0" applyBorder="0" applyAlignment="0" applyProtection="0"/>
    <xf numFmtId="184" fontId="78" fillId="65" borderId="0" applyNumberFormat="0" applyBorder="0" applyAlignment="0" applyProtection="0"/>
    <xf numFmtId="184" fontId="78" fillId="65" borderId="0" applyNumberFormat="0" applyBorder="0" applyAlignment="0" applyProtection="0"/>
    <xf numFmtId="184" fontId="78" fillId="65" borderId="0" applyNumberFormat="0" applyBorder="0" applyAlignment="0" applyProtection="0"/>
    <xf numFmtId="184" fontId="78" fillId="65" borderId="0" applyNumberFormat="0" applyBorder="0" applyAlignment="0" applyProtection="0"/>
    <xf numFmtId="184" fontId="78" fillId="65" borderId="0" applyNumberFormat="0" applyBorder="0" applyAlignment="0" applyProtection="0"/>
    <xf numFmtId="184" fontId="27" fillId="24" borderId="0" applyNumberFormat="0" applyBorder="0" applyAlignment="0" applyProtection="0"/>
    <xf numFmtId="184" fontId="78" fillId="65" borderId="0" applyNumberFormat="0" applyBorder="0" applyAlignment="0" applyProtection="0"/>
    <xf numFmtId="184" fontId="78" fillId="65"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78" fillId="65" borderId="0" applyNumberFormat="0" applyBorder="0" applyAlignment="0" applyProtection="0"/>
    <xf numFmtId="184" fontId="78" fillId="65"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7" fillId="24" borderId="0" applyNumberFormat="0" applyBorder="0" applyAlignment="0" applyProtection="0"/>
    <xf numFmtId="184" fontId="26" fillId="27" borderId="0" applyNumberFormat="0" applyBorder="0" applyAlignment="0" applyProtection="0"/>
    <xf numFmtId="184" fontId="26" fillId="27" borderId="0" applyNumberFormat="0" applyBorder="0" applyAlignment="0" applyProtection="0"/>
    <xf numFmtId="184" fontId="26" fillId="27" borderId="0" applyNumberFormat="0" applyBorder="0" applyAlignment="0" applyProtection="0"/>
    <xf numFmtId="184" fontId="26" fillId="28" borderId="0" applyNumberFormat="0" applyBorder="0" applyAlignment="0" applyProtection="0"/>
    <xf numFmtId="184" fontId="26" fillId="28" borderId="0" applyNumberFormat="0" applyBorder="0" applyAlignment="0" applyProtection="0"/>
    <xf numFmtId="184" fontId="26" fillId="28" borderId="0" applyNumberFormat="0" applyBorder="0" applyAlignment="0" applyProtection="0"/>
    <xf numFmtId="184" fontId="27" fillId="28" borderId="0" applyNumberFormat="0" applyBorder="0" applyAlignment="0" applyProtection="0"/>
    <xf numFmtId="184" fontId="27" fillId="28" borderId="0" applyNumberFormat="0" applyBorder="0" applyAlignment="0" applyProtection="0"/>
    <xf numFmtId="184" fontId="27" fillId="28"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0" fontId="27" fillId="108" borderId="0" applyNumberFormat="0" applyBorder="0" applyAlignment="0" applyProtection="0"/>
    <xf numFmtId="184" fontId="78" fillId="6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78" fillId="69" borderId="0" applyNumberFormat="0" applyBorder="0" applyAlignment="0" applyProtection="0"/>
    <xf numFmtId="184" fontId="27" fillId="108" borderId="0" applyNumberFormat="0" applyBorder="0" applyAlignment="0" applyProtection="0"/>
    <xf numFmtId="184" fontId="78" fillId="6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78" fillId="69" borderId="0" applyNumberFormat="0" applyBorder="0" applyAlignment="0" applyProtection="0"/>
    <xf numFmtId="184" fontId="27" fillId="29" borderId="0" applyNumberFormat="0" applyBorder="0" applyAlignment="0" applyProtection="0"/>
    <xf numFmtId="184" fontId="78" fillId="6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78" fillId="69" borderId="0" applyNumberFormat="0" applyBorder="0" applyAlignment="0" applyProtection="0"/>
    <xf numFmtId="184" fontId="27" fillId="29" borderId="0" applyNumberFormat="0" applyBorder="0" applyAlignment="0" applyProtection="0"/>
    <xf numFmtId="184" fontId="78" fillId="6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78" fillId="69" borderId="0" applyNumberFormat="0" applyBorder="0" applyAlignment="0" applyProtection="0"/>
    <xf numFmtId="184" fontId="78" fillId="69" borderId="0" applyNumberFormat="0" applyBorder="0" applyAlignment="0" applyProtection="0"/>
    <xf numFmtId="184" fontId="78" fillId="69" borderId="0" applyNumberFormat="0" applyBorder="0" applyAlignment="0" applyProtection="0"/>
    <xf numFmtId="184" fontId="78" fillId="69" borderId="0" applyNumberFormat="0" applyBorder="0" applyAlignment="0" applyProtection="0"/>
    <xf numFmtId="184" fontId="78" fillId="69" borderId="0" applyNumberFormat="0" applyBorder="0" applyAlignment="0" applyProtection="0"/>
    <xf numFmtId="184" fontId="78" fillId="69" borderId="0" applyNumberFormat="0" applyBorder="0" applyAlignment="0" applyProtection="0"/>
    <xf numFmtId="184" fontId="78" fillId="69" borderId="0" applyNumberFormat="0" applyBorder="0" applyAlignment="0" applyProtection="0"/>
    <xf numFmtId="184" fontId="78" fillId="69" borderId="0" applyNumberFormat="0" applyBorder="0" applyAlignment="0" applyProtection="0"/>
    <xf numFmtId="184" fontId="78" fillId="69" borderId="0" applyNumberFormat="0" applyBorder="0" applyAlignment="0" applyProtection="0"/>
    <xf numFmtId="184" fontId="78" fillId="69" borderId="0" applyNumberFormat="0" applyBorder="0" applyAlignment="0" applyProtection="0"/>
    <xf numFmtId="184" fontId="27" fillId="29" borderId="0" applyNumberFormat="0" applyBorder="0" applyAlignment="0" applyProtection="0"/>
    <xf numFmtId="184" fontId="78" fillId="69" borderId="0" applyNumberFormat="0" applyBorder="0" applyAlignment="0" applyProtection="0"/>
    <xf numFmtId="184" fontId="78" fillId="6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78" fillId="69" borderId="0" applyNumberFormat="0" applyBorder="0" applyAlignment="0" applyProtection="0"/>
    <xf numFmtId="184" fontId="78" fillId="6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7" fillId="29" borderId="0" applyNumberFormat="0" applyBorder="0" applyAlignment="0" applyProtection="0"/>
    <xf numFmtId="184" fontId="26" fillId="18" borderId="0" applyNumberFormat="0" applyBorder="0" applyAlignment="0" applyProtection="0"/>
    <xf numFmtId="184" fontId="26" fillId="18" borderId="0" applyNumberFormat="0" applyBorder="0" applyAlignment="0" applyProtection="0"/>
    <xf numFmtId="184" fontId="26" fillId="18" borderId="0" applyNumberFormat="0" applyBorder="0" applyAlignment="0" applyProtection="0"/>
    <xf numFmtId="184" fontId="26" fillId="19" borderId="0" applyNumberFormat="0" applyBorder="0" applyAlignment="0" applyProtection="0"/>
    <xf numFmtId="184" fontId="26" fillId="19" borderId="0" applyNumberFormat="0" applyBorder="0" applyAlignment="0" applyProtection="0"/>
    <xf numFmtId="184" fontId="26" fillId="19" borderId="0" applyNumberFormat="0" applyBorder="0" applyAlignment="0" applyProtection="0"/>
    <xf numFmtId="184" fontId="27" fillId="19" borderId="0" applyNumberFormat="0" applyBorder="0" applyAlignment="0" applyProtection="0"/>
    <xf numFmtId="184" fontId="27" fillId="19" borderId="0" applyNumberFormat="0" applyBorder="0" applyAlignment="0" applyProtection="0"/>
    <xf numFmtId="184" fontId="27" fillId="19"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0" fontId="27" fillId="96" borderId="0" applyNumberFormat="0" applyBorder="0" applyAlignment="0" applyProtection="0"/>
    <xf numFmtId="184" fontId="78" fillId="73"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78" fillId="73" borderId="0" applyNumberFormat="0" applyBorder="0" applyAlignment="0" applyProtection="0"/>
    <xf numFmtId="184" fontId="27" fillId="96" borderId="0" applyNumberFormat="0" applyBorder="0" applyAlignment="0" applyProtection="0"/>
    <xf numFmtId="184" fontId="78" fillId="73"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78" fillId="73" borderId="0" applyNumberFormat="0" applyBorder="0" applyAlignment="0" applyProtection="0"/>
    <xf numFmtId="184" fontId="27" fillId="30" borderId="0" applyNumberFormat="0" applyBorder="0" applyAlignment="0" applyProtection="0"/>
    <xf numFmtId="184" fontId="78" fillId="73"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78" fillId="73" borderId="0" applyNumberFormat="0" applyBorder="0" applyAlignment="0" applyProtection="0"/>
    <xf numFmtId="184" fontId="27" fillId="30" borderId="0" applyNumberFormat="0" applyBorder="0" applyAlignment="0" applyProtection="0"/>
    <xf numFmtId="184" fontId="78" fillId="73"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78" fillId="73" borderId="0" applyNumberFormat="0" applyBorder="0" applyAlignment="0" applyProtection="0"/>
    <xf numFmtId="184" fontId="78" fillId="73" borderId="0" applyNumberFormat="0" applyBorder="0" applyAlignment="0" applyProtection="0"/>
    <xf numFmtId="184" fontId="78" fillId="73" borderId="0" applyNumberFormat="0" applyBorder="0" applyAlignment="0" applyProtection="0"/>
    <xf numFmtId="184" fontId="78" fillId="73" borderId="0" applyNumberFormat="0" applyBorder="0" applyAlignment="0" applyProtection="0"/>
    <xf numFmtId="184" fontId="78" fillId="73" borderId="0" applyNumberFormat="0" applyBorder="0" applyAlignment="0" applyProtection="0"/>
    <xf numFmtId="184" fontId="78" fillId="73" borderId="0" applyNumberFormat="0" applyBorder="0" applyAlignment="0" applyProtection="0"/>
    <xf numFmtId="184" fontId="78" fillId="73" borderId="0" applyNumberFormat="0" applyBorder="0" applyAlignment="0" applyProtection="0"/>
    <xf numFmtId="184" fontId="78" fillId="73" borderId="0" applyNumberFormat="0" applyBorder="0" applyAlignment="0" applyProtection="0"/>
    <xf numFmtId="184" fontId="78" fillId="73" borderId="0" applyNumberFormat="0" applyBorder="0" applyAlignment="0" applyProtection="0"/>
    <xf numFmtId="184" fontId="78" fillId="73" borderId="0" applyNumberFormat="0" applyBorder="0" applyAlignment="0" applyProtection="0"/>
    <xf numFmtId="184" fontId="27" fillId="30" borderId="0" applyNumberFormat="0" applyBorder="0" applyAlignment="0" applyProtection="0"/>
    <xf numFmtId="184" fontId="78" fillId="73" borderId="0" applyNumberFormat="0" applyBorder="0" applyAlignment="0" applyProtection="0"/>
    <xf numFmtId="184" fontId="78" fillId="73"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78" fillId="73" borderId="0" applyNumberFormat="0" applyBorder="0" applyAlignment="0" applyProtection="0"/>
    <xf numFmtId="184" fontId="78" fillId="73"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7" fillId="30" borderId="0" applyNumberFormat="0" applyBorder="0" applyAlignment="0" applyProtection="0"/>
    <xf numFmtId="184" fontId="26" fillId="31" borderId="0" applyNumberFormat="0" applyBorder="0" applyAlignment="0" applyProtection="0"/>
    <xf numFmtId="184" fontId="26" fillId="31" borderId="0" applyNumberFormat="0" applyBorder="0" applyAlignment="0" applyProtection="0"/>
    <xf numFmtId="184" fontId="26" fillId="31" borderId="0" applyNumberFormat="0" applyBorder="0" applyAlignment="0" applyProtection="0"/>
    <xf numFmtId="184" fontId="26" fillId="23" borderId="0" applyNumberFormat="0" applyBorder="0" applyAlignment="0" applyProtection="0"/>
    <xf numFmtId="184" fontId="26" fillId="23" borderId="0" applyNumberFormat="0" applyBorder="0" applyAlignment="0" applyProtection="0"/>
    <xf numFmtId="184" fontId="26" fillId="23" borderId="0" applyNumberFormat="0" applyBorder="0" applyAlignment="0" applyProtection="0"/>
    <xf numFmtId="184" fontId="27" fillId="32" borderId="0" applyNumberFormat="0" applyBorder="0" applyAlignment="0" applyProtection="0"/>
    <xf numFmtId="184" fontId="27" fillId="32" borderId="0" applyNumberFormat="0" applyBorder="0" applyAlignment="0" applyProtection="0"/>
    <xf numFmtId="184" fontId="27" fillId="32"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0" fontId="27" fillId="43" borderId="0" applyNumberFormat="0" applyBorder="0" applyAlignment="0" applyProtection="0"/>
    <xf numFmtId="184" fontId="78" fillId="77"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78" fillId="77" borderId="0" applyNumberFormat="0" applyBorder="0" applyAlignment="0" applyProtection="0"/>
    <xf numFmtId="184" fontId="27" fillId="43" borderId="0" applyNumberFormat="0" applyBorder="0" applyAlignment="0" applyProtection="0"/>
    <xf numFmtId="184" fontId="78" fillId="77"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78" fillId="77" borderId="0" applyNumberFormat="0" applyBorder="0" applyAlignment="0" applyProtection="0"/>
    <xf numFmtId="184" fontId="27" fillId="33" borderId="0" applyNumberFormat="0" applyBorder="0" applyAlignment="0" applyProtection="0"/>
    <xf numFmtId="184" fontId="78" fillId="77"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78" fillId="77" borderId="0" applyNumberFormat="0" applyBorder="0" applyAlignment="0" applyProtection="0"/>
    <xf numFmtId="184" fontId="27" fillId="33" borderId="0" applyNumberFormat="0" applyBorder="0" applyAlignment="0" applyProtection="0"/>
    <xf numFmtId="184" fontId="78" fillId="77"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78" fillId="77" borderId="0" applyNumberFormat="0" applyBorder="0" applyAlignment="0" applyProtection="0"/>
    <xf numFmtId="184" fontId="78" fillId="77" borderId="0" applyNumberFormat="0" applyBorder="0" applyAlignment="0" applyProtection="0"/>
    <xf numFmtId="184" fontId="78" fillId="77" borderId="0" applyNumberFormat="0" applyBorder="0" applyAlignment="0" applyProtection="0"/>
    <xf numFmtId="184" fontId="78" fillId="77" borderId="0" applyNumberFormat="0" applyBorder="0" applyAlignment="0" applyProtection="0"/>
    <xf numFmtId="184" fontId="78" fillId="77" borderId="0" applyNumberFormat="0" applyBorder="0" applyAlignment="0" applyProtection="0"/>
    <xf numFmtId="184" fontId="78" fillId="77" borderId="0" applyNumberFormat="0" applyBorder="0" applyAlignment="0" applyProtection="0"/>
    <xf numFmtId="184" fontId="78" fillId="77" borderId="0" applyNumberFormat="0" applyBorder="0" applyAlignment="0" applyProtection="0"/>
    <xf numFmtId="184" fontId="78" fillId="77" borderId="0" applyNumberFormat="0" applyBorder="0" applyAlignment="0" applyProtection="0"/>
    <xf numFmtId="184" fontId="78" fillId="77" borderId="0" applyNumberFormat="0" applyBorder="0" applyAlignment="0" applyProtection="0"/>
    <xf numFmtId="184" fontId="78" fillId="77" borderId="0" applyNumberFormat="0" applyBorder="0" applyAlignment="0" applyProtection="0"/>
    <xf numFmtId="184" fontId="27" fillId="33" borderId="0" applyNumberFormat="0" applyBorder="0" applyAlignment="0" applyProtection="0"/>
    <xf numFmtId="184" fontId="78" fillId="77" borderId="0" applyNumberFormat="0" applyBorder="0" applyAlignment="0" applyProtection="0"/>
    <xf numFmtId="184" fontId="78" fillId="77"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78" fillId="77" borderId="0" applyNumberFormat="0" applyBorder="0" applyAlignment="0" applyProtection="0"/>
    <xf numFmtId="184" fontId="78" fillId="77"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184" fontId="27" fillId="33" borderId="0" applyNumberFormat="0" applyBorder="0" applyAlignment="0" applyProtection="0"/>
    <xf numFmtId="0" fontId="124" fillId="13" borderId="0" applyNumberFormat="0" applyBorder="0" applyAlignment="0" applyProtection="0"/>
    <xf numFmtId="184" fontId="68" fillId="52" borderId="0" applyNumberFormat="0" applyBorder="0" applyAlignment="0" applyProtection="0"/>
    <xf numFmtId="184" fontId="28" fillId="23" borderId="0" applyNumberFormat="0" applyBorder="0" applyAlignment="0" applyProtection="0"/>
    <xf numFmtId="184" fontId="28" fillId="23" borderId="0" applyNumberFormat="0" applyBorder="0" applyAlignment="0" applyProtection="0"/>
    <xf numFmtId="184" fontId="68" fillId="52" borderId="0" applyNumberFormat="0" applyBorder="0" applyAlignment="0" applyProtection="0"/>
    <xf numFmtId="184" fontId="124" fillId="13" borderId="0" applyNumberFormat="0" applyBorder="0" applyAlignment="0" applyProtection="0"/>
    <xf numFmtId="184" fontId="68" fillId="52" borderId="0" applyNumberFormat="0" applyBorder="0" applyAlignment="0" applyProtection="0"/>
    <xf numFmtId="184" fontId="28" fillId="23" borderId="0" applyNumberFormat="0" applyBorder="0" applyAlignment="0" applyProtection="0"/>
    <xf numFmtId="184" fontId="68" fillId="52" borderId="0" applyNumberFormat="0" applyBorder="0" applyAlignment="0" applyProtection="0"/>
    <xf numFmtId="184" fontId="68" fillId="52" borderId="0" applyNumberFormat="0" applyBorder="0" applyAlignment="0" applyProtection="0"/>
    <xf numFmtId="184" fontId="28" fillId="23" borderId="0" applyNumberFormat="0" applyBorder="0" applyAlignment="0" applyProtection="0"/>
    <xf numFmtId="184" fontId="28" fillId="23" borderId="0" applyNumberFormat="0" applyBorder="0" applyAlignment="0" applyProtection="0"/>
    <xf numFmtId="0" fontId="125" fillId="16" borderId="40" applyNumberFormat="0" applyAlignment="0" applyProtection="0"/>
    <xf numFmtId="184" fontId="72" fillId="2" borderId="1" applyNumberFormat="0" applyAlignment="0" applyProtection="0"/>
    <xf numFmtId="184" fontId="30" fillId="34" borderId="40" applyNumberFormat="0" applyAlignment="0" applyProtection="0"/>
    <xf numFmtId="184" fontId="30" fillId="34" borderId="40" applyNumberFormat="0" applyAlignment="0" applyProtection="0"/>
    <xf numFmtId="184" fontId="72" fillId="2" borderId="1" applyNumberFormat="0" applyAlignment="0" applyProtection="0"/>
    <xf numFmtId="184" fontId="125" fillId="16" borderId="40" applyNumberFormat="0" applyAlignment="0" applyProtection="0"/>
    <xf numFmtId="184" fontId="72" fillId="2" borderId="1" applyNumberFormat="0" applyAlignment="0" applyProtection="0"/>
    <xf numFmtId="184" fontId="30" fillId="34" borderId="40" applyNumberFormat="0" applyAlignment="0" applyProtection="0"/>
    <xf numFmtId="184" fontId="72" fillId="2" borderId="1" applyNumberFormat="0" applyAlignment="0" applyProtection="0"/>
    <xf numFmtId="184" fontId="72" fillId="2" borderId="1" applyNumberFormat="0" applyAlignment="0" applyProtection="0"/>
    <xf numFmtId="184" fontId="30" fillId="34" borderId="40" applyNumberFormat="0" applyAlignment="0" applyProtection="0"/>
    <xf numFmtId="184" fontId="30" fillId="34" borderId="40" applyNumberFormat="0" applyAlignment="0" applyProtection="0"/>
    <xf numFmtId="0" fontId="31" fillId="110" borderId="41" applyNumberFormat="0" applyAlignment="0" applyProtection="0"/>
    <xf numFmtId="184" fontId="74" fillId="55" borderId="57" applyNumberFormat="0" applyAlignment="0" applyProtection="0"/>
    <xf numFmtId="184" fontId="31" fillId="24" borderId="41" applyNumberFormat="0" applyAlignment="0" applyProtection="0"/>
    <xf numFmtId="184" fontId="31" fillId="24" borderId="41" applyNumberFormat="0" applyAlignment="0" applyProtection="0"/>
    <xf numFmtId="184" fontId="74" fillId="55" borderId="57" applyNumberFormat="0" applyAlignment="0" applyProtection="0"/>
    <xf numFmtId="184" fontId="31" fillId="110" borderId="41" applyNumberFormat="0" applyAlignment="0" applyProtection="0"/>
    <xf numFmtId="184" fontId="74" fillId="55" borderId="57" applyNumberFormat="0" applyAlignment="0" applyProtection="0"/>
    <xf numFmtId="184" fontId="31" fillId="24" borderId="41" applyNumberFormat="0" applyAlignment="0" applyProtection="0"/>
    <xf numFmtId="184" fontId="74" fillId="55" borderId="57" applyNumberFormat="0" applyAlignment="0" applyProtection="0"/>
    <xf numFmtId="184" fontId="74" fillId="55" borderId="57" applyNumberFormat="0" applyAlignment="0" applyProtection="0"/>
    <xf numFmtId="184" fontId="31" fillId="24" borderId="41" applyNumberFormat="0" applyAlignment="0" applyProtection="0"/>
    <xf numFmtId="184" fontId="31" fillId="24" borderId="41" applyNumberFormat="0" applyAlignment="0" applyProtection="0"/>
    <xf numFmtId="0"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33" fillId="35" borderId="0" applyNumberFormat="0" applyBorder="0" applyAlignment="0" applyProtection="0"/>
    <xf numFmtId="184" fontId="33" fillId="35" borderId="0" applyNumberFormat="0" applyBorder="0" applyAlignment="0" applyProtection="0"/>
    <xf numFmtId="184" fontId="33" fillId="35" borderId="0" applyNumberFormat="0" applyBorder="0" applyAlignment="0" applyProtection="0"/>
    <xf numFmtId="184" fontId="33" fillId="36" borderId="0" applyNumberFormat="0" applyBorder="0" applyAlignment="0" applyProtection="0"/>
    <xf numFmtId="184" fontId="33" fillId="36" borderId="0" applyNumberFormat="0" applyBorder="0" applyAlignment="0" applyProtection="0"/>
    <xf numFmtId="184" fontId="33" fillId="36" borderId="0" applyNumberFormat="0" applyBorder="0" applyAlignment="0" applyProtection="0"/>
    <xf numFmtId="184" fontId="33" fillId="37" borderId="0" applyNumberFormat="0" applyBorder="0" applyAlignment="0" applyProtection="0"/>
    <xf numFmtId="184" fontId="33" fillId="37" borderId="0" applyNumberFormat="0" applyBorder="0" applyAlignment="0" applyProtection="0"/>
    <xf numFmtId="184" fontId="33" fillId="37" borderId="0" applyNumberFormat="0" applyBorder="0" applyAlignment="0" applyProtection="0"/>
    <xf numFmtId="0" fontId="126" fillId="0" borderId="0" applyNumberFormat="0" applyFill="0" applyBorder="0" applyAlignment="0" applyProtection="0"/>
    <xf numFmtId="184" fontId="76" fillId="0" borderId="0" applyNumberFormat="0" applyFill="0" applyBorder="0" applyAlignment="0" applyProtection="0"/>
    <xf numFmtId="184" fontId="34" fillId="0" borderId="0" applyNumberFormat="0" applyFill="0" applyBorder="0" applyAlignment="0" applyProtection="0"/>
    <xf numFmtId="184" fontId="34" fillId="0" borderId="0" applyNumberFormat="0" applyFill="0" applyBorder="0" applyAlignment="0" applyProtection="0"/>
    <xf numFmtId="184" fontId="76" fillId="0" borderId="0" applyNumberFormat="0" applyFill="0" applyBorder="0" applyAlignment="0" applyProtection="0"/>
    <xf numFmtId="184" fontId="126" fillId="0" borderId="0" applyNumberFormat="0" applyFill="0" applyBorder="0" applyAlignment="0" applyProtection="0"/>
    <xf numFmtId="184" fontId="76" fillId="0" borderId="0" applyNumberFormat="0" applyFill="0" applyBorder="0" applyAlignment="0" applyProtection="0"/>
    <xf numFmtId="184" fontId="34" fillId="0" borderId="0" applyNumberFormat="0" applyFill="0" applyBorder="0" applyAlignment="0" applyProtection="0"/>
    <xf numFmtId="184" fontId="76" fillId="0" borderId="0" applyNumberFormat="0" applyFill="0" applyBorder="0" applyAlignment="0" applyProtection="0"/>
    <xf numFmtId="184" fontId="76" fillId="0" borderId="0" applyNumberFormat="0" applyFill="0" applyBorder="0" applyAlignment="0" applyProtection="0"/>
    <xf numFmtId="184" fontId="34" fillId="0" borderId="0" applyNumberFormat="0" applyFill="0" applyBorder="0" applyAlignment="0" applyProtection="0"/>
    <xf numFmtId="184" fontId="34" fillId="0" borderId="0" applyNumberFormat="0" applyFill="0" applyBorder="0" applyAlignment="0" applyProtection="0"/>
    <xf numFmtId="0" fontId="35" fillId="104" borderId="0" applyNumberFormat="0" applyBorder="0" applyAlignment="0" applyProtection="0"/>
    <xf numFmtId="184" fontId="67" fillId="51" borderId="0" applyNumberFormat="0" applyBorder="0" applyAlignment="0" applyProtection="0"/>
    <xf numFmtId="184" fontId="35" fillId="38" borderId="0" applyNumberFormat="0" applyBorder="0" applyAlignment="0" applyProtection="0"/>
    <xf numFmtId="184" fontId="35" fillId="38" borderId="0" applyNumberFormat="0" applyBorder="0" applyAlignment="0" applyProtection="0"/>
    <xf numFmtId="184" fontId="67" fillId="51" borderId="0" applyNumberFormat="0" applyBorder="0" applyAlignment="0" applyProtection="0"/>
    <xf numFmtId="184" fontId="35" fillId="104" borderId="0" applyNumberFormat="0" applyBorder="0" applyAlignment="0" applyProtection="0"/>
    <xf numFmtId="184" fontId="67" fillId="51" borderId="0" applyNumberFormat="0" applyBorder="0" applyAlignment="0" applyProtection="0"/>
    <xf numFmtId="184" fontId="35" fillId="38" borderId="0" applyNumberFormat="0" applyBorder="0" applyAlignment="0" applyProtection="0"/>
    <xf numFmtId="184" fontId="67" fillId="51" borderId="0" applyNumberFormat="0" applyBorder="0" applyAlignment="0" applyProtection="0"/>
    <xf numFmtId="184" fontId="67" fillId="51" borderId="0" applyNumberFormat="0" applyBorder="0" applyAlignment="0" applyProtection="0"/>
    <xf numFmtId="184" fontId="35" fillId="38" borderId="0" applyNumberFormat="0" applyBorder="0" applyAlignment="0" applyProtection="0"/>
    <xf numFmtId="184" fontId="35" fillId="38" borderId="0" applyNumberFormat="0" applyBorder="0" applyAlignment="0" applyProtection="0"/>
    <xf numFmtId="0" fontId="117" fillId="0" borderId="0" applyNumberFormat="0" applyFill="0" applyBorder="0" applyAlignment="0" applyProtection="0"/>
    <xf numFmtId="184" fontId="117" fillId="0" borderId="0" applyNumberFormat="0" applyFill="0" applyBorder="0" applyAlignment="0" applyProtection="0"/>
    <xf numFmtId="184" fontId="117" fillId="0" borderId="0" applyNumberFormat="0" applyFill="0" applyBorder="0" applyAlignment="0" applyProtection="0"/>
    <xf numFmtId="184" fontId="117" fillId="0" borderId="0" applyNumberFormat="0" applyFill="0" applyBorder="0" applyAlignment="0" applyProtection="0"/>
    <xf numFmtId="0" fontId="118" fillId="0" borderId="30" applyNumberFormat="0" applyAlignment="0" applyProtection="0">
      <alignment horizontal="left" vertical="center"/>
    </xf>
    <xf numFmtId="184" fontId="118" fillId="0" borderId="30" applyNumberFormat="0" applyAlignment="0" applyProtection="0">
      <alignment horizontal="left" vertical="center"/>
    </xf>
    <xf numFmtId="184" fontId="118" fillId="0" borderId="30" applyNumberFormat="0" applyAlignment="0" applyProtection="0">
      <alignment horizontal="left" vertical="center"/>
    </xf>
    <xf numFmtId="184" fontId="118" fillId="0" borderId="30" applyNumberFormat="0" applyAlignment="0" applyProtection="0">
      <alignment horizontal="left" vertical="center"/>
    </xf>
    <xf numFmtId="184" fontId="118" fillId="0" borderId="30" applyNumberFormat="0" applyAlignment="0" applyProtection="0">
      <alignment horizontal="left" vertical="center"/>
    </xf>
    <xf numFmtId="184" fontId="118" fillId="0" borderId="30" applyNumberFormat="0" applyAlignment="0" applyProtection="0">
      <alignment horizontal="left" vertical="center"/>
    </xf>
    <xf numFmtId="0" fontId="118" fillId="0" borderId="4">
      <alignment horizontal="left" vertical="center"/>
    </xf>
    <xf numFmtId="184" fontId="118" fillId="0" borderId="4">
      <alignment horizontal="left" vertical="center"/>
    </xf>
    <xf numFmtId="184" fontId="118" fillId="0" borderId="4">
      <alignment horizontal="left" vertical="center"/>
    </xf>
    <xf numFmtId="184" fontId="118" fillId="0" borderId="4">
      <alignment horizontal="left" vertical="center"/>
    </xf>
    <xf numFmtId="184" fontId="118" fillId="0" borderId="4">
      <alignment horizontal="left" vertical="center"/>
    </xf>
    <xf numFmtId="184" fontId="118" fillId="0" borderId="4">
      <alignment horizontal="left" vertical="center"/>
    </xf>
    <xf numFmtId="0" fontId="127" fillId="0" borderId="70" applyNumberFormat="0" applyFill="0" applyAlignment="0" applyProtection="0"/>
    <xf numFmtId="184" fontId="64" fillId="0" borderId="52" applyNumberFormat="0" applyFill="0" applyAlignment="0" applyProtection="0"/>
    <xf numFmtId="184" fontId="36" fillId="0" borderId="42" applyNumberFormat="0" applyFill="0" applyAlignment="0" applyProtection="0"/>
    <xf numFmtId="184" fontId="36" fillId="0" borderId="42" applyNumberFormat="0" applyFill="0" applyAlignment="0" applyProtection="0"/>
    <xf numFmtId="184" fontId="64" fillId="0" borderId="52" applyNumberFormat="0" applyFill="0" applyAlignment="0" applyProtection="0"/>
    <xf numFmtId="184" fontId="127" fillId="0" borderId="70" applyNumberFormat="0" applyFill="0" applyAlignment="0" applyProtection="0"/>
    <xf numFmtId="184" fontId="64" fillId="0" borderId="52" applyNumberFormat="0" applyFill="0" applyAlignment="0" applyProtection="0"/>
    <xf numFmtId="184" fontId="36" fillId="0" borderId="42" applyNumberFormat="0" applyFill="0" applyAlignment="0" applyProtection="0"/>
    <xf numFmtId="184" fontId="64" fillId="0" borderId="52" applyNumberFormat="0" applyFill="0" applyAlignment="0" applyProtection="0"/>
    <xf numFmtId="184" fontId="64" fillId="0" borderId="52" applyNumberFormat="0" applyFill="0" applyAlignment="0" applyProtection="0"/>
    <xf numFmtId="184" fontId="36" fillId="0" borderId="42" applyNumberFormat="0" applyFill="0" applyAlignment="0" applyProtection="0"/>
    <xf numFmtId="184" fontId="36" fillId="0" borderId="42" applyNumberFormat="0" applyFill="0" applyAlignment="0" applyProtection="0"/>
    <xf numFmtId="0" fontId="128" fillId="0" borderId="43" applyNumberFormat="0" applyFill="0" applyAlignment="0" applyProtection="0"/>
    <xf numFmtId="184" fontId="65" fillId="0" borderId="53" applyNumberFormat="0" applyFill="0" applyAlignment="0" applyProtection="0"/>
    <xf numFmtId="184" fontId="37" fillId="0" borderId="43" applyNumberFormat="0" applyFill="0" applyAlignment="0" applyProtection="0"/>
    <xf numFmtId="184" fontId="37" fillId="0" borderId="43" applyNumberFormat="0" applyFill="0" applyAlignment="0" applyProtection="0"/>
    <xf numFmtId="184" fontId="65" fillId="0" borderId="53" applyNumberFormat="0" applyFill="0" applyAlignment="0" applyProtection="0"/>
    <xf numFmtId="184" fontId="128" fillId="0" borderId="43" applyNumberFormat="0" applyFill="0" applyAlignment="0" applyProtection="0"/>
    <xf numFmtId="184" fontId="65" fillId="0" borderId="53" applyNumberFormat="0" applyFill="0" applyAlignment="0" applyProtection="0"/>
    <xf numFmtId="184" fontId="37" fillId="0" borderId="43" applyNumberFormat="0" applyFill="0" applyAlignment="0" applyProtection="0"/>
    <xf numFmtId="184" fontId="65" fillId="0" borderId="53" applyNumberFormat="0" applyFill="0" applyAlignment="0" applyProtection="0"/>
    <xf numFmtId="184" fontId="65" fillId="0" borderId="53" applyNumberFormat="0" applyFill="0" applyAlignment="0" applyProtection="0"/>
    <xf numFmtId="184" fontId="37" fillId="0" borderId="43" applyNumberFormat="0" applyFill="0" applyAlignment="0" applyProtection="0"/>
    <xf numFmtId="184" fontId="37" fillId="0" borderId="43" applyNumberFormat="0" applyFill="0" applyAlignment="0" applyProtection="0"/>
    <xf numFmtId="0" fontId="129" fillId="0" borderId="71" applyNumberFormat="0" applyFill="0" applyAlignment="0" applyProtection="0"/>
    <xf numFmtId="184" fontId="66" fillId="0" borderId="54" applyNumberFormat="0" applyFill="0" applyAlignment="0" applyProtection="0"/>
    <xf numFmtId="184" fontId="38" fillId="0" borderId="44" applyNumberFormat="0" applyFill="0" applyAlignment="0" applyProtection="0"/>
    <xf numFmtId="184" fontId="38" fillId="0" borderId="44" applyNumberFormat="0" applyFill="0" applyAlignment="0" applyProtection="0"/>
    <xf numFmtId="184" fontId="66" fillId="0" borderId="54" applyNumberFormat="0" applyFill="0" applyAlignment="0" applyProtection="0"/>
    <xf numFmtId="184" fontId="129" fillId="0" borderId="71" applyNumberFormat="0" applyFill="0" applyAlignment="0" applyProtection="0"/>
    <xf numFmtId="184" fontId="66" fillId="0" borderId="54" applyNumberFormat="0" applyFill="0" applyAlignment="0" applyProtection="0"/>
    <xf numFmtId="184" fontId="38" fillId="0" borderId="44" applyNumberFormat="0" applyFill="0" applyAlignment="0" applyProtection="0"/>
    <xf numFmtId="184" fontId="66" fillId="0" borderId="54" applyNumberFormat="0" applyFill="0" applyAlignment="0" applyProtection="0"/>
    <xf numFmtId="184" fontId="66" fillId="0" borderId="54" applyNumberFormat="0" applyFill="0" applyAlignment="0" applyProtection="0"/>
    <xf numFmtId="184" fontId="38" fillId="0" borderId="44" applyNumberFormat="0" applyFill="0" applyAlignment="0" applyProtection="0"/>
    <xf numFmtId="184" fontId="38" fillId="0" borderId="44" applyNumberFormat="0" applyFill="0" applyAlignment="0" applyProtection="0"/>
    <xf numFmtId="0" fontId="129" fillId="0" borderId="0" applyNumberFormat="0" applyFill="0" applyBorder="0" applyAlignment="0" applyProtection="0"/>
    <xf numFmtId="184" fontId="66" fillId="0" borderId="0" applyNumberFormat="0" applyFill="0" applyBorder="0" applyAlignment="0" applyProtection="0"/>
    <xf numFmtId="184" fontId="38" fillId="0" borderId="0" applyNumberFormat="0" applyFill="0" applyBorder="0" applyAlignment="0" applyProtection="0"/>
    <xf numFmtId="184" fontId="38" fillId="0" borderId="0" applyNumberFormat="0" applyFill="0" applyBorder="0" applyAlignment="0" applyProtection="0"/>
    <xf numFmtId="184" fontId="66" fillId="0" borderId="0" applyNumberFormat="0" applyFill="0" applyBorder="0" applyAlignment="0" applyProtection="0"/>
    <xf numFmtId="184" fontId="129" fillId="0" borderId="0" applyNumberFormat="0" applyFill="0" applyBorder="0" applyAlignment="0" applyProtection="0"/>
    <xf numFmtId="184" fontId="66" fillId="0" borderId="0" applyNumberFormat="0" applyFill="0" applyBorder="0" applyAlignment="0" applyProtection="0"/>
    <xf numFmtId="184" fontId="38" fillId="0" borderId="0" applyNumberFormat="0" applyFill="0" applyBorder="0" applyAlignment="0" applyProtection="0"/>
    <xf numFmtId="184" fontId="66" fillId="0" borderId="0" applyNumberFormat="0" applyFill="0" applyBorder="0" applyAlignment="0" applyProtection="0"/>
    <xf numFmtId="184" fontId="66" fillId="0" borderId="0" applyNumberFormat="0" applyFill="0" applyBorder="0" applyAlignment="0" applyProtection="0"/>
    <xf numFmtId="184" fontId="38" fillId="0" borderId="0" applyNumberFormat="0" applyFill="0" applyBorder="0" applyAlignment="0" applyProtection="0"/>
    <xf numFmtId="184" fontId="38" fillId="0" borderId="0" applyNumberFormat="0" applyFill="0" applyBorder="0" applyAlignment="0" applyProtection="0"/>
    <xf numFmtId="0" fontId="119" fillId="0" borderId="69" applyNumberFormat="0" applyFill="0" applyAlignment="0" applyProtection="0"/>
    <xf numFmtId="184" fontId="119" fillId="0" borderId="69" applyNumberFormat="0" applyFill="0" applyAlignment="0" applyProtection="0"/>
    <xf numFmtId="184" fontId="119" fillId="0" borderId="69" applyNumberFormat="0" applyFill="0" applyAlignment="0" applyProtection="0"/>
    <xf numFmtId="184" fontId="119" fillId="0" borderId="69" applyNumberFormat="0" applyFill="0" applyAlignment="0" applyProtection="0"/>
    <xf numFmtId="184" fontId="113" fillId="0" borderId="0" applyNumberFormat="0" applyFill="0" applyBorder="0" applyAlignment="0" applyProtection="0">
      <alignment vertical="top"/>
      <protection locked="0"/>
    </xf>
    <xf numFmtId="184" fontId="115" fillId="0" borderId="0" applyNumberFormat="0" applyFill="0" applyBorder="0" applyAlignment="0" applyProtection="0"/>
    <xf numFmtId="0" fontId="130" fillId="17" borderId="40" applyNumberFormat="0" applyAlignment="0" applyProtection="0"/>
    <xf numFmtId="184" fontId="130" fillId="17" borderId="40" applyNumberFormat="0" applyAlignment="0" applyProtection="0"/>
    <xf numFmtId="184" fontId="130" fillId="17" borderId="40" applyNumberFormat="0" applyAlignment="0" applyProtection="0"/>
    <xf numFmtId="184" fontId="130" fillId="17" borderId="40" applyNumberFormat="0" applyAlignment="0" applyProtection="0"/>
    <xf numFmtId="184" fontId="130" fillId="17" borderId="40" applyNumberFormat="0" applyAlignment="0" applyProtection="0"/>
    <xf numFmtId="184" fontId="130" fillId="17" borderId="40" applyNumberFormat="0" applyAlignment="0" applyProtection="0"/>
    <xf numFmtId="184" fontId="130" fillId="17" borderId="40" applyNumberFormat="0" applyAlignment="0" applyProtection="0"/>
    <xf numFmtId="184" fontId="130" fillId="17" borderId="40" applyNumberFormat="0" applyAlignment="0" applyProtection="0"/>
    <xf numFmtId="184" fontId="130" fillId="17" borderId="40" applyNumberFormat="0" applyAlignment="0" applyProtection="0"/>
    <xf numFmtId="184" fontId="130" fillId="17" borderId="40" applyNumberFormat="0" applyAlignment="0" applyProtection="0"/>
    <xf numFmtId="184" fontId="130" fillId="17" borderId="40" applyNumberFormat="0" applyAlignment="0" applyProtection="0"/>
    <xf numFmtId="0" fontId="130" fillId="17" borderId="40" applyNumberFormat="0" applyAlignment="0" applyProtection="0"/>
    <xf numFmtId="184" fontId="70" fillId="54" borderId="1" applyNumberFormat="0" applyAlignment="0" applyProtection="0"/>
    <xf numFmtId="184" fontId="39" fillId="32" borderId="40" applyNumberFormat="0" applyAlignment="0" applyProtection="0"/>
    <xf numFmtId="184" fontId="39" fillId="32" borderId="40" applyNumberFormat="0" applyAlignment="0" applyProtection="0"/>
    <xf numFmtId="184" fontId="70" fillId="54" borderId="1" applyNumberFormat="0" applyAlignment="0" applyProtection="0"/>
    <xf numFmtId="184" fontId="130" fillId="17" borderId="40" applyNumberFormat="0" applyAlignment="0" applyProtection="0"/>
    <xf numFmtId="184" fontId="70" fillId="54" borderId="1" applyNumberFormat="0" applyAlignment="0" applyProtection="0"/>
    <xf numFmtId="184" fontId="39" fillId="32" borderId="40" applyNumberFormat="0" applyAlignment="0" applyProtection="0"/>
    <xf numFmtId="184" fontId="130" fillId="17" borderId="40" applyNumberFormat="0" applyAlignment="0" applyProtection="0"/>
    <xf numFmtId="184" fontId="130" fillId="17" borderId="40" applyNumberFormat="0" applyAlignment="0" applyProtection="0"/>
    <xf numFmtId="184" fontId="130" fillId="17" borderId="40" applyNumberFormat="0" applyAlignment="0" applyProtection="0"/>
    <xf numFmtId="184" fontId="130" fillId="17" borderId="40" applyNumberFormat="0" applyAlignment="0" applyProtection="0"/>
    <xf numFmtId="0" fontId="130" fillId="17" borderId="40" applyNumberFormat="0" applyAlignment="0" applyProtection="0"/>
    <xf numFmtId="184" fontId="70" fillId="54" borderId="1" applyNumberFormat="0" applyAlignment="0" applyProtection="0"/>
    <xf numFmtId="184" fontId="39" fillId="32" borderId="40" applyNumberFormat="0" applyAlignment="0" applyProtection="0"/>
    <xf numFmtId="184" fontId="130" fillId="17" borderId="40" applyNumberFormat="0" applyAlignment="0" applyProtection="0"/>
    <xf numFmtId="184" fontId="70" fillId="54" borderId="1" applyNumberFormat="0" applyAlignment="0" applyProtection="0"/>
    <xf numFmtId="0" fontId="130" fillId="17" borderId="40" applyNumberFormat="0" applyAlignment="0" applyProtection="0"/>
    <xf numFmtId="184" fontId="130" fillId="17" borderId="40" applyNumberFormat="0" applyAlignment="0" applyProtection="0"/>
    <xf numFmtId="184" fontId="39" fillId="32" borderId="40" applyNumberFormat="0" applyAlignment="0" applyProtection="0"/>
    <xf numFmtId="0" fontId="130" fillId="17" borderId="40" applyNumberFormat="0" applyAlignment="0" applyProtection="0"/>
    <xf numFmtId="184" fontId="130" fillId="17" borderId="40" applyNumberFormat="0" applyAlignment="0" applyProtection="0"/>
    <xf numFmtId="0" fontId="130" fillId="17" borderId="40" applyNumberFormat="0" applyAlignment="0" applyProtection="0"/>
    <xf numFmtId="184" fontId="130" fillId="17" borderId="40" applyNumberFormat="0" applyAlignment="0" applyProtection="0"/>
    <xf numFmtId="0" fontId="130" fillId="17" borderId="40" applyNumberFormat="0" applyAlignment="0" applyProtection="0"/>
    <xf numFmtId="184" fontId="130" fillId="17" borderId="40" applyNumberFormat="0" applyAlignment="0" applyProtection="0"/>
    <xf numFmtId="0" fontId="130" fillId="17" borderId="40" applyNumberFormat="0" applyAlignment="0" applyProtection="0"/>
    <xf numFmtId="184" fontId="130" fillId="17" borderId="40" applyNumberFormat="0" applyAlignment="0" applyProtection="0"/>
    <xf numFmtId="0" fontId="130" fillId="17" borderId="40" applyNumberFormat="0" applyAlignment="0" applyProtection="0"/>
    <xf numFmtId="184" fontId="130" fillId="17" borderId="40" applyNumberFormat="0" applyAlignment="0" applyProtection="0"/>
    <xf numFmtId="0" fontId="131" fillId="0" borderId="72" applyNumberFormat="0" applyFill="0" applyAlignment="0" applyProtection="0"/>
    <xf numFmtId="184" fontId="73" fillId="0" borderId="56" applyNumberFormat="0" applyFill="0" applyAlignment="0" applyProtection="0"/>
    <xf numFmtId="184" fontId="40" fillId="0" borderId="45" applyNumberFormat="0" applyFill="0" applyAlignment="0" applyProtection="0"/>
    <xf numFmtId="184" fontId="40" fillId="0" borderId="45" applyNumberFormat="0" applyFill="0" applyAlignment="0" applyProtection="0"/>
    <xf numFmtId="184" fontId="73" fillId="0" borderId="56" applyNumberFormat="0" applyFill="0" applyAlignment="0" applyProtection="0"/>
    <xf numFmtId="184" fontId="131" fillId="0" borderId="72" applyNumberFormat="0" applyFill="0" applyAlignment="0" applyProtection="0"/>
    <xf numFmtId="184" fontId="73" fillId="0" borderId="56" applyNumberFormat="0" applyFill="0" applyAlignment="0" applyProtection="0"/>
    <xf numFmtId="184" fontId="40" fillId="0" borderId="45" applyNumberFormat="0" applyFill="0" applyAlignment="0" applyProtection="0"/>
    <xf numFmtId="184" fontId="73" fillId="0" borderId="56" applyNumberFormat="0" applyFill="0" applyAlignment="0" applyProtection="0"/>
    <xf numFmtId="184" fontId="73" fillId="0" borderId="56" applyNumberFormat="0" applyFill="0" applyAlignment="0" applyProtection="0"/>
    <xf numFmtId="184" fontId="40" fillId="0" borderId="45" applyNumberFormat="0" applyFill="0" applyAlignment="0" applyProtection="0"/>
    <xf numFmtId="184" fontId="40" fillId="0" borderId="45" applyNumberFormat="0" applyFill="0" applyAlignment="0" applyProtection="0"/>
    <xf numFmtId="0" fontId="41" fillId="39" borderId="0" applyNumberFormat="0" applyBorder="0" applyAlignment="0" applyProtection="0"/>
    <xf numFmtId="184" fontId="69" fillId="53" borderId="0" applyNumberFormat="0" applyBorder="0" applyAlignment="0" applyProtection="0"/>
    <xf numFmtId="184" fontId="41" fillId="32" borderId="0" applyNumberFormat="0" applyBorder="0" applyAlignment="0" applyProtection="0"/>
    <xf numFmtId="184" fontId="41" fillId="32" borderId="0" applyNumberFormat="0" applyBorder="0" applyAlignment="0" applyProtection="0"/>
    <xf numFmtId="184" fontId="69" fillId="53" borderId="0" applyNumberFormat="0" applyBorder="0" applyAlignment="0" applyProtection="0"/>
    <xf numFmtId="184" fontId="41" fillId="39" borderId="0" applyNumberFormat="0" applyBorder="0" applyAlignment="0" applyProtection="0"/>
    <xf numFmtId="184" fontId="69" fillId="53" borderId="0" applyNumberFormat="0" applyBorder="0" applyAlignment="0" applyProtection="0"/>
    <xf numFmtId="184" fontId="41" fillId="32" borderId="0" applyNumberFormat="0" applyBorder="0" applyAlignment="0" applyProtection="0"/>
    <xf numFmtId="184" fontId="69" fillId="53" borderId="0" applyNumberFormat="0" applyBorder="0" applyAlignment="0" applyProtection="0"/>
    <xf numFmtId="184" fontId="69" fillId="53" borderId="0" applyNumberFormat="0" applyBorder="0" applyAlignment="0" applyProtection="0"/>
    <xf numFmtId="184" fontId="41" fillId="32" borderId="0" applyNumberFormat="0" applyBorder="0" applyAlignment="0" applyProtection="0"/>
    <xf numFmtId="184" fontId="41" fillId="32" borderId="0" applyNumberFormat="0" applyBorder="0" applyAlignment="0" applyProtection="0"/>
    <xf numFmtId="0" fontId="8" fillId="0" borderId="0"/>
    <xf numFmtId="184" fontId="32" fillId="0" borderId="0"/>
    <xf numFmtId="184" fontId="8" fillId="0" borderId="0"/>
    <xf numFmtId="184" fontId="8" fillId="0" borderId="0"/>
    <xf numFmtId="184" fontId="43" fillId="0" borderId="0"/>
    <xf numFmtId="184" fontId="32" fillId="0" borderId="0"/>
    <xf numFmtId="0" fontId="8"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8" fillId="0" borderId="0"/>
    <xf numFmtId="0" fontId="8" fillId="0" borderId="0"/>
    <xf numFmtId="184" fontId="8" fillId="0" borderId="0"/>
    <xf numFmtId="184" fontId="43" fillId="0" borderId="0"/>
    <xf numFmtId="184" fontId="32" fillId="0" borderId="0"/>
    <xf numFmtId="0" fontId="8"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43" fillId="0" borderId="0"/>
    <xf numFmtId="184" fontId="8" fillId="0" borderId="0"/>
    <xf numFmtId="184" fontId="43" fillId="0" borderId="0"/>
    <xf numFmtId="0" fontId="8" fillId="0" borderId="0"/>
    <xf numFmtId="184" fontId="7" fillId="0" borderId="0"/>
    <xf numFmtId="184" fontId="32" fillId="0" borderId="0"/>
    <xf numFmtId="184" fontId="8" fillId="0" borderId="0"/>
    <xf numFmtId="184" fontId="43" fillId="0" borderId="0"/>
    <xf numFmtId="184" fontId="7" fillId="0" borderId="0"/>
    <xf numFmtId="0" fontId="8" fillId="0" borderId="0"/>
    <xf numFmtId="184" fontId="32" fillId="0" borderId="0"/>
    <xf numFmtId="184" fontId="8" fillId="0" borderId="0"/>
    <xf numFmtId="184" fontId="8" fillId="0" borderId="0"/>
    <xf numFmtId="184" fontId="43" fillId="0" borderId="0"/>
    <xf numFmtId="184" fontId="43" fillId="0" borderId="0"/>
    <xf numFmtId="184" fontId="43" fillId="0" borderId="0"/>
    <xf numFmtId="184" fontId="8" fillId="0" borderId="0"/>
    <xf numFmtId="184" fontId="22" fillId="0" borderId="0"/>
    <xf numFmtId="184" fontId="8" fillId="0" borderId="0"/>
    <xf numFmtId="0" fontId="8" fillId="0" borderId="0"/>
    <xf numFmtId="184" fontId="8" fillId="0" borderId="0"/>
    <xf numFmtId="184" fontId="8" fillId="0" borderId="0"/>
    <xf numFmtId="184" fontId="22" fillId="0" borderId="0"/>
    <xf numFmtId="184" fontId="8" fillId="0" borderId="0"/>
    <xf numFmtId="0" fontId="8" fillId="0" borderId="0"/>
    <xf numFmtId="184" fontId="8" fillId="0" borderId="0"/>
    <xf numFmtId="184" fontId="22" fillId="0" borderId="0"/>
    <xf numFmtId="184" fontId="43" fillId="0" borderId="0"/>
    <xf numFmtId="0" fontId="8" fillId="0" borderId="0"/>
    <xf numFmtId="184" fontId="8" fillId="0" borderId="0"/>
    <xf numFmtId="0" fontId="8" fillId="0" borderId="0"/>
    <xf numFmtId="184" fontId="8" fillId="0" borderId="0"/>
    <xf numFmtId="0" fontId="8" fillId="0" borderId="0"/>
    <xf numFmtId="184" fontId="43" fillId="0" borderId="0"/>
    <xf numFmtId="184" fontId="43" fillId="0" borderId="0"/>
    <xf numFmtId="184" fontId="7" fillId="0" borderId="0"/>
    <xf numFmtId="184" fontId="7" fillId="0" borderId="0"/>
    <xf numFmtId="184" fontId="8" fillId="0" borderId="0"/>
    <xf numFmtId="184" fontId="8" fillId="0" borderId="0"/>
    <xf numFmtId="184" fontId="57" fillId="0" borderId="0"/>
    <xf numFmtId="184" fontId="8" fillId="0" borderId="0"/>
    <xf numFmtId="184" fontId="8" fillId="0" borderId="0"/>
    <xf numFmtId="184" fontId="22" fillId="0" borderId="0"/>
    <xf numFmtId="184" fontId="57" fillId="0" borderId="0"/>
    <xf numFmtId="184" fontId="7" fillId="0" borderId="0"/>
    <xf numFmtId="184" fontId="32" fillId="0" borderId="0"/>
    <xf numFmtId="184" fontId="8" fillId="0" borderId="0"/>
    <xf numFmtId="184" fontId="22" fillId="0" borderId="0"/>
    <xf numFmtId="184" fontId="8" fillId="0" borderId="0"/>
    <xf numFmtId="184" fontId="7" fillId="0" borderId="0"/>
    <xf numFmtId="0" fontId="8" fillId="0" borderId="0"/>
    <xf numFmtId="184" fontId="8" fillId="0" borderId="0"/>
    <xf numFmtId="0" fontId="8" fillId="0" borderId="0"/>
    <xf numFmtId="184" fontId="8" fillId="0" borderId="0"/>
    <xf numFmtId="0" fontId="8" fillId="0" borderId="0"/>
    <xf numFmtId="184" fontId="8" fillId="0" borderId="0"/>
    <xf numFmtId="0" fontId="8" fillId="0" borderId="0"/>
    <xf numFmtId="184" fontId="8" fillId="0" borderId="0"/>
    <xf numFmtId="0" fontId="8" fillId="0" borderId="0"/>
    <xf numFmtId="184" fontId="8" fillId="0" borderId="0"/>
    <xf numFmtId="0" fontId="8" fillId="0" borderId="0"/>
    <xf numFmtId="184" fontId="8" fillId="0" borderId="0"/>
    <xf numFmtId="0" fontId="8" fillId="0" borderId="0"/>
    <xf numFmtId="184" fontId="8" fillId="0" borderId="0"/>
    <xf numFmtId="0" fontId="8" fillId="0" borderId="0"/>
    <xf numFmtId="184" fontId="8" fillId="0" borderId="0"/>
    <xf numFmtId="0" fontId="8" fillId="0" borderId="0"/>
    <xf numFmtId="184" fontId="8" fillId="0" borderId="0"/>
    <xf numFmtId="0" fontId="8" fillId="0" borderId="0"/>
    <xf numFmtId="184" fontId="8" fillId="0" borderId="0"/>
    <xf numFmtId="0" fontId="8" fillId="0" borderId="0"/>
    <xf numFmtId="184" fontId="7" fillId="0" borderId="0"/>
    <xf numFmtId="184" fontId="8" fillId="0" borderId="0"/>
    <xf numFmtId="184" fontId="8" fillId="0" borderId="0"/>
    <xf numFmtId="184" fontId="8" fillId="0" borderId="0"/>
    <xf numFmtId="184" fontId="43" fillId="0" borderId="0"/>
    <xf numFmtId="184" fontId="22" fillId="0" borderId="0"/>
    <xf numFmtId="184" fontId="57" fillId="0" borderId="0"/>
    <xf numFmtId="184" fontId="8" fillId="0" borderId="0"/>
    <xf numFmtId="0" fontId="8" fillId="0" borderId="0"/>
    <xf numFmtId="184" fontId="8" fillId="0" borderId="0"/>
    <xf numFmtId="0" fontId="8" fillId="0" borderId="0"/>
    <xf numFmtId="184" fontId="8" fillId="0" borderId="0"/>
    <xf numFmtId="0" fontId="8" fillId="0" borderId="0"/>
    <xf numFmtId="184" fontId="8" fillId="0" borderId="0"/>
    <xf numFmtId="0" fontId="8" fillId="0" borderId="0"/>
    <xf numFmtId="184" fontId="8" fillId="0" borderId="0"/>
    <xf numFmtId="0" fontId="8" fillId="0" borderId="0"/>
    <xf numFmtId="184" fontId="8" fillId="0" borderId="0"/>
    <xf numFmtId="0" fontId="8" fillId="0" borderId="0"/>
    <xf numFmtId="184" fontId="8" fillId="0" borderId="0"/>
    <xf numFmtId="0" fontId="8" fillId="0" borderId="0"/>
    <xf numFmtId="184" fontId="8" fillId="0" borderId="0"/>
    <xf numFmtId="184" fontId="8" fillId="0" borderId="0"/>
    <xf numFmtId="184" fontId="8" fillId="0" borderId="0"/>
    <xf numFmtId="184" fontId="8" fillId="0" borderId="0"/>
    <xf numFmtId="0" fontId="8" fillId="0" borderId="0"/>
    <xf numFmtId="184" fontId="7" fillId="0" borderId="0"/>
    <xf numFmtId="184" fontId="7" fillId="0" borderId="0"/>
    <xf numFmtId="184" fontId="8" fillId="0" borderId="0"/>
    <xf numFmtId="184" fontId="32" fillId="0" borderId="0"/>
    <xf numFmtId="184" fontId="7" fillId="0" borderId="0"/>
    <xf numFmtId="184" fontId="8" fillId="0" borderId="0"/>
    <xf numFmtId="184" fontId="43" fillId="0" borderId="0"/>
    <xf numFmtId="184" fontId="8" fillId="0" borderId="0"/>
    <xf numFmtId="184" fontId="57" fillId="0" borderId="0"/>
    <xf numFmtId="184" fontId="32" fillId="0" borderId="0"/>
    <xf numFmtId="184" fontId="8" fillId="0" borderId="0"/>
    <xf numFmtId="184" fontId="8" fillId="0" borderId="0"/>
    <xf numFmtId="184" fontId="112" fillId="0" borderId="0"/>
    <xf numFmtId="184" fontId="43" fillId="0" borderId="0"/>
    <xf numFmtId="184" fontId="43" fillId="0" borderId="0"/>
    <xf numFmtId="184" fontId="43" fillId="0" borderId="0"/>
    <xf numFmtId="184" fontId="8" fillId="0" borderId="0"/>
    <xf numFmtId="184" fontId="43" fillId="0" borderId="0"/>
    <xf numFmtId="184" fontId="43" fillId="0" borderId="0"/>
    <xf numFmtId="184" fontId="8" fillId="0" borderId="0"/>
    <xf numFmtId="184" fontId="8" fillId="0" borderId="0"/>
    <xf numFmtId="0" fontId="8" fillId="0" borderId="0"/>
    <xf numFmtId="184" fontId="8" fillId="0" borderId="0"/>
    <xf numFmtId="184" fontId="8" fillId="0" borderId="0"/>
    <xf numFmtId="184" fontId="43" fillId="0" borderId="0"/>
    <xf numFmtId="184" fontId="57" fillId="0" borderId="0"/>
    <xf numFmtId="184" fontId="32" fillId="0" borderId="0"/>
    <xf numFmtId="184" fontId="8" fillId="0" borderId="0"/>
    <xf numFmtId="184" fontId="43" fillId="0" borderId="0"/>
    <xf numFmtId="184" fontId="43" fillId="0" borderId="0"/>
    <xf numFmtId="184" fontId="43" fillId="0" borderId="0"/>
    <xf numFmtId="184" fontId="22" fillId="0" borderId="0"/>
    <xf numFmtId="184" fontId="43" fillId="0" borderId="0"/>
    <xf numFmtId="184" fontId="43" fillId="0" borderId="0"/>
    <xf numFmtId="184" fontId="43" fillId="0" borderId="0"/>
    <xf numFmtId="184" fontId="43" fillId="0" borderId="0"/>
    <xf numFmtId="184" fontId="43" fillId="0" borderId="0"/>
    <xf numFmtId="0" fontId="8" fillId="0" borderId="0"/>
    <xf numFmtId="184" fontId="8" fillId="0" borderId="0"/>
    <xf numFmtId="184" fontId="43" fillId="0" borderId="0"/>
    <xf numFmtId="184" fontId="8" fillId="0" borderId="0"/>
    <xf numFmtId="184" fontId="32" fillId="0" borderId="0"/>
    <xf numFmtId="184" fontId="43" fillId="0" borderId="0"/>
    <xf numFmtId="184" fontId="111" fillId="0" borderId="0"/>
    <xf numFmtId="184" fontId="111" fillId="0" borderId="0"/>
    <xf numFmtId="184" fontId="111" fillId="0" borderId="0"/>
    <xf numFmtId="0" fontId="43" fillId="0" borderId="0"/>
    <xf numFmtId="184" fontId="8" fillId="0" borderId="0"/>
    <xf numFmtId="0" fontId="8" fillId="0" borderId="0"/>
    <xf numFmtId="0" fontId="8" fillId="0" borderId="0"/>
    <xf numFmtId="0" fontId="8" fillId="0" borderId="0"/>
    <xf numFmtId="184" fontId="8" fillId="0" borderId="0"/>
    <xf numFmtId="184" fontId="43" fillId="0" borderId="0"/>
    <xf numFmtId="184" fontId="8" fillId="0" borderId="0"/>
    <xf numFmtId="184" fontId="32" fillId="0" borderId="0"/>
    <xf numFmtId="0" fontId="8" fillId="0" borderId="0"/>
    <xf numFmtId="184" fontId="8" fillId="0" borderId="0"/>
    <xf numFmtId="184" fontId="8" fillId="0" borderId="0"/>
    <xf numFmtId="184" fontId="8" fillId="0" borderId="0"/>
    <xf numFmtId="184" fontId="22" fillId="0" borderId="0"/>
    <xf numFmtId="184" fontId="43" fillId="0" borderId="0"/>
    <xf numFmtId="184" fontId="8" fillId="0" borderId="0"/>
    <xf numFmtId="0" fontId="8" fillId="0" borderId="0"/>
    <xf numFmtId="184" fontId="8" fillId="0" borderId="0"/>
    <xf numFmtId="184" fontId="22" fillId="0" borderId="0"/>
    <xf numFmtId="184" fontId="22" fillId="0" borderId="0"/>
    <xf numFmtId="0" fontId="8" fillId="10" borderId="46" applyNumberFormat="0" applyFont="0" applyAlignment="0" applyProtection="0"/>
    <xf numFmtId="184" fontId="7" fillId="56" borderId="58" applyNumberFormat="0" applyFont="0" applyAlignment="0" applyProtection="0"/>
    <xf numFmtId="184" fontId="8" fillId="31" borderId="46" applyNumberFormat="0" applyFont="0" applyAlignment="0" applyProtection="0"/>
    <xf numFmtId="184" fontId="8" fillId="31" borderId="46" applyNumberFormat="0" applyFont="0" applyAlignment="0" applyProtection="0"/>
    <xf numFmtId="184" fontId="7" fillId="56" borderId="58" applyNumberFormat="0" applyFont="0" applyAlignment="0" applyProtection="0"/>
    <xf numFmtId="184" fontId="8" fillId="10" borderId="46" applyNumberFormat="0" applyFont="0" applyAlignment="0" applyProtection="0"/>
    <xf numFmtId="184" fontId="7" fillId="56" borderId="58" applyNumberFormat="0" applyFont="0" applyAlignment="0" applyProtection="0"/>
    <xf numFmtId="184" fontId="8" fillId="31" borderId="46" applyNumberFormat="0" applyFont="0" applyAlignment="0" applyProtection="0"/>
    <xf numFmtId="184" fontId="8" fillId="31" borderId="46" applyNumberFormat="0" applyFont="0" applyAlignment="0" applyProtection="0"/>
    <xf numFmtId="184" fontId="7" fillId="56" borderId="58" applyNumberFormat="0" applyFont="0" applyAlignment="0" applyProtection="0"/>
    <xf numFmtId="184" fontId="8" fillId="31" borderId="46" applyNumberFormat="0" applyFont="0" applyAlignment="0" applyProtection="0"/>
    <xf numFmtId="184" fontId="7" fillId="56" borderId="58" applyNumberFormat="0" applyFont="0" applyAlignment="0" applyProtection="0"/>
    <xf numFmtId="184" fontId="8" fillId="31" borderId="46" applyNumberFormat="0" applyFont="0" applyAlignment="0" applyProtection="0"/>
    <xf numFmtId="184" fontId="7" fillId="56" borderId="58" applyNumberFormat="0" applyFont="0" applyAlignment="0" applyProtection="0"/>
    <xf numFmtId="184" fontId="7" fillId="56" borderId="58" applyNumberFormat="0" applyFont="0" applyAlignment="0" applyProtection="0"/>
    <xf numFmtId="184" fontId="8" fillId="31" borderId="46" applyNumberFormat="0" applyFont="0" applyAlignment="0" applyProtection="0"/>
    <xf numFmtId="184" fontId="8" fillId="31" borderId="46" applyNumberFormat="0" applyFont="0" applyAlignment="0" applyProtection="0"/>
    <xf numFmtId="184" fontId="7" fillId="56" borderId="58" applyNumberFormat="0" applyFont="0" applyAlignment="0" applyProtection="0"/>
    <xf numFmtId="184" fontId="7" fillId="56" borderId="58" applyNumberFormat="0" applyFont="0" applyAlignment="0" applyProtection="0"/>
    <xf numFmtId="184" fontId="7" fillId="56" borderId="58" applyNumberFormat="0" applyFont="0" applyAlignment="0" applyProtection="0"/>
    <xf numFmtId="184" fontId="8" fillId="31" borderId="46" applyNumberFormat="0" applyFont="0" applyAlignment="0" applyProtection="0"/>
    <xf numFmtId="0" fontId="44" fillId="16" borderId="47" applyNumberFormat="0" applyAlignment="0" applyProtection="0"/>
    <xf numFmtId="184" fontId="71" fillId="2" borderId="55" applyNumberFormat="0" applyAlignment="0" applyProtection="0"/>
    <xf numFmtId="184" fontId="44" fillId="34" borderId="47" applyNumberFormat="0" applyAlignment="0" applyProtection="0"/>
    <xf numFmtId="184" fontId="44" fillId="34" borderId="47" applyNumberFormat="0" applyAlignment="0" applyProtection="0"/>
    <xf numFmtId="184" fontId="71" fillId="2" borderId="55" applyNumberFormat="0" applyAlignment="0" applyProtection="0"/>
    <xf numFmtId="184" fontId="44" fillId="16" borderId="47" applyNumberFormat="0" applyAlignment="0" applyProtection="0"/>
    <xf numFmtId="184" fontId="71" fillId="2" borderId="55" applyNumberFormat="0" applyAlignment="0" applyProtection="0"/>
    <xf numFmtId="184" fontId="44" fillId="34" borderId="47" applyNumberFormat="0" applyAlignment="0" applyProtection="0"/>
    <xf numFmtId="184" fontId="71" fillId="2" borderId="55" applyNumberFormat="0" applyAlignment="0" applyProtection="0"/>
    <xf numFmtId="184" fontId="71" fillId="2" borderId="55" applyNumberFormat="0" applyAlignment="0" applyProtection="0"/>
    <xf numFmtId="184" fontId="44" fillId="34" borderId="47" applyNumberFormat="0" applyAlignment="0" applyProtection="0"/>
    <xf numFmtId="184" fontId="44" fillId="34" borderId="47" applyNumberFormat="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114" fillId="0" borderId="0" applyFont="0" applyFill="0" applyBorder="0" applyAlignment="0" applyProtection="0"/>
    <xf numFmtId="184" fontId="45" fillId="39" borderId="48" applyNumberFormat="0" applyProtection="0">
      <alignment horizontal="left" vertical="top" indent="1"/>
    </xf>
    <xf numFmtId="184" fontId="45" fillId="39" borderId="48" applyNumberFormat="0" applyProtection="0">
      <alignment horizontal="left" vertical="top" indent="1"/>
    </xf>
    <xf numFmtId="184" fontId="45" fillId="39" borderId="48" applyNumberFormat="0" applyProtection="0">
      <alignment horizontal="left" vertical="top" indent="1"/>
    </xf>
    <xf numFmtId="184" fontId="8" fillId="14" borderId="48" applyNumberFormat="0" applyProtection="0">
      <alignment horizontal="left" vertical="center" indent="1"/>
    </xf>
    <xf numFmtId="184" fontId="8" fillId="14" borderId="48" applyNumberFormat="0" applyProtection="0">
      <alignment horizontal="left" vertical="center" indent="1"/>
    </xf>
    <xf numFmtId="184" fontId="8" fillId="14" borderId="48" applyNumberFormat="0" applyProtection="0">
      <alignment horizontal="left" vertical="center" indent="1"/>
    </xf>
    <xf numFmtId="184" fontId="8" fillId="14" borderId="48" applyNumberFormat="0" applyProtection="0">
      <alignment horizontal="left" vertical="center" indent="1"/>
    </xf>
    <xf numFmtId="184" fontId="8" fillId="14" borderId="48" applyNumberFormat="0" applyProtection="0">
      <alignment horizontal="left" vertical="center" indent="1"/>
    </xf>
    <xf numFmtId="184" fontId="8" fillId="14" borderId="48" applyNumberFormat="0" applyProtection="0">
      <alignment horizontal="left" vertical="center" indent="1"/>
    </xf>
    <xf numFmtId="184" fontId="8" fillId="14" borderId="48" applyNumberFormat="0" applyProtection="0">
      <alignment horizontal="left" vertical="center" indent="1"/>
    </xf>
    <xf numFmtId="184" fontId="8" fillId="14" borderId="48" applyNumberFormat="0" applyProtection="0">
      <alignment horizontal="left" vertical="center" indent="1"/>
    </xf>
    <xf numFmtId="184" fontId="8" fillId="14" borderId="48" applyNumberFormat="0" applyProtection="0">
      <alignment horizontal="left" vertical="center" indent="1"/>
    </xf>
    <xf numFmtId="184" fontId="8" fillId="14" borderId="48" applyNumberFormat="0" applyProtection="0">
      <alignment horizontal="left" vertical="top" indent="1"/>
    </xf>
    <xf numFmtId="184" fontId="8" fillId="14" borderId="48" applyNumberFormat="0" applyProtection="0">
      <alignment horizontal="left" vertical="top" indent="1"/>
    </xf>
    <xf numFmtId="184" fontId="8" fillId="14" borderId="48" applyNumberFormat="0" applyProtection="0">
      <alignment horizontal="left" vertical="top" indent="1"/>
    </xf>
    <xf numFmtId="184" fontId="8" fillId="14" borderId="48" applyNumberFormat="0" applyProtection="0">
      <alignment horizontal="left" vertical="top" indent="1"/>
    </xf>
    <xf numFmtId="184" fontId="8" fillId="14" borderId="48" applyNumberFormat="0" applyProtection="0">
      <alignment horizontal="left" vertical="top" indent="1"/>
    </xf>
    <xf numFmtId="184" fontId="8" fillId="14" borderId="48" applyNumberFormat="0" applyProtection="0">
      <alignment horizontal="left" vertical="top" indent="1"/>
    </xf>
    <xf numFmtId="184" fontId="8" fillId="14" borderId="48" applyNumberFormat="0" applyProtection="0">
      <alignment horizontal="left" vertical="top" indent="1"/>
    </xf>
    <xf numFmtId="184" fontId="8" fillId="14" borderId="48" applyNumberFormat="0" applyProtection="0">
      <alignment horizontal="left" vertical="top" indent="1"/>
    </xf>
    <xf numFmtId="184" fontId="8" fillId="14" borderId="48" applyNumberFormat="0" applyProtection="0">
      <alignment horizontal="left" vertical="top" indent="1"/>
    </xf>
    <xf numFmtId="184" fontId="8" fillId="8" borderId="48" applyNumberFormat="0" applyProtection="0">
      <alignment horizontal="left" vertical="center" indent="1"/>
    </xf>
    <xf numFmtId="184" fontId="8" fillId="8" borderId="48" applyNumberFormat="0" applyProtection="0">
      <alignment horizontal="left" vertical="center" indent="1"/>
    </xf>
    <xf numFmtId="184" fontId="8" fillId="8" borderId="48" applyNumberFormat="0" applyProtection="0">
      <alignment horizontal="left" vertical="center" indent="1"/>
    </xf>
    <xf numFmtId="184" fontId="8" fillId="8" borderId="48" applyNumberFormat="0" applyProtection="0">
      <alignment horizontal="left" vertical="center" indent="1"/>
    </xf>
    <xf numFmtId="184" fontId="8" fillId="8" borderId="48" applyNumberFormat="0" applyProtection="0">
      <alignment horizontal="left" vertical="center" indent="1"/>
    </xf>
    <xf numFmtId="184" fontId="8" fillId="8" borderId="48" applyNumberFormat="0" applyProtection="0">
      <alignment horizontal="left" vertical="center" indent="1"/>
    </xf>
    <xf numFmtId="184" fontId="8" fillId="8" borderId="48" applyNumberFormat="0" applyProtection="0">
      <alignment horizontal="left" vertical="center" indent="1"/>
    </xf>
    <xf numFmtId="184" fontId="8" fillId="8" borderId="48" applyNumberFormat="0" applyProtection="0">
      <alignment horizontal="left" vertical="center" indent="1"/>
    </xf>
    <xf numFmtId="184" fontId="8" fillId="8" borderId="48" applyNumberFormat="0" applyProtection="0">
      <alignment horizontal="left" vertical="center" indent="1"/>
    </xf>
    <xf numFmtId="184" fontId="8" fillId="8" borderId="48" applyNumberFormat="0" applyProtection="0">
      <alignment horizontal="left" vertical="top" indent="1"/>
    </xf>
    <xf numFmtId="184" fontId="8" fillId="8" borderId="48" applyNumberFormat="0" applyProtection="0">
      <alignment horizontal="left" vertical="top" indent="1"/>
    </xf>
    <xf numFmtId="184" fontId="8" fillId="8" borderId="48" applyNumberFormat="0" applyProtection="0">
      <alignment horizontal="left" vertical="top" indent="1"/>
    </xf>
    <xf numFmtId="184" fontId="8" fillId="8" borderId="48" applyNumberFormat="0" applyProtection="0">
      <alignment horizontal="left" vertical="top" indent="1"/>
    </xf>
    <xf numFmtId="184" fontId="8" fillId="8" borderId="48" applyNumberFormat="0" applyProtection="0">
      <alignment horizontal="left" vertical="top" indent="1"/>
    </xf>
    <xf numFmtId="184" fontId="8" fillId="8" borderId="48" applyNumberFormat="0" applyProtection="0">
      <alignment horizontal="left" vertical="top" indent="1"/>
    </xf>
    <xf numFmtId="184" fontId="8" fillId="8" borderId="48" applyNumberFormat="0" applyProtection="0">
      <alignment horizontal="left" vertical="top" indent="1"/>
    </xf>
    <xf numFmtId="184" fontId="8" fillId="8" borderId="48" applyNumberFormat="0" applyProtection="0">
      <alignment horizontal="left" vertical="top" indent="1"/>
    </xf>
    <xf numFmtId="184" fontId="8" fillId="8" borderId="48" applyNumberFormat="0" applyProtection="0">
      <alignment horizontal="left" vertical="top" indent="1"/>
    </xf>
    <xf numFmtId="184" fontId="8" fillId="12" borderId="48" applyNumberFormat="0" applyProtection="0">
      <alignment horizontal="left" vertical="center" indent="1"/>
    </xf>
    <xf numFmtId="184" fontId="8" fillId="12" borderId="48" applyNumberFormat="0" applyProtection="0">
      <alignment horizontal="left" vertical="center" indent="1"/>
    </xf>
    <xf numFmtId="184" fontId="8" fillId="12" borderId="48" applyNumberFormat="0" applyProtection="0">
      <alignment horizontal="left" vertical="center" indent="1"/>
    </xf>
    <xf numFmtId="184" fontId="8" fillId="12" borderId="48" applyNumberFormat="0" applyProtection="0">
      <alignment horizontal="left" vertical="center" indent="1"/>
    </xf>
    <xf numFmtId="184" fontId="8" fillId="12" borderId="48" applyNumberFormat="0" applyProtection="0">
      <alignment horizontal="left" vertical="center" indent="1"/>
    </xf>
    <xf numFmtId="184" fontId="8" fillId="12" borderId="48" applyNumberFormat="0" applyProtection="0">
      <alignment horizontal="left" vertical="center" indent="1"/>
    </xf>
    <xf numFmtId="184" fontId="8" fillId="12" borderId="48" applyNumberFormat="0" applyProtection="0">
      <alignment horizontal="left" vertical="center" indent="1"/>
    </xf>
    <xf numFmtId="184" fontId="8" fillId="12" borderId="48" applyNumberFormat="0" applyProtection="0">
      <alignment horizontal="left" vertical="center" indent="1"/>
    </xf>
    <xf numFmtId="184" fontId="8" fillId="12" borderId="48" applyNumberFormat="0" applyProtection="0">
      <alignment horizontal="left" vertical="center" indent="1"/>
    </xf>
    <xf numFmtId="184" fontId="8" fillId="12" borderId="48" applyNumberFormat="0" applyProtection="0">
      <alignment horizontal="left" vertical="top" indent="1"/>
    </xf>
    <xf numFmtId="184" fontId="8" fillId="12" borderId="48" applyNumberFormat="0" applyProtection="0">
      <alignment horizontal="left" vertical="top" indent="1"/>
    </xf>
    <xf numFmtId="184" fontId="8" fillId="12" borderId="48" applyNumberFormat="0" applyProtection="0">
      <alignment horizontal="left" vertical="top" indent="1"/>
    </xf>
    <xf numFmtId="184" fontId="8" fillId="12" borderId="48" applyNumberFormat="0" applyProtection="0">
      <alignment horizontal="left" vertical="top" indent="1"/>
    </xf>
    <xf numFmtId="184" fontId="8" fillId="12" borderId="48" applyNumberFormat="0" applyProtection="0">
      <alignment horizontal="left" vertical="top" indent="1"/>
    </xf>
    <xf numFmtId="184" fontId="8" fillId="12" borderId="48" applyNumberFormat="0" applyProtection="0">
      <alignment horizontal="left" vertical="top" indent="1"/>
    </xf>
    <xf numFmtId="184" fontId="8" fillId="12" borderId="48" applyNumberFormat="0" applyProtection="0">
      <alignment horizontal="left" vertical="top" indent="1"/>
    </xf>
    <xf numFmtId="184" fontId="8" fillId="12" borderId="48" applyNumberFormat="0" applyProtection="0">
      <alignment horizontal="left" vertical="top" indent="1"/>
    </xf>
    <xf numFmtId="184" fontId="8" fillId="12" borderId="48" applyNumberFormat="0" applyProtection="0">
      <alignment horizontal="left" vertical="top" indent="1"/>
    </xf>
    <xf numFmtId="184" fontId="8" fillId="47" borderId="48" applyNumberFormat="0" applyProtection="0">
      <alignment horizontal="left" vertical="center" indent="1"/>
    </xf>
    <xf numFmtId="184" fontId="8" fillId="47" borderId="48" applyNumberFormat="0" applyProtection="0">
      <alignment horizontal="left" vertical="center" indent="1"/>
    </xf>
    <xf numFmtId="184" fontId="8" fillId="47" borderId="48" applyNumberFormat="0" applyProtection="0">
      <alignment horizontal="left" vertical="center" indent="1"/>
    </xf>
    <xf numFmtId="184" fontId="8" fillId="47" borderId="48" applyNumberFormat="0" applyProtection="0">
      <alignment horizontal="left" vertical="center" indent="1"/>
    </xf>
    <xf numFmtId="184" fontId="8" fillId="47" borderId="48" applyNumberFormat="0" applyProtection="0">
      <alignment horizontal="left" vertical="center" indent="1"/>
    </xf>
    <xf numFmtId="184" fontId="8" fillId="47" borderId="48" applyNumberFormat="0" applyProtection="0">
      <alignment horizontal="left" vertical="center" indent="1"/>
    </xf>
    <xf numFmtId="184" fontId="8" fillId="47" borderId="48" applyNumberFormat="0" applyProtection="0">
      <alignment horizontal="left" vertical="center" indent="1"/>
    </xf>
    <xf numFmtId="184" fontId="8" fillId="47" borderId="48" applyNumberFormat="0" applyProtection="0">
      <alignment horizontal="left" vertical="center" indent="1"/>
    </xf>
    <xf numFmtId="184" fontId="8" fillId="47" borderId="48" applyNumberFormat="0" applyProtection="0">
      <alignment horizontal="left" vertical="center" indent="1"/>
    </xf>
    <xf numFmtId="184" fontId="8" fillId="47" borderId="48" applyNumberFormat="0" applyProtection="0">
      <alignment horizontal="left" vertical="top" indent="1"/>
    </xf>
    <xf numFmtId="184" fontId="8" fillId="47" borderId="48" applyNumberFormat="0" applyProtection="0">
      <alignment horizontal="left" vertical="top" indent="1"/>
    </xf>
    <xf numFmtId="184" fontId="8" fillId="47" borderId="48" applyNumberFormat="0" applyProtection="0">
      <alignment horizontal="left" vertical="top" indent="1"/>
    </xf>
    <xf numFmtId="184" fontId="8" fillId="47" borderId="48" applyNumberFormat="0" applyProtection="0">
      <alignment horizontal="left" vertical="top" indent="1"/>
    </xf>
    <xf numFmtId="184" fontId="8" fillId="47" borderId="48" applyNumberFormat="0" applyProtection="0">
      <alignment horizontal="left" vertical="top" indent="1"/>
    </xf>
    <xf numFmtId="184" fontId="8" fillId="47" borderId="48" applyNumberFormat="0" applyProtection="0">
      <alignment horizontal="left" vertical="top" indent="1"/>
    </xf>
    <xf numFmtId="184" fontId="8" fillId="47" borderId="48" applyNumberFormat="0" applyProtection="0">
      <alignment horizontal="left" vertical="top" indent="1"/>
    </xf>
    <xf numFmtId="184" fontId="8" fillId="47" borderId="48" applyNumberFormat="0" applyProtection="0">
      <alignment horizontal="left" vertical="top" indent="1"/>
    </xf>
    <xf numFmtId="184" fontId="8" fillId="47" borderId="48" applyNumberFormat="0" applyProtection="0">
      <alignment horizontal="left" vertical="top" indent="1"/>
    </xf>
    <xf numFmtId="184" fontId="8" fillId="11" borderId="28" applyNumberFormat="0">
      <protection locked="0"/>
    </xf>
    <xf numFmtId="184" fontId="8" fillId="11" borderId="28" applyNumberFormat="0">
      <protection locked="0"/>
    </xf>
    <xf numFmtId="184" fontId="8" fillId="11" borderId="28" applyNumberFormat="0">
      <protection locked="0"/>
    </xf>
    <xf numFmtId="184" fontId="8" fillId="11" borderId="28" applyNumberFormat="0">
      <protection locked="0"/>
    </xf>
    <xf numFmtId="184" fontId="8" fillId="11" borderId="28" applyNumberFormat="0">
      <protection locked="0"/>
    </xf>
    <xf numFmtId="184" fontId="8" fillId="11" borderId="28" applyNumberFormat="0">
      <protection locked="0"/>
    </xf>
    <xf numFmtId="184" fontId="8" fillId="11" borderId="28" applyNumberFormat="0">
      <protection locked="0"/>
    </xf>
    <xf numFmtId="184" fontId="8" fillId="11" borderId="28" applyNumberFormat="0">
      <protection locked="0"/>
    </xf>
    <xf numFmtId="184" fontId="8" fillId="11" borderId="28" applyNumberFormat="0">
      <protection locked="0"/>
    </xf>
    <xf numFmtId="184" fontId="48" fillId="14" borderId="50" applyBorder="0"/>
    <xf numFmtId="184" fontId="48" fillId="14" borderId="50" applyBorder="0"/>
    <xf numFmtId="184" fontId="22" fillId="10" borderId="48" applyNumberFormat="0" applyProtection="0">
      <alignment horizontal="left" vertical="top" indent="1"/>
    </xf>
    <xf numFmtId="184" fontId="22" fillId="10" borderId="48" applyNumberFormat="0" applyProtection="0">
      <alignment horizontal="left" vertical="top" indent="1"/>
    </xf>
    <xf numFmtId="184" fontId="22" fillId="10" borderId="48" applyNumberFormat="0" applyProtection="0">
      <alignment horizontal="left" vertical="top" indent="1"/>
    </xf>
    <xf numFmtId="184" fontId="22" fillId="10" borderId="48" applyNumberFormat="0" applyProtection="0">
      <alignment horizontal="left" vertical="top" indent="1"/>
    </xf>
    <xf numFmtId="184" fontId="22" fillId="10" borderId="48" applyNumberFormat="0" applyProtection="0">
      <alignment horizontal="left" vertical="top" indent="1"/>
    </xf>
    <xf numFmtId="184" fontId="22" fillId="8" borderId="48" applyNumberFormat="0" applyProtection="0">
      <alignment horizontal="left" vertical="top" indent="1"/>
    </xf>
    <xf numFmtId="184" fontId="22" fillId="8" borderId="48" applyNumberFormat="0" applyProtection="0">
      <alignment horizontal="left" vertical="top" indent="1"/>
    </xf>
    <xf numFmtId="184" fontId="22" fillId="8" borderId="48" applyNumberFormat="0" applyProtection="0">
      <alignment horizontal="left" vertical="top" indent="1"/>
    </xf>
    <xf numFmtId="184" fontId="22" fillId="8" borderId="48" applyNumberFormat="0" applyProtection="0">
      <alignment horizontal="left" vertical="top" indent="1"/>
    </xf>
    <xf numFmtId="184" fontId="22" fillId="8" borderId="48" applyNumberFormat="0" applyProtection="0">
      <alignment horizontal="left" vertical="top" indent="1"/>
    </xf>
    <xf numFmtId="184" fontId="51" fillId="49" borderId="28"/>
    <xf numFmtId="184" fontId="51" fillId="49" borderId="28"/>
    <xf numFmtId="184" fontId="53" fillId="0" borderId="0" applyNumberFormat="0" applyFill="0" applyBorder="0" applyAlignment="0" applyProtection="0"/>
    <xf numFmtId="184" fontId="53" fillId="0" borderId="0" applyNumberFormat="0" applyFill="0" applyBorder="0" applyAlignment="0" applyProtection="0"/>
    <xf numFmtId="184" fontId="53" fillId="0" borderId="0" applyNumberFormat="0" applyFill="0" applyBorder="0" applyAlignment="0" applyProtection="0"/>
    <xf numFmtId="0" fontId="122" fillId="0" borderId="0" applyNumberFormat="0" applyFont="0" applyFill="0" applyBorder="0" applyAlignment="0" applyProtection="0"/>
    <xf numFmtId="184" fontId="122" fillId="0" borderId="0" applyNumberFormat="0" applyFont="0" applyFill="0" applyBorder="0" applyAlignment="0" applyProtection="0"/>
    <xf numFmtId="184" fontId="122" fillId="0" borderId="0" applyNumberFormat="0" applyFont="0" applyFill="0" applyBorder="0" applyAlignment="0" applyProtection="0"/>
    <xf numFmtId="184" fontId="122" fillId="0" borderId="0" applyNumberFormat="0" applyFont="0" applyFill="0" applyBorder="0" applyAlignment="0" applyProtection="0"/>
    <xf numFmtId="0" fontId="132" fillId="0" borderId="0" applyNumberFormat="0" applyFill="0" applyBorder="0" applyAlignment="0" applyProtection="0"/>
    <xf numFmtId="184" fontId="63" fillId="0" borderId="0" applyNumberFormat="0" applyFill="0" applyBorder="0" applyAlignment="0" applyProtection="0"/>
    <xf numFmtId="184" fontId="53" fillId="0" borderId="0" applyNumberFormat="0" applyFill="0" applyBorder="0" applyAlignment="0" applyProtection="0"/>
    <xf numFmtId="184" fontId="63" fillId="0" borderId="0" applyNumberFormat="0" applyFill="0" applyBorder="0" applyAlignment="0" applyProtection="0"/>
    <xf numFmtId="184" fontId="132" fillId="0" borderId="0" applyNumberFormat="0" applyFill="0" applyBorder="0" applyAlignment="0" applyProtection="0"/>
    <xf numFmtId="184" fontId="53" fillId="0" borderId="0" applyNumberFormat="0" applyFill="0" applyBorder="0" applyAlignment="0" applyProtection="0"/>
    <xf numFmtId="184" fontId="53" fillId="0" borderId="0" applyNumberFormat="0" applyFill="0" applyBorder="0" applyAlignment="0" applyProtection="0"/>
    <xf numFmtId="184" fontId="53" fillId="0" borderId="0" applyNumberFormat="0" applyFill="0" applyBorder="0" applyAlignment="0" applyProtection="0"/>
    <xf numFmtId="184" fontId="53" fillId="0" borderId="0" applyNumberFormat="0" applyFill="0" applyBorder="0" applyAlignment="0" applyProtection="0"/>
    <xf numFmtId="184" fontId="63" fillId="0" borderId="0" applyNumberFormat="0" applyFill="0" applyBorder="0" applyAlignment="0" applyProtection="0"/>
    <xf numFmtId="0" fontId="33" fillId="0" borderId="73" applyNumberFormat="0" applyFill="0" applyAlignment="0" applyProtection="0"/>
    <xf numFmtId="184" fontId="77" fillId="0" borderId="59" applyNumberFormat="0" applyFill="0" applyAlignment="0" applyProtection="0"/>
    <xf numFmtId="184" fontId="33" fillId="0" borderId="51" applyNumberFormat="0" applyFill="0" applyAlignment="0" applyProtection="0"/>
    <xf numFmtId="184" fontId="33" fillId="0" borderId="51" applyNumberFormat="0" applyFill="0" applyAlignment="0" applyProtection="0"/>
    <xf numFmtId="184" fontId="77" fillId="0" borderId="59" applyNumberFormat="0" applyFill="0" applyAlignment="0" applyProtection="0"/>
    <xf numFmtId="184" fontId="33" fillId="0" borderId="73" applyNumberFormat="0" applyFill="0" applyAlignment="0" applyProtection="0"/>
    <xf numFmtId="184" fontId="77" fillId="0" borderId="59" applyNumberFormat="0" applyFill="0" applyAlignment="0" applyProtection="0"/>
    <xf numFmtId="184" fontId="33" fillId="0" borderId="51" applyNumberFormat="0" applyFill="0" applyAlignment="0" applyProtection="0"/>
    <xf numFmtId="184" fontId="77" fillId="0" borderId="59" applyNumberFormat="0" applyFill="0" applyAlignment="0" applyProtection="0"/>
    <xf numFmtId="184" fontId="77" fillId="0" borderId="59" applyNumberFormat="0" applyFill="0" applyAlignment="0" applyProtection="0"/>
    <xf numFmtId="184" fontId="33" fillId="0" borderId="51" applyNumberFormat="0" applyFill="0" applyAlignment="0" applyProtection="0"/>
    <xf numFmtId="184" fontId="33" fillId="0" borderId="51" applyNumberFormat="0" applyFill="0" applyAlignment="0" applyProtection="0"/>
    <xf numFmtId="0" fontId="43" fillId="0" borderId="0"/>
    <xf numFmtId="0" fontId="54" fillId="0" borderId="0" applyNumberFormat="0" applyFill="0" applyBorder="0" applyAlignment="0" applyProtection="0"/>
    <xf numFmtId="184" fontId="75" fillId="0" borderId="0" applyNumberFormat="0" applyFill="0" applyBorder="0" applyAlignment="0" applyProtection="0"/>
    <xf numFmtId="184" fontId="54" fillId="0" borderId="0" applyNumberFormat="0" applyFill="0" applyBorder="0" applyAlignment="0" applyProtection="0"/>
    <xf numFmtId="184" fontId="54" fillId="0" borderId="0" applyNumberFormat="0" applyFill="0" applyBorder="0" applyAlignment="0" applyProtection="0"/>
    <xf numFmtId="184" fontId="75" fillId="0" borderId="0" applyNumberFormat="0" applyFill="0" applyBorder="0" applyAlignment="0" applyProtection="0"/>
    <xf numFmtId="184" fontId="54" fillId="0" borderId="0" applyNumberFormat="0" applyFill="0" applyBorder="0" applyAlignment="0" applyProtection="0"/>
    <xf numFmtId="184" fontId="75" fillId="0" borderId="0" applyNumberFormat="0" applyFill="0" applyBorder="0" applyAlignment="0" applyProtection="0"/>
    <xf numFmtId="184" fontId="54" fillId="0" borderId="0" applyNumberFormat="0" applyFill="0" applyBorder="0" applyAlignment="0" applyProtection="0"/>
    <xf numFmtId="184" fontId="75" fillId="0" borderId="0" applyNumberFormat="0" applyFill="0" applyBorder="0" applyAlignment="0" applyProtection="0"/>
    <xf numFmtId="184" fontId="75" fillId="0" borderId="0" applyNumberFormat="0" applyFill="0" applyBorder="0" applyAlignment="0" applyProtection="0"/>
    <xf numFmtId="184" fontId="54" fillId="0" borderId="0" applyNumberFormat="0" applyFill="0" applyBorder="0" applyAlignment="0" applyProtection="0"/>
    <xf numFmtId="184" fontId="54" fillId="0" borderId="0" applyNumberFormat="0" applyFill="0" applyBorder="0" applyAlignment="0" applyProtection="0"/>
    <xf numFmtId="0" fontId="111" fillId="0" borderId="0"/>
    <xf numFmtId="0" fontId="43" fillId="0" borderId="0"/>
    <xf numFmtId="9" fontId="43" fillId="0" borderId="0" applyFont="0" applyFill="0" applyBorder="0" applyAlignment="0" applyProtection="0"/>
    <xf numFmtId="0" fontId="111" fillId="0" borderId="0"/>
    <xf numFmtId="0" fontId="111" fillId="0" borderId="0"/>
    <xf numFmtId="183" fontId="32" fillId="0" borderId="0"/>
    <xf numFmtId="183" fontId="32" fillId="0" borderId="0"/>
    <xf numFmtId="183" fontId="32" fillId="0" borderId="0"/>
    <xf numFmtId="183" fontId="32" fillId="0" borderId="0"/>
    <xf numFmtId="183" fontId="32" fillId="0" borderId="0"/>
    <xf numFmtId="0" fontId="8" fillId="0" borderId="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39" fillId="32" borderId="40" applyNumberFormat="0" applyAlignment="0" applyProtection="0"/>
    <xf numFmtId="0" fontId="43" fillId="0" borderId="0"/>
    <xf numFmtId="0" fontId="93" fillId="54" borderId="1" applyNumberFormat="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55" fillId="0" borderId="0"/>
    <xf numFmtId="43" fontId="8" fillId="0" borderId="0" applyFont="0" applyFill="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8" fillId="23" borderId="0" applyNumberFormat="0" applyBorder="0" applyAlignment="0" applyProtection="0"/>
    <xf numFmtId="0" fontId="29" fillId="2" borderId="1" applyNumberFormat="0" applyAlignment="0" applyProtection="0"/>
    <xf numFmtId="0" fontId="31" fillId="24" borderId="41" applyNumberFormat="0" applyAlignment="0" applyProtection="0"/>
    <xf numFmtId="43" fontId="32" fillId="0" borderId="0" applyFont="0" applyFill="0" applyBorder="0" applyAlignment="0" applyProtection="0"/>
    <xf numFmtId="0" fontId="34" fillId="0" borderId="0" applyNumberFormat="0" applyFill="0" applyBorder="0" applyAlignment="0" applyProtection="0"/>
    <xf numFmtId="0" fontId="35" fillId="38" borderId="0" applyNumberFormat="0" applyBorder="0" applyAlignment="0" applyProtection="0"/>
    <xf numFmtId="0" fontId="36" fillId="0" borderId="42" applyNumberFormat="0" applyFill="0" applyAlignment="0" applyProtection="0"/>
    <xf numFmtId="0" fontId="37" fillId="0" borderId="43" applyNumberFormat="0" applyFill="0" applyAlignment="0" applyProtection="0"/>
    <xf numFmtId="0" fontId="38" fillId="0" borderId="44" applyNumberFormat="0" applyFill="0" applyAlignment="0" applyProtection="0"/>
    <xf numFmtId="0" fontId="38" fillId="0" borderId="0" applyNumberFormat="0" applyFill="0" applyBorder="0" applyAlignment="0" applyProtection="0"/>
    <xf numFmtId="0" fontId="39" fillId="32" borderId="40" applyNumberFormat="0" applyAlignment="0" applyProtection="0"/>
    <xf numFmtId="0" fontId="40" fillId="0" borderId="45" applyNumberFormat="0" applyFill="0" applyAlignment="0" applyProtection="0"/>
    <xf numFmtId="0" fontId="41" fillId="39" borderId="0" applyNumberFormat="0" applyBorder="0" applyAlignment="0" applyProtection="0"/>
    <xf numFmtId="0" fontId="32" fillId="0" borderId="0"/>
    <xf numFmtId="0" fontId="8" fillId="0" borderId="0"/>
    <xf numFmtId="0" fontId="8" fillId="31" borderId="46" applyNumberFormat="0" applyFont="0" applyAlignment="0" applyProtection="0"/>
    <xf numFmtId="0" fontId="8" fillId="31" borderId="46" applyNumberFormat="0" applyFont="0" applyAlignment="0" applyProtection="0"/>
    <xf numFmtId="0" fontId="8" fillId="31" borderId="46" applyNumberFormat="0" applyFont="0" applyAlignment="0" applyProtection="0"/>
    <xf numFmtId="0" fontId="44" fillId="34" borderId="47" applyNumberFormat="0" applyAlignment="0" applyProtection="0"/>
    <xf numFmtId="4" fontId="22" fillId="13" borderId="48" applyNumberFormat="0" applyProtection="0">
      <alignment horizontal="right" vertical="center"/>
    </xf>
    <xf numFmtId="4" fontId="22" fillId="9" borderId="48" applyNumberFormat="0" applyProtection="0">
      <alignment horizontal="right" vertical="center"/>
    </xf>
    <xf numFmtId="4" fontId="22" fillId="40" borderId="48" applyNumberFormat="0" applyProtection="0">
      <alignment horizontal="right" vertical="center"/>
    </xf>
    <xf numFmtId="4" fontId="22" fillId="41" borderId="48" applyNumberFormat="0" applyProtection="0">
      <alignment horizontal="right" vertical="center"/>
    </xf>
    <xf numFmtId="4" fontId="22" fillId="42" borderId="48" applyNumberFormat="0" applyProtection="0">
      <alignment horizontal="right" vertical="center"/>
    </xf>
    <xf numFmtId="4" fontId="22" fillId="43" borderId="48" applyNumberFormat="0" applyProtection="0">
      <alignment horizontal="right" vertical="center"/>
    </xf>
    <xf numFmtId="4" fontId="22" fillId="15" borderId="48" applyNumberFormat="0" applyProtection="0">
      <alignment horizontal="right" vertical="center"/>
    </xf>
    <xf numFmtId="4" fontId="22" fillId="44" borderId="48" applyNumberFormat="0" applyProtection="0">
      <alignment horizontal="right" vertical="center"/>
    </xf>
    <xf numFmtId="4" fontId="22" fillId="45" borderId="48" applyNumberFormat="0" applyProtection="0">
      <alignment horizontal="right" vertical="center"/>
    </xf>
    <xf numFmtId="4" fontId="22" fillId="8" borderId="48" applyNumberFormat="0" applyProtection="0">
      <alignment horizontal="right" vertical="center"/>
    </xf>
    <xf numFmtId="4" fontId="22" fillId="10" borderId="48" applyNumberFormat="0" applyProtection="0">
      <alignment horizontal="left" vertical="center" indent="1"/>
    </xf>
    <xf numFmtId="4" fontId="22" fillId="47" borderId="48" applyNumberFormat="0" applyProtection="0">
      <alignment horizontal="right" vertical="center"/>
    </xf>
    <xf numFmtId="4" fontId="22" fillId="8" borderId="48" applyNumberFormat="0" applyProtection="0">
      <alignment horizontal="left" vertical="center" indent="1"/>
    </xf>
    <xf numFmtId="0" fontId="53" fillId="0" borderId="0" applyNumberFormat="0" applyFill="0" applyBorder="0" applyAlignment="0" applyProtection="0"/>
    <xf numFmtId="0" fontId="33" fillId="0" borderId="51" applyNumberFormat="0" applyFill="0" applyAlignment="0" applyProtection="0"/>
    <xf numFmtId="0" fontId="54" fillId="0" borderId="0" applyNumberFormat="0" applyFill="0" applyBorder="0" applyAlignment="0" applyProtection="0"/>
    <xf numFmtId="0" fontId="55" fillId="0" borderId="0"/>
    <xf numFmtId="0" fontId="8" fillId="0" borderId="0"/>
    <xf numFmtId="0" fontId="27" fillId="30"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9"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33" borderId="0" applyNumberFormat="0" applyBorder="0" applyAlignment="0" applyProtection="0"/>
    <xf numFmtId="0" fontId="8" fillId="0" borderId="0"/>
    <xf numFmtId="0" fontId="6" fillId="0" borderId="0"/>
    <xf numFmtId="4" fontId="86" fillId="95" borderId="60" applyNumberFormat="0" applyProtection="0">
      <alignment vertical="center"/>
    </xf>
    <xf numFmtId="4" fontId="8" fillId="14" borderId="64" applyNumberFormat="0" applyProtection="0">
      <alignment horizontal="left" vertical="center" indent="1"/>
    </xf>
    <xf numFmtId="4" fontId="8" fillId="14" borderId="64" applyNumberFormat="0" applyProtection="0">
      <alignment horizontal="left" vertical="center" indent="1"/>
    </xf>
    <xf numFmtId="4" fontId="51" fillId="47" borderId="64" applyNumberFormat="0" applyProtection="0">
      <alignment horizontal="left" vertical="center" indent="1"/>
    </xf>
    <xf numFmtId="4" fontId="51" fillId="8" borderId="64" applyNumberFormat="0" applyProtection="0">
      <alignment horizontal="left" vertical="center" indent="1"/>
    </xf>
    <xf numFmtId="4" fontId="79" fillId="10" borderId="48" applyNumberFormat="0" applyProtection="0">
      <alignment vertical="center"/>
    </xf>
    <xf numFmtId="4" fontId="86" fillId="99" borderId="28" applyNumberFormat="0" applyProtection="0">
      <alignment vertical="center"/>
    </xf>
    <xf numFmtId="4" fontId="86" fillId="100" borderId="60" applyNumberFormat="0" applyProtection="0">
      <alignment horizontal="right" vertical="center"/>
    </xf>
    <xf numFmtId="4" fontId="81" fillId="48" borderId="64" applyNumberFormat="0" applyProtection="0">
      <alignment horizontal="left" vertical="center" indent="1"/>
    </xf>
    <xf numFmtId="4" fontId="82" fillId="11" borderId="60" applyNumberFormat="0" applyProtection="0">
      <alignment horizontal="right" vertical="center"/>
    </xf>
    <xf numFmtId="0" fontId="87" fillId="0" borderId="52" applyNumberFormat="0" applyFill="0" applyAlignment="0" applyProtection="0"/>
    <xf numFmtId="0" fontId="88" fillId="0" borderId="53" applyNumberFormat="0" applyFill="0" applyAlignment="0" applyProtection="0"/>
    <xf numFmtId="0" fontId="89" fillId="0" borderId="54" applyNumberFormat="0" applyFill="0" applyAlignment="0" applyProtection="0"/>
    <xf numFmtId="0" fontId="89" fillId="0" borderId="0" applyNumberFormat="0" applyFill="0" applyBorder="0" applyAlignment="0" applyProtection="0"/>
    <xf numFmtId="0" fontId="90" fillId="51" borderId="0" applyNumberFormat="0" applyBorder="0" applyAlignment="0" applyProtection="0"/>
    <xf numFmtId="0" fontId="91" fillId="52" borderId="0" applyNumberFormat="0" applyBorder="0" applyAlignment="0" applyProtection="0"/>
    <xf numFmtId="0" fontId="92" fillId="53" borderId="0" applyNumberFormat="0" applyBorder="0" applyAlignment="0" applyProtection="0"/>
    <xf numFmtId="0" fontId="93" fillId="54" borderId="1" applyNumberFormat="0" applyAlignment="0" applyProtection="0"/>
    <xf numFmtId="0" fontId="94" fillId="2" borderId="55" applyNumberFormat="0" applyAlignment="0" applyProtection="0"/>
    <xf numFmtId="0" fontId="95" fillId="2" borderId="1" applyNumberFormat="0" applyAlignment="0" applyProtection="0"/>
    <xf numFmtId="0" fontId="96" fillId="0" borderId="56" applyNumberFormat="0" applyFill="0" applyAlignment="0" applyProtection="0"/>
    <xf numFmtId="0" fontId="97" fillId="55" borderId="57"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59" applyNumberFormat="0" applyFill="0" applyAlignment="0" applyProtection="0"/>
    <xf numFmtId="0" fontId="101"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101" fillId="60" borderId="0" applyNumberFormat="0" applyBorder="0" applyAlignment="0" applyProtection="0"/>
    <xf numFmtId="0" fontId="101" fillId="61" borderId="0" applyNumberFormat="0" applyBorder="0" applyAlignment="0" applyProtection="0"/>
    <xf numFmtId="0" fontId="43" fillId="62" borderId="0" applyNumberFormat="0" applyBorder="0" applyAlignment="0" applyProtection="0"/>
    <xf numFmtId="0" fontId="43" fillId="63" borderId="0" applyNumberFormat="0" applyBorder="0" applyAlignment="0" applyProtection="0"/>
    <xf numFmtId="0" fontId="101" fillId="64" borderId="0" applyNumberFormat="0" applyBorder="0" applyAlignment="0" applyProtection="0"/>
    <xf numFmtId="0" fontId="101" fillId="65" borderId="0" applyNumberFormat="0" applyBorder="0" applyAlignment="0" applyProtection="0"/>
    <xf numFmtId="0" fontId="43" fillId="66" borderId="0" applyNumberFormat="0" applyBorder="0" applyAlignment="0" applyProtection="0"/>
    <xf numFmtId="0" fontId="43" fillId="67" borderId="0" applyNumberFormat="0" applyBorder="0" applyAlignment="0" applyProtection="0"/>
    <xf numFmtId="0" fontId="101" fillId="68" borderId="0" applyNumberFormat="0" applyBorder="0" applyAlignment="0" applyProtection="0"/>
    <xf numFmtId="0" fontId="101" fillId="69" borderId="0" applyNumberFormat="0" applyBorder="0" applyAlignment="0" applyProtection="0"/>
    <xf numFmtId="0" fontId="43" fillId="70" borderId="0" applyNumberFormat="0" applyBorder="0" applyAlignment="0" applyProtection="0"/>
    <xf numFmtId="0" fontId="43" fillId="71" borderId="0" applyNumberFormat="0" applyBorder="0" applyAlignment="0" applyProtection="0"/>
    <xf numFmtId="0" fontId="101" fillId="72" borderId="0" applyNumberFormat="0" applyBorder="0" applyAlignment="0" applyProtection="0"/>
    <xf numFmtId="0" fontId="101" fillId="73" borderId="0" applyNumberFormat="0" applyBorder="0" applyAlignment="0" applyProtection="0"/>
    <xf numFmtId="0" fontId="43" fillId="74" borderId="0" applyNumberFormat="0" applyBorder="0" applyAlignment="0" applyProtection="0"/>
    <xf numFmtId="0" fontId="43" fillId="75" borderId="0" applyNumberFormat="0" applyBorder="0" applyAlignment="0" applyProtection="0"/>
    <xf numFmtId="0" fontId="101" fillId="76" borderId="0" applyNumberFormat="0" applyBorder="0" applyAlignment="0" applyProtection="0"/>
    <xf numFmtId="0" fontId="101" fillId="77" borderId="0" applyNumberFormat="0" applyBorder="0" applyAlignment="0" applyProtection="0"/>
    <xf numFmtId="0" fontId="43" fillId="78" borderId="0" applyNumberFormat="0" applyBorder="0" applyAlignment="0" applyProtection="0"/>
    <xf numFmtId="0" fontId="43" fillId="79" borderId="0" applyNumberFormat="0" applyBorder="0" applyAlignment="0" applyProtection="0"/>
    <xf numFmtId="0" fontId="101" fillId="80" borderId="0" applyNumberFormat="0" applyBorder="0" applyAlignment="0" applyProtection="0"/>
    <xf numFmtId="0" fontId="5" fillId="0" borderId="0"/>
    <xf numFmtId="0" fontId="5" fillId="0" borderId="0"/>
    <xf numFmtId="0" fontId="5" fillId="0" borderId="0"/>
    <xf numFmtId="0" fontId="5" fillId="0" borderId="0"/>
    <xf numFmtId="185" fontId="133" fillId="0" borderId="0"/>
    <xf numFmtId="185" fontId="8" fillId="0" borderId="0"/>
    <xf numFmtId="185" fontId="8" fillId="0" borderId="0"/>
    <xf numFmtId="185" fontId="8" fillId="0" borderId="0"/>
    <xf numFmtId="0" fontId="32" fillId="0" borderId="0"/>
    <xf numFmtId="0" fontId="4" fillId="0" borderId="0"/>
    <xf numFmtId="0" fontId="111" fillId="0" borderId="0"/>
    <xf numFmtId="0" fontId="3" fillId="0" borderId="0"/>
    <xf numFmtId="43" fontId="3" fillId="0" borderId="0" applyFont="0" applyFill="0" applyBorder="0" applyAlignment="0" applyProtection="0"/>
    <xf numFmtId="0" fontId="3" fillId="0" borderId="0"/>
    <xf numFmtId="0" fontId="3" fillId="0" borderId="0"/>
    <xf numFmtId="0" fontId="87" fillId="0" borderId="52" applyNumberFormat="0" applyFill="0" applyAlignment="0" applyProtection="0"/>
    <xf numFmtId="0" fontId="88" fillId="0" borderId="53" applyNumberFormat="0" applyFill="0" applyAlignment="0" applyProtection="0"/>
    <xf numFmtId="0" fontId="89" fillId="0" borderId="54" applyNumberFormat="0" applyFill="0" applyAlignment="0" applyProtection="0"/>
    <xf numFmtId="0" fontId="89" fillId="0" borderId="0" applyNumberFormat="0" applyFill="0" applyBorder="0" applyAlignment="0" applyProtection="0"/>
    <xf numFmtId="0" fontId="90" fillId="51" borderId="0" applyNumberFormat="0" applyBorder="0" applyAlignment="0" applyProtection="0"/>
    <xf numFmtId="0" fontId="91" fillId="52" borderId="0" applyNumberFormat="0" applyBorder="0" applyAlignment="0" applyProtection="0"/>
    <xf numFmtId="0" fontId="92" fillId="53" borderId="0" applyNumberFormat="0" applyBorder="0" applyAlignment="0" applyProtection="0"/>
    <xf numFmtId="0" fontId="94" fillId="2" borderId="55" applyNumberFormat="0" applyAlignment="0" applyProtection="0"/>
    <xf numFmtId="0" fontId="95" fillId="2" borderId="1" applyNumberFormat="0" applyAlignment="0" applyProtection="0"/>
    <xf numFmtId="0" fontId="96" fillId="0" borderId="56" applyNumberFormat="0" applyFill="0" applyAlignment="0" applyProtection="0"/>
    <xf numFmtId="0" fontId="97" fillId="55" borderId="57"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59" applyNumberFormat="0" applyFill="0" applyAlignment="0" applyProtection="0"/>
    <xf numFmtId="0" fontId="2" fillId="58" borderId="0" applyNumberFormat="0" applyBorder="0" applyAlignment="0" applyProtection="0"/>
    <xf numFmtId="0" fontId="2" fillId="59" borderId="0" applyNumberFormat="0" applyBorder="0" applyAlignment="0" applyProtection="0"/>
    <xf numFmtId="0" fontId="101" fillId="60"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101" fillId="64"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101" fillId="68"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101" fillId="72"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101" fillId="76"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101" fillId="80" borderId="0" applyNumberFormat="0" applyBorder="0" applyAlignment="0" applyProtection="0"/>
    <xf numFmtId="0" fontId="2" fillId="0" borderId="0"/>
    <xf numFmtId="43" fontId="2" fillId="0" borderId="0" applyFont="0" applyFill="0" applyBorder="0" applyAlignment="0" applyProtection="0"/>
    <xf numFmtId="0" fontId="8" fillId="0" borderId="0"/>
    <xf numFmtId="0" fontId="8" fillId="0" borderId="0"/>
    <xf numFmtId="183" fontId="2" fillId="0" borderId="0"/>
    <xf numFmtId="4" fontId="51" fillId="13" borderId="100" applyNumberFormat="0" applyProtection="0">
      <alignment horizontal="right" vertical="center"/>
    </xf>
    <xf numFmtId="183" fontId="32" fillId="0" borderId="0"/>
    <xf numFmtId="0" fontId="8" fillId="0" borderId="0"/>
    <xf numFmtId="9" fontId="2" fillId="0" borderId="0" applyFont="0" applyFill="0" applyBorder="0" applyAlignment="0" applyProtection="0"/>
    <xf numFmtId="0" fontId="111" fillId="0" borderId="0"/>
    <xf numFmtId="43" fontId="138"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9" fontId="2" fillId="0" borderId="0" applyFont="0" applyFill="0" applyBorder="0" applyAlignment="0" applyProtection="0"/>
    <xf numFmtId="44" fontId="2" fillId="0" borderId="0" applyFont="0" applyFill="0" applyBorder="0" applyAlignment="0" applyProtection="0"/>
    <xf numFmtId="0" fontId="7" fillId="0" borderId="0"/>
    <xf numFmtId="183" fontId="8" fillId="47" borderId="92" applyNumberFormat="0" applyProtection="0">
      <alignment horizontal="left" vertical="center" indent="1"/>
    </xf>
    <xf numFmtId="0" fontId="8" fillId="47" borderId="92" applyNumberFormat="0" applyProtection="0">
      <alignment horizontal="left" vertical="center" indent="1"/>
    </xf>
    <xf numFmtId="183" fontId="8" fillId="47" borderId="92" applyNumberFormat="0" applyProtection="0">
      <alignment horizontal="left" vertical="center" indent="1"/>
    </xf>
    <xf numFmtId="184" fontId="8" fillId="47" borderId="92" applyNumberFormat="0" applyProtection="0">
      <alignment horizontal="left" vertical="center" indent="1"/>
    </xf>
    <xf numFmtId="183" fontId="8" fillId="47" borderId="92" applyNumberFormat="0" applyProtection="0">
      <alignment horizontal="left" vertical="center" indent="1"/>
    </xf>
    <xf numFmtId="0" fontId="51" fillId="47" borderId="89" applyNumberFormat="0" applyProtection="0">
      <alignment horizontal="left" vertical="center" indent="1"/>
    </xf>
    <xf numFmtId="0" fontId="8" fillId="47" borderId="92" applyNumberFormat="0" applyProtection="0">
      <alignment horizontal="left" vertical="center" indent="1"/>
    </xf>
    <xf numFmtId="183" fontId="8" fillId="47" borderId="92" applyNumberFormat="0" applyProtection="0">
      <alignment horizontal="left" vertical="center" indent="1"/>
    </xf>
    <xf numFmtId="184" fontId="8" fillId="47" borderId="92" applyNumberFormat="0" applyProtection="0">
      <alignment horizontal="left" vertical="center" indent="1"/>
    </xf>
    <xf numFmtId="183" fontId="8" fillId="47" borderId="92" applyNumberFormat="0" applyProtection="0">
      <alignment horizontal="left" vertical="center" indent="1"/>
    </xf>
    <xf numFmtId="0" fontId="8" fillId="47" borderId="92" applyNumberFormat="0" applyProtection="0">
      <alignment horizontal="left" vertical="center" indent="1"/>
    </xf>
    <xf numFmtId="0" fontId="2" fillId="58" borderId="0" applyNumberFormat="0" applyBorder="0" applyAlignment="0" applyProtection="0"/>
    <xf numFmtId="183" fontId="8" fillId="12" borderId="92" applyNumberFormat="0" applyProtection="0">
      <alignment horizontal="left" vertical="top" indent="1"/>
    </xf>
    <xf numFmtId="183" fontId="8" fillId="12" borderId="92" applyNumberFormat="0" applyProtection="0">
      <alignment horizontal="left" vertical="top" indent="1"/>
    </xf>
    <xf numFmtId="183" fontId="8" fillId="12" borderId="92" applyNumberFormat="0" applyProtection="0">
      <alignment horizontal="left" vertical="top" indent="1"/>
    </xf>
    <xf numFmtId="184" fontId="8" fillId="12" borderId="92" applyNumberFormat="0" applyProtection="0">
      <alignment horizontal="left" vertical="top" indent="1"/>
    </xf>
    <xf numFmtId="183" fontId="8" fillId="12" borderId="92" applyNumberFormat="0" applyProtection="0">
      <alignment horizontal="left" vertical="top" indent="1"/>
    </xf>
    <xf numFmtId="183" fontId="8" fillId="12" borderId="92" applyNumberFormat="0" applyProtection="0">
      <alignment horizontal="left" vertical="top" indent="1"/>
    </xf>
    <xf numFmtId="183" fontId="8" fillId="12" borderId="92" applyNumberFormat="0" applyProtection="0">
      <alignment horizontal="left" vertical="top" indent="1"/>
    </xf>
    <xf numFmtId="183" fontId="2" fillId="58" borderId="0" applyNumberFormat="0" applyBorder="0" applyAlignment="0" applyProtection="0"/>
    <xf numFmtId="184" fontId="8" fillId="12" borderId="92" applyNumberFormat="0" applyProtection="0">
      <alignment horizontal="left" vertical="top" indent="1"/>
    </xf>
    <xf numFmtId="183" fontId="8" fillId="12" borderId="92" applyNumberFormat="0" applyProtection="0">
      <alignment horizontal="left" vertical="top" indent="1"/>
    </xf>
    <xf numFmtId="0" fontId="51" fillId="12" borderId="92" applyNumberFormat="0" applyProtection="0">
      <alignment horizontal="left" vertical="top" indent="1"/>
    </xf>
    <xf numFmtId="183" fontId="8" fillId="12" borderId="92" applyNumberFormat="0" applyProtection="0">
      <alignment horizontal="left" vertical="top" indent="1"/>
    </xf>
    <xf numFmtId="184" fontId="8" fillId="12" borderId="92" applyNumberFormat="0" applyProtection="0">
      <alignment horizontal="left" vertical="top" indent="1"/>
    </xf>
    <xf numFmtId="183" fontId="8" fillId="12" borderId="92" applyNumberFormat="0" applyProtection="0">
      <alignment horizontal="left" vertical="top" indent="1"/>
    </xf>
    <xf numFmtId="184" fontId="8" fillId="12" borderId="92" applyNumberFormat="0" applyProtection="0">
      <alignment horizontal="left" vertical="top" indent="1"/>
    </xf>
    <xf numFmtId="183" fontId="8" fillId="12" borderId="92" applyNumberFormat="0" applyProtection="0">
      <alignment horizontal="left" vertical="top" indent="1"/>
    </xf>
    <xf numFmtId="183" fontId="8" fillId="12" borderId="92" applyNumberFormat="0" applyProtection="0">
      <alignment horizontal="left" vertical="top" indent="1"/>
    </xf>
    <xf numFmtId="183" fontId="8" fillId="12" borderId="92" applyNumberFormat="0" applyProtection="0">
      <alignment horizontal="left" vertical="top" indent="1"/>
    </xf>
    <xf numFmtId="184" fontId="8" fillId="12" borderId="92" applyNumberFormat="0" applyProtection="0">
      <alignment horizontal="left" vertical="top" indent="1"/>
    </xf>
    <xf numFmtId="183" fontId="8" fillId="12" borderId="92" applyNumberFormat="0" applyProtection="0">
      <alignment horizontal="left" vertical="top" indent="1"/>
    </xf>
    <xf numFmtId="0" fontId="8" fillId="12" borderId="92" applyNumberFormat="0" applyProtection="0">
      <alignment horizontal="left" vertical="top" indent="1"/>
    </xf>
    <xf numFmtId="0" fontId="8" fillId="12" borderId="92" applyNumberFormat="0" applyProtection="0">
      <alignment horizontal="left" vertical="top" indent="1"/>
    </xf>
    <xf numFmtId="183" fontId="8" fillId="12" borderId="92" applyNumberFormat="0" applyProtection="0">
      <alignment horizontal="left" vertical="top" indent="1"/>
    </xf>
    <xf numFmtId="184" fontId="8" fillId="12" borderId="92" applyNumberFormat="0" applyProtection="0">
      <alignment horizontal="left" vertical="top" indent="1"/>
    </xf>
    <xf numFmtId="183" fontId="8" fillId="12" borderId="92" applyNumberFormat="0" applyProtection="0">
      <alignment horizontal="left" vertical="top" indent="1"/>
    </xf>
    <xf numFmtId="0" fontId="8" fillId="12" borderId="92" applyNumberFormat="0" applyProtection="0">
      <alignment horizontal="left" vertical="top" indent="1"/>
    </xf>
    <xf numFmtId="0" fontId="8" fillId="12" borderId="92" applyNumberFormat="0" applyProtection="0">
      <alignment horizontal="left" vertical="top" indent="1"/>
    </xf>
    <xf numFmtId="183" fontId="8" fillId="12" borderId="92" applyNumberFormat="0" applyProtection="0">
      <alignment horizontal="left" vertical="top" indent="1"/>
    </xf>
    <xf numFmtId="184" fontId="8" fillId="12" borderId="92" applyNumberFormat="0" applyProtection="0">
      <alignment horizontal="left" vertical="top" indent="1"/>
    </xf>
    <xf numFmtId="183" fontId="8" fillId="12" borderId="92" applyNumberFormat="0" applyProtection="0">
      <alignment horizontal="left" vertical="top" indent="1"/>
    </xf>
    <xf numFmtId="0" fontId="8" fillId="12" borderId="92" applyNumberFormat="0" applyProtection="0">
      <alignment horizontal="left" vertical="top" indent="1"/>
    </xf>
    <xf numFmtId="183" fontId="8" fillId="12" borderId="92" applyNumberFormat="0" applyProtection="0">
      <alignment horizontal="left" vertical="top" indent="1"/>
    </xf>
    <xf numFmtId="184" fontId="8" fillId="12" borderId="92" applyNumberFormat="0" applyProtection="0">
      <alignment horizontal="left" vertical="top" indent="1"/>
    </xf>
    <xf numFmtId="183" fontId="8" fillId="12" borderId="92" applyNumberFormat="0" applyProtection="0">
      <alignment horizontal="left" vertical="top" indent="1"/>
    </xf>
    <xf numFmtId="0" fontId="8" fillId="12" borderId="92" applyNumberFormat="0" applyProtection="0">
      <alignment horizontal="left" vertical="top" indent="1"/>
    </xf>
    <xf numFmtId="183" fontId="8" fillId="12" borderId="92" applyNumberFormat="0" applyProtection="0">
      <alignment horizontal="left" vertical="top" indent="1"/>
    </xf>
    <xf numFmtId="184" fontId="8" fillId="12" borderId="92" applyNumberFormat="0" applyProtection="0">
      <alignment horizontal="left" vertical="top" indent="1"/>
    </xf>
    <xf numFmtId="0" fontId="2" fillId="58" borderId="0" applyNumberFormat="0" applyBorder="0" applyAlignment="0" applyProtection="0"/>
    <xf numFmtId="0" fontId="2" fillId="58" borderId="0" applyNumberFormat="0" applyBorder="0" applyAlignment="0" applyProtection="0"/>
    <xf numFmtId="183" fontId="8" fillId="12" borderId="92" applyNumberFormat="0" applyProtection="0">
      <alignment horizontal="left" vertical="top" indent="1"/>
    </xf>
    <xf numFmtId="0" fontId="8" fillId="12" borderId="92" applyNumberFormat="0" applyProtection="0">
      <alignment horizontal="left" vertical="top" indent="1"/>
    </xf>
    <xf numFmtId="183" fontId="8" fillId="12" borderId="92" applyNumberFormat="0" applyProtection="0">
      <alignment horizontal="left" vertical="center" indent="1"/>
    </xf>
    <xf numFmtId="183" fontId="8" fillId="12" borderId="92" applyNumberFormat="0" applyProtection="0">
      <alignment horizontal="left" vertical="center" indent="1"/>
    </xf>
    <xf numFmtId="183" fontId="8" fillId="12" borderId="92" applyNumberFormat="0" applyProtection="0">
      <alignment horizontal="left" vertical="center" indent="1"/>
    </xf>
    <xf numFmtId="184" fontId="8" fillId="12" borderId="92" applyNumberFormat="0" applyProtection="0">
      <alignment horizontal="left" vertical="center" indent="1"/>
    </xf>
    <xf numFmtId="183" fontId="8" fillId="12" borderId="92" applyNumberFormat="0" applyProtection="0">
      <alignment horizontal="left" vertical="center" indent="1"/>
    </xf>
    <xf numFmtId="183" fontId="8" fillId="12" borderId="92" applyNumberFormat="0" applyProtection="0">
      <alignment horizontal="left" vertical="center" indent="1"/>
    </xf>
    <xf numFmtId="183" fontId="8" fillId="12" borderId="92" applyNumberFormat="0" applyProtection="0">
      <alignment horizontal="left" vertical="center" indent="1"/>
    </xf>
    <xf numFmtId="184" fontId="8" fillId="12" borderId="92" applyNumberFormat="0" applyProtection="0">
      <alignment horizontal="left" vertical="center" indent="1"/>
    </xf>
    <xf numFmtId="183" fontId="8" fillId="12" borderId="92" applyNumberFormat="0" applyProtection="0">
      <alignment horizontal="left" vertical="center" indent="1"/>
    </xf>
    <xf numFmtId="0" fontId="2" fillId="62" borderId="0" applyNumberFormat="0" applyBorder="0" applyAlignment="0" applyProtection="0"/>
    <xf numFmtId="0" fontId="51" fillId="12" borderId="89" applyNumberFormat="0" applyProtection="0">
      <alignment horizontal="left" vertical="center" indent="1"/>
    </xf>
    <xf numFmtId="183" fontId="8" fillId="12" borderId="92" applyNumberFormat="0" applyProtection="0">
      <alignment horizontal="left" vertical="center" indent="1"/>
    </xf>
    <xf numFmtId="184" fontId="8" fillId="12" borderId="92" applyNumberFormat="0" applyProtection="0">
      <alignment horizontal="left" vertical="center" indent="1"/>
    </xf>
    <xf numFmtId="183" fontId="8" fillId="12" borderId="92" applyNumberFormat="0" applyProtection="0">
      <alignment horizontal="left" vertical="center" indent="1"/>
    </xf>
    <xf numFmtId="184" fontId="8" fillId="12" borderId="92" applyNumberFormat="0" applyProtection="0">
      <alignment horizontal="left" vertical="center" indent="1"/>
    </xf>
    <xf numFmtId="183" fontId="8" fillId="12" borderId="92" applyNumberFormat="0" applyProtection="0">
      <alignment horizontal="left" vertical="center" indent="1"/>
    </xf>
    <xf numFmtId="183" fontId="8" fillId="12" borderId="92" applyNumberFormat="0" applyProtection="0">
      <alignment horizontal="left" vertical="center" indent="1"/>
    </xf>
    <xf numFmtId="183" fontId="2" fillId="62" borderId="0" applyNumberFormat="0" applyBorder="0" applyAlignment="0" applyProtection="0"/>
    <xf numFmtId="183" fontId="8" fillId="12" borderId="92" applyNumberFormat="0" applyProtection="0">
      <alignment horizontal="left" vertical="center" indent="1"/>
    </xf>
    <xf numFmtId="184" fontId="8" fillId="12" borderId="92" applyNumberFormat="0" applyProtection="0">
      <alignment horizontal="left" vertical="center" indent="1"/>
    </xf>
    <xf numFmtId="183" fontId="8" fillId="12" borderId="92" applyNumberFormat="0" applyProtection="0">
      <alignment horizontal="left" vertical="center" indent="1"/>
    </xf>
    <xf numFmtId="0" fontId="8" fillId="12" borderId="92" applyNumberFormat="0" applyProtection="0">
      <alignment horizontal="left" vertical="center" indent="1"/>
    </xf>
    <xf numFmtId="0" fontId="8" fillId="12" borderId="92" applyNumberFormat="0" applyProtection="0">
      <alignment horizontal="left" vertical="center" indent="1"/>
    </xf>
    <xf numFmtId="183" fontId="8" fillId="12" borderId="92" applyNumberFormat="0" applyProtection="0">
      <alignment horizontal="left" vertical="center" indent="1"/>
    </xf>
    <xf numFmtId="184" fontId="8" fillId="12" borderId="92" applyNumberFormat="0" applyProtection="0">
      <alignment horizontal="left" vertical="center" indent="1"/>
    </xf>
    <xf numFmtId="183" fontId="8" fillId="12" borderId="92" applyNumberFormat="0" applyProtection="0">
      <alignment horizontal="left" vertical="center" indent="1"/>
    </xf>
    <xf numFmtId="0" fontId="8" fillId="12" borderId="92" applyNumberFormat="0" applyProtection="0">
      <alignment horizontal="left" vertical="center" indent="1"/>
    </xf>
    <xf numFmtId="0" fontId="8" fillId="12" borderId="92" applyNumberFormat="0" applyProtection="0">
      <alignment horizontal="left" vertical="center" indent="1"/>
    </xf>
    <xf numFmtId="183" fontId="8" fillId="12" borderId="92" applyNumberFormat="0" applyProtection="0">
      <alignment horizontal="left" vertical="center" indent="1"/>
    </xf>
    <xf numFmtId="184" fontId="8" fillId="12" borderId="92" applyNumberFormat="0" applyProtection="0">
      <alignment horizontal="left" vertical="center" indent="1"/>
    </xf>
    <xf numFmtId="183" fontId="8" fillId="12" borderId="92" applyNumberFormat="0" applyProtection="0">
      <alignment horizontal="left" vertical="center" indent="1"/>
    </xf>
    <xf numFmtId="0" fontId="8" fillId="12" borderId="92" applyNumberFormat="0" applyProtection="0">
      <alignment horizontal="left" vertical="center" indent="1"/>
    </xf>
    <xf numFmtId="183" fontId="8" fillId="12" borderId="92" applyNumberFormat="0" applyProtection="0">
      <alignment horizontal="left" vertical="center" indent="1"/>
    </xf>
    <xf numFmtId="184" fontId="8" fillId="12" borderId="92" applyNumberFormat="0" applyProtection="0">
      <alignment horizontal="left" vertical="center" indent="1"/>
    </xf>
    <xf numFmtId="183" fontId="8" fillId="12" borderId="92" applyNumberFormat="0" applyProtection="0">
      <alignment horizontal="left" vertical="center" indent="1"/>
    </xf>
    <xf numFmtId="0" fontId="51" fillId="12" borderId="89" applyNumberFormat="0" applyProtection="0">
      <alignment horizontal="left" vertical="center" indent="1"/>
    </xf>
    <xf numFmtId="0" fontId="8" fillId="12" borderId="92" applyNumberFormat="0" applyProtection="0">
      <alignment horizontal="left" vertical="center" indent="1"/>
    </xf>
    <xf numFmtId="183" fontId="8" fillId="12" borderId="92" applyNumberFormat="0" applyProtection="0">
      <alignment horizontal="left" vertical="center" indent="1"/>
    </xf>
    <xf numFmtId="184" fontId="8" fillId="12" borderId="92" applyNumberFormat="0" applyProtection="0">
      <alignment horizontal="left" vertical="center" indent="1"/>
    </xf>
    <xf numFmtId="183" fontId="8" fillId="12" borderId="92" applyNumberFormat="0" applyProtection="0">
      <alignment horizontal="left" vertical="center" indent="1"/>
    </xf>
    <xf numFmtId="0" fontId="8" fillId="12" borderId="92" applyNumberFormat="0" applyProtection="0">
      <alignment horizontal="left" vertical="center" indent="1"/>
    </xf>
    <xf numFmtId="183" fontId="8" fillId="8" borderId="92" applyNumberFormat="0" applyProtection="0">
      <alignment horizontal="left" vertical="top" indent="1"/>
    </xf>
    <xf numFmtId="183" fontId="8" fillId="8" borderId="92" applyNumberFormat="0" applyProtection="0">
      <alignment horizontal="left" vertical="top" indent="1"/>
    </xf>
    <xf numFmtId="183" fontId="8" fillId="8" borderId="92" applyNumberFormat="0" applyProtection="0">
      <alignment horizontal="left" vertical="top" indent="1"/>
    </xf>
    <xf numFmtId="184" fontId="8" fillId="8" borderId="92" applyNumberFormat="0" applyProtection="0">
      <alignment horizontal="left" vertical="top" indent="1"/>
    </xf>
    <xf numFmtId="183" fontId="8" fillId="8" borderId="92" applyNumberFormat="0" applyProtection="0">
      <alignment horizontal="left" vertical="top" indent="1"/>
    </xf>
    <xf numFmtId="183" fontId="8" fillId="8" borderId="92" applyNumberFormat="0" applyProtection="0">
      <alignment horizontal="left" vertical="top" indent="1"/>
    </xf>
    <xf numFmtId="0" fontId="2" fillId="62" borderId="0" applyNumberFormat="0" applyBorder="0" applyAlignment="0" applyProtection="0"/>
    <xf numFmtId="0" fontId="2" fillId="62" borderId="0" applyNumberFormat="0" applyBorder="0" applyAlignment="0" applyProtection="0"/>
    <xf numFmtId="183" fontId="8" fillId="8" borderId="92" applyNumberFormat="0" applyProtection="0">
      <alignment horizontal="left" vertical="top" indent="1"/>
    </xf>
    <xf numFmtId="184" fontId="8" fillId="8" borderId="92" applyNumberFormat="0" applyProtection="0">
      <alignment horizontal="left" vertical="top" indent="1"/>
    </xf>
    <xf numFmtId="183" fontId="8" fillId="8" borderId="92" applyNumberFormat="0" applyProtection="0">
      <alignment horizontal="left" vertical="top" indent="1"/>
    </xf>
    <xf numFmtId="0" fontId="51" fillId="8" borderId="92" applyNumberFormat="0" applyProtection="0">
      <alignment horizontal="left" vertical="top" indent="1"/>
    </xf>
    <xf numFmtId="183" fontId="8" fillId="8" borderId="92" applyNumberFormat="0" applyProtection="0">
      <alignment horizontal="left" vertical="top" indent="1"/>
    </xf>
    <xf numFmtId="184" fontId="8" fillId="8" borderId="92" applyNumberFormat="0" applyProtection="0">
      <alignment horizontal="left" vertical="top" indent="1"/>
    </xf>
    <xf numFmtId="183" fontId="8" fillId="8" borderId="92" applyNumberFormat="0" applyProtection="0">
      <alignment horizontal="left" vertical="top" indent="1"/>
    </xf>
    <xf numFmtId="184" fontId="8" fillId="8" borderId="92" applyNumberFormat="0" applyProtection="0">
      <alignment horizontal="left" vertical="top" indent="1"/>
    </xf>
    <xf numFmtId="183" fontId="8" fillId="8" borderId="92" applyNumberFormat="0" applyProtection="0">
      <alignment horizontal="left" vertical="top" indent="1"/>
    </xf>
    <xf numFmtId="183" fontId="8" fillId="8" borderId="92" applyNumberFormat="0" applyProtection="0">
      <alignment horizontal="left" vertical="top" indent="1"/>
    </xf>
    <xf numFmtId="183" fontId="8" fillId="8" borderId="92" applyNumberFormat="0" applyProtection="0">
      <alignment horizontal="left" vertical="top" indent="1"/>
    </xf>
    <xf numFmtId="0" fontId="2" fillId="66" borderId="0" applyNumberFormat="0" applyBorder="0" applyAlignment="0" applyProtection="0"/>
    <xf numFmtId="184" fontId="8" fillId="8" borderId="92" applyNumberFormat="0" applyProtection="0">
      <alignment horizontal="left" vertical="top" indent="1"/>
    </xf>
    <xf numFmtId="183" fontId="8" fillId="8" borderId="92" applyNumberFormat="0" applyProtection="0">
      <alignment horizontal="left" vertical="top" indent="1"/>
    </xf>
    <xf numFmtId="0" fontId="8" fillId="8" borderId="92" applyNumberFormat="0" applyProtection="0">
      <alignment horizontal="left" vertical="top" indent="1"/>
    </xf>
    <xf numFmtId="0" fontId="8" fillId="8" borderId="92" applyNumberFormat="0" applyProtection="0">
      <alignment horizontal="left" vertical="top" indent="1"/>
    </xf>
    <xf numFmtId="183" fontId="8" fillId="8" borderId="92" applyNumberFormat="0" applyProtection="0">
      <alignment horizontal="left" vertical="top" indent="1"/>
    </xf>
    <xf numFmtId="184" fontId="8" fillId="8" borderId="92" applyNumberFormat="0" applyProtection="0">
      <alignment horizontal="left" vertical="top" indent="1"/>
    </xf>
    <xf numFmtId="183" fontId="8" fillId="8" borderId="92" applyNumberFormat="0" applyProtection="0">
      <alignment horizontal="left" vertical="top" indent="1"/>
    </xf>
    <xf numFmtId="183" fontId="2" fillId="66" borderId="0" applyNumberFormat="0" applyBorder="0" applyAlignment="0" applyProtection="0"/>
    <xf numFmtId="0" fontId="8" fillId="8" borderId="92" applyNumberFormat="0" applyProtection="0">
      <alignment horizontal="left" vertical="top" indent="1"/>
    </xf>
    <xf numFmtId="0" fontId="8" fillId="8" borderId="92" applyNumberFormat="0" applyProtection="0">
      <alignment horizontal="left" vertical="top" indent="1"/>
    </xf>
    <xf numFmtId="183" fontId="8" fillId="8" borderId="92" applyNumberFormat="0" applyProtection="0">
      <alignment horizontal="left" vertical="top" indent="1"/>
    </xf>
    <xf numFmtId="184" fontId="8" fillId="8" borderId="92" applyNumberFormat="0" applyProtection="0">
      <alignment horizontal="left" vertical="top" indent="1"/>
    </xf>
    <xf numFmtId="183" fontId="8" fillId="8" borderId="92" applyNumberFormat="0" applyProtection="0">
      <alignment horizontal="left" vertical="top" indent="1"/>
    </xf>
    <xf numFmtId="0" fontId="8" fillId="8" borderId="92" applyNumberFormat="0" applyProtection="0">
      <alignment horizontal="left" vertical="top" indent="1"/>
    </xf>
    <xf numFmtId="183" fontId="8" fillId="8" borderId="92" applyNumberFormat="0" applyProtection="0">
      <alignment horizontal="left" vertical="top" indent="1"/>
    </xf>
    <xf numFmtId="184" fontId="8" fillId="8" borderId="92" applyNumberFormat="0" applyProtection="0">
      <alignment horizontal="left" vertical="top" indent="1"/>
    </xf>
    <xf numFmtId="183" fontId="8" fillId="8" borderId="92" applyNumberFormat="0" applyProtection="0">
      <alignment horizontal="left" vertical="top" indent="1"/>
    </xf>
    <xf numFmtId="0" fontId="8" fillId="8" borderId="92" applyNumberFormat="0" applyProtection="0">
      <alignment horizontal="left" vertical="top" indent="1"/>
    </xf>
    <xf numFmtId="183" fontId="8" fillId="8" borderId="92" applyNumberFormat="0" applyProtection="0">
      <alignment horizontal="left" vertical="top" indent="1"/>
    </xf>
    <xf numFmtId="184" fontId="8" fillId="8" borderId="92" applyNumberFormat="0" applyProtection="0">
      <alignment horizontal="left" vertical="top" indent="1"/>
    </xf>
    <xf numFmtId="183" fontId="8" fillId="8" borderId="92" applyNumberFormat="0" applyProtection="0">
      <alignment horizontal="left" vertical="top" indent="1"/>
    </xf>
    <xf numFmtId="0" fontId="8" fillId="8" borderId="92" applyNumberFormat="0" applyProtection="0">
      <alignment horizontal="left" vertical="top" indent="1"/>
    </xf>
    <xf numFmtId="183" fontId="8" fillId="8" borderId="92" applyNumberFormat="0" applyProtection="0">
      <alignment horizontal="left" vertical="center" indent="1"/>
    </xf>
    <xf numFmtId="183" fontId="8" fillId="8" borderId="92" applyNumberFormat="0" applyProtection="0">
      <alignment horizontal="left" vertical="center" indent="1"/>
    </xf>
    <xf numFmtId="183" fontId="8" fillId="8" borderId="92" applyNumberFormat="0" applyProtection="0">
      <alignment horizontal="left" vertical="center" indent="1"/>
    </xf>
    <xf numFmtId="184" fontId="8" fillId="8" borderId="92" applyNumberFormat="0" applyProtection="0">
      <alignment horizontal="left" vertical="center" indent="1"/>
    </xf>
    <xf numFmtId="183" fontId="8" fillId="8" borderId="92" applyNumberFormat="0" applyProtection="0">
      <alignment horizontal="left" vertical="center" indent="1"/>
    </xf>
    <xf numFmtId="183" fontId="8" fillId="8" borderId="92" applyNumberFormat="0" applyProtection="0">
      <alignment horizontal="left" vertical="center" indent="1"/>
    </xf>
    <xf numFmtId="183" fontId="8" fillId="8" borderId="92" applyNumberFormat="0" applyProtection="0">
      <alignment horizontal="left" vertical="center" indent="1"/>
    </xf>
    <xf numFmtId="184" fontId="8" fillId="8" borderId="92" applyNumberFormat="0" applyProtection="0">
      <alignment horizontal="left" vertical="center" indent="1"/>
    </xf>
    <xf numFmtId="183" fontId="8" fillId="8" borderId="92" applyNumberFormat="0" applyProtection="0">
      <alignment horizontal="left" vertical="center" indent="1"/>
    </xf>
    <xf numFmtId="0" fontId="51" fillId="98" borderId="89" applyNumberFormat="0" applyProtection="0">
      <alignment horizontal="left" vertical="center" indent="1"/>
    </xf>
    <xf numFmtId="183" fontId="8" fillId="8" borderId="92" applyNumberFormat="0" applyProtection="0">
      <alignment horizontal="left" vertical="center" indent="1"/>
    </xf>
    <xf numFmtId="184" fontId="8" fillId="8" borderId="92" applyNumberFormat="0" applyProtection="0">
      <alignment horizontal="left" vertical="center" indent="1"/>
    </xf>
    <xf numFmtId="183" fontId="8" fillId="8" borderId="92" applyNumberFormat="0" applyProtection="0">
      <alignment horizontal="left" vertical="center" indent="1"/>
    </xf>
    <xf numFmtId="184" fontId="8" fillId="8" borderId="92" applyNumberFormat="0" applyProtection="0">
      <alignment horizontal="left" vertical="center" indent="1"/>
    </xf>
    <xf numFmtId="183" fontId="8" fillId="8" borderId="92" applyNumberFormat="0" applyProtection="0">
      <alignment horizontal="left" vertical="center" indent="1"/>
    </xf>
    <xf numFmtId="0" fontId="2" fillId="66" borderId="0" applyNumberFormat="0" applyBorder="0" applyAlignment="0" applyProtection="0"/>
    <xf numFmtId="0" fontId="2" fillId="66" borderId="0" applyNumberFormat="0" applyBorder="0" applyAlignment="0" applyProtection="0"/>
    <xf numFmtId="183" fontId="8" fillId="8" borderId="92" applyNumberFormat="0" applyProtection="0">
      <alignment horizontal="left" vertical="center" indent="1"/>
    </xf>
    <xf numFmtId="183" fontId="8" fillId="8" borderId="92" applyNumberFormat="0" applyProtection="0">
      <alignment horizontal="left" vertical="center" indent="1"/>
    </xf>
    <xf numFmtId="184" fontId="8" fillId="8" borderId="92" applyNumberFormat="0" applyProtection="0">
      <alignment horizontal="left" vertical="center" indent="1"/>
    </xf>
    <xf numFmtId="183" fontId="8" fillId="8" borderId="92" applyNumberFormat="0" applyProtection="0">
      <alignment horizontal="left" vertical="center" indent="1"/>
    </xf>
    <xf numFmtId="0" fontId="8" fillId="8" borderId="92" applyNumberFormat="0" applyProtection="0">
      <alignment horizontal="left" vertical="center" indent="1"/>
    </xf>
    <xf numFmtId="0" fontId="8" fillId="8" borderId="92" applyNumberFormat="0" applyProtection="0">
      <alignment horizontal="left" vertical="center" indent="1"/>
    </xf>
    <xf numFmtId="183" fontId="8" fillId="8" borderId="92" applyNumberFormat="0" applyProtection="0">
      <alignment horizontal="left" vertical="center" indent="1"/>
    </xf>
    <xf numFmtId="184" fontId="8" fillId="8" borderId="92" applyNumberFormat="0" applyProtection="0">
      <alignment horizontal="left" vertical="center" indent="1"/>
    </xf>
    <xf numFmtId="183" fontId="8" fillId="8" borderId="92" applyNumberFormat="0" applyProtection="0">
      <alignment horizontal="left" vertical="center" indent="1"/>
    </xf>
    <xf numFmtId="0" fontId="8" fillId="8" borderId="92" applyNumberFormat="0" applyProtection="0">
      <alignment horizontal="left" vertical="center" indent="1"/>
    </xf>
    <xf numFmtId="0" fontId="8" fillId="8" borderId="92" applyNumberFormat="0" applyProtection="0">
      <alignment horizontal="left" vertical="center" indent="1"/>
    </xf>
    <xf numFmtId="0" fontId="2" fillId="70" borderId="0" applyNumberFormat="0" applyBorder="0" applyAlignment="0" applyProtection="0"/>
    <xf numFmtId="183" fontId="8" fillId="8" borderId="92" applyNumberFormat="0" applyProtection="0">
      <alignment horizontal="left" vertical="center" indent="1"/>
    </xf>
    <xf numFmtId="184" fontId="8" fillId="8" borderId="92" applyNumberFormat="0" applyProtection="0">
      <alignment horizontal="left" vertical="center" indent="1"/>
    </xf>
    <xf numFmtId="183" fontId="8" fillId="8" borderId="92" applyNumberFormat="0" applyProtection="0">
      <alignment horizontal="left" vertical="center" indent="1"/>
    </xf>
    <xf numFmtId="0" fontId="8" fillId="8" borderId="92" applyNumberFormat="0" applyProtection="0">
      <alignment horizontal="left" vertical="center" indent="1"/>
    </xf>
    <xf numFmtId="183" fontId="8" fillId="8" borderId="92" applyNumberFormat="0" applyProtection="0">
      <alignment horizontal="left" vertical="center" indent="1"/>
    </xf>
    <xf numFmtId="184" fontId="8" fillId="8" borderId="92" applyNumberFormat="0" applyProtection="0">
      <alignment horizontal="left" vertical="center" indent="1"/>
    </xf>
    <xf numFmtId="183" fontId="8" fillId="8" borderId="92" applyNumberFormat="0" applyProtection="0">
      <alignment horizontal="left" vertical="center" indent="1"/>
    </xf>
    <xf numFmtId="183" fontId="2" fillId="70" borderId="0" applyNumberFormat="0" applyBorder="0" applyAlignment="0" applyProtection="0"/>
    <xf numFmtId="0" fontId="51" fillId="98" borderId="89" applyNumberFormat="0" applyProtection="0">
      <alignment horizontal="left" vertical="center" indent="1"/>
    </xf>
    <xf numFmtId="0" fontId="8" fillId="8" borderId="92" applyNumberFormat="0" applyProtection="0">
      <alignment horizontal="left" vertical="center" indent="1"/>
    </xf>
    <xf numFmtId="183" fontId="8" fillId="8" borderId="92" applyNumberFormat="0" applyProtection="0">
      <alignment horizontal="left" vertical="center" indent="1"/>
    </xf>
    <xf numFmtId="184" fontId="8" fillId="8" borderId="92" applyNumberFormat="0" applyProtection="0">
      <alignment horizontal="left" vertical="center" indent="1"/>
    </xf>
    <xf numFmtId="183" fontId="8" fillId="8" borderId="92" applyNumberFormat="0" applyProtection="0">
      <alignment horizontal="left" vertical="center" indent="1"/>
    </xf>
    <xf numFmtId="0" fontId="8" fillId="8" borderId="92" applyNumberFormat="0" applyProtection="0">
      <alignment horizontal="left" vertical="center" indent="1"/>
    </xf>
    <xf numFmtId="183" fontId="8" fillId="14" borderId="92" applyNumberFormat="0" applyProtection="0">
      <alignment horizontal="left" vertical="top" indent="1"/>
    </xf>
    <xf numFmtId="183" fontId="8" fillId="14" borderId="92" applyNumberFormat="0" applyProtection="0">
      <alignment horizontal="left" vertical="top" indent="1"/>
    </xf>
    <xf numFmtId="183" fontId="8" fillId="14" borderId="92" applyNumberFormat="0" applyProtection="0">
      <alignment horizontal="left" vertical="top" indent="1"/>
    </xf>
    <xf numFmtId="184" fontId="8" fillId="14" borderId="92" applyNumberFormat="0" applyProtection="0">
      <alignment horizontal="left" vertical="top" indent="1"/>
    </xf>
    <xf numFmtId="183" fontId="8" fillId="14" borderId="92" applyNumberFormat="0" applyProtection="0">
      <alignment horizontal="left" vertical="top" indent="1"/>
    </xf>
    <xf numFmtId="183" fontId="8" fillId="14" borderId="92" applyNumberFormat="0" applyProtection="0">
      <alignment horizontal="left" vertical="top" indent="1"/>
    </xf>
    <xf numFmtId="183" fontId="8" fillId="14" borderId="92" applyNumberFormat="0" applyProtection="0">
      <alignment horizontal="left" vertical="top" indent="1"/>
    </xf>
    <xf numFmtId="184" fontId="8" fillId="14" borderId="92" applyNumberFormat="0" applyProtection="0">
      <alignment horizontal="left" vertical="top" indent="1"/>
    </xf>
    <xf numFmtId="183" fontId="8" fillId="14" borderId="92" applyNumberFormat="0" applyProtection="0">
      <alignment horizontal="left" vertical="top" indent="1"/>
    </xf>
    <xf numFmtId="0" fontId="51" fillId="14" borderId="92" applyNumberFormat="0" applyProtection="0">
      <alignment horizontal="left" vertical="top" indent="1"/>
    </xf>
    <xf numFmtId="183" fontId="8" fillId="14" borderId="92" applyNumberFormat="0" applyProtection="0">
      <alignment horizontal="left" vertical="top" indent="1"/>
    </xf>
    <xf numFmtId="184" fontId="8" fillId="14" borderId="92" applyNumberFormat="0" applyProtection="0">
      <alignment horizontal="left" vertical="top" indent="1"/>
    </xf>
    <xf numFmtId="183" fontId="8" fillId="14" borderId="92" applyNumberFormat="0" applyProtection="0">
      <alignment horizontal="left" vertical="top" indent="1"/>
    </xf>
    <xf numFmtId="184" fontId="8" fillId="14" borderId="92" applyNumberFormat="0" applyProtection="0">
      <alignment horizontal="left" vertical="top" indent="1"/>
    </xf>
    <xf numFmtId="183" fontId="8" fillId="14" borderId="92" applyNumberFormat="0" applyProtection="0">
      <alignment horizontal="left" vertical="top" indent="1"/>
    </xf>
    <xf numFmtId="183" fontId="8" fillId="14" borderId="92" applyNumberFormat="0" applyProtection="0">
      <alignment horizontal="left" vertical="top" indent="1"/>
    </xf>
    <xf numFmtId="183" fontId="8" fillId="14" borderId="92" applyNumberFormat="0" applyProtection="0">
      <alignment horizontal="left" vertical="top" indent="1"/>
    </xf>
    <xf numFmtId="184" fontId="8" fillId="14" borderId="92" applyNumberFormat="0" applyProtection="0">
      <alignment horizontal="left" vertical="top" indent="1"/>
    </xf>
    <xf numFmtId="183" fontId="8" fillId="14" borderId="92" applyNumberFormat="0" applyProtection="0">
      <alignment horizontal="left" vertical="top" indent="1"/>
    </xf>
    <xf numFmtId="0" fontId="8" fillId="14" borderId="92" applyNumberFormat="0" applyProtection="0">
      <alignment horizontal="left" vertical="top" indent="1"/>
    </xf>
    <xf numFmtId="0" fontId="8" fillId="14" borderId="92" applyNumberFormat="0" applyProtection="0">
      <alignment horizontal="left" vertical="top" indent="1"/>
    </xf>
    <xf numFmtId="183" fontId="8" fillId="14" borderId="92" applyNumberFormat="0" applyProtection="0">
      <alignment horizontal="left" vertical="top" indent="1"/>
    </xf>
    <xf numFmtId="184" fontId="8" fillId="14" borderId="92" applyNumberFormat="0" applyProtection="0">
      <alignment horizontal="left" vertical="top" indent="1"/>
    </xf>
    <xf numFmtId="0" fontId="2" fillId="70" borderId="0" applyNumberFormat="0" applyBorder="0" applyAlignment="0" applyProtection="0"/>
    <xf numFmtId="0" fontId="2" fillId="70" borderId="0" applyNumberFormat="0" applyBorder="0" applyAlignment="0" applyProtection="0"/>
    <xf numFmtId="183" fontId="8" fillId="14" borderId="92" applyNumberFormat="0" applyProtection="0">
      <alignment horizontal="left" vertical="top" indent="1"/>
    </xf>
    <xf numFmtId="0" fontId="8" fillId="14" borderId="92" applyNumberFormat="0" applyProtection="0">
      <alignment horizontal="left" vertical="top" indent="1"/>
    </xf>
    <xf numFmtId="0" fontId="8" fillId="14" borderId="92" applyNumberFormat="0" applyProtection="0">
      <alignment horizontal="left" vertical="top" indent="1"/>
    </xf>
    <xf numFmtId="183" fontId="8" fillId="14" borderId="92" applyNumberFormat="0" applyProtection="0">
      <alignment horizontal="left" vertical="top" indent="1"/>
    </xf>
    <xf numFmtId="184" fontId="8" fillId="14" borderId="92" applyNumberFormat="0" applyProtection="0">
      <alignment horizontal="left" vertical="top" indent="1"/>
    </xf>
    <xf numFmtId="183" fontId="8" fillId="14" borderId="92" applyNumberFormat="0" applyProtection="0">
      <alignment horizontal="left" vertical="top" indent="1"/>
    </xf>
    <xf numFmtId="0" fontId="8" fillId="14" borderId="92" applyNumberFormat="0" applyProtection="0">
      <alignment horizontal="left" vertical="top" indent="1"/>
    </xf>
    <xf numFmtId="183" fontId="8" fillId="14" borderId="92" applyNumberFormat="0" applyProtection="0">
      <alignment horizontal="left" vertical="top" indent="1"/>
    </xf>
    <xf numFmtId="184" fontId="8" fillId="14" borderId="92" applyNumberFormat="0" applyProtection="0">
      <alignment horizontal="left" vertical="top" indent="1"/>
    </xf>
    <xf numFmtId="183" fontId="8" fillId="14" borderId="92" applyNumberFormat="0" applyProtection="0">
      <alignment horizontal="left" vertical="top" indent="1"/>
    </xf>
    <xf numFmtId="0" fontId="8" fillId="14" borderId="92" applyNumberFormat="0" applyProtection="0">
      <alignment horizontal="left" vertical="top" indent="1"/>
    </xf>
    <xf numFmtId="0" fontId="2" fillId="74" borderId="0" applyNumberFormat="0" applyBorder="0" applyAlignment="0" applyProtection="0"/>
    <xf numFmtId="183" fontId="8" fillId="14" borderId="92" applyNumberFormat="0" applyProtection="0">
      <alignment horizontal="left" vertical="top" indent="1"/>
    </xf>
    <xf numFmtId="184" fontId="8" fillId="14" borderId="92" applyNumberFormat="0" applyProtection="0">
      <alignment horizontal="left" vertical="top" indent="1"/>
    </xf>
    <xf numFmtId="183" fontId="8" fillId="14" borderId="92" applyNumberFormat="0" applyProtection="0">
      <alignment horizontal="left" vertical="top" indent="1"/>
    </xf>
    <xf numFmtId="0" fontId="8" fillId="14" borderId="92" applyNumberFormat="0" applyProtection="0">
      <alignment horizontal="left" vertical="top" indent="1"/>
    </xf>
    <xf numFmtId="183" fontId="8" fillId="14" borderId="92" applyNumberFormat="0" applyProtection="0">
      <alignment horizontal="left" vertical="center" indent="1"/>
    </xf>
    <xf numFmtId="183" fontId="8" fillId="14" borderId="92" applyNumberFormat="0" applyProtection="0">
      <alignment horizontal="left" vertical="center" indent="1"/>
    </xf>
    <xf numFmtId="183" fontId="8" fillId="14" borderId="92" applyNumberFormat="0" applyProtection="0">
      <alignment horizontal="left" vertical="center" indent="1"/>
    </xf>
    <xf numFmtId="183" fontId="2" fillId="74" borderId="0" applyNumberFormat="0" applyBorder="0" applyAlignment="0" applyProtection="0"/>
    <xf numFmtId="184" fontId="8" fillId="14" borderId="92" applyNumberFormat="0" applyProtection="0">
      <alignment horizontal="left" vertical="center" indent="1"/>
    </xf>
    <xf numFmtId="183" fontId="8" fillId="14" borderId="92" applyNumberFormat="0" applyProtection="0">
      <alignment horizontal="left" vertical="center" indent="1"/>
    </xf>
    <xf numFmtId="183" fontId="8" fillId="14" borderId="92" applyNumberFormat="0" applyProtection="0">
      <alignment horizontal="left" vertical="center" indent="1"/>
    </xf>
    <xf numFmtId="183" fontId="8" fillId="14" borderId="92" applyNumberFormat="0" applyProtection="0">
      <alignment horizontal="left" vertical="center" indent="1"/>
    </xf>
    <xf numFmtId="184" fontId="8" fillId="14" borderId="92" applyNumberFormat="0" applyProtection="0">
      <alignment horizontal="left" vertical="center" indent="1"/>
    </xf>
    <xf numFmtId="183" fontId="8" fillId="14" borderId="92" applyNumberFormat="0" applyProtection="0">
      <alignment horizontal="left" vertical="center" indent="1"/>
    </xf>
    <xf numFmtId="0" fontId="51" fillId="16" borderId="89" applyNumberFormat="0" applyProtection="0">
      <alignment horizontal="left" vertical="center" indent="1"/>
    </xf>
    <xf numFmtId="183" fontId="8" fillId="14" borderId="92" applyNumberFormat="0" applyProtection="0">
      <alignment horizontal="left" vertical="center" indent="1"/>
    </xf>
    <xf numFmtId="184" fontId="8" fillId="14" borderId="92" applyNumberFormat="0" applyProtection="0">
      <alignment horizontal="left" vertical="center" indent="1"/>
    </xf>
    <xf numFmtId="183" fontId="8" fillId="14" borderId="92" applyNumberFormat="0" applyProtection="0">
      <alignment horizontal="left" vertical="center" indent="1"/>
    </xf>
    <xf numFmtId="184" fontId="8" fillId="14" borderId="92" applyNumberFormat="0" applyProtection="0">
      <alignment horizontal="left" vertical="center" indent="1"/>
    </xf>
    <xf numFmtId="183" fontId="8" fillId="14" borderId="92" applyNumberFormat="0" applyProtection="0">
      <alignment horizontal="left" vertical="center" indent="1"/>
    </xf>
    <xf numFmtId="183" fontId="8" fillId="14" borderId="92" applyNumberFormat="0" applyProtection="0">
      <alignment horizontal="left" vertical="center" indent="1"/>
    </xf>
    <xf numFmtId="183" fontId="8" fillId="14" borderId="92" applyNumberFormat="0" applyProtection="0">
      <alignment horizontal="left" vertical="center" indent="1"/>
    </xf>
    <xf numFmtId="184" fontId="8" fillId="14" borderId="92" applyNumberFormat="0" applyProtection="0">
      <alignment horizontal="left" vertical="center" indent="1"/>
    </xf>
    <xf numFmtId="183" fontId="8" fillId="14" borderId="92" applyNumberFormat="0" applyProtection="0">
      <alignment horizontal="left" vertical="center" indent="1"/>
    </xf>
    <xf numFmtId="0" fontId="8" fillId="14" borderId="92" applyNumberFormat="0" applyProtection="0">
      <alignment horizontal="left" vertical="center" indent="1"/>
    </xf>
    <xf numFmtId="0" fontId="8" fillId="14" borderId="92" applyNumberFormat="0" applyProtection="0">
      <alignment horizontal="left" vertical="center" indent="1"/>
    </xf>
    <xf numFmtId="183" fontId="8" fillId="14" borderId="92" applyNumberFormat="0" applyProtection="0">
      <alignment horizontal="left" vertical="center" indent="1"/>
    </xf>
    <xf numFmtId="184" fontId="8" fillId="14" borderId="92" applyNumberFormat="0" applyProtection="0">
      <alignment horizontal="left" vertical="center" indent="1"/>
    </xf>
    <xf numFmtId="183" fontId="8" fillId="14" borderId="92" applyNumberFormat="0" applyProtection="0">
      <alignment horizontal="left" vertical="center" indent="1"/>
    </xf>
    <xf numFmtId="0" fontId="8" fillId="14" borderId="92" applyNumberFormat="0" applyProtection="0">
      <alignment horizontal="left" vertical="center" indent="1"/>
    </xf>
    <xf numFmtId="0" fontId="8" fillId="14" borderId="92" applyNumberFormat="0" applyProtection="0">
      <alignment horizontal="left" vertical="center" indent="1"/>
    </xf>
    <xf numFmtId="183" fontId="8" fillId="14" borderId="92" applyNumberFormat="0" applyProtection="0">
      <alignment horizontal="left" vertical="center" indent="1"/>
    </xf>
    <xf numFmtId="184" fontId="8" fillId="14" borderId="92" applyNumberFormat="0" applyProtection="0">
      <alignment horizontal="left" vertical="center" indent="1"/>
    </xf>
    <xf numFmtId="183" fontId="8" fillId="14" borderId="92" applyNumberFormat="0" applyProtection="0">
      <alignment horizontal="left" vertical="center" indent="1"/>
    </xf>
    <xf numFmtId="0" fontId="8" fillId="14" borderId="92" applyNumberFormat="0" applyProtection="0">
      <alignment horizontal="left" vertical="center" indent="1"/>
    </xf>
    <xf numFmtId="183" fontId="8" fillId="14" borderId="92" applyNumberFormat="0" applyProtection="0">
      <alignment horizontal="left" vertical="center" indent="1"/>
    </xf>
    <xf numFmtId="184" fontId="8" fillId="14" borderId="92" applyNumberFormat="0" applyProtection="0">
      <alignment horizontal="left" vertical="center" indent="1"/>
    </xf>
    <xf numFmtId="0" fontId="2" fillId="74" borderId="0" applyNumberFormat="0" applyBorder="0" applyAlignment="0" applyProtection="0"/>
    <xf numFmtId="0" fontId="2" fillId="74" borderId="0" applyNumberFormat="0" applyBorder="0" applyAlignment="0" applyProtection="0"/>
    <xf numFmtId="183" fontId="8" fillId="14" borderId="92" applyNumberFormat="0" applyProtection="0">
      <alignment horizontal="left" vertical="center" indent="1"/>
    </xf>
    <xf numFmtId="0" fontId="51" fillId="16" borderId="89" applyNumberFormat="0" applyProtection="0">
      <alignment horizontal="left" vertical="center" indent="1"/>
    </xf>
    <xf numFmtId="0" fontId="8" fillId="14" borderId="92" applyNumberFormat="0" applyProtection="0">
      <alignment horizontal="left" vertical="center" indent="1"/>
    </xf>
    <xf numFmtId="183" fontId="8" fillId="14" borderId="92" applyNumberFormat="0" applyProtection="0">
      <alignment horizontal="left" vertical="center" indent="1"/>
    </xf>
    <xf numFmtId="184" fontId="8" fillId="14" borderId="92" applyNumberFormat="0" applyProtection="0">
      <alignment horizontal="left" vertical="center" indent="1"/>
    </xf>
    <xf numFmtId="183" fontId="8" fillId="14" borderId="92" applyNumberFormat="0" applyProtection="0">
      <alignment horizontal="left" vertical="center" indent="1"/>
    </xf>
    <xf numFmtId="0" fontId="8" fillId="14" borderId="92" applyNumberFormat="0" applyProtection="0">
      <alignment horizontal="left" vertical="center" indent="1"/>
    </xf>
    <xf numFmtId="0" fontId="2" fillId="78" borderId="0" applyNumberFormat="0" applyBorder="0" applyAlignment="0" applyProtection="0"/>
    <xf numFmtId="4" fontId="51" fillId="8" borderId="93" applyNumberFormat="0" applyProtection="0">
      <alignment horizontal="left" vertical="center" indent="1"/>
    </xf>
    <xf numFmtId="4" fontId="51" fillId="8" borderId="93" applyNumberFormat="0" applyProtection="0">
      <alignment horizontal="left" vertical="center" indent="1"/>
    </xf>
    <xf numFmtId="183" fontId="2" fillId="78" borderId="0" applyNumberFormat="0" applyBorder="0" applyAlignment="0" applyProtection="0"/>
    <xf numFmtId="4" fontId="51" fillId="47" borderId="93" applyNumberFormat="0" applyProtection="0">
      <alignment horizontal="left" vertical="center" indent="1"/>
    </xf>
    <xf numFmtId="4" fontId="51" fillId="47" borderId="93" applyNumberFormat="0" applyProtection="0">
      <alignment horizontal="left" vertical="center" indent="1"/>
    </xf>
    <xf numFmtId="4" fontId="51" fillId="8" borderId="89" applyNumberFormat="0" applyProtection="0">
      <alignment horizontal="right" vertical="center"/>
    </xf>
    <xf numFmtId="4" fontId="22" fillId="8" borderId="92" applyNumberFormat="0" applyProtection="0">
      <alignment horizontal="right" vertical="center"/>
    </xf>
    <xf numFmtId="4" fontId="22" fillId="8" borderId="92" applyNumberFormat="0" applyProtection="0">
      <alignment horizontal="right" vertical="center"/>
    </xf>
    <xf numFmtId="4" fontId="51" fillId="8" borderId="89" applyNumberFormat="0" applyProtection="0">
      <alignment horizontal="right" vertical="center"/>
    </xf>
    <xf numFmtId="4" fontId="22" fillId="8" borderId="92" applyNumberFormat="0" applyProtection="0">
      <alignment horizontal="right" vertical="center"/>
    </xf>
    <xf numFmtId="4" fontId="22" fillId="8" borderId="92" applyNumberFormat="0" applyProtection="0">
      <alignment horizontal="right" vertical="center"/>
    </xf>
    <xf numFmtId="4" fontId="8" fillId="14" borderId="93" applyNumberFormat="0" applyProtection="0">
      <alignment horizontal="left" vertical="center" indent="1"/>
    </xf>
    <xf numFmtId="4" fontId="8" fillId="14" borderId="93" applyNumberFormat="0" applyProtection="0">
      <alignment horizontal="left" vertical="center" indent="1"/>
    </xf>
    <xf numFmtId="4" fontId="8" fillId="14" borderId="93" applyNumberFormat="0" applyProtection="0">
      <alignment horizontal="left" vertical="center" indent="1"/>
    </xf>
    <xf numFmtId="4" fontId="8" fillId="14" borderId="93" applyNumberFormat="0" applyProtection="0">
      <alignment horizontal="left" vertical="center" indent="1"/>
    </xf>
    <xf numFmtId="4" fontId="51" fillId="46" borderId="93" applyNumberFormat="0" applyProtection="0">
      <alignment horizontal="left" vertical="center" indent="1"/>
    </xf>
    <xf numFmtId="4" fontId="51" fillId="46" borderId="93" applyNumberFormat="0" applyProtection="0">
      <alignment horizontal="left" vertical="center" indent="1"/>
    </xf>
    <xf numFmtId="0" fontId="2" fillId="78" borderId="0" applyNumberFormat="0" applyBorder="0" applyAlignment="0" applyProtection="0"/>
    <xf numFmtId="0" fontId="2" fillId="78" borderId="0" applyNumberFormat="0" applyBorder="0" applyAlignment="0" applyProtection="0"/>
    <xf numFmtId="4" fontId="51" fillId="45" borderId="89" applyNumberFormat="0" applyProtection="0">
      <alignment horizontal="right" vertical="center"/>
    </xf>
    <xf numFmtId="4" fontId="22" fillId="45" borderId="92" applyNumberFormat="0" applyProtection="0">
      <alignment horizontal="right" vertical="center"/>
    </xf>
    <xf numFmtId="4" fontId="22" fillId="45" borderId="92" applyNumberFormat="0" applyProtection="0">
      <alignment horizontal="right" vertical="center"/>
    </xf>
    <xf numFmtId="4" fontId="51" fillId="45" borderId="89" applyNumberFormat="0" applyProtection="0">
      <alignment horizontal="right" vertical="center"/>
    </xf>
    <xf numFmtId="4" fontId="22" fillId="45" borderId="92" applyNumberFormat="0" applyProtection="0">
      <alignment horizontal="right" vertical="center"/>
    </xf>
    <xf numFmtId="4" fontId="22" fillId="45" borderId="92" applyNumberFormat="0" applyProtection="0">
      <alignment horizontal="right" vertical="center"/>
    </xf>
    <xf numFmtId="4" fontId="51" fillId="44" borderId="89" applyNumberFormat="0" applyProtection="0">
      <alignment horizontal="right" vertical="center"/>
    </xf>
    <xf numFmtId="4" fontId="22" fillId="44" borderId="92" applyNumberFormat="0" applyProtection="0">
      <alignment horizontal="right" vertical="center"/>
    </xf>
    <xf numFmtId="4" fontId="22" fillId="44" borderId="92" applyNumberFormat="0" applyProtection="0">
      <alignment horizontal="right" vertical="center"/>
    </xf>
    <xf numFmtId="4" fontId="51" fillId="44" borderId="89" applyNumberFormat="0" applyProtection="0">
      <alignment horizontal="right" vertical="center"/>
    </xf>
    <xf numFmtId="0" fontId="2" fillId="59" borderId="0" applyNumberFormat="0" applyBorder="0" applyAlignment="0" applyProtection="0"/>
    <xf numFmtId="4" fontId="22" fillId="44" borderId="92" applyNumberFormat="0" applyProtection="0">
      <alignment horizontal="right" vertical="center"/>
    </xf>
    <xf numFmtId="4" fontId="22" fillId="44" borderId="92" applyNumberFormat="0" applyProtection="0">
      <alignment horizontal="right" vertical="center"/>
    </xf>
    <xf numFmtId="4" fontId="51" fillId="15" borderId="89" applyNumberFormat="0" applyProtection="0">
      <alignment horizontal="right" vertical="center"/>
    </xf>
    <xf numFmtId="4" fontId="22" fillId="15" borderId="92" applyNumberFormat="0" applyProtection="0">
      <alignment horizontal="right" vertical="center"/>
    </xf>
    <xf numFmtId="4" fontId="22" fillId="15" borderId="92" applyNumberFormat="0" applyProtection="0">
      <alignment horizontal="right" vertical="center"/>
    </xf>
    <xf numFmtId="4" fontId="51" fillId="15" borderId="89" applyNumberFormat="0" applyProtection="0">
      <alignment horizontal="right" vertical="center"/>
    </xf>
    <xf numFmtId="4" fontId="22" fillId="15" borderId="92" applyNumberFormat="0" applyProtection="0">
      <alignment horizontal="right" vertical="center"/>
    </xf>
    <xf numFmtId="183" fontId="2" fillId="59" borderId="0" applyNumberFormat="0" applyBorder="0" applyAlignment="0" applyProtection="0"/>
    <xf numFmtId="4" fontId="22" fillId="15" borderId="92" applyNumberFormat="0" applyProtection="0">
      <alignment horizontal="right" vertical="center"/>
    </xf>
    <xf numFmtId="4" fontId="51" fillId="43" borderId="89" applyNumberFormat="0" applyProtection="0">
      <alignment horizontal="right" vertical="center"/>
    </xf>
    <xf numFmtId="4" fontId="22" fillId="43" borderId="92" applyNumberFormat="0" applyProtection="0">
      <alignment horizontal="right" vertical="center"/>
    </xf>
    <xf numFmtId="4" fontId="22" fillId="43" borderId="92" applyNumberFormat="0" applyProtection="0">
      <alignment horizontal="right" vertical="center"/>
    </xf>
    <xf numFmtId="4" fontId="51" fillId="43" borderId="89" applyNumberFormat="0" applyProtection="0">
      <alignment horizontal="right" vertical="center"/>
    </xf>
    <xf numFmtId="4" fontId="22" fillId="43" borderId="92" applyNumberFormat="0" applyProtection="0">
      <alignment horizontal="right" vertical="center"/>
    </xf>
    <xf numFmtId="4" fontId="22" fillId="43" borderId="92" applyNumberFormat="0" applyProtection="0">
      <alignment horizontal="right" vertical="center"/>
    </xf>
    <xf numFmtId="4" fontId="51" fillId="42" borderId="89" applyNumberFormat="0" applyProtection="0">
      <alignment horizontal="right" vertical="center"/>
    </xf>
    <xf numFmtId="4" fontId="22" fillId="42" borderId="92" applyNumberFormat="0" applyProtection="0">
      <alignment horizontal="right" vertical="center"/>
    </xf>
    <xf numFmtId="4" fontId="22" fillId="42" borderId="92" applyNumberFormat="0" applyProtection="0">
      <alignment horizontal="right" vertical="center"/>
    </xf>
    <xf numFmtId="4" fontId="51" fillId="42" borderId="89" applyNumberFormat="0" applyProtection="0">
      <alignment horizontal="right" vertical="center"/>
    </xf>
    <xf numFmtId="4" fontId="22" fillId="42" borderId="92" applyNumberFormat="0" applyProtection="0">
      <alignment horizontal="right" vertical="center"/>
    </xf>
    <xf numFmtId="4" fontId="22" fillId="42" borderId="92" applyNumberFormat="0" applyProtection="0">
      <alignment horizontal="right" vertical="center"/>
    </xf>
    <xf numFmtId="4" fontId="51" fillId="41" borderId="89" applyNumberFormat="0" applyProtection="0">
      <alignment horizontal="right" vertical="center"/>
    </xf>
    <xf numFmtId="4" fontId="22" fillId="41" borderId="92" applyNumberFormat="0" applyProtection="0">
      <alignment horizontal="right" vertical="center"/>
    </xf>
    <xf numFmtId="4" fontId="22" fillId="41" borderId="92" applyNumberFormat="0" applyProtection="0">
      <alignment horizontal="right" vertical="center"/>
    </xf>
    <xf numFmtId="4" fontId="51" fillId="41" borderId="89" applyNumberFormat="0" applyProtection="0">
      <alignment horizontal="right" vertical="center"/>
    </xf>
    <xf numFmtId="4" fontId="22" fillId="41" borderId="92" applyNumberFormat="0" applyProtection="0">
      <alignment horizontal="right" vertical="center"/>
    </xf>
    <xf numFmtId="4" fontId="22" fillId="41" borderId="92" applyNumberFormat="0" applyProtection="0">
      <alignment horizontal="right" vertical="center"/>
    </xf>
    <xf numFmtId="4" fontId="51" fillId="40" borderId="93" applyNumberFormat="0" applyProtection="0">
      <alignment horizontal="right" vertical="center"/>
    </xf>
    <xf numFmtId="4" fontId="22" fillId="40" borderId="92" applyNumberFormat="0" applyProtection="0">
      <alignment horizontal="right" vertical="center"/>
    </xf>
    <xf numFmtId="4" fontId="22" fillId="40" borderId="92" applyNumberFormat="0" applyProtection="0">
      <alignment horizontal="right" vertical="center"/>
    </xf>
    <xf numFmtId="4" fontId="51" fillId="40" borderId="93" applyNumberFormat="0" applyProtection="0">
      <alignment horizontal="right" vertical="center"/>
    </xf>
    <xf numFmtId="4" fontId="22" fillId="40" borderId="92" applyNumberFormat="0" applyProtection="0">
      <alignment horizontal="right" vertical="center"/>
    </xf>
    <xf numFmtId="4" fontId="22" fillId="40" borderId="92" applyNumberFormat="0" applyProtection="0">
      <alignment horizontal="right" vertical="center"/>
    </xf>
    <xf numFmtId="4" fontId="51" fillId="97" borderId="89" applyNumberFormat="0" applyProtection="0">
      <alignment horizontal="right" vertical="center"/>
    </xf>
    <xf numFmtId="4" fontId="22" fillId="9" borderId="92" applyNumberFormat="0" applyProtection="0">
      <alignment horizontal="right" vertical="center"/>
    </xf>
    <xf numFmtId="4" fontId="22" fillId="9" borderId="92" applyNumberFormat="0" applyProtection="0">
      <alignment horizontal="right" vertical="center"/>
    </xf>
    <xf numFmtId="4" fontId="51" fillId="97" borderId="89" applyNumberFormat="0" applyProtection="0">
      <alignment horizontal="right" vertical="center"/>
    </xf>
    <xf numFmtId="0" fontId="2" fillId="59" borderId="0" applyNumberFormat="0" applyBorder="0" applyAlignment="0" applyProtection="0"/>
    <xf numFmtId="0" fontId="2" fillId="59" borderId="0" applyNumberFormat="0" applyBorder="0" applyAlignment="0" applyProtection="0"/>
    <xf numFmtId="4" fontId="22" fillId="9" borderId="92" applyNumberFormat="0" applyProtection="0">
      <alignment horizontal="right" vertical="center"/>
    </xf>
    <xf numFmtId="4" fontId="22" fillId="9" borderId="92" applyNumberFormat="0" applyProtection="0">
      <alignment horizontal="right" vertical="center"/>
    </xf>
    <xf numFmtId="4" fontId="51" fillId="13" borderId="89" applyNumberFormat="0" applyProtection="0">
      <alignment horizontal="right" vertical="center"/>
    </xf>
    <xf numFmtId="4" fontId="22" fillId="13" borderId="92" applyNumberFormat="0" applyProtection="0">
      <alignment horizontal="right" vertical="center"/>
    </xf>
    <xf numFmtId="4" fontId="22" fillId="13" borderId="92" applyNumberFormat="0" applyProtection="0">
      <alignment horizontal="right" vertical="center"/>
    </xf>
    <xf numFmtId="4" fontId="51" fillId="13" borderId="89" applyNumberFormat="0" applyProtection="0">
      <alignment horizontal="right" vertical="center"/>
    </xf>
    <xf numFmtId="4" fontId="22" fillId="13" borderId="92" applyNumberFormat="0" applyProtection="0">
      <alignment horizontal="right" vertical="center"/>
    </xf>
    <xf numFmtId="4" fontId="22" fillId="13" borderId="92" applyNumberFormat="0" applyProtection="0">
      <alignment horizontal="right" vertical="center"/>
    </xf>
    <xf numFmtId="4" fontId="51" fillId="96" borderId="89" applyNumberFormat="0" applyProtection="0">
      <alignment horizontal="left" vertical="center" indent="1"/>
    </xf>
    <xf numFmtId="4" fontId="51" fillId="96" borderId="89" applyNumberFormat="0" applyProtection="0">
      <alignment horizontal="left" vertical="center" indent="1"/>
    </xf>
    <xf numFmtId="0" fontId="2" fillId="63" borderId="0" applyNumberFormat="0" applyBorder="0" applyAlignment="0" applyProtection="0"/>
    <xf numFmtId="183" fontId="45" fillId="39" borderId="92" applyNumberFormat="0" applyProtection="0">
      <alignment horizontal="left" vertical="top" indent="1"/>
    </xf>
    <xf numFmtId="184" fontId="45" fillId="39" borderId="92" applyNumberFormat="0" applyProtection="0">
      <alignment horizontal="left" vertical="top" indent="1"/>
    </xf>
    <xf numFmtId="183" fontId="45" fillId="39" borderId="92" applyNumberFormat="0" applyProtection="0">
      <alignment horizontal="left" vertical="top" indent="1"/>
    </xf>
    <xf numFmtId="183" fontId="45" fillId="39" borderId="92" applyNumberFormat="0" applyProtection="0">
      <alignment horizontal="left" vertical="top" indent="1"/>
    </xf>
    <xf numFmtId="183" fontId="45" fillId="39" borderId="92" applyNumberFormat="0" applyProtection="0">
      <alignment horizontal="left" vertical="top" indent="1"/>
    </xf>
    <xf numFmtId="184" fontId="45" fillId="39" borderId="92" applyNumberFormat="0" applyProtection="0">
      <alignment horizontal="left" vertical="top" indent="1"/>
    </xf>
    <xf numFmtId="183" fontId="2" fillId="63" borderId="0" applyNumberFormat="0" applyBorder="0" applyAlignment="0" applyProtection="0"/>
    <xf numFmtId="0" fontId="80" fillId="39" borderId="92" applyNumberFormat="0" applyProtection="0">
      <alignment horizontal="left" vertical="top" indent="1"/>
    </xf>
    <xf numFmtId="183" fontId="45" fillId="39" borderId="92" applyNumberFormat="0" applyProtection="0">
      <alignment horizontal="left" vertical="top" indent="1"/>
    </xf>
    <xf numFmtId="184" fontId="45" fillId="39" borderId="92" applyNumberFormat="0" applyProtection="0">
      <alignment horizontal="left" vertical="top" indent="1"/>
    </xf>
    <xf numFmtId="0" fontId="45" fillId="39" borderId="92" applyNumberFormat="0" applyProtection="0">
      <alignment horizontal="left" vertical="top" indent="1"/>
    </xf>
    <xf numFmtId="0" fontId="45" fillId="39" borderId="92" applyNumberFormat="0" applyProtection="0">
      <alignment horizontal="left" vertical="top" indent="1"/>
    </xf>
    <xf numFmtId="4" fontId="51" fillId="95" borderId="89" applyNumberFormat="0" applyProtection="0">
      <alignment horizontal="left" vertical="center" indent="1"/>
    </xf>
    <xf numFmtId="4" fontId="45" fillId="39" borderId="92" applyNumberFormat="0" applyProtection="0">
      <alignment horizontal="left" vertical="center" indent="1"/>
    </xf>
    <xf numFmtId="4" fontId="51" fillId="95" borderId="89" applyNumberFormat="0" applyProtection="0">
      <alignment horizontal="left" vertical="center" indent="1"/>
    </xf>
    <xf numFmtId="4" fontId="45" fillId="39" borderId="92" applyNumberFormat="0" applyProtection="0">
      <alignment horizontal="left" vertical="center" indent="1"/>
    </xf>
    <xf numFmtId="4" fontId="86" fillId="95" borderId="89" applyNumberFormat="0" applyProtection="0">
      <alignment vertical="center"/>
    </xf>
    <xf numFmtId="4" fontId="86" fillId="95" borderId="89" applyNumberFormat="0" applyProtection="0">
      <alignment vertical="center"/>
    </xf>
    <xf numFmtId="4" fontId="46" fillId="39" borderId="92" applyNumberFormat="0" applyProtection="0">
      <alignment vertical="center"/>
    </xf>
    <xf numFmtId="4" fontId="46" fillId="39" borderId="92" applyNumberFormat="0" applyProtection="0">
      <alignment vertical="center"/>
    </xf>
    <xf numFmtId="4" fontId="51" fillId="39" borderId="89" applyNumberFormat="0" applyProtection="0">
      <alignment vertical="center"/>
    </xf>
    <xf numFmtId="4" fontId="45" fillId="39" borderId="92" applyNumberFormat="0" applyProtection="0">
      <alignment vertical="center"/>
    </xf>
    <xf numFmtId="4" fontId="51" fillId="39" borderId="89" applyNumberFormat="0" applyProtection="0">
      <alignment vertical="center"/>
    </xf>
    <xf numFmtId="4" fontId="45" fillId="39" borderId="92" applyNumberFormat="0" applyProtection="0">
      <alignment vertical="center"/>
    </xf>
    <xf numFmtId="0" fontId="2" fillId="63"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183"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183" fontId="2" fillId="71" borderId="0" applyNumberFormat="0" applyBorder="0" applyAlignment="0" applyProtection="0"/>
    <xf numFmtId="0" fontId="44" fillId="34" borderId="91" applyNumberFormat="0" applyAlignment="0" applyProtection="0"/>
    <xf numFmtId="0" fontId="44" fillId="34" borderId="91" applyNumberFormat="0" applyAlignment="0" applyProtection="0"/>
    <xf numFmtId="183" fontId="44" fillId="34" borderId="91" applyNumberFormat="0" applyAlignment="0" applyProtection="0"/>
    <xf numFmtId="0" fontId="2" fillId="71" borderId="0" applyNumberFormat="0" applyBorder="0" applyAlignment="0" applyProtection="0"/>
    <xf numFmtId="0" fontId="2" fillId="71" borderId="0" applyNumberFormat="0" applyBorder="0" applyAlignment="0" applyProtection="0"/>
    <xf numFmtId="0" fontId="44" fillId="34" borderId="91" applyNumberFormat="0" applyAlignment="0" applyProtection="0"/>
    <xf numFmtId="183" fontId="44" fillId="34" borderId="91" applyNumberFormat="0" applyAlignment="0" applyProtection="0"/>
    <xf numFmtId="184" fontId="44" fillId="34" borderId="91" applyNumberFormat="0" applyAlignment="0" applyProtection="0"/>
    <xf numFmtId="0" fontId="44" fillId="34" borderId="91" applyNumberFormat="0" applyAlignment="0" applyProtection="0"/>
    <xf numFmtId="184" fontId="44" fillId="34" borderId="91" applyNumberFormat="0" applyAlignment="0" applyProtection="0"/>
    <xf numFmtId="183" fontId="44" fillId="34" borderId="91" applyNumberFormat="0" applyAlignment="0" applyProtection="0"/>
    <xf numFmtId="0" fontId="44" fillId="34" borderId="91" applyNumberFormat="0" applyAlignment="0" applyProtection="0"/>
    <xf numFmtId="0" fontId="2" fillId="75" borderId="0" applyNumberFormat="0" applyBorder="0" applyAlignment="0" applyProtection="0"/>
    <xf numFmtId="183" fontId="44" fillId="34" borderId="91" applyNumberFormat="0" applyAlignment="0" applyProtection="0"/>
    <xf numFmtId="183" fontId="44" fillId="34" borderId="91" applyNumberFormat="0" applyAlignment="0" applyProtection="0"/>
    <xf numFmtId="184" fontId="44" fillId="34" borderId="91" applyNumberFormat="0" applyAlignment="0" applyProtection="0"/>
    <xf numFmtId="0" fontId="44" fillId="34" borderId="91" applyNumberFormat="0" applyAlignment="0" applyProtection="0"/>
    <xf numFmtId="183" fontId="2" fillId="75" borderId="0" applyNumberFormat="0" applyBorder="0" applyAlignment="0" applyProtection="0"/>
    <xf numFmtId="183" fontId="44" fillId="16" borderId="91" applyNumberFormat="0" applyAlignment="0" applyProtection="0"/>
    <xf numFmtId="184" fontId="44" fillId="16" borderId="91" applyNumberFormat="0" applyAlignment="0" applyProtection="0"/>
    <xf numFmtId="0" fontId="44" fillId="92" borderId="91" applyNumberFormat="0" applyAlignment="0" applyProtection="0"/>
    <xf numFmtId="183" fontId="44" fillId="34" borderId="91" applyNumberFormat="0" applyAlignment="0" applyProtection="0"/>
    <xf numFmtId="184" fontId="44" fillId="34" borderId="91" applyNumberFormat="0" applyAlignment="0" applyProtection="0"/>
    <xf numFmtId="0" fontId="44" fillId="34" borderId="91" applyNumberFormat="0" applyAlignment="0" applyProtection="0"/>
    <xf numFmtId="184" fontId="44" fillId="34" borderId="91" applyNumberFormat="0" applyAlignment="0" applyProtection="0"/>
    <xf numFmtId="183" fontId="44" fillId="34" borderId="91" applyNumberFormat="0" applyAlignment="0" applyProtection="0"/>
    <xf numFmtId="183" fontId="44" fillId="34" borderId="91" applyNumberFormat="0" applyAlignment="0" applyProtection="0"/>
    <xf numFmtId="0" fontId="44" fillId="16" borderId="91" applyNumberFormat="0" applyAlignment="0" applyProtection="0"/>
    <xf numFmtId="0" fontId="44" fillId="34" borderId="91" applyNumberFormat="0" applyAlignment="0" applyProtection="0"/>
    <xf numFmtId="0" fontId="8" fillId="31" borderId="90" applyNumberFormat="0" applyFont="0" applyAlignment="0" applyProtection="0"/>
    <xf numFmtId="0" fontId="8" fillId="31" borderId="90" applyNumberFormat="0" applyFont="0" applyAlignment="0" applyProtection="0"/>
    <xf numFmtId="0" fontId="8" fillId="31" borderId="90" applyNumberFormat="0" applyFont="0" applyAlignment="0" applyProtection="0"/>
    <xf numFmtId="0" fontId="8" fillId="31" borderId="90" applyNumberFormat="0" applyFont="0" applyAlignment="0" applyProtection="0"/>
    <xf numFmtId="0" fontId="8" fillId="31" borderId="90" applyNumberFormat="0" applyFont="0" applyAlignment="0" applyProtection="0"/>
    <xf numFmtId="183" fontId="8" fillId="31" borderId="90" applyNumberFormat="0" applyFont="0" applyAlignment="0" applyProtection="0"/>
    <xf numFmtId="183" fontId="8" fillId="31" borderId="90" applyNumberFormat="0" applyFont="0" applyAlignment="0" applyProtection="0"/>
    <xf numFmtId="0" fontId="8" fillId="31" borderId="90" applyNumberFormat="0" applyFont="0" applyAlignment="0" applyProtection="0"/>
    <xf numFmtId="184" fontId="8" fillId="31" borderId="90" applyNumberFormat="0" applyFont="0" applyAlignment="0" applyProtection="0"/>
    <xf numFmtId="0" fontId="2" fillId="75" borderId="0" applyNumberFormat="0" applyBorder="0" applyAlignment="0" applyProtection="0"/>
    <xf numFmtId="0" fontId="2" fillId="75" borderId="0" applyNumberFormat="0" applyBorder="0" applyAlignment="0" applyProtection="0"/>
    <xf numFmtId="183" fontId="8" fillId="31" borderId="90" applyNumberFormat="0" applyFont="0" applyAlignment="0" applyProtection="0"/>
    <xf numFmtId="183" fontId="8" fillId="31" borderId="90" applyNumberFormat="0" applyFont="0" applyAlignment="0" applyProtection="0"/>
    <xf numFmtId="0" fontId="8" fillId="31" borderId="90" applyNumberFormat="0" applyFont="0" applyAlignment="0" applyProtection="0"/>
    <xf numFmtId="183" fontId="8" fillId="31" borderId="90" applyNumberFormat="0" applyFont="0" applyAlignment="0" applyProtection="0"/>
    <xf numFmtId="184" fontId="8" fillId="31" borderId="90" applyNumberFormat="0" applyFont="0" applyAlignment="0" applyProtection="0"/>
    <xf numFmtId="183" fontId="8" fillId="31" borderId="90" applyNumberFormat="0" applyFont="0" applyAlignment="0" applyProtection="0"/>
    <xf numFmtId="0" fontId="8" fillId="31" borderId="90" applyNumberFormat="0" applyFont="0" applyAlignment="0" applyProtection="0"/>
    <xf numFmtId="0" fontId="2" fillId="79" borderId="0" applyNumberFormat="0" applyBorder="0" applyAlignment="0" applyProtection="0"/>
    <xf numFmtId="183" fontId="8" fillId="31" borderId="90" applyNumberFormat="0" applyFont="0" applyAlignment="0" applyProtection="0"/>
    <xf numFmtId="184" fontId="8" fillId="31" borderId="90" applyNumberFormat="0" applyFont="0" applyAlignment="0" applyProtection="0"/>
    <xf numFmtId="183" fontId="8" fillId="31" borderId="90" applyNumberFormat="0" applyFont="0" applyAlignment="0" applyProtection="0"/>
    <xf numFmtId="184" fontId="8" fillId="31" borderId="90" applyNumberFormat="0" applyFont="0" applyAlignment="0" applyProtection="0"/>
    <xf numFmtId="183" fontId="2" fillId="79" borderId="0" applyNumberFormat="0" applyBorder="0" applyAlignment="0" applyProtection="0"/>
    <xf numFmtId="183" fontId="8" fillId="31" borderId="90" applyNumberFormat="0" applyFont="0" applyAlignment="0" applyProtection="0"/>
    <xf numFmtId="183" fontId="8" fillId="31" borderId="90" applyNumberFormat="0" applyFont="0" applyAlignment="0" applyProtection="0"/>
    <xf numFmtId="0" fontId="8" fillId="31" borderId="90" applyNumberFormat="0" applyFont="0" applyAlignment="0" applyProtection="0"/>
    <xf numFmtId="0" fontId="8" fillId="31" borderId="90" applyNumberFormat="0" applyFont="0" applyAlignment="0" applyProtection="0"/>
    <xf numFmtId="183" fontId="8" fillId="31" borderId="90" applyNumberFormat="0" applyFont="0" applyAlignment="0" applyProtection="0"/>
    <xf numFmtId="184" fontId="8" fillId="31" borderId="90" applyNumberFormat="0" applyFont="0" applyAlignment="0" applyProtection="0"/>
    <xf numFmtId="183" fontId="8" fillId="31" borderId="90" applyNumberFormat="0" applyFont="0" applyAlignment="0" applyProtection="0"/>
    <xf numFmtId="0" fontId="8" fillId="31" borderId="90" applyNumberFormat="0" applyFont="0" applyAlignment="0" applyProtection="0"/>
    <xf numFmtId="183" fontId="8" fillId="31" borderId="90" applyNumberFormat="0" applyFont="0" applyAlignment="0" applyProtection="0"/>
    <xf numFmtId="184" fontId="8" fillId="31" borderId="90" applyNumberFormat="0" applyFont="0" applyAlignment="0" applyProtection="0"/>
    <xf numFmtId="183" fontId="8" fillId="31" borderId="90" applyNumberFormat="0" applyFont="0" applyAlignment="0" applyProtection="0"/>
    <xf numFmtId="0" fontId="8" fillId="31" borderId="90" applyNumberFormat="0" applyFont="0" applyAlignment="0" applyProtection="0"/>
    <xf numFmtId="0" fontId="8" fillId="31" borderId="90" applyNumberFormat="0" applyFont="0" applyAlignment="0" applyProtection="0"/>
    <xf numFmtId="183" fontId="8" fillId="31" borderId="90" applyNumberFormat="0" applyFont="0" applyAlignment="0" applyProtection="0"/>
    <xf numFmtId="183" fontId="8" fillId="31" borderId="90" applyNumberFormat="0" applyFont="0" applyAlignment="0" applyProtection="0"/>
    <xf numFmtId="184" fontId="8" fillId="31" borderId="90" applyNumberFormat="0" applyFont="0" applyAlignment="0" applyProtection="0"/>
    <xf numFmtId="0" fontId="8" fillId="31" borderId="90" applyNumberFormat="0" applyFont="0" applyAlignment="0" applyProtection="0"/>
    <xf numFmtId="183" fontId="8" fillId="10" borderId="90" applyNumberFormat="0" applyFont="0" applyAlignment="0" applyProtection="0"/>
    <xf numFmtId="184" fontId="8" fillId="10" borderId="90" applyNumberFormat="0" applyFont="0" applyAlignment="0" applyProtection="0"/>
    <xf numFmtId="0" fontId="2" fillId="79" borderId="0" applyNumberFormat="0" applyBorder="0" applyAlignment="0" applyProtection="0"/>
    <xf numFmtId="0" fontId="2" fillId="79" borderId="0" applyNumberFormat="0" applyBorder="0" applyAlignment="0" applyProtection="0"/>
    <xf numFmtId="0" fontId="51" fillId="31" borderId="89" applyNumberFormat="0" applyFont="0" applyAlignment="0" applyProtection="0"/>
    <xf numFmtId="183" fontId="8" fillId="31" borderId="90" applyNumberFormat="0" applyFont="0" applyAlignment="0" applyProtection="0"/>
    <xf numFmtId="184" fontId="8" fillId="31" borderId="90" applyNumberFormat="0" applyFont="0" applyAlignment="0" applyProtection="0"/>
    <xf numFmtId="183" fontId="8" fillId="31" borderId="90" applyNumberFormat="0" applyFont="0" applyAlignment="0" applyProtection="0"/>
    <xf numFmtId="0" fontId="8" fillId="31" borderId="90" applyNumberFormat="0" applyFont="0" applyAlignment="0" applyProtection="0"/>
    <xf numFmtId="184" fontId="8" fillId="31" borderId="90" applyNumberFormat="0" applyFont="0" applyAlignment="0" applyProtection="0"/>
    <xf numFmtId="183" fontId="8" fillId="31" borderId="90" applyNumberFormat="0" applyFont="0" applyAlignment="0" applyProtection="0"/>
    <xf numFmtId="183" fontId="8" fillId="31" borderId="90" applyNumberFormat="0" applyFont="0" applyAlignment="0" applyProtection="0"/>
    <xf numFmtId="183" fontId="8" fillId="31" borderId="90" applyNumberFormat="0" applyFont="0" applyAlignment="0" applyProtection="0"/>
    <xf numFmtId="0" fontId="8" fillId="10" borderId="90" applyNumberFormat="0" applyFont="0" applyAlignment="0" applyProtection="0"/>
    <xf numFmtId="183" fontId="8" fillId="31" borderId="90" applyNumberFormat="0" applyFont="0" applyAlignment="0" applyProtection="0"/>
    <xf numFmtId="0" fontId="8" fillId="31" borderId="90" applyNumberFormat="0" applyFont="0" applyAlignment="0" applyProtection="0"/>
    <xf numFmtId="0" fontId="101" fillId="57" borderId="0" applyNumberFormat="0" applyBorder="0" applyAlignment="0" applyProtection="0"/>
    <xf numFmtId="9" fontId="139" fillId="0" borderId="0" applyFont="0" applyFill="0" applyBorder="0" applyAlignment="0" applyProtection="0"/>
    <xf numFmtId="43" fontId="139" fillId="0" borderId="0" applyFont="0" applyFill="0" applyBorder="0" applyAlignment="0" applyProtection="0"/>
    <xf numFmtId="44" fontId="139" fillId="0" borderId="0" applyFont="0" applyFill="0" applyBorder="0" applyAlignment="0" applyProtection="0"/>
    <xf numFmtId="0" fontId="198" fillId="0" borderId="0"/>
    <xf numFmtId="49" fontId="8" fillId="42" borderId="11">
      <alignment horizontal="center"/>
    </xf>
    <xf numFmtId="0" fontId="197" fillId="0" borderId="0" applyFill="0" applyBorder="0" applyAlignment="0" applyProtection="0"/>
    <xf numFmtId="1" fontId="8" fillId="0" borderId="0" applyFont="0" applyFill="0" applyBorder="0">
      <alignment horizontal="center"/>
    </xf>
    <xf numFmtId="0" fontId="141" fillId="101" borderId="108" applyNumberFormat="0" applyAlignment="0"/>
    <xf numFmtId="0" fontId="141" fillId="101" borderId="108" applyNumberFormat="0" applyAlignment="0"/>
    <xf numFmtId="0" fontId="141" fillId="101" borderId="108" applyNumberFormat="0" applyAlignment="0"/>
    <xf numFmtId="1" fontId="141" fillId="101" borderId="108" applyNumberFormat="0" applyAlignment="0">
      <alignment horizontal="left"/>
    </xf>
    <xf numFmtId="1" fontId="141" fillId="101" borderId="108" applyNumberFormat="0" applyAlignment="0">
      <alignment horizontal="left"/>
    </xf>
    <xf numFmtId="1" fontId="141" fillId="101" borderId="108" applyNumberFormat="0" applyAlignment="0">
      <alignment horizontal="left"/>
    </xf>
    <xf numFmtId="1" fontId="141" fillId="138" borderId="108" applyNumberFormat="0" applyAlignment="0">
      <alignment horizontal="center"/>
    </xf>
    <xf numFmtId="1" fontId="141" fillId="138" borderId="108" applyNumberFormat="0" applyAlignment="0">
      <alignment horizontal="center"/>
    </xf>
    <xf numFmtId="1" fontId="141" fillId="138" borderId="108" applyNumberFormat="0" applyAlignment="0">
      <alignment horizontal="center"/>
    </xf>
    <xf numFmtId="0" fontId="141" fillId="148" borderId="0" applyNumberFormat="0" applyBorder="0" applyAlignment="0"/>
    <xf numFmtId="0" fontId="141" fillId="109" borderId="0" applyNumberFormat="0" applyBorder="0" applyAlignment="0"/>
    <xf numFmtId="0" fontId="141" fillId="147" borderId="0" applyNumberFormat="0" applyBorder="0" applyAlignment="0"/>
    <xf numFmtId="0" fontId="141" fillId="146" borderId="0" applyNumberFormat="0" applyBorder="0" applyAlignment="0"/>
    <xf numFmtId="0" fontId="141" fillId="110" borderId="0" applyNumberFormat="0" applyBorder="0" applyAlignment="0"/>
    <xf numFmtId="0" fontId="141" fillId="13" borderId="0" applyNumberFormat="0" applyBorder="0" applyAlignment="0"/>
    <xf numFmtId="0" fontId="141" fillId="143" borderId="0" applyNumberFormat="0" applyBorder="0" applyAlignment="0"/>
    <xf numFmtId="0" fontId="25" fillId="145" borderId="0" applyBorder="0"/>
    <xf numFmtId="0" fontId="8" fillId="138" borderId="0" applyBorder="0"/>
    <xf numFmtId="177" fontId="8" fillId="140" borderId="0" applyBorder="0"/>
    <xf numFmtId="0" fontId="8" fillId="144" borderId="0" applyBorder="0"/>
    <xf numFmtId="177" fontId="8" fillId="137" borderId="0" applyBorder="0"/>
    <xf numFmtId="177" fontId="141" fillId="143" borderId="0" applyBorder="0"/>
    <xf numFmtId="177" fontId="141" fillId="130" borderId="0" applyBorder="0"/>
    <xf numFmtId="0" fontId="8" fillId="137" borderId="0" applyBorder="0">
      <alignment wrapText="1"/>
    </xf>
    <xf numFmtId="0" fontId="8" fillId="130" borderId="0" applyBorder="0"/>
    <xf numFmtId="0" fontId="8" fillId="137" borderId="0" applyBorder="0"/>
    <xf numFmtId="177" fontId="141" fillId="142" borderId="0" applyBorder="0"/>
    <xf numFmtId="0" fontId="8" fillId="0" borderId="0" applyBorder="0"/>
    <xf numFmtId="0" fontId="8" fillId="95" borderId="0" applyBorder="0"/>
    <xf numFmtId="0" fontId="141" fillId="141" borderId="0" applyBorder="0">
      <alignment horizontal="center"/>
    </xf>
    <xf numFmtId="0" fontId="8" fillId="0" borderId="119" applyNumberFormat="0" applyAlignment="0">
      <alignment horizontal="center"/>
    </xf>
    <xf numFmtId="0" fontId="8" fillId="0" borderId="119" applyNumberFormat="0" applyAlignment="0">
      <alignment horizontal="center"/>
    </xf>
    <xf numFmtId="0" fontId="8" fillId="0" borderId="11" applyNumberFormat="0" applyAlignment="0"/>
    <xf numFmtId="0" fontId="8" fillId="0" borderId="21" applyNumberFormat="0" applyAlignment="0"/>
    <xf numFmtId="0" fontId="49" fillId="0" borderId="0" applyFill="0" applyBorder="0" applyAlignment="0"/>
    <xf numFmtId="225" fontId="167" fillId="0" borderId="0" applyFont="0" applyFill="0" applyBorder="0" applyAlignment="0" applyProtection="0"/>
    <xf numFmtId="224" fontId="167" fillId="0" borderId="0" applyFont="0" applyFill="0" applyBorder="0" applyAlignment="0" applyProtection="0"/>
    <xf numFmtId="223" fontId="167" fillId="0" borderId="0" applyFont="0" applyFill="0" applyBorder="0" applyAlignment="0" applyProtection="0"/>
    <xf numFmtId="180" fontId="8" fillId="0" borderId="118">
      <protection locked="0"/>
    </xf>
    <xf numFmtId="180" fontId="8" fillId="0" borderId="118">
      <protection locked="0"/>
    </xf>
    <xf numFmtId="180" fontId="8" fillId="0" borderId="118">
      <protection locked="0"/>
    </xf>
    <xf numFmtId="0" fontId="33" fillId="0" borderId="107" applyNumberFormat="0" applyFill="0" applyAlignment="0" applyProtection="0"/>
    <xf numFmtId="0" fontId="33" fillId="0" borderId="107" applyNumberFormat="0" applyFill="0" applyAlignment="0" applyProtection="0"/>
    <xf numFmtId="0" fontId="8" fillId="0" borderId="110" applyNumberFormat="0" applyFill="0" applyBorder="0" applyAlignment="0" applyProtection="0"/>
    <xf numFmtId="222" fontId="143" fillId="0" borderId="0" applyFont="0" applyFill="0" applyBorder="0" applyAlignment="0" applyProtection="0"/>
    <xf numFmtId="221" fontId="118" fillId="0" borderId="0" applyFont="0" applyFill="0" applyBorder="0" applyAlignment="0" applyProtection="0"/>
    <xf numFmtId="49" fontId="118" fillId="0" borderId="0" applyFont="0" applyFill="0" applyBorder="0" applyAlignment="0" applyProtection="0"/>
    <xf numFmtId="49" fontId="195" fillId="0" borderId="26">
      <alignment vertical="center"/>
    </xf>
    <xf numFmtId="40" fontId="194" fillId="0" borderId="0" applyBorder="0">
      <alignment horizontal="right"/>
    </xf>
    <xf numFmtId="0" fontId="141" fillId="0" borderId="0" applyNumberFormat="0" applyFill="0" applyBorder="0">
      <alignment horizontal="center" wrapText="1"/>
    </xf>
    <xf numFmtId="0" fontId="141" fillId="0" borderId="0" applyNumberFormat="0" applyFill="0" applyBorder="0">
      <alignment horizontal="center" wrapText="1"/>
    </xf>
    <xf numFmtId="41" fontId="143" fillId="0" borderId="0" applyFont="0" applyFill="0" applyBorder="0" applyAlignment="0" applyProtection="0"/>
    <xf numFmtId="220" fontId="8" fillId="0" borderId="0" applyFill="0" applyBorder="0" applyAlignment="0" applyProtection="0">
      <alignment wrapText="1"/>
    </xf>
    <xf numFmtId="0" fontId="8" fillId="0" borderId="0"/>
    <xf numFmtId="0" fontId="154" fillId="0" borderId="0"/>
    <xf numFmtId="49" fontId="118" fillId="0" borderId="0" applyAlignment="0">
      <alignment horizontal="left" vertical="top"/>
    </xf>
    <xf numFmtId="49" fontId="8" fillId="0" borderId="11"/>
    <xf numFmtId="0" fontId="8" fillId="0" borderId="11">
      <alignment horizontal="right"/>
    </xf>
    <xf numFmtId="212" fontId="193" fillId="0" borderId="86">
      <alignment horizontal="center"/>
    </xf>
    <xf numFmtId="212" fontId="193" fillId="0" borderId="86">
      <alignment horizontal="center"/>
    </xf>
    <xf numFmtId="0" fontId="192" fillId="140" borderId="0"/>
    <xf numFmtId="0" fontId="192" fillId="139" borderId="0"/>
    <xf numFmtId="0" fontId="192" fillId="138" borderId="0"/>
    <xf numFmtId="0" fontId="189" fillId="137" borderId="0"/>
    <xf numFmtId="0" fontId="189" fillId="100" borderId="117">
      <protection locked="0"/>
    </xf>
    <xf numFmtId="49" fontId="191" fillId="137" borderId="0"/>
    <xf numFmtId="49" fontId="191" fillId="137" borderId="117"/>
    <xf numFmtId="49" fontId="190" fillId="137" borderId="0"/>
    <xf numFmtId="0" fontId="189" fillId="137" borderId="0"/>
    <xf numFmtId="1" fontId="8" fillId="0" borderId="21" applyFill="0" applyBorder="0">
      <alignment horizontal="center"/>
    </xf>
    <xf numFmtId="4" fontId="52" fillId="0" borderId="103" applyNumberFormat="0" applyProtection="0">
      <alignment horizontal="right" vertical="center"/>
    </xf>
    <xf numFmtId="4" fontId="52" fillId="0" borderId="103" applyNumberFormat="0" applyProtection="0">
      <alignment horizontal="right" vertical="center"/>
    </xf>
    <xf numFmtId="4" fontId="145" fillId="0" borderId="0" applyNumberFormat="0" applyProtection="0">
      <alignment vertical="center"/>
    </xf>
    <xf numFmtId="4" fontId="188" fillId="99" borderId="116">
      <alignment horizontal="left" vertical="center" indent="1"/>
    </xf>
    <xf numFmtId="4" fontId="178" fillId="128" borderId="115">
      <alignment vertical="center"/>
    </xf>
    <xf numFmtId="4" fontId="177" fillId="128" borderId="115">
      <alignment vertical="center"/>
    </xf>
    <xf numFmtId="4" fontId="178" fillId="127" borderId="116">
      <alignment vertical="center"/>
    </xf>
    <xf numFmtId="4" fontId="177" fillId="127" borderId="116">
      <alignment vertical="center"/>
    </xf>
    <xf numFmtId="4" fontId="187" fillId="100" borderId="116">
      <alignment vertical="center"/>
    </xf>
    <xf numFmtId="4" fontId="186" fillId="100" borderId="116">
      <alignment vertical="center"/>
    </xf>
    <xf numFmtId="0" fontId="179" fillId="136" borderId="108" applyNumberFormat="0" applyProtection="0">
      <alignment horizontal="center" vertical="top" wrapText="1"/>
    </xf>
    <xf numFmtId="0" fontId="179" fillId="136" borderId="108" applyNumberFormat="0" applyProtection="0">
      <alignment horizontal="center" vertical="top" wrapText="1"/>
    </xf>
    <xf numFmtId="0" fontId="179" fillId="136" borderId="108" applyNumberFormat="0" applyProtection="0">
      <alignment horizontal="center" vertical="top" wrapText="1"/>
    </xf>
    <xf numFmtId="4" fontId="79" fillId="0" borderId="0" applyNumberFormat="0" applyProtection="0">
      <alignment horizontal="left" vertical="center" indent="1"/>
    </xf>
    <xf numFmtId="4" fontId="183" fillId="0" borderId="108" applyNumberFormat="0" applyProtection="0">
      <alignment horizontal="left" vertical="center" indent="1"/>
    </xf>
    <xf numFmtId="4" fontId="183" fillId="0" borderId="108" applyNumberFormat="0" applyProtection="0">
      <alignment horizontal="left" vertical="center" indent="1"/>
    </xf>
    <xf numFmtId="4" fontId="185" fillId="135" borderId="115">
      <alignment vertical="center"/>
    </xf>
    <xf numFmtId="4" fontId="184" fillId="128" borderId="115">
      <alignment vertical="center"/>
    </xf>
    <xf numFmtId="4" fontId="185" fillId="127" borderId="115">
      <alignment vertical="center"/>
    </xf>
    <xf numFmtId="4" fontId="184" fillId="127" borderId="115">
      <alignment vertical="center"/>
    </xf>
    <xf numFmtId="4" fontId="49" fillId="47" borderId="103" applyNumberFormat="0" applyProtection="0">
      <alignment horizontal="right" vertical="center"/>
    </xf>
    <xf numFmtId="4" fontId="79" fillId="0" borderId="0" applyNumberFormat="0" applyProtection="0">
      <alignment horizontal="right" vertical="center" wrapText="1"/>
    </xf>
    <xf numFmtId="4" fontId="183" fillId="0" borderId="108" applyNumberFormat="0" applyProtection="0">
      <alignment horizontal="right" vertical="center" wrapText="1"/>
    </xf>
    <xf numFmtId="4" fontId="22" fillId="134" borderId="102" applyNumberFormat="0" applyProtection="0">
      <alignment horizontal="right" vertical="center"/>
    </xf>
    <xf numFmtId="4" fontId="51" fillId="0" borderId="108" applyNumberFormat="0" applyProtection="0">
      <alignment horizontal="left" vertical="center" indent="1"/>
    </xf>
    <xf numFmtId="0" fontId="48" fillId="130" borderId="108" applyNumberFormat="0">
      <alignment horizontal="left" vertical="center"/>
    </xf>
    <xf numFmtId="0" fontId="22" fillId="99" borderId="103" applyNumberFormat="0" applyProtection="0">
      <alignment horizontal="left" vertical="top" indent="1"/>
    </xf>
    <xf numFmtId="0" fontId="22" fillId="99" borderId="103" applyNumberFormat="0" applyProtection="0">
      <alignment horizontal="left" vertical="top" indent="1"/>
    </xf>
    <xf numFmtId="4" fontId="79" fillId="0" borderId="0" applyNumberFormat="0" applyProtection="0">
      <alignment horizontal="left" vertical="center" indent="1"/>
    </xf>
    <xf numFmtId="4" fontId="182" fillId="128" borderId="115">
      <alignment vertical="center"/>
    </xf>
    <xf numFmtId="4" fontId="140" fillId="128" borderId="115">
      <alignment vertical="center"/>
    </xf>
    <xf numFmtId="4" fontId="140" fillId="127" borderId="115">
      <alignment vertical="center"/>
    </xf>
    <xf numFmtId="4" fontId="49" fillId="99" borderId="103" applyNumberFormat="0" applyProtection="0">
      <alignment vertical="center"/>
    </xf>
    <xf numFmtId="4" fontId="49" fillId="99" borderId="103" applyNumberFormat="0" applyProtection="0">
      <alignment vertical="center"/>
    </xf>
    <xf numFmtId="4" fontId="22" fillId="99" borderId="103" applyNumberFormat="0" applyProtection="0">
      <alignment vertical="center"/>
    </xf>
    <xf numFmtId="4" fontId="22" fillId="99" borderId="103" applyNumberFormat="0" applyProtection="0">
      <alignment vertical="center"/>
    </xf>
    <xf numFmtId="0" fontId="8" fillId="11" borderId="108" applyNumberFormat="0">
      <protection locked="0"/>
    </xf>
    <xf numFmtId="0" fontId="8" fillId="11" borderId="108" applyNumberFormat="0">
      <protection locked="0"/>
    </xf>
    <xf numFmtId="0" fontId="8" fillId="11" borderId="108" applyNumberFormat="0">
      <protection locked="0"/>
    </xf>
    <xf numFmtId="0" fontId="8" fillId="133" borderId="103" applyNumberFormat="0" applyProtection="0">
      <alignment horizontal="left" vertical="top" indent="1"/>
    </xf>
    <xf numFmtId="0" fontId="8" fillId="133" borderId="103" applyNumberFormat="0" applyProtection="0">
      <alignment horizontal="left" vertical="top" indent="1"/>
    </xf>
    <xf numFmtId="0" fontId="8" fillId="133" borderId="103" applyNumberFormat="0" applyProtection="0">
      <alignment horizontal="left" vertical="top" indent="1"/>
    </xf>
    <xf numFmtId="0" fontId="8" fillId="133" borderId="103" applyNumberFormat="0" applyProtection="0">
      <alignment horizontal="left" vertical="top" indent="1"/>
    </xf>
    <xf numFmtId="0" fontId="8" fillId="133" borderId="103" applyNumberFormat="0" applyProtection="0">
      <alignment horizontal="left" vertical="top" indent="1"/>
    </xf>
    <xf numFmtId="0" fontId="8" fillId="133" borderId="103" applyNumberFormat="0" applyProtection="0">
      <alignment horizontal="left" vertical="top" indent="1"/>
    </xf>
    <xf numFmtId="0" fontId="8" fillId="133" borderId="103" applyNumberFormat="0" applyProtection="0">
      <alignment horizontal="left" vertical="top" indent="1"/>
    </xf>
    <xf numFmtId="0" fontId="170" fillId="0" borderId="108" applyNumberFormat="0" applyProtection="0">
      <alignment horizontal="left" vertical="center" indent="2"/>
    </xf>
    <xf numFmtId="0" fontId="8" fillId="101" borderId="103" applyNumberFormat="0" applyProtection="0">
      <alignment horizontal="left" vertical="top" indent="1"/>
    </xf>
    <xf numFmtId="0" fontId="8" fillId="101" borderId="103" applyNumberFormat="0" applyProtection="0">
      <alignment horizontal="left" vertical="top" indent="1"/>
    </xf>
    <xf numFmtId="0" fontId="8" fillId="101" borderId="103" applyNumberFormat="0" applyProtection="0">
      <alignment horizontal="left" vertical="top" indent="1"/>
    </xf>
    <xf numFmtId="0" fontId="8" fillId="101" borderId="103" applyNumberFormat="0" applyProtection="0">
      <alignment horizontal="left" vertical="top" indent="1"/>
    </xf>
    <xf numFmtId="0" fontId="8" fillId="101" borderId="103" applyNumberFormat="0" applyProtection="0">
      <alignment horizontal="left" vertical="top" indent="1"/>
    </xf>
    <xf numFmtId="0" fontId="8" fillId="101" borderId="103" applyNumberFormat="0" applyProtection="0">
      <alignment horizontal="left" vertical="top" indent="1"/>
    </xf>
    <xf numFmtId="0" fontId="8" fillId="101" borderId="103" applyNumberFormat="0" applyProtection="0">
      <alignment horizontal="left" vertical="top" indent="1"/>
    </xf>
    <xf numFmtId="0" fontId="170" fillId="0" borderId="108" applyNumberFormat="0" applyProtection="0">
      <alignment horizontal="left" vertical="center" indent="2"/>
    </xf>
    <xf numFmtId="0" fontId="8" fillId="111" borderId="103" applyNumberFormat="0" applyProtection="0">
      <alignment horizontal="left" vertical="top" indent="1"/>
    </xf>
    <xf numFmtId="0" fontId="8" fillId="111" borderId="103" applyNumberFormat="0" applyProtection="0">
      <alignment horizontal="left" vertical="top" indent="1"/>
    </xf>
    <xf numFmtId="0" fontId="8" fillId="111" borderId="103" applyNumberFormat="0" applyProtection="0">
      <alignment horizontal="left" vertical="top" indent="1"/>
    </xf>
    <xf numFmtId="0" fontId="8" fillId="111" borderId="103" applyNumberFormat="0" applyProtection="0">
      <alignment horizontal="left" vertical="top" indent="1"/>
    </xf>
    <xf numFmtId="0" fontId="8" fillId="111" borderId="103" applyNumberFormat="0" applyProtection="0">
      <alignment horizontal="left" vertical="top" indent="1"/>
    </xf>
    <xf numFmtId="0" fontId="8" fillId="111" borderId="103" applyNumberFormat="0" applyProtection="0">
      <alignment horizontal="left" vertical="top" indent="1"/>
    </xf>
    <xf numFmtId="0" fontId="8" fillId="111" borderId="103" applyNumberFormat="0" applyProtection="0">
      <alignment horizontal="left" vertical="top" indent="1"/>
    </xf>
    <xf numFmtId="0" fontId="170" fillId="0" borderId="108" applyNumberFormat="0" applyProtection="0">
      <alignment horizontal="left" vertical="center" indent="2"/>
    </xf>
    <xf numFmtId="0" fontId="8" fillId="131" borderId="103" applyNumberFormat="0" applyProtection="0">
      <alignment horizontal="left" vertical="top" indent="1"/>
    </xf>
    <xf numFmtId="0" fontId="8" fillId="131" borderId="103" applyNumberFormat="0" applyProtection="0">
      <alignment horizontal="left" vertical="top" indent="1"/>
    </xf>
    <xf numFmtId="0" fontId="8" fillId="131" borderId="103" applyNumberFormat="0" applyProtection="0">
      <alignment horizontal="left" vertical="top" indent="1"/>
    </xf>
    <xf numFmtId="0" fontId="8" fillId="131" borderId="103" applyNumberFormat="0" applyProtection="0">
      <alignment horizontal="left" vertical="top" indent="1"/>
    </xf>
    <xf numFmtId="0" fontId="8" fillId="131" borderId="103" applyNumberFormat="0" applyProtection="0">
      <alignment horizontal="left" vertical="top" indent="1"/>
    </xf>
    <xf numFmtId="0" fontId="8" fillId="131" borderId="103" applyNumberFormat="0" applyProtection="0">
      <alignment horizontal="left" vertical="top" indent="1"/>
    </xf>
    <xf numFmtId="0" fontId="8" fillId="131" borderId="103" applyNumberFormat="0" applyProtection="0">
      <alignment horizontal="left" vertical="top" indent="1"/>
    </xf>
    <xf numFmtId="0" fontId="179" fillId="132" borderId="108" applyNumberFormat="0" applyProtection="0">
      <alignment horizontal="left" vertical="center" indent="2"/>
    </xf>
    <xf numFmtId="0" fontId="130" fillId="17" borderId="88" applyNumberFormat="0" applyAlignment="0" applyProtection="0"/>
    <xf numFmtId="184" fontId="130" fillId="17" borderId="88" applyNumberFormat="0" applyAlignment="0" applyProtection="0"/>
    <xf numFmtId="183" fontId="130" fillId="17" borderId="88" applyNumberFormat="0" applyAlignment="0" applyProtection="0"/>
    <xf numFmtId="183" fontId="130" fillId="17" borderId="88" applyNumberFormat="0" applyAlignment="0" applyProtection="0"/>
    <xf numFmtId="0" fontId="130" fillId="17" borderId="88" applyNumberFormat="0" applyAlignment="0" applyProtection="0"/>
    <xf numFmtId="184" fontId="130" fillId="17" borderId="88" applyNumberFormat="0" applyAlignment="0" applyProtection="0"/>
    <xf numFmtId="0" fontId="179" fillId="132" borderId="108" applyNumberFormat="0" applyProtection="0">
      <alignment horizontal="left" vertical="center" indent="2"/>
    </xf>
    <xf numFmtId="183" fontId="130" fillId="17" borderId="88" applyNumberFormat="0" applyAlignment="0" applyProtection="0"/>
    <xf numFmtId="0" fontId="130" fillId="17" borderId="88" applyNumberFormat="0" applyAlignment="0" applyProtection="0"/>
    <xf numFmtId="184" fontId="130" fillId="17" borderId="88" applyNumberFormat="0" applyAlignment="0" applyProtection="0"/>
    <xf numFmtId="0" fontId="101" fillId="61" borderId="0" applyNumberFormat="0" applyBorder="0" applyAlignment="0" applyProtection="0"/>
    <xf numFmtId="0" fontId="39" fillId="32" borderId="88" applyNumberFormat="0" applyAlignment="0" applyProtection="0"/>
    <xf numFmtId="183" fontId="130" fillId="17" borderId="88" applyNumberFormat="0" applyAlignment="0" applyProtection="0"/>
    <xf numFmtId="0" fontId="130" fillId="17" borderId="88" applyNumberFormat="0" applyAlignment="0" applyProtection="0"/>
    <xf numFmtId="184" fontId="130" fillId="17" borderId="88" applyNumberFormat="0" applyAlignment="0" applyProtection="0"/>
    <xf numFmtId="0" fontId="39" fillId="32" borderId="88" applyNumberFormat="0" applyAlignment="0" applyProtection="0"/>
    <xf numFmtId="183" fontId="130" fillId="17" borderId="88" applyNumberFormat="0" applyAlignment="0" applyProtection="0"/>
    <xf numFmtId="0" fontId="130" fillId="17" borderId="88" applyNumberFormat="0" applyAlignment="0" applyProtection="0"/>
    <xf numFmtId="184" fontId="130" fillId="17" borderId="88" applyNumberFormat="0" applyAlignment="0" applyProtection="0"/>
    <xf numFmtId="0" fontId="39" fillId="32" borderId="88" applyNumberFormat="0" applyAlignment="0" applyProtection="0"/>
    <xf numFmtId="183" fontId="39" fillId="32" borderId="88" applyNumberFormat="0" applyAlignment="0" applyProtection="0"/>
    <xf numFmtId="0" fontId="130" fillId="17" borderId="88" applyNumberFormat="0" applyAlignment="0" applyProtection="0"/>
    <xf numFmtId="184" fontId="39" fillId="32" borderId="88" applyNumberFormat="0" applyAlignment="0" applyProtection="0"/>
    <xf numFmtId="184" fontId="130" fillId="17" borderId="88" applyNumberFormat="0" applyAlignment="0" applyProtection="0"/>
    <xf numFmtId="183" fontId="130" fillId="17" borderId="88" applyNumberFormat="0" applyAlignment="0" applyProtection="0"/>
    <xf numFmtId="0" fontId="39" fillId="32" borderId="88" applyNumberFormat="0" applyAlignment="0" applyProtection="0"/>
    <xf numFmtId="4" fontId="179" fillId="0" borderId="0" applyNumberFormat="0" applyProtection="0">
      <alignment horizontal="left" vertical="center" indent="1"/>
    </xf>
    <xf numFmtId="4" fontId="179" fillId="0" borderId="0" applyNumberFormat="0" applyProtection="0">
      <alignment horizontal="left" vertical="center" indent="1"/>
    </xf>
    <xf numFmtId="4" fontId="179" fillId="0" borderId="0" applyNumberFormat="0" applyProtection="0">
      <alignment horizontal="left" vertical="center" indent="1"/>
    </xf>
    <xf numFmtId="4" fontId="179" fillId="0" borderId="0" applyNumberFormat="0" applyProtection="0">
      <alignment horizontal="left" vertical="center" indent="1"/>
    </xf>
    <xf numFmtId="0" fontId="130" fillId="17" borderId="88" applyNumberFormat="0" applyAlignment="0" applyProtection="0"/>
    <xf numFmtId="4" fontId="179" fillId="0" borderId="0" applyNumberFormat="0" applyProtection="0">
      <alignment horizontal="left" vertical="center" indent="1"/>
    </xf>
    <xf numFmtId="184" fontId="130" fillId="17" borderId="88" applyNumberFormat="0" applyAlignment="0" applyProtection="0"/>
    <xf numFmtId="183" fontId="130" fillId="17" borderId="88" applyNumberFormat="0" applyAlignment="0" applyProtection="0"/>
    <xf numFmtId="184" fontId="39" fillId="32" borderId="88" applyNumberFormat="0" applyAlignment="0" applyProtection="0"/>
    <xf numFmtId="183" fontId="39" fillId="32" borderId="88" applyNumberFormat="0" applyAlignment="0" applyProtection="0"/>
    <xf numFmtId="4" fontId="179" fillId="0" borderId="0" applyNumberFormat="0" applyProtection="0">
      <alignment horizontal="left" vertical="center" indent="1"/>
    </xf>
    <xf numFmtId="4" fontId="181" fillId="100" borderId="115">
      <alignment horizontal="left" vertical="center" indent="1"/>
    </xf>
    <xf numFmtId="0" fontId="39" fillId="32" borderId="88" applyNumberFormat="0" applyAlignment="0" applyProtection="0"/>
    <xf numFmtId="0" fontId="39" fillId="32" borderId="88" applyNumberFormat="0" applyAlignment="0" applyProtection="0"/>
    <xf numFmtId="183" fontId="39" fillId="32" borderId="88" applyNumberFormat="0" applyAlignment="0" applyProtection="0"/>
    <xf numFmtId="183" fontId="39" fillId="32" borderId="88" applyNumberFormat="0" applyAlignment="0" applyProtection="0"/>
    <xf numFmtId="183" fontId="39" fillId="32" borderId="88" applyNumberFormat="0" applyAlignment="0" applyProtection="0"/>
    <xf numFmtId="183" fontId="39" fillId="32" borderId="88" applyNumberFormat="0" applyAlignment="0" applyProtection="0"/>
    <xf numFmtId="183" fontId="39" fillId="32" borderId="88" applyNumberFormat="0" applyAlignment="0" applyProtection="0"/>
    <xf numFmtId="184" fontId="130" fillId="17" borderId="88" applyNumberFormat="0" applyAlignment="0" applyProtection="0"/>
    <xf numFmtId="183" fontId="130" fillId="17" borderId="88" applyNumberFormat="0" applyAlignment="0" applyProtection="0"/>
    <xf numFmtId="184" fontId="130" fillId="17" borderId="88" applyNumberFormat="0" applyAlignment="0" applyProtection="0"/>
    <xf numFmtId="183" fontId="130" fillId="17" borderId="88" applyNumberFormat="0" applyAlignment="0" applyProtection="0"/>
    <xf numFmtId="184" fontId="130" fillId="17" borderId="88" applyNumberFormat="0" applyAlignment="0" applyProtection="0"/>
    <xf numFmtId="183" fontId="130" fillId="17" borderId="88" applyNumberFormat="0" applyAlignment="0" applyProtection="0"/>
    <xf numFmtId="184" fontId="130" fillId="17" borderId="88" applyNumberFormat="0" applyAlignment="0" applyProtection="0"/>
    <xf numFmtId="183" fontId="130" fillId="17" borderId="88" applyNumberFormat="0" applyAlignment="0" applyProtection="0"/>
    <xf numFmtId="183" fontId="39" fillId="32" borderId="88" applyNumberFormat="0" applyAlignment="0" applyProtection="0"/>
    <xf numFmtId="183" fontId="39" fillId="32" borderId="88" applyNumberFormat="0" applyAlignment="0" applyProtection="0"/>
    <xf numFmtId="184" fontId="39" fillId="32" borderId="88" applyNumberFormat="0" applyAlignment="0" applyProtection="0"/>
    <xf numFmtId="4" fontId="180" fillId="16" borderId="103" applyNumberFormat="0" applyProtection="0">
      <alignment horizontal="center" vertical="center"/>
    </xf>
    <xf numFmtId="0" fontId="39" fillId="32" borderId="88" applyNumberFormat="0" applyAlignment="0" applyProtection="0"/>
    <xf numFmtId="4" fontId="180" fillId="16" borderId="103" applyNumberFormat="0" applyProtection="0">
      <alignment horizontal="center" vertical="center"/>
    </xf>
    <xf numFmtId="4" fontId="47" fillId="131" borderId="0" applyNumberFormat="0" applyProtection="0">
      <alignment horizontal="left" vertical="center" indent="1"/>
    </xf>
    <xf numFmtId="183" fontId="130" fillId="17" borderId="88" applyNumberFormat="0" applyAlignment="0" applyProtection="0"/>
    <xf numFmtId="184" fontId="130" fillId="17" borderId="88" applyNumberFormat="0" applyAlignment="0" applyProtection="0"/>
    <xf numFmtId="4" fontId="22" fillId="0" borderId="108" applyNumberFormat="0" applyProtection="0">
      <alignment horizontal="left" vertical="center" indent="1"/>
    </xf>
    <xf numFmtId="4" fontId="45" fillId="0" borderId="108" applyNumberFormat="0" applyProtection="0">
      <alignment horizontal="left" vertical="center" indent="1"/>
    </xf>
    <xf numFmtId="4" fontId="22" fillId="45" borderId="103" applyNumberFormat="0" applyProtection="0">
      <alignment horizontal="right" vertical="center"/>
    </xf>
    <xf numFmtId="0" fontId="39" fillId="32" borderId="89" applyNumberFormat="0" applyAlignment="0" applyProtection="0"/>
    <xf numFmtId="183" fontId="39" fillId="32" borderId="88" applyNumberFormat="0" applyAlignment="0" applyProtection="0"/>
    <xf numFmtId="184" fontId="39" fillId="32" borderId="88" applyNumberFormat="0" applyAlignment="0" applyProtection="0"/>
    <xf numFmtId="0" fontId="39" fillId="32" borderId="88" applyNumberFormat="0" applyAlignment="0" applyProtection="0"/>
    <xf numFmtId="4" fontId="22" fillId="44" borderId="103" applyNumberFormat="0" applyProtection="0">
      <alignment horizontal="right" vertical="center"/>
    </xf>
    <xf numFmtId="4" fontId="22" fillId="15" borderId="103" applyNumberFormat="0" applyProtection="0">
      <alignment horizontal="right" vertical="center"/>
    </xf>
    <xf numFmtId="184" fontId="39" fillId="32" borderId="88" applyNumberFormat="0" applyAlignment="0" applyProtection="0"/>
    <xf numFmtId="183" fontId="39" fillId="32" borderId="88" applyNumberFormat="0" applyAlignment="0" applyProtection="0"/>
    <xf numFmtId="4" fontId="22" fillId="43" borderId="103" applyNumberFormat="0" applyProtection="0">
      <alignment horizontal="right" vertical="center"/>
    </xf>
    <xf numFmtId="183" fontId="39" fillId="32" borderId="88" applyNumberFormat="0" applyAlignment="0" applyProtection="0"/>
    <xf numFmtId="0" fontId="130" fillId="17" borderId="88" applyNumberFormat="0" applyAlignment="0" applyProtection="0"/>
    <xf numFmtId="0" fontId="39" fillId="32" borderId="88" applyNumberFormat="0" applyAlignment="0" applyProtection="0"/>
    <xf numFmtId="184" fontId="130" fillId="17" borderId="88" applyNumberFormat="0" applyAlignment="0" applyProtection="0"/>
    <xf numFmtId="183" fontId="130" fillId="17" borderId="88" applyNumberFormat="0" applyAlignment="0" applyProtection="0"/>
    <xf numFmtId="184" fontId="130" fillId="17" borderId="88" applyNumberFormat="0" applyAlignment="0" applyProtection="0"/>
    <xf numFmtId="183" fontId="130" fillId="17" borderId="88" applyNumberFormat="0" applyAlignment="0" applyProtection="0"/>
    <xf numFmtId="184" fontId="130" fillId="17" borderId="88" applyNumberFormat="0" applyAlignment="0" applyProtection="0"/>
    <xf numFmtId="183" fontId="130" fillId="17" borderId="88" applyNumberFormat="0" applyAlignment="0" applyProtection="0"/>
    <xf numFmtId="184" fontId="130" fillId="17" borderId="88" applyNumberFormat="0" applyAlignment="0" applyProtection="0"/>
    <xf numFmtId="183" fontId="130" fillId="17" borderId="88" applyNumberFormat="0" applyAlignment="0" applyProtection="0"/>
    <xf numFmtId="184" fontId="130" fillId="17" borderId="88" applyNumberFormat="0" applyAlignment="0" applyProtection="0"/>
    <xf numFmtId="183" fontId="130" fillId="17" borderId="88" applyNumberFormat="0" applyAlignment="0" applyProtection="0"/>
    <xf numFmtId="184" fontId="130" fillId="17" borderId="88" applyNumberFormat="0" applyAlignment="0" applyProtection="0"/>
    <xf numFmtId="183" fontId="130" fillId="17" borderId="88" applyNumberFormat="0" applyAlignment="0" applyProtection="0"/>
    <xf numFmtId="184" fontId="130" fillId="17" borderId="88" applyNumberFormat="0" applyAlignment="0" applyProtection="0"/>
    <xf numFmtId="183" fontId="130" fillId="17" borderId="88" applyNumberFormat="0" applyAlignment="0" applyProtection="0"/>
    <xf numFmtId="184" fontId="130" fillId="17" borderId="88" applyNumberFormat="0" applyAlignment="0" applyProtection="0"/>
    <xf numFmtId="183" fontId="130" fillId="17" borderId="88" applyNumberFormat="0" applyAlignment="0" applyProtection="0"/>
    <xf numFmtId="184" fontId="130" fillId="17" borderId="88" applyNumberFormat="0" applyAlignment="0" applyProtection="0"/>
    <xf numFmtId="183" fontId="130" fillId="17" borderId="88" applyNumberFormat="0" applyAlignment="0" applyProtection="0"/>
    <xf numFmtId="0" fontId="130" fillId="17" borderId="88" applyNumberFormat="0" applyAlignment="0" applyProtection="0"/>
    <xf numFmtId="184" fontId="130" fillId="17" borderId="88" applyNumberFormat="0" applyAlignment="0" applyProtection="0"/>
    <xf numFmtId="183" fontId="130" fillId="17" borderId="88" applyNumberFormat="0" applyAlignment="0" applyProtection="0"/>
    <xf numFmtId="10" fontId="51" fillId="99" borderId="83" applyNumberFormat="0" applyBorder="0" applyAlignment="0" applyProtection="0"/>
    <xf numFmtId="10" fontId="51" fillId="99" borderId="83" applyNumberFormat="0" applyBorder="0" applyAlignment="0" applyProtection="0"/>
    <xf numFmtId="4" fontId="22" fillId="42" borderId="103" applyNumberFormat="0" applyProtection="0">
      <alignment horizontal="right" vertical="center"/>
    </xf>
    <xf numFmtId="4" fontId="22" fillId="41" borderId="103" applyNumberFormat="0" applyProtection="0">
      <alignment horizontal="right" vertical="center"/>
    </xf>
    <xf numFmtId="4" fontId="22" fillId="9" borderId="103" applyNumberFormat="0" applyProtection="0">
      <alignment horizontal="right" vertical="center"/>
    </xf>
    <xf numFmtId="4" fontId="48" fillId="130" borderId="108" applyNumberFormat="0">
      <alignment horizontal="right" vertical="center"/>
    </xf>
    <xf numFmtId="4" fontId="179" fillId="129" borderId="108" applyNumberFormat="0" applyProtection="0">
      <alignment horizontal="left" vertical="center"/>
    </xf>
    <xf numFmtId="4" fontId="179" fillId="129" borderId="108" applyNumberFormat="0" applyProtection="0">
      <alignment horizontal="left" vertical="center"/>
    </xf>
    <xf numFmtId="4" fontId="179" fillId="129" borderId="108" applyNumberFormat="0" applyProtection="0">
      <alignment horizontal="left" vertical="center"/>
    </xf>
    <xf numFmtId="0" fontId="45" fillId="95" borderId="103" applyNumberFormat="0" applyProtection="0">
      <alignment horizontal="left" vertical="top" indent="1"/>
    </xf>
    <xf numFmtId="0" fontId="45" fillId="95" borderId="103" applyNumberFormat="0" applyProtection="0">
      <alignment horizontal="left" vertical="top" indent="1"/>
    </xf>
    <xf numFmtId="4" fontId="176" fillId="126" borderId="108" applyNumberFormat="0" applyProtection="0">
      <alignment horizontal="left" vertical="center" indent="1"/>
    </xf>
    <xf numFmtId="4" fontId="178" fillId="128" borderId="43">
      <alignment vertical="center"/>
    </xf>
    <xf numFmtId="4" fontId="177" fillId="128" borderId="43">
      <alignment vertical="center"/>
    </xf>
    <xf numFmtId="4" fontId="178" fillId="127" borderId="43">
      <alignment vertical="center"/>
    </xf>
    <xf numFmtId="4" fontId="177" fillId="127" borderId="43">
      <alignment vertical="center"/>
    </xf>
    <xf numFmtId="4" fontId="46" fillId="95" borderId="103" applyNumberFormat="0" applyProtection="0">
      <alignment vertical="center"/>
    </xf>
    <xf numFmtId="4" fontId="46" fillId="95" borderId="103" applyNumberFormat="0" applyProtection="0">
      <alignment vertical="center"/>
    </xf>
    <xf numFmtId="4" fontId="176" fillId="126" borderId="108" applyNumberFormat="0" applyProtection="0">
      <alignment horizontal="right" vertical="center" wrapText="1"/>
    </xf>
    <xf numFmtId="4" fontId="176" fillId="126" borderId="108" applyNumberFormat="0" applyProtection="0">
      <alignment horizontal="right" vertical="center" wrapText="1"/>
    </xf>
    <xf numFmtId="4" fontId="22" fillId="95" borderId="102" applyNumberFormat="0" applyProtection="0">
      <alignment vertical="center"/>
    </xf>
    <xf numFmtId="8" fontId="8" fillId="0" borderId="11"/>
    <xf numFmtId="0" fontId="8" fillId="0" borderId="0"/>
    <xf numFmtId="14" fontId="175" fillId="0" borderId="0" applyNumberFormat="0" applyFill="0" applyBorder="0" applyAlignment="0" applyProtection="0">
      <alignment horizontal="left"/>
    </xf>
    <xf numFmtId="177" fontId="161" fillId="0" borderId="0" applyFill="0" applyBorder="0" applyProtection="0">
      <alignment horizontal="right"/>
    </xf>
    <xf numFmtId="0" fontId="174" fillId="0" borderId="0" applyNumberFormat="0" applyFill="0" applyBorder="0" applyAlignment="0"/>
    <xf numFmtId="0" fontId="173" fillId="0" borderId="11" applyNumberFormat="0" applyFill="0" applyBorder="0" applyAlignment="0" applyProtection="0">
      <protection hidden="1"/>
    </xf>
    <xf numFmtId="186" fontId="8" fillId="0" borderId="11">
      <alignment horizontal="center"/>
    </xf>
    <xf numFmtId="219" fontId="79" fillId="0" borderId="0" applyProtection="0"/>
    <xf numFmtId="9" fontId="2" fillId="0" borderId="0" applyFont="0" applyFill="0" applyBorder="0" applyAlignment="0" applyProtection="0"/>
    <xf numFmtId="9" fontId="143"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143" fillId="0" borderId="0" applyFont="0" applyFill="0" applyBorder="0" applyAlignment="0" applyProtection="0"/>
    <xf numFmtId="9" fontId="148" fillId="0" borderId="0" applyFont="0" applyFill="0" applyBorder="0" applyAlignment="0" applyProtection="0"/>
    <xf numFmtId="9" fontId="1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48" fillId="0" borderId="0" applyFont="0" applyFill="0" applyBorder="0" applyAlignment="0" applyProtection="0"/>
    <xf numFmtId="9" fontId="143" fillId="0" borderId="0" applyFont="0" applyFill="0" applyBorder="0" applyAlignment="0" applyProtection="0"/>
    <xf numFmtId="9" fontId="22" fillId="0" borderId="0" applyFont="0" applyFill="0" applyBorder="0" applyAlignment="0" applyProtection="0"/>
    <xf numFmtId="10" fontId="8" fillId="0" borderId="11"/>
    <xf numFmtId="212" fontId="172" fillId="0" borderId="26">
      <alignment vertical="center"/>
    </xf>
    <xf numFmtId="218" fontId="8" fillId="0" borderId="11">
      <alignment horizontal="right"/>
    </xf>
    <xf numFmtId="8" fontId="8" fillId="0" borderId="11"/>
    <xf numFmtId="0" fontId="44" fillId="124" borderId="102" applyNumberFormat="0" applyAlignment="0" applyProtection="0"/>
    <xf numFmtId="0" fontId="44" fillId="124" borderId="102" applyNumberFormat="0" applyAlignment="0" applyProtection="0"/>
    <xf numFmtId="0" fontId="44" fillId="124" borderId="102" applyNumberFormat="0" applyAlignment="0" applyProtection="0"/>
    <xf numFmtId="0" fontId="44" fillId="124" borderId="102" applyNumberFormat="0" applyAlignment="0" applyProtection="0"/>
    <xf numFmtId="0" fontId="44" fillId="124" borderId="102" applyNumberFormat="0" applyAlignment="0" applyProtection="0"/>
    <xf numFmtId="0" fontId="44" fillId="124" borderId="102" applyNumberFormat="0" applyAlignment="0" applyProtection="0"/>
    <xf numFmtId="0" fontId="44" fillId="124" borderId="102" applyNumberFormat="0" applyAlignment="0" applyProtection="0"/>
    <xf numFmtId="0" fontId="44" fillId="124" borderId="102" applyNumberFormat="0" applyAlignment="0" applyProtection="0"/>
    <xf numFmtId="0" fontId="44" fillId="124" borderId="102" applyNumberFormat="0" applyAlignment="0" applyProtection="0"/>
    <xf numFmtId="0" fontId="44" fillId="124" borderId="102" applyNumberFormat="0" applyAlignment="0" applyProtection="0"/>
    <xf numFmtId="0" fontId="44" fillId="16" borderId="102" applyNumberFormat="0" applyAlignment="0" applyProtection="0"/>
    <xf numFmtId="49" fontId="171" fillId="0" borderId="0" applyAlignment="0">
      <alignment horizontal="left" vertical="top"/>
    </xf>
    <xf numFmtId="0" fontId="8" fillId="10" borderId="99" applyNumberFormat="0" applyFont="0" applyAlignment="0" applyProtection="0"/>
    <xf numFmtId="0" fontId="8" fillId="10" borderId="99" applyNumberFormat="0" applyFont="0" applyAlignment="0" applyProtection="0"/>
    <xf numFmtId="0" fontId="8" fillId="10" borderId="99" applyNumberFormat="0" applyFont="0" applyAlignment="0" applyProtection="0"/>
    <xf numFmtId="0" fontId="8" fillId="10" borderId="99" applyNumberFormat="0" applyFont="0" applyAlignment="0" applyProtection="0"/>
    <xf numFmtId="0" fontId="8" fillId="10" borderId="99" applyNumberFormat="0" applyFont="0" applyAlignment="0" applyProtection="0"/>
    <xf numFmtId="0" fontId="8" fillId="10" borderId="99" applyNumberFormat="0" applyFont="0" applyAlignment="0" applyProtection="0"/>
    <xf numFmtId="0" fontId="8" fillId="10" borderId="99" applyNumberFormat="0" applyFont="0" applyAlignment="0" applyProtection="0"/>
    <xf numFmtId="0" fontId="8" fillId="10" borderId="99" applyNumberFormat="0" applyFont="0" applyAlignment="0" applyProtection="0"/>
    <xf numFmtId="0" fontId="8" fillId="10" borderId="99" applyNumberFormat="0" applyFont="0" applyAlignment="0" applyProtection="0"/>
    <xf numFmtId="0" fontId="8" fillId="0" borderId="0"/>
    <xf numFmtId="0" fontId="8" fillId="0" borderId="0"/>
    <xf numFmtId="0" fontId="148" fillId="0" borderId="0"/>
    <xf numFmtId="0" fontId="26" fillId="0" borderId="0"/>
    <xf numFmtId="0" fontId="26" fillId="0" borderId="0"/>
    <xf numFmtId="0" fontId="8" fillId="0" borderId="0"/>
    <xf numFmtId="0" fontId="8" fillId="0" borderId="0"/>
    <xf numFmtId="0" fontId="8" fillId="0" borderId="0"/>
    <xf numFmtId="0" fontId="8" fillId="0" borderId="0"/>
    <xf numFmtId="0" fontId="148" fillId="0" borderId="0"/>
    <xf numFmtId="0" fontId="148" fillId="0" borderId="0"/>
    <xf numFmtId="0" fontId="8" fillId="0" borderId="0" applyNumberFormat="0" applyFill="0" applyBorder="0" applyAlignment="0" applyProtection="0"/>
    <xf numFmtId="0" fontId="8" fillId="0" borderId="0"/>
    <xf numFmtId="0" fontId="2" fillId="0" borderId="0"/>
    <xf numFmtId="0" fontId="148" fillId="0" borderId="0"/>
    <xf numFmtId="0" fontId="8" fillId="0" borderId="0"/>
    <xf numFmtId="0" fontId="2" fillId="0" borderId="0"/>
    <xf numFmtId="0" fontId="148" fillId="0" borderId="0"/>
    <xf numFmtId="0" fontId="2" fillId="0" borderId="0"/>
    <xf numFmtId="0" fontId="8" fillId="0" borderId="0"/>
    <xf numFmtId="0" fontId="2" fillId="0" borderId="0"/>
    <xf numFmtId="0" fontId="8" fillId="0" borderId="0"/>
    <xf numFmtId="0" fontId="143"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6" fillId="0" borderId="0"/>
    <xf numFmtId="0" fontId="2" fillId="0" borderId="0"/>
    <xf numFmtId="0" fontId="2" fillId="0" borderId="0"/>
    <xf numFmtId="0" fontId="8" fillId="0" borderId="0"/>
    <xf numFmtId="0" fontId="148" fillId="0" borderId="0"/>
    <xf numFmtId="0" fontId="8" fillId="0" borderId="0"/>
    <xf numFmtId="0" fontId="148" fillId="0" borderId="0"/>
    <xf numFmtId="0" fontId="8" fillId="0" borderId="0"/>
    <xf numFmtId="0" fontId="8" fillId="0" borderId="0"/>
    <xf numFmtId="0" fontId="148" fillId="0" borderId="0"/>
    <xf numFmtId="0" fontId="8" fillId="0" borderId="0"/>
    <xf numFmtId="0" fontId="8" fillId="0" borderId="0"/>
    <xf numFmtId="0" fontId="26" fillId="0" borderId="0"/>
    <xf numFmtId="0" fontId="8" fillId="0" borderId="0"/>
    <xf numFmtId="0" fontId="148" fillId="0" borderId="0"/>
    <xf numFmtId="0" fontId="8" fillId="0" borderId="0"/>
    <xf numFmtId="0" fontId="8" fillId="0" borderId="0"/>
    <xf numFmtId="0" fontId="26" fillId="0" borderId="0"/>
    <xf numFmtId="0" fontId="8" fillId="0" borderId="0"/>
    <xf numFmtId="0" fontId="8" fillId="0" borderId="0"/>
    <xf numFmtId="0" fontId="26" fillId="0" borderId="0"/>
    <xf numFmtId="0" fontId="26" fillId="0" borderId="0"/>
    <xf numFmtId="0" fontId="8" fillId="0" borderId="0"/>
    <xf numFmtId="0" fontId="8" fillId="0" borderId="0"/>
    <xf numFmtId="0" fontId="148" fillId="0" borderId="0"/>
    <xf numFmtId="0" fontId="143" fillId="0" borderId="0"/>
    <xf numFmtId="0" fontId="143" fillId="0" borderId="0"/>
    <xf numFmtId="0" fontId="8" fillId="0" borderId="0"/>
    <xf numFmtId="0" fontId="170" fillId="0" borderId="0"/>
    <xf numFmtId="0" fontId="170" fillId="0" borderId="0"/>
    <xf numFmtId="0" fontId="8" fillId="0" borderId="0"/>
    <xf numFmtId="0" fontId="26" fillId="0" borderId="0"/>
    <xf numFmtId="0" fontId="8" fillId="0" borderId="0"/>
    <xf numFmtId="0" fontId="26" fillId="0" borderId="0"/>
    <xf numFmtId="0" fontId="26" fillId="0" borderId="0"/>
    <xf numFmtId="0" fontId="8" fillId="0" borderId="0"/>
    <xf numFmtId="0" fontId="26" fillId="0" borderId="0"/>
    <xf numFmtId="0" fontId="26" fillId="0" borderId="0"/>
    <xf numFmtId="0" fontId="8" fillId="0" borderId="0"/>
    <xf numFmtId="0" fontId="26" fillId="0" borderId="0"/>
    <xf numFmtId="0" fontId="26" fillId="0" borderId="0"/>
    <xf numFmtId="0" fontId="170" fillId="0" borderId="0"/>
    <xf numFmtId="0" fontId="8" fillId="0" borderId="0"/>
    <xf numFmtId="0" fontId="148" fillId="0" borderId="0"/>
    <xf numFmtId="0" fontId="7" fillId="0" borderId="0"/>
    <xf numFmtId="0" fontId="7" fillId="0" borderId="0"/>
    <xf numFmtId="0" fontId="8" fillId="0" borderId="0"/>
    <xf numFmtId="0" fontId="8" fillId="0" borderId="0"/>
    <xf numFmtId="0" fontId="8" fillId="0" borderId="0"/>
    <xf numFmtId="0" fontId="148" fillId="0" borderId="0"/>
    <xf numFmtId="212" fontId="169" fillId="0" borderId="0"/>
    <xf numFmtId="212" fontId="169" fillId="0" borderId="0"/>
    <xf numFmtId="212" fontId="169" fillId="0" borderId="0"/>
    <xf numFmtId="212" fontId="169" fillId="0" borderId="0"/>
    <xf numFmtId="212" fontId="169" fillId="0" borderId="0"/>
    <xf numFmtId="212" fontId="169" fillId="0" borderId="0"/>
    <xf numFmtId="212" fontId="169" fillId="0" borderId="0"/>
    <xf numFmtId="217" fontId="8" fillId="0" borderId="0"/>
    <xf numFmtId="217" fontId="8" fillId="0" borderId="0"/>
    <xf numFmtId="217" fontId="8" fillId="0" borderId="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18" fillId="0" borderId="84">
      <alignment horizontal="left" vertical="center"/>
    </xf>
    <xf numFmtId="184" fontId="118" fillId="0" borderId="84">
      <alignment horizontal="left" vertical="center"/>
    </xf>
    <xf numFmtId="184" fontId="118" fillId="0" borderId="84">
      <alignment horizontal="left" vertical="center"/>
    </xf>
    <xf numFmtId="183" fontId="118" fillId="0" borderId="84">
      <alignment horizontal="left" vertical="center"/>
    </xf>
    <xf numFmtId="184" fontId="118" fillId="0" borderId="84">
      <alignment horizontal="left" vertical="center"/>
    </xf>
    <xf numFmtId="183" fontId="118" fillId="0" borderId="84">
      <alignment horizontal="left" vertical="center"/>
    </xf>
    <xf numFmtId="184" fontId="118" fillId="0" borderId="84">
      <alignment horizontal="left" vertical="center"/>
    </xf>
    <xf numFmtId="184" fontId="118" fillId="0" borderId="84">
      <alignment horizontal="left" vertical="center"/>
    </xf>
    <xf numFmtId="183" fontId="118" fillId="0" borderId="84">
      <alignment horizontal="left" vertical="center"/>
    </xf>
    <xf numFmtId="183" fontId="118" fillId="0" borderId="84">
      <alignment horizontal="left" vertical="center"/>
    </xf>
    <xf numFmtId="183" fontId="118" fillId="0" borderId="84">
      <alignment horizontal="left" vertical="center"/>
    </xf>
    <xf numFmtId="0" fontId="118" fillId="0" borderId="0"/>
    <xf numFmtId="0" fontId="8" fillId="0" borderId="0" applyFont="0" applyFill="0" applyBorder="0" applyAlignment="0" applyProtection="0"/>
    <xf numFmtId="0" fontId="8" fillId="0" borderId="0" applyFont="0" applyFill="0" applyBorder="0" applyAlignment="0" applyProtection="0"/>
    <xf numFmtId="216" fontId="8"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0" fontId="8" fillId="100" borderId="11" applyNumberFormat="0">
      <alignment horizontal="left" vertical="top"/>
    </xf>
    <xf numFmtId="0" fontId="8" fillId="0" borderId="11">
      <alignment horizontal="left"/>
    </xf>
    <xf numFmtId="213" fontId="143" fillId="0" borderId="0" applyFont="0" applyFill="0" applyBorder="0" applyAlignment="0" applyProtection="0">
      <alignment horizontal="left" indent="1"/>
    </xf>
    <xf numFmtId="0" fontId="130" fillId="17" borderId="99" applyNumberFormat="0" applyAlignment="0" applyProtection="0"/>
    <xf numFmtId="0" fontId="130" fillId="17" borderId="99" applyNumberFormat="0" applyAlignment="0" applyProtection="0"/>
    <xf numFmtId="0" fontId="130" fillId="17" borderId="99" applyNumberFormat="0" applyAlignment="0" applyProtection="0"/>
    <xf numFmtId="0" fontId="130" fillId="17" borderId="99" applyNumberFormat="0" applyAlignment="0" applyProtection="0"/>
    <xf numFmtId="0" fontId="130" fillId="17" borderId="99" applyNumberFormat="0" applyAlignment="0" applyProtection="0"/>
    <xf numFmtId="0" fontId="130" fillId="17" borderId="99" applyNumberFormat="0" applyAlignment="0" applyProtection="0"/>
    <xf numFmtId="0" fontId="130" fillId="17" borderId="99" applyNumberFormat="0" applyAlignment="0" applyProtection="0"/>
    <xf numFmtId="0" fontId="130" fillId="17" borderId="99" applyNumberFormat="0" applyAlignment="0" applyProtection="0"/>
    <xf numFmtId="10" fontId="51" fillId="99" borderId="108" applyNumberFormat="0" applyBorder="0" applyAlignment="0" applyProtection="0"/>
    <xf numFmtId="10" fontId="51" fillId="99" borderId="108" applyNumberFormat="0" applyBorder="0" applyAlignment="0" applyProtection="0"/>
    <xf numFmtId="10" fontId="51" fillId="99" borderId="108" applyNumberFormat="0" applyBorder="0" applyAlignment="0" applyProtection="0"/>
    <xf numFmtId="10" fontId="51" fillId="99" borderId="108" applyNumberFormat="0" applyBorder="0" applyAlignment="0" applyProtection="0"/>
    <xf numFmtId="212" fontId="168" fillId="0" borderId="0"/>
    <xf numFmtId="39" fontId="168" fillId="0" borderId="0">
      <protection locked="0"/>
    </xf>
    <xf numFmtId="180" fontId="8" fillId="0" borderId="0">
      <protection locked="0"/>
    </xf>
    <xf numFmtId="180" fontId="8" fillId="0" borderId="0">
      <protection locked="0"/>
    </xf>
    <xf numFmtId="0" fontId="38" fillId="0" borderId="114" applyNumberFormat="0" applyFill="0" applyAlignment="0" applyProtection="0"/>
    <xf numFmtId="0" fontId="38" fillId="0" borderId="114" applyNumberFormat="0" applyFill="0" applyAlignment="0" applyProtection="0"/>
    <xf numFmtId="0" fontId="38" fillId="0" borderId="114" applyNumberFormat="0" applyFill="0" applyAlignment="0" applyProtection="0"/>
    <xf numFmtId="0" fontId="38" fillId="0" borderId="114" applyNumberFormat="0" applyFill="0" applyAlignment="0" applyProtection="0"/>
    <xf numFmtId="0" fontId="38" fillId="0" borderId="114" applyNumberFormat="0" applyFill="0" applyAlignment="0" applyProtection="0"/>
    <xf numFmtId="0" fontId="37" fillId="0" borderId="113" applyNumberFormat="0" applyFill="0" applyAlignment="0" applyProtection="0"/>
    <xf numFmtId="0" fontId="37" fillId="0" borderId="113" applyNumberFormat="0" applyFill="0" applyAlignment="0" applyProtection="0"/>
    <xf numFmtId="0" fontId="37" fillId="0" borderId="113" applyNumberFormat="0" applyFill="0" applyAlignment="0" applyProtection="0"/>
    <xf numFmtId="0" fontId="37" fillId="0" borderId="113" applyNumberFormat="0" applyFill="0" applyAlignment="0" applyProtection="0"/>
    <xf numFmtId="0" fontId="37" fillId="0" borderId="113" applyNumberFormat="0" applyFill="0" applyAlignment="0" applyProtection="0"/>
    <xf numFmtId="0" fontId="128" fillId="0" borderId="43" applyNumberFormat="0" applyFill="0" applyAlignment="0" applyProtection="0"/>
    <xf numFmtId="0" fontId="118" fillId="0" borderId="0" applyNumberFormat="0" applyFont="0" applyFill="0" applyBorder="0" applyProtection="0"/>
    <xf numFmtId="0" fontId="36" fillId="0" borderId="112" applyNumberFormat="0" applyFill="0" applyAlignment="0" applyProtection="0"/>
    <xf numFmtId="0" fontId="36" fillId="0" borderId="112" applyNumberFormat="0" applyFill="0" applyAlignment="0" applyProtection="0"/>
    <xf numFmtId="0" fontId="36" fillId="0" borderId="112" applyNumberFormat="0" applyFill="0" applyAlignment="0" applyProtection="0"/>
    <xf numFmtId="0" fontId="36" fillId="0" borderId="112" applyNumberFormat="0" applyFill="0" applyAlignment="0" applyProtection="0"/>
    <xf numFmtId="0" fontId="36" fillId="0" borderId="112" applyNumberFormat="0" applyFill="0" applyAlignment="0" applyProtection="0"/>
    <xf numFmtId="0" fontId="127" fillId="0" borderId="70" applyNumberFormat="0" applyFill="0" applyAlignment="0" applyProtection="0"/>
    <xf numFmtId="0" fontId="147" fillId="0" borderId="0" applyNumberFormat="0" applyFont="0" applyFill="0" applyBorder="0" applyProtection="0"/>
    <xf numFmtId="38" fontId="51" fillId="102"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8" fillId="0" borderId="0" applyFont="0" applyFill="0" applyBorder="0"/>
    <xf numFmtId="211" fontId="167" fillId="0" borderId="0" applyFont="0" applyFill="0" applyBorder="0" applyAlignment="0" applyProtection="0"/>
    <xf numFmtId="210" fontId="8" fillId="0" borderId="0" applyFont="0" applyFill="0" applyBorder="0" applyAlignment="0" applyProtection="0"/>
    <xf numFmtId="209" fontId="167" fillId="0" borderId="0" applyFont="0" applyFill="0" applyBorder="0" applyAlignment="0" applyProtection="0"/>
    <xf numFmtId="208" fontId="8" fillId="0" borderId="0" applyFont="0" applyFill="0" applyBorder="0" applyAlignment="0" applyProtection="0"/>
    <xf numFmtId="207" fontId="8" fillId="0" borderId="0" applyFont="0" applyFill="0" applyBorder="0" applyAlignment="0" applyProtection="0">
      <alignment horizontal="center"/>
    </xf>
    <xf numFmtId="171" fontId="163" fillId="0" borderId="0" applyFont="0" applyFill="0" applyBorder="0" applyAlignment="0" applyProtection="0"/>
    <xf numFmtId="38" fontId="51" fillId="0" borderId="111">
      <alignment horizontal="right"/>
    </xf>
    <xf numFmtId="206" fontId="8" fillId="0" borderId="0">
      <protection locked="0"/>
    </xf>
    <xf numFmtId="206" fontId="8" fillId="0" borderId="0">
      <protection locked="0"/>
    </xf>
    <xf numFmtId="206" fontId="8" fillId="0" borderId="0">
      <protection locked="0"/>
    </xf>
    <xf numFmtId="0" fontId="8" fillId="0" borderId="11">
      <alignment horizontal="left"/>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205" fontId="8" fillId="0" borderId="0" applyFont="0" applyFill="0" applyBorder="0" applyAlignment="0" applyProtection="0"/>
    <xf numFmtId="204" fontId="8" fillId="0" borderId="0" applyFont="0" applyFill="0" applyBorder="0" applyAlignment="0" applyProtection="0"/>
    <xf numFmtId="203" fontId="8" fillId="0" borderId="0" applyFont="0" applyFill="0" applyBorder="0" applyAlignment="0" applyProtection="0"/>
    <xf numFmtId="202" fontId="8" fillId="0" borderId="0" applyFont="0" applyFill="0" applyBorder="0" applyAlignment="0" applyProtection="0"/>
    <xf numFmtId="201" fontId="8" fillId="0" borderId="0" applyFont="0" applyFill="0" applyBorder="0" applyAlignment="0" applyProtection="0"/>
    <xf numFmtId="0" fontId="166" fillId="0" borderId="0" applyNumberFormat="0" applyAlignment="0">
      <alignment horizontal="left"/>
    </xf>
    <xf numFmtId="200" fontId="154" fillId="0" borderId="0">
      <alignment horizontal="right"/>
      <protection locked="0"/>
    </xf>
    <xf numFmtId="0" fontId="8" fillId="0" borderId="11"/>
    <xf numFmtId="199" fontId="8" fillId="125" borderId="0">
      <alignment horizontal="center"/>
    </xf>
    <xf numFmtId="6" fontId="165" fillId="0" borderId="0">
      <protection locked="0"/>
    </xf>
    <xf numFmtId="6" fontId="165" fillId="0" borderId="0">
      <protection locked="0"/>
    </xf>
    <xf numFmtId="198" fontId="143" fillId="0" borderId="0" applyFont="0" applyFill="0" applyBorder="0" applyAlignment="0" applyProtection="0"/>
    <xf numFmtId="5" fontId="164"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4"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3"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148" fillId="0" borderId="0" applyFont="0" applyFill="0" applyBorder="0" applyAlignment="0" applyProtection="0"/>
    <xf numFmtId="44" fontId="8" fillId="0" borderId="0" applyFont="0" applyFill="0" applyBorder="0" applyAlignment="0" applyProtection="0"/>
    <xf numFmtId="44" fontId="148" fillId="0" borderId="0" applyFont="0" applyFill="0" applyBorder="0" applyAlignment="0" applyProtection="0"/>
    <xf numFmtId="44" fontId="143" fillId="0" borderId="0" applyFont="0" applyFill="0" applyBorder="0" applyAlignment="0" applyProtection="0"/>
    <xf numFmtId="44" fontId="8" fillId="0" borderId="0" applyFont="0" applyFill="0" applyBorder="0" applyAlignment="0" applyProtection="0"/>
    <xf numFmtId="44" fontId="148" fillId="0" borderId="0" applyFont="0" applyFill="0" applyBorder="0" applyAlignment="0" applyProtection="0"/>
    <xf numFmtId="44" fontId="8"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6" fillId="0" borderId="0" applyFont="0" applyFill="0" applyBorder="0" applyAlignment="0" applyProtection="0"/>
    <xf numFmtId="196" fontId="163" fillId="0" borderId="0" applyFont="0" applyFill="0" applyBorder="0" applyAlignment="0" applyProtection="0"/>
    <xf numFmtId="195" fontId="8" fillId="0" borderId="0" applyFont="0" applyFill="0" applyBorder="0" applyAlignment="0" applyProtection="0"/>
    <xf numFmtId="0" fontId="162" fillId="0" borderId="0" applyNumberFormat="0" applyAlignment="0">
      <alignment horizontal="left"/>
    </xf>
    <xf numFmtId="43" fontId="26" fillId="0" borderId="0" applyFont="0" applyFill="0" applyBorder="0" applyAlignment="0" applyProtection="0"/>
    <xf numFmtId="43" fontId="26" fillId="0" borderId="0" applyFont="0" applyFill="0" applyBorder="0" applyAlignment="0" applyProtection="0"/>
    <xf numFmtId="194" fontId="8" fillId="0" borderId="0" applyFont="0" applyFill="0" applyBorder="0" applyAlignment="0" applyProtection="0"/>
    <xf numFmtId="0" fontId="101" fillId="65" borderId="0" applyNumberFormat="0" applyBorder="0" applyAlignment="0" applyProtection="0"/>
    <xf numFmtId="43" fontId="143" fillId="0" borderId="0" applyFont="0" applyFill="0" applyBorder="0" applyAlignment="0" applyProtection="0"/>
    <xf numFmtId="43" fontId="143" fillId="0" borderId="0" applyFont="0" applyFill="0" applyBorder="0" applyAlignment="0" applyProtection="0"/>
    <xf numFmtId="19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4" fontId="8"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194" fontId="8" fillId="0" borderId="0" applyFont="0" applyFill="0" applyBorder="0" applyAlignment="0" applyProtection="0"/>
    <xf numFmtId="43" fontId="8" fillId="0" borderId="0" applyFont="0" applyFill="0" applyBorder="0" applyAlignment="0" applyProtection="0"/>
    <xf numFmtId="194" fontId="8"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194" fontId="8" fillId="0" borderId="0" applyFont="0" applyFill="0" applyBorder="0" applyAlignment="0" applyProtection="0"/>
    <xf numFmtId="43" fontId="143" fillId="0" borderId="0" applyFont="0" applyFill="0" applyBorder="0" applyAlignment="0" applyProtection="0"/>
    <xf numFmtId="43" fontId="8" fillId="0" borderId="0" applyFont="0" applyFill="0" applyBorder="0" applyAlignment="0" applyProtection="0"/>
    <xf numFmtId="43" fontId="148" fillId="0" borderId="0" applyFont="0" applyFill="0" applyBorder="0" applyAlignment="0" applyProtection="0"/>
    <xf numFmtId="43" fontId="148" fillId="0" borderId="0" applyFont="0" applyFill="0" applyBorder="0" applyAlignment="0" applyProtection="0"/>
    <xf numFmtId="43" fontId="143" fillId="0" borderId="0" applyFont="0" applyFill="0" applyBorder="0" applyAlignment="0" applyProtection="0"/>
    <xf numFmtId="43" fontId="8" fillId="0" borderId="0" applyFont="0" applyFill="0" applyBorder="0" applyAlignment="0" applyProtection="0"/>
    <xf numFmtId="43" fontId="143"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193" fontId="8" fillId="0" borderId="0"/>
    <xf numFmtId="49" fontId="8" fillId="0" borderId="11"/>
    <xf numFmtId="0" fontId="31" fillId="98" borderId="41" applyNumberFormat="0" applyAlignment="0" applyProtection="0"/>
    <xf numFmtId="0" fontId="31" fillId="98" borderId="41" applyNumberFormat="0" applyAlignment="0" applyProtection="0"/>
    <xf numFmtId="0" fontId="31" fillId="98" borderId="41" applyNumberFormat="0" applyAlignment="0" applyProtection="0"/>
    <xf numFmtId="0" fontId="31" fillId="98" borderId="41" applyNumberFormat="0" applyAlignment="0" applyProtection="0"/>
    <xf numFmtId="0" fontId="31" fillId="98" borderId="41" applyNumberFormat="0" applyAlignment="0" applyProtection="0"/>
    <xf numFmtId="0" fontId="30" fillId="124" borderId="99" applyNumberFormat="0" applyAlignment="0" applyProtection="0"/>
    <xf numFmtId="0" fontId="30" fillId="124" borderId="99" applyNumberFormat="0" applyAlignment="0" applyProtection="0"/>
    <xf numFmtId="0" fontId="30" fillId="124" borderId="99" applyNumberFormat="0" applyAlignment="0" applyProtection="0"/>
    <xf numFmtId="0" fontId="30" fillId="124" borderId="99" applyNumberFormat="0" applyAlignment="0" applyProtection="0"/>
    <xf numFmtId="0" fontId="30" fillId="124" borderId="99" applyNumberFormat="0" applyAlignment="0" applyProtection="0"/>
    <xf numFmtId="0" fontId="30" fillId="124" borderId="99" applyNumberFormat="0" applyAlignment="0" applyProtection="0"/>
    <xf numFmtId="0" fontId="30" fillId="124" borderId="99" applyNumberFormat="0" applyAlignment="0" applyProtection="0"/>
    <xf numFmtId="0" fontId="30" fillId="124" borderId="99" applyNumberFormat="0" applyAlignment="0" applyProtection="0"/>
    <xf numFmtId="0" fontId="30" fillId="124" borderId="99" applyNumberFormat="0" applyAlignment="0" applyProtection="0"/>
    <xf numFmtId="0" fontId="30" fillId="124" borderId="99" applyNumberFormat="0" applyAlignment="0" applyProtection="0"/>
    <xf numFmtId="192" fontId="22" fillId="0" borderId="0" applyFill="0" applyBorder="0" applyAlignment="0"/>
    <xf numFmtId="191" fontId="8" fillId="0" borderId="0" applyFont="0" applyFill="0" applyBorder="0" applyAlignment="0" applyProtection="0"/>
    <xf numFmtId="3" fontId="161" fillId="0" borderId="0" applyFill="0" applyBorder="0" applyProtection="0">
      <alignment horizontal="right"/>
    </xf>
    <xf numFmtId="0" fontId="124" fillId="105" borderId="0" applyNumberFormat="0" applyBorder="0" applyAlignment="0" applyProtection="0"/>
    <xf numFmtId="0" fontId="124" fillId="105" borderId="0" applyNumberFormat="0" applyBorder="0" applyAlignment="0" applyProtection="0"/>
    <xf numFmtId="0" fontId="124" fillId="105" borderId="0" applyNumberFormat="0" applyBorder="0" applyAlignment="0" applyProtection="0"/>
    <xf numFmtId="0" fontId="124" fillId="105" borderId="0" applyNumberFormat="0" applyBorder="0" applyAlignment="0" applyProtection="0"/>
    <xf numFmtId="0" fontId="124" fillId="105" borderId="0" applyNumberFormat="0" applyBorder="0" applyAlignment="0" applyProtection="0"/>
    <xf numFmtId="0" fontId="160" fillId="16" borderId="11" applyNumberFormat="0" applyFont="0" applyBorder="0" applyAlignment="0" applyProtection="0">
      <protection hidden="1"/>
    </xf>
    <xf numFmtId="49" fontId="8" fillId="0" borderId="11"/>
    <xf numFmtId="190" fontId="8" fillId="101" borderId="68">
      <alignment horizontal="center" vertical="center"/>
    </xf>
    <xf numFmtId="190" fontId="8" fillId="101" borderId="68">
      <alignment horizontal="center" vertical="center"/>
    </xf>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9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8" fillId="0" borderId="0" applyFont="0" applyFill="0" applyBorder="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26" fillId="110" borderId="0" applyNumberFormat="0" applyBorder="0" applyAlignment="0" applyProtection="0"/>
    <xf numFmtId="0" fontId="30" fillId="34" borderId="88" applyNumberFormat="0" applyAlignment="0" applyProtection="0"/>
    <xf numFmtId="0" fontId="30" fillId="34" borderId="88" applyNumberFormat="0" applyAlignment="0" applyProtection="0"/>
    <xf numFmtId="183" fontId="30" fillId="34" borderId="88" applyNumberFormat="0" applyAlignment="0" applyProtection="0"/>
    <xf numFmtId="0" fontId="30" fillId="34" borderId="88" applyNumberFormat="0" applyAlignment="0" applyProtection="0"/>
    <xf numFmtId="183" fontId="30" fillId="34" borderId="88" applyNumberFormat="0" applyAlignment="0" applyProtection="0"/>
    <xf numFmtId="184" fontId="30" fillId="34" borderId="88" applyNumberFormat="0" applyAlignment="0" applyProtection="0"/>
    <xf numFmtId="0" fontId="30" fillId="34" borderId="88" applyNumberFormat="0" applyAlignment="0" applyProtection="0"/>
    <xf numFmtId="39" fontId="143" fillId="0" borderId="0" applyFont="0" applyFill="0" applyBorder="0" applyAlignment="0" applyProtection="0"/>
    <xf numFmtId="0" fontId="26" fillId="13" borderId="0" applyNumberFormat="0" applyBorder="0" applyAlignment="0" applyProtection="0"/>
    <xf numFmtId="184" fontId="30" fillId="34" borderId="88" applyNumberFormat="0" applyAlignment="0" applyProtection="0"/>
    <xf numFmtId="183" fontId="30" fillId="34" borderId="88" applyNumberFormat="0" applyAlignment="0" applyProtection="0"/>
    <xf numFmtId="0" fontId="26" fillId="13" borderId="0" applyNumberFormat="0" applyBorder="0" applyAlignment="0" applyProtection="0"/>
    <xf numFmtId="0" fontId="26" fillId="13" borderId="0" applyNumberFormat="0" applyBorder="0" applyAlignment="0" applyProtection="0"/>
    <xf numFmtId="0" fontId="30" fillId="34" borderId="88" applyNumberFormat="0" applyAlignment="0" applyProtection="0"/>
    <xf numFmtId="183" fontId="30" fillId="34" borderId="88" applyNumberFormat="0" applyAlignment="0" applyProtection="0"/>
    <xf numFmtId="183" fontId="30" fillId="34" borderId="88" applyNumberFormat="0" applyAlignment="0" applyProtection="0"/>
    <xf numFmtId="184" fontId="30" fillId="34" borderId="88" applyNumberFormat="0" applyAlignment="0" applyProtection="0"/>
    <xf numFmtId="0" fontId="26" fillId="13" borderId="0" applyNumberFormat="0" applyBorder="0" applyAlignment="0" applyProtection="0"/>
    <xf numFmtId="0" fontId="26" fillId="13" borderId="0" applyNumberFormat="0" applyBorder="0" applyAlignment="0" applyProtection="0"/>
    <xf numFmtId="0" fontId="26" fillId="103" borderId="0" applyNumberFormat="0" applyBorder="0" applyAlignment="0" applyProtection="0"/>
    <xf numFmtId="0" fontId="26" fillId="103" borderId="0" applyNumberFormat="0" applyBorder="0" applyAlignment="0" applyProtection="0"/>
    <xf numFmtId="183" fontId="125" fillId="16" borderId="88" applyNumberFormat="0" applyAlignment="0" applyProtection="0"/>
    <xf numFmtId="184" fontId="125" fillId="16" borderId="88" applyNumberFormat="0" applyAlignment="0" applyProtection="0"/>
    <xf numFmtId="0" fontId="26" fillId="103" borderId="0" applyNumberFormat="0" applyBorder="0" applyAlignment="0" applyProtection="0"/>
    <xf numFmtId="0" fontId="26" fillId="103" borderId="0" applyNumberFormat="0" applyBorder="0" applyAlignment="0" applyProtection="0"/>
    <xf numFmtId="0" fontId="26" fillId="103" borderId="0" applyNumberFormat="0" applyBorder="0" applyAlignment="0" applyProtection="0"/>
    <xf numFmtId="0" fontId="84" fillId="92" borderId="89" applyNumberFormat="0" applyAlignment="0" applyProtection="0"/>
    <xf numFmtId="183" fontId="30" fillId="34" borderId="88" applyNumberFormat="0" applyAlignment="0" applyProtection="0"/>
    <xf numFmtId="184" fontId="30" fillId="34" borderId="88" applyNumberFormat="0" applyAlignment="0" applyProtection="0"/>
    <xf numFmtId="0" fontId="30" fillId="34" borderId="88" applyNumberFormat="0" applyAlignment="0" applyProtection="0"/>
    <xf numFmtId="0" fontId="26" fillId="124" borderId="0" applyNumberFormat="0" applyBorder="0" applyAlignment="0" applyProtection="0"/>
    <xf numFmtId="0" fontId="26" fillId="124" borderId="0" applyNumberFormat="0" applyBorder="0" applyAlignment="0" applyProtection="0"/>
    <xf numFmtId="183" fontId="30" fillId="34" borderId="88" applyNumberFormat="0" applyAlignment="0" applyProtection="0"/>
    <xf numFmtId="184" fontId="30" fillId="34" borderId="88" applyNumberFormat="0" applyAlignment="0" applyProtection="0"/>
    <xf numFmtId="0" fontId="26" fillId="124" borderId="0" applyNumberFormat="0" applyBorder="0" applyAlignment="0" applyProtection="0"/>
    <xf numFmtId="0" fontId="30" fillId="34" borderId="88" applyNumberFormat="0" applyAlignment="0" applyProtection="0"/>
    <xf numFmtId="183" fontId="30" fillId="34" borderId="88" applyNumberFormat="0" applyAlignment="0" applyProtection="0"/>
    <xf numFmtId="0" fontId="125" fillId="16" borderId="88" applyNumberFormat="0" applyAlignment="0" applyProtection="0"/>
    <xf numFmtId="0" fontId="26" fillId="124"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3" borderId="0" applyNumberFormat="0" applyBorder="0" applyAlignment="0" applyProtection="0"/>
    <xf numFmtId="0" fontId="26" fillId="103" borderId="0" applyNumberFormat="0" applyBorder="0" applyAlignment="0" applyProtection="0"/>
    <xf numFmtId="0" fontId="26" fillId="103" borderId="0" applyNumberFormat="0" applyBorder="0" applyAlignment="0" applyProtection="0"/>
    <xf numFmtId="0" fontId="26" fillId="103" borderId="0" applyNumberFormat="0" applyBorder="0" applyAlignment="0" applyProtection="0"/>
    <xf numFmtId="0" fontId="26" fillId="103" borderId="0" applyNumberFormat="0" applyBorder="0" applyAlignment="0" applyProtection="0"/>
    <xf numFmtId="0" fontId="8" fillId="0" borderId="0" applyFont="0" applyFill="0" applyBorder="0" applyProtection="0"/>
    <xf numFmtId="0" fontId="8" fillId="0" borderId="0"/>
    <xf numFmtId="0" fontId="159" fillId="0" borderId="0" applyNumberFormat="0" applyFill="0" applyBorder="0" applyAlignment="0" applyProtection="0">
      <alignment vertical="top"/>
    </xf>
    <xf numFmtId="0" fontId="8" fillId="0" borderId="0" applyNumberFormat="0" applyFill="0" applyBorder="0" applyAlignment="0" applyProtection="0"/>
    <xf numFmtId="0" fontId="158" fillId="0" borderId="0" applyNumberFormat="0" applyFill="0" applyBorder="0" applyAlignment="0" applyProtection="0">
      <alignment vertical="top"/>
    </xf>
    <xf numFmtId="0" fontId="157" fillId="0" borderId="0" applyNumberFormat="0" applyFill="0" applyBorder="0" applyAlignment="0" applyProtection="0">
      <alignment vertical="top"/>
    </xf>
    <xf numFmtId="0" fontId="8" fillId="0" borderId="0" applyNumberFormat="0" applyFill="0" applyBorder="0" applyAlignment="0" applyProtection="0"/>
    <xf numFmtId="0" fontId="156" fillId="0" borderId="0" applyNumberFormat="0" applyFill="0" applyBorder="0" applyAlignment="0" applyProtection="0">
      <alignment vertical="top"/>
      <protection locked="0"/>
    </xf>
    <xf numFmtId="0" fontId="155" fillId="0" borderId="0"/>
    <xf numFmtId="189" fontId="8" fillId="0" borderId="0" applyFon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154" fillId="0" borderId="0"/>
    <xf numFmtId="0" fontId="154" fillId="0" borderId="0"/>
    <xf numFmtId="0" fontId="8" fillId="0" borderId="0"/>
    <xf numFmtId="0" fontId="154" fillId="0" borderId="0"/>
    <xf numFmtId="0" fontId="154" fillId="0" borderId="0"/>
    <xf numFmtId="0" fontId="8" fillId="0" borderId="0" applyNumberFormat="0" applyFill="0" applyBorder="0" applyAlignment="0" applyProtection="0"/>
    <xf numFmtId="0" fontId="8" fillId="0" borderId="0"/>
    <xf numFmtId="0" fontId="8" fillId="0" borderId="0"/>
    <xf numFmtId="0" fontId="8" fillId="0" borderId="0"/>
    <xf numFmtId="44" fontId="143" fillId="0" borderId="0" applyFont="0" applyFill="0" applyBorder="0" applyAlignment="0" applyProtection="0"/>
    <xf numFmtId="0" fontId="139" fillId="0" borderId="0"/>
    <xf numFmtId="43" fontId="7" fillId="0" borderId="0" applyFont="0" applyFill="0" applyBorder="0" applyAlignment="0" applyProtection="0"/>
    <xf numFmtId="44" fontId="2"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2" fillId="0" borderId="0"/>
    <xf numFmtId="176" fontId="8"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21" borderId="0" applyNumberFormat="0" applyBorder="0" applyAlignment="0" applyProtection="0"/>
    <xf numFmtId="4" fontId="45" fillId="46" borderId="109" applyNumberFormat="0" applyProtection="0">
      <alignment horizontal="left" vertical="center" indent="1"/>
    </xf>
    <xf numFmtId="4" fontId="45" fillId="46" borderId="109" applyNumberFormat="0" applyProtection="0">
      <alignment horizontal="left" vertical="center" indent="1"/>
    </xf>
    <xf numFmtId="0" fontId="27" fillId="25"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43" fontId="8" fillId="0" borderId="0" applyFont="0" applyFill="0" applyBorder="0" applyAlignment="0" applyProtection="0"/>
    <xf numFmtId="0" fontId="39" fillId="32" borderId="99" applyNumberFormat="0" applyAlignment="0" applyProtection="0"/>
    <xf numFmtId="43" fontId="8" fillId="0" borderId="0" applyFont="0" applyFill="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40" fontId="148" fillId="0" borderId="0" applyFont="0" applyFill="0" applyBorder="0" applyAlignment="0" applyProtection="0"/>
    <xf numFmtId="176"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176" fontId="8" fillId="0" borderId="0" applyFont="0" applyFill="0" applyBorder="0" applyAlignment="0" applyProtection="0"/>
    <xf numFmtId="44" fontId="2" fillId="0" borderId="0" applyFont="0" applyFill="0" applyBorder="0" applyAlignment="0" applyProtection="0"/>
    <xf numFmtId="43" fontId="26" fillId="0" borderId="0" applyFont="0" applyFill="0" applyBorder="0" applyAlignment="0" applyProtection="0"/>
    <xf numFmtId="0" fontId="54" fillId="0" borderId="0" applyNumberFormat="0" applyFill="0" applyBorder="0" applyAlignment="0" applyProtection="0"/>
    <xf numFmtId="0" fontId="33" fillId="0" borderId="107" applyNumberFormat="0" applyFill="0" applyAlignment="0" applyProtection="0"/>
    <xf numFmtId="0" fontId="8" fillId="0" borderId="110" applyNumberFormat="0" applyFill="0" applyBorder="0" applyAlignment="0" applyProtection="0"/>
    <xf numFmtId="0" fontId="8" fillId="0" borderId="87" applyNumberFormat="0" applyFont="0" applyFill="0" applyAlignment="0" applyProtection="0"/>
    <xf numFmtId="0" fontId="8" fillId="0" borderId="87" applyNumberFormat="0" applyFont="0" applyFill="0" applyAlignment="0" applyProtection="0"/>
    <xf numFmtId="0" fontId="8" fillId="0" borderId="86" applyNumberFormat="0" applyFont="0" applyFill="0" applyAlignment="0" applyProtection="0"/>
    <xf numFmtId="0" fontId="8" fillId="0" borderId="86" applyNumberFormat="0" applyFont="0" applyFill="0" applyAlignment="0" applyProtection="0"/>
    <xf numFmtId="0" fontId="8" fillId="0" borderId="6" applyNumberFormat="0" applyFont="0" applyFill="0" applyAlignment="0" applyProtection="0"/>
    <xf numFmtId="0" fontId="8" fillId="0" borderId="6" applyNumberFormat="0" applyFont="0" applyFill="0" applyAlignment="0" applyProtection="0"/>
    <xf numFmtId="0" fontId="8" fillId="0" borderId="20" applyNumberFormat="0" applyFont="0" applyFill="0" applyAlignment="0" applyProtection="0"/>
    <xf numFmtId="0" fontId="8" fillId="0" borderId="20"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12" applyNumberFormat="0" applyFont="0" applyFill="0" applyAlignment="0" applyProtection="0"/>
    <xf numFmtId="0" fontId="8" fillId="0" borderId="12" applyNumberFormat="0" applyFont="0" applyFill="0" applyAlignment="0" applyProtection="0"/>
    <xf numFmtId="0" fontId="8" fillId="0" borderId="26" applyNumberFormat="0" applyFont="0" applyFill="0" applyAlignment="0" applyProtection="0"/>
    <xf numFmtId="0" fontId="8" fillId="0" borderId="26" applyNumberFormat="0" applyFont="0" applyFill="0" applyAlignment="0" applyProtection="0"/>
    <xf numFmtId="0" fontId="8" fillId="0" borderId="85" applyNumberFormat="0" applyFont="0" applyFill="0" applyAlignment="0" applyProtection="0"/>
    <xf numFmtId="0" fontId="8" fillId="0" borderId="85" applyNumberFormat="0" applyFont="0" applyFill="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108" applyNumberFormat="0" applyFill="0" applyProtection="0">
      <alignment wrapText="1"/>
    </xf>
    <xf numFmtId="0" fontId="153" fillId="0" borderId="108" applyNumberFormat="0" applyFill="0" applyProtection="0">
      <alignment wrapText="1"/>
    </xf>
    <xf numFmtId="0" fontId="153" fillId="0" borderId="0" applyNumberFormat="0" applyFill="0" applyBorder="0" applyProtection="0">
      <alignment wrapText="1"/>
    </xf>
    <xf numFmtId="0" fontId="153" fillId="0" borderId="0" applyNumberFormat="0" applyFill="0" applyBorder="0" applyProtection="0">
      <alignment wrapText="1"/>
    </xf>
    <xf numFmtId="187" fontId="153" fillId="0" borderId="0" applyFill="0" applyBorder="0" applyProtection="0">
      <alignment horizontal="center"/>
    </xf>
    <xf numFmtId="187" fontId="153" fillId="0" borderId="0" applyFill="0" applyBorder="0" applyProtection="0">
      <alignment horizontal="center"/>
    </xf>
    <xf numFmtId="187" fontId="151" fillId="0" borderId="0" applyFill="0" applyBorder="0" applyProtection="0">
      <alignment horizontal="center"/>
    </xf>
    <xf numFmtId="187" fontId="151" fillId="0" borderId="0" applyFill="0" applyBorder="0" applyProtection="0">
      <alignment horizontal="center"/>
    </xf>
    <xf numFmtId="186" fontId="153" fillId="0" borderId="0" applyFill="0" applyBorder="0" applyProtection="0">
      <alignment horizontal="center"/>
    </xf>
    <xf numFmtId="186" fontId="153" fillId="0" borderId="0" applyFill="0" applyBorder="0" applyProtection="0">
      <alignment horizontal="center"/>
    </xf>
    <xf numFmtId="186" fontId="151" fillId="0" borderId="0" applyFill="0" applyBorder="0" applyProtection="0">
      <alignment horizontal="center"/>
    </xf>
    <xf numFmtId="186" fontId="151" fillId="0" borderId="0" applyFill="0" applyBorder="0" applyProtection="0">
      <alignment horizontal="center"/>
    </xf>
    <xf numFmtId="0" fontId="151" fillId="0" borderId="0" applyNumberFormat="0" applyFill="0" applyBorder="0" applyAlignment="0" applyProtection="0"/>
    <xf numFmtId="0" fontId="151"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1" fillId="0" borderId="0" applyNumberFormat="0" applyFill="0" applyBorder="0" applyProtection="0">
      <alignment horizontal="center" wrapText="1"/>
    </xf>
    <xf numFmtId="0" fontId="151" fillId="0" borderId="0" applyNumberFormat="0" applyFill="0" applyBorder="0" applyProtection="0">
      <alignment horizontal="center" wrapText="1"/>
    </xf>
    <xf numFmtId="0" fontId="150" fillId="0" borderId="0" applyNumberFormat="0" applyFill="0" applyBorder="0" applyProtection="0">
      <alignment vertical="center"/>
    </xf>
    <xf numFmtId="4" fontId="50" fillId="48" borderId="0" applyNumberFormat="0" applyProtection="0">
      <alignment horizontal="left" vertical="center" indent="1"/>
    </xf>
    <xf numFmtId="0" fontId="22" fillId="8" borderId="103" applyNumberFormat="0" applyProtection="0">
      <alignment horizontal="left" vertical="top" indent="1"/>
    </xf>
    <xf numFmtId="4" fontId="22" fillId="8" borderId="103" applyNumberFormat="0" applyProtection="0">
      <alignment horizontal="left" vertical="center" indent="1"/>
    </xf>
    <xf numFmtId="4" fontId="22" fillId="47" borderId="103" applyNumberFormat="0" applyProtection="0">
      <alignment horizontal="right" vertical="center"/>
    </xf>
    <xf numFmtId="0" fontId="22" fillId="10" borderId="103" applyNumberFormat="0" applyProtection="0">
      <alignment horizontal="left" vertical="top" indent="1"/>
    </xf>
    <xf numFmtId="4" fontId="22" fillId="10" borderId="103" applyNumberFormat="0" applyProtection="0">
      <alignment horizontal="left" vertical="center" indent="1"/>
    </xf>
    <xf numFmtId="4" fontId="49" fillId="10" borderId="103" applyNumberFormat="0" applyProtection="0">
      <alignment vertical="center"/>
    </xf>
    <xf numFmtId="4" fontId="22" fillId="10" borderId="103" applyNumberFormat="0" applyProtection="0">
      <alignment vertical="center"/>
    </xf>
    <xf numFmtId="0" fontId="8" fillId="11" borderId="108" applyNumberFormat="0">
      <protection locked="0"/>
    </xf>
    <xf numFmtId="0" fontId="8" fillId="47" borderId="103" applyNumberFormat="0" applyProtection="0">
      <alignment horizontal="left" vertical="top" indent="1"/>
    </xf>
    <xf numFmtId="0" fontId="8" fillId="47" borderId="103" applyNumberFormat="0" applyProtection="0">
      <alignment horizontal="left" vertical="center" indent="1"/>
    </xf>
    <xf numFmtId="0" fontId="8" fillId="12" borderId="103" applyNumberFormat="0" applyProtection="0">
      <alignment horizontal="left" vertical="top" indent="1"/>
    </xf>
    <xf numFmtId="0" fontId="8" fillId="12" borderId="103" applyNumberFormat="0" applyProtection="0">
      <alignment horizontal="left" vertical="center" indent="1"/>
    </xf>
    <xf numFmtId="0" fontId="8" fillId="8" borderId="103" applyNumberFormat="0" applyProtection="0">
      <alignment horizontal="left" vertical="top" indent="1"/>
    </xf>
    <xf numFmtId="0" fontId="8" fillId="8" borderId="103" applyNumberFormat="0" applyProtection="0">
      <alignment horizontal="left" vertical="center" indent="1"/>
    </xf>
    <xf numFmtId="0" fontId="8" fillId="14" borderId="103" applyNumberFormat="0" applyProtection="0">
      <alignment horizontal="left" vertical="top" indent="1"/>
    </xf>
    <xf numFmtId="0" fontId="8" fillId="14" borderId="103" applyNumberFormat="0" applyProtection="0">
      <alignment horizontal="left" vertical="center" indent="1"/>
    </xf>
    <xf numFmtId="4" fontId="22" fillId="8" borderId="0" applyNumberFormat="0" applyProtection="0">
      <alignment horizontal="left" vertical="center" indent="1"/>
    </xf>
    <xf numFmtId="4" fontId="22" fillId="47" borderId="0" applyNumberFormat="0" applyProtection="0">
      <alignment horizontal="left" vertical="center" indent="1"/>
    </xf>
    <xf numFmtId="4" fontId="22" fillId="8" borderId="103" applyNumberFormat="0" applyProtection="0">
      <alignment horizontal="right" vertical="center"/>
    </xf>
    <xf numFmtId="4" fontId="47" fillId="14" borderId="0" applyNumberFormat="0" applyProtection="0">
      <alignment horizontal="left" vertical="center" indent="1"/>
    </xf>
    <xf numFmtId="4" fontId="22" fillId="47" borderId="0" applyNumberFormat="0" applyProtection="0">
      <alignment horizontal="left" vertical="center" indent="1"/>
    </xf>
    <xf numFmtId="4" fontId="45" fillId="46" borderId="109" applyNumberFormat="0" applyProtection="0">
      <alignment horizontal="left" vertical="center" indent="1"/>
    </xf>
    <xf numFmtId="4" fontId="22" fillId="45" borderId="103" applyNumberFormat="0" applyProtection="0">
      <alignment horizontal="right" vertical="center"/>
    </xf>
    <xf numFmtId="4" fontId="22" fillId="44" borderId="103" applyNumberFormat="0" applyProtection="0">
      <alignment horizontal="right" vertical="center"/>
    </xf>
    <xf numFmtId="4" fontId="22" fillId="15" borderId="103" applyNumberFormat="0" applyProtection="0">
      <alignment horizontal="right" vertical="center"/>
    </xf>
    <xf numFmtId="4" fontId="22" fillId="43" borderId="103" applyNumberFormat="0" applyProtection="0">
      <alignment horizontal="right" vertical="center"/>
    </xf>
    <xf numFmtId="4" fontId="22" fillId="42" borderId="103" applyNumberFormat="0" applyProtection="0">
      <alignment horizontal="right" vertical="center"/>
    </xf>
    <xf numFmtId="4" fontId="22" fillId="41" borderId="103" applyNumberFormat="0" applyProtection="0">
      <alignment horizontal="right" vertical="center"/>
    </xf>
    <xf numFmtId="4" fontId="22" fillId="40" borderId="103" applyNumberFormat="0" applyProtection="0">
      <alignment horizontal="right" vertical="center"/>
    </xf>
    <xf numFmtId="4" fontId="22" fillId="9" borderId="103" applyNumberFormat="0" applyProtection="0">
      <alignment horizontal="right" vertical="center"/>
    </xf>
    <xf numFmtId="4" fontId="22" fillId="13" borderId="103" applyNumberFormat="0" applyProtection="0">
      <alignment horizontal="right" vertical="center"/>
    </xf>
    <xf numFmtId="4" fontId="45" fillId="8" borderId="0" applyNumberFormat="0" applyProtection="0">
      <alignment horizontal="left" vertical="center" indent="1"/>
    </xf>
    <xf numFmtId="0" fontId="45" fillId="39" borderId="103" applyNumberFormat="0" applyProtection="0">
      <alignment horizontal="left" vertical="top" indent="1"/>
    </xf>
    <xf numFmtId="4" fontId="45" fillId="39" borderId="103" applyNumberFormat="0" applyProtection="0">
      <alignment horizontal="left" vertical="center" indent="1"/>
    </xf>
    <xf numFmtId="4" fontId="45" fillId="39" borderId="103" applyNumberFormat="0" applyProtection="0">
      <alignment vertical="center"/>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01" fillId="69" borderId="0" applyNumberFormat="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4" fillId="16" borderId="102" applyNumberFormat="0" applyAlignment="0" applyProtection="0"/>
    <xf numFmtId="0" fontId="8" fillId="10" borderId="101" applyNumberFormat="0" applyFont="0" applyAlignment="0" applyProtection="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26" fillId="0" borderId="0"/>
    <xf numFmtId="0" fontId="26" fillId="0" borderId="0"/>
    <xf numFmtId="0" fontId="26"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1" fillId="7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1" fillId="7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2" fillId="0" borderId="0" applyFont="0" applyFill="0" applyBorder="0" applyAlignment="0" applyProtection="0"/>
    <xf numFmtId="0" fontId="8" fillId="0" borderId="0"/>
    <xf numFmtId="43" fontId="2" fillId="0" borderId="0" applyFont="0" applyFill="0" applyBorder="0" applyAlignment="0" applyProtection="0"/>
    <xf numFmtId="0" fontId="8" fillId="0" borderId="0"/>
    <xf numFmtId="0" fontId="8" fillId="0" borderId="0"/>
    <xf numFmtId="43" fontId="2" fillId="0" borderId="0" applyFont="0" applyFill="0" applyBorder="0" applyAlignment="0" applyProtection="0"/>
    <xf numFmtId="0" fontId="8" fillId="0" borderId="0"/>
    <xf numFmtId="43"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4" fontId="2" fillId="0" borderId="0" applyFont="0" applyFill="0" applyBorder="0" applyAlignment="0" applyProtection="0"/>
    <xf numFmtId="0" fontId="8" fillId="0" borderId="0"/>
    <xf numFmtId="44" fontId="2" fillId="0" borderId="0" applyFont="0" applyFill="0" applyBorder="0" applyAlignment="0" applyProtection="0"/>
    <xf numFmtId="0" fontId="8" fillId="0" borderId="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5" fillId="16" borderId="99" applyNumberFormat="0" applyAlignment="0" applyProtection="0"/>
    <xf numFmtId="183" fontId="30" fillId="34" borderId="99" applyNumberFormat="0" applyAlignment="0" applyProtection="0"/>
    <xf numFmtId="0" fontId="30" fillId="34" borderId="99" applyNumberFormat="0" applyAlignment="0" applyProtection="0"/>
    <xf numFmtId="0" fontId="8" fillId="0" borderId="0"/>
    <xf numFmtId="184" fontId="30" fillId="34" borderId="99" applyNumberFormat="0" applyAlignment="0" applyProtection="0"/>
    <xf numFmtId="183" fontId="30" fillId="34" borderId="99" applyNumberFormat="0" applyAlignment="0" applyProtection="0"/>
    <xf numFmtId="0" fontId="8" fillId="0" borderId="0"/>
    <xf numFmtId="0" fontId="8" fillId="0" borderId="0"/>
    <xf numFmtId="0" fontId="30" fillId="34" borderId="99" applyNumberFormat="0" applyAlignment="0" applyProtection="0"/>
    <xf numFmtId="184" fontId="30" fillId="34" borderId="99" applyNumberFormat="0" applyAlignment="0" applyProtection="0"/>
    <xf numFmtId="183" fontId="30" fillId="34" borderId="99" applyNumberFormat="0" applyAlignment="0" applyProtection="0"/>
    <xf numFmtId="0" fontId="84" fillId="92" borderId="100" applyNumberFormat="0" applyAlignment="0" applyProtection="0"/>
    <xf numFmtId="0" fontId="8" fillId="0" borderId="0"/>
    <xf numFmtId="0" fontId="8" fillId="0" borderId="0"/>
    <xf numFmtId="0" fontId="8" fillId="0" borderId="0"/>
    <xf numFmtId="184" fontId="125" fillId="16" borderId="99" applyNumberFormat="0" applyAlignment="0" applyProtection="0"/>
    <xf numFmtId="183" fontId="125" fillId="16" borderId="99" applyNumberFormat="0" applyAlignment="0" applyProtection="0"/>
    <xf numFmtId="0" fontId="8" fillId="0" borderId="0"/>
    <xf numFmtId="0" fontId="8" fillId="0" borderId="0"/>
    <xf numFmtId="0" fontId="8" fillId="0" borderId="0"/>
    <xf numFmtId="0" fontId="8" fillId="0" borderId="0"/>
    <xf numFmtId="184" fontId="30" fillId="34" borderId="99" applyNumberFormat="0" applyAlignment="0" applyProtection="0"/>
    <xf numFmtId="183" fontId="30" fillId="34" borderId="99" applyNumberFormat="0" applyAlignment="0" applyProtection="0"/>
    <xf numFmtId="183" fontId="30" fillId="34" borderId="99" applyNumberFormat="0" applyAlignment="0" applyProtection="0"/>
    <xf numFmtId="0" fontId="30" fillId="34" borderId="99" applyNumberFormat="0" applyAlignment="0" applyProtection="0"/>
    <xf numFmtId="0" fontId="8" fillId="0" borderId="0"/>
    <xf numFmtId="183" fontId="30" fillId="34" borderId="99" applyNumberFormat="0" applyAlignment="0" applyProtection="0"/>
    <xf numFmtId="184" fontId="30" fillId="34" borderId="99" applyNumberFormat="0" applyAlignment="0" applyProtection="0"/>
    <xf numFmtId="0" fontId="8" fillId="0" borderId="0"/>
    <xf numFmtId="0" fontId="8" fillId="0" borderId="0"/>
    <xf numFmtId="0" fontId="30" fillId="34" borderId="99" applyNumberFormat="0" applyAlignment="0" applyProtection="0"/>
    <xf numFmtId="184" fontId="30" fillId="34" borderId="99" applyNumberFormat="0" applyAlignment="0" applyProtection="0"/>
    <xf numFmtId="183" fontId="30" fillId="34" borderId="99" applyNumberFormat="0" applyAlignment="0" applyProtection="0"/>
    <xf numFmtId="0" fontId="30" fillId="34" borderId="99" applyNumberFormat="0" applyAlignment="0" applyProtection="0"/>
    <xf numFmtId="183" fontId="30" fillId="34" borderId="99" applyNumberFormat="0" applyAlignment="0" applyProtection="0"/>
    <xf numFmtId="0" fontId="30" fillId="34" borderId="99" applyNumberFormat="0" applyAlignment="0" applyProtection="0"/>
    <xf numFmtId="0" fontId="30" fillId="34" borderId="99"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3" fillId="54" borderId="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118" fillId="0" borderId="98">
      <alignment horizontal="left" vertical="center"/>
    </xf>
    <xf numFmtId="183" fontId="118" fillId="0" borderId="98">
      <alignment horizontal="left" vertical="center"/>
    </xf>
    <xf numFmtId="183" fontId="118" fillId="0" borderId="98">
      <alignment horizontal="left" vertical="center"/>
    </xf>
    <xf numFmtId="184" fontId="118" fillId="0" borderId="98">
      <alignment horizontal="left" vertical="center"/>
    </xf>
    <xf numFmtId="184" fontId="118" fillId="0" borderId="98">
      <alignment horizontal="left" vertical="center"/>
    </xf>
    <xf numFmtId="183" fontId="118" fillId="0" borderId="98">
      <alignment horizontal="left" vertical="center"/>
    </xf>
    <xf numFmtId="184" fontId="118" fillId="0" borderId="98">
      <alignment horizontal="left" vertical="center"/>
    </xf>
    <xf numFmtId="183" fontId="118" fillId="0" borderId="98">
      <alignment horizontal="left" vertical="center"/>
    </xf>
    <xf numFmtId="184" fontId="118" fillId="0" borderId="98">
      <alignment horizontal="left" vertical="center"/>
    </xf>
    <xf numFmtId="183" fontId="2" fillId="0" borderId="0"/>
    <xf numFmtId="183" fontId="2" fillId="0" borderId="0"/>
    <xf numFmtId="184" fontId="2" fillId="0" borderId="0"/>
    <xf numFmtId="184" fontId="118" fillId="0" borderId="98">
      <alignment horizontal="left" vertical="center"/>
    </xf>
    <xf numFmtId="0" fontId="118" fillId="0" borderId="98">
      <alignment horizontal="left" vertical="center"/>
    </xf>
    <xf numFmtId="0" fontId="8" fillId="0" borderId="0"/>
    <xf numFmtId="0" fontId="8" fillId="0" borderId="0"/>
    <xf numFmtId="0" fontId="8" fillId="0" borderId="0"/>
    <xf numFmtId="0" fontId="8" fillId="0" borderId="0"/>
    <xf numFmtId="0" fontId="8" fillId="0" borderId="0"/>
    <xf numFmtId="0" fontId="2" fillId="0" borderId="0"/>
    <xf numFmtId="185" fontId="8" fillId="0" borderId="0"/>
    <xf numFmtId="0" fontId="55" fillId="0" borderId="0"/>
    <xf numFmtId="0" fontId="8" fillId="0" borderId="0"/>
    <xf numFmtId="183" fontId="2" fillId="0" borderId="0"/>
    <xf numFmtId="183" fontId="2" fillId="0" borderId="0"/>
    <xf numFmtId="184" fontId="2" fillId="0" borderId="0"/>
    <xf numFmtId="183" fontId="2" fillId="0" borderId="0"/>
    <xf numFmtId="184" fontId="2" fillId="0" borderId="0"/>
    <xf numFmtId="183" fontId="2" fillId="0" borderId="0"/>
    <xf numFmtId="0" fontId="8" fillId="0" borderId="0"/>
    <xf numFmtId="0" fontId="8" fillId="0" borderId="0"/>
    <xf numFmtId="183" fontId="2" fillId="0" borderId="0"/>
    <xf numFmtId="0" fontId="2" fillId="0" borderId="0"/>
    <xf numFmtId="183" fontId="2" fillId="0" borderId="0"/>
    <xf numFmtId="183" fontId="2"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4" fontId="2" fillId="0" borderId="0"/>
    <xf numFmtId="183" fontId="2" fillId="0" borderId="0"/>
    <xf numFmtId="184" fontId="2" fillId="0" borderId="0"/>
    <xf numFmtId="0" fontId="8" fillId="0" borderId="0"/>
    <xf numFmtId="0" fontId="8" fillId="0" borderId="0"/>
    <xf numFmtId="183" fontId="2" fillId="0" borderId="0"/>
    <xf numFmtId="184" fontId="2" fillId="0" borderId="0"/>
    <xf numFmtId="183" fontId="2" fillId="0" borderId="0"/>
    <xf numFmtId="0" fontId="8" fillId="0" borderId="0"/>
    <xf numFmtId="183" fontId="2" fillId="0" borderId="0"/>
    <xf numFmtId="184" fontId="2" fillId="0" borderId="0"/>
    <xf numFmtId="183" fontId="2" fillId="0" borderId="0"/>
    <xf numFmtId="0" fontId="8" fillId="0" borderId="0"/>
    <xf numFmtId="183" fontId="2" fillId="0" borderId="0"/>
    <xf numFmtId="183" fontId="2" fillId="0" borderId="0"/>
    <xf numFmtId="184" fontId="2" fillId="0" borderId="0"/>
    <xf numFmtId="183" fontId="2" fillId="0" borderId="0"/>
    <xf numFmtId="184" fontId="2" fillId="0" borderId="0"/>
    <xf numFmtId="183" fontId="2" fillId="0" borderId="0"/>
    <xf numFmtId="0" fontId="8"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3" fontId="2" fillId="0" borderId="0"/>
    <xf numFmtId="183" fontId="2" fillId="0" borderId="0"/>
    <xf numFmtId="184" fontId="2" fillId="0" borderId="0"/>
    <xf numFmtId="183" fontId="2" fillId="0" borderId="0"/>
    <xf numFmtId="184" fontId="2" fillId="0" borderId="0"/>
    <xf numFmtId="0" fontId="8" fillId="0" borderId="0"/>
    <xf numFmtId="183" fontId="2"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4" fontId="2"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183" fontId="2" fillId="0" borderId="0"/>
    <xf numFmtId="184" fontId="2" fillId="0" borderId="0"/>
    <xf numFmtId="183"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2" fillId="0" borderId="0"/>
    <xf numFmtId="184" fontId="2" fillId="0" borderId="0"/>
    <xf numFmtId="0" fontId="8" fillId="0" borderId="0"/>
    <xf numFmtId="183" fontId="2" fillId="0" borderId="0"/>
    <xf numFmtId="0" fontId="8"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4" fontId="2" fillId="0" borderId="0"/>
    <xf numFmtId="0" fontId="8" fillId="0" borderId="0"/>
    <xf numFmtId="0" fontId="8" fillId="0" borderId="0"/>
    <xf numFmtId="0" fontId="8" fillId="0" borderId="0"/>
    <xf numFmtId="183" fontId="2" fillId="0" borderId="0"/>
    <xf numFmtId="183" fontId="2" fillId="0" borderId="0"/>
    <xf numFmtId="184"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2" fillId="0" borderId="0"/>
    <xf numFmtId="183" fontId="2" fillId="0" borderId="0"/>
    <xf numFmtId="184"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2"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4"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39" borderId="0" applyNumberFormat="0" applyBorder="0" applyAlignment="0" applyProtection="0"/>
    <xf numFmtId="183" fontId="2" fillId="0" borderId="0"/>
    <xf numFmtId="184" fontId="2" fillId="0" borderId="0"/>
    <xf numFmtId="0" fontId="131" fillId="0" borderId="72" applyNumberFormat="0" applyFill="0" applyAlignment="0" applyProtection="0"/>
    <xf numFmtId="183" fontId="2" fillId="0" borderId="0"/>
    <xf numFmtId="0" fontId="130" fillId="17" borderId="99" applyNumberFormat="0" applyAlignment="0" applyProtection="0"/>
    <xf numFmtId="10" fontId="51" fillId="99" borderId="108" applyNumberFormat="0" applyBorder="0" applyAlignment="0" applyProtection="0"/>
    <xf numFmtId="0" fontId="113"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183" fontId="2" fillId="0" borderId="0"/>
    <xf numFmtId="183" fontId="2" fillId="0" borderId="0"/>
    <xf numFmtId="184" fontId="2" fillId="0" borderId="0"/>
    <xf numFmtId="183" fontId="2" fillId="0" borderId="0"/>
    <xf numFmtId="184" fontId="2" fillId="0" borderId="0"/>
    <xf numFmtId="0" fontId="129" fillId="0" borderId="0" applyNumberFormat="0" applyFill="0" applyBorder="0" applyAlignment="0" applyProtection="0"/>
    <xf numFmtId="0" fontId="129" fillId="0" borderId="71" applyNumberFormat="0" applyFill="0" applyAlignment="0" applyProtection="0"/>
    <xf numFmtId="0" fontId="128" fillId="0" borderId="43" applyNumberFormat="0" applyFill="0" applyAlignment="0" applyProtection="0"/>
    <xf numFmtId="0" fontId="118" fillId="0" borderId="0" applyNumberFormat="0" applyFont="0" applyFill="0" applyBorder="0" applyProtection="0"/>
    <xf numFmtId="0" fontId="2" fillId="0" borderId="0"/>
    <xf numFmtId="183" fontId="2" fillId="0" borderId="0"/>
    <xf numFmtId="0" fontId="127" fillId="0" borderId="70" applyNumberFormat="0" applyFill="0" applyAlignment="0" applyProtection="0"/>
    <xf numFmtId="0" fontId="147" fillId="0" borderId="0" applyNumberFormat="0" applyFont="0" applyFill="0" applyBorder="0" applyProtection="0"/>
    <xf numFmtId="0" fontId="2" fillId="0" borderId="0"/>
    <xf numFmtId="0" fontId="35" fillId="104" borderId="0" applyNumberFormat="0" applyBorder="0" applyAlignment="0" applyProtection="0"/>
    <xf numFmtId="8" fontId="1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8" fontId="148" fillId="0" borderId="0" applyFont="0" applyFill="0" applyBorder="0" applyAlignment="0" applyProtection="0"/>
    <xf numFmtId="0" fontId="31" fillId="110" borderId="41" applyNumberFormat="0" applyAlignment="0" applyProtection="0"/>
    <xf numFmtId="10" fontId="51" fillId="99" borderId="97" applyNumberFormat="0" applyBorder="0" applyAlignment="0" applyProtection="0"/>
    <xf numFmtId="10" fontId="51" fillId="99" borderId="97" applyNumberFormat="0" applyBorder="0" applyAlignment="0" applyProtection="0"/>
    <xf numFmtId="183" fontId="130" fillId="17" borderId="99" applyNumberFormat="0" applyAlignment="0" applyProtection="0"/>
    <xf numFmtId="184" fontId="130" fillId="17" borderId="99" applyNumberFormat="0" applyAlignment="0" applyProtection="0"/>
    <xf numFmtId="0" fontId="130" fillId="17" borderId="99" applyNumberFormat="0" applyAlignment="0" applyProtection="0"/>
    <xf numFmtId="183" fontId="130" fillId="17" borderId="99" applyNumberFormat="0" applyAlignment="0" applyProtection="0"/>
    <xf numFmtId="184" fontId="130" fillId="17" borderId="99" applyNumberFormat="0" applyAlignment="0" applyProtection="0"/>
    <xf numFmtId="183" fontId="130" fillId="17" borderId="99" applyNumberFormat="0" applyAlignment="0" applyProtection="0"/>
    <xf numFmtId="184" fontId="130" fillId="17" borderId="99" applyNumberFormat="0" applyAlignment="0" applyProtection="0"/>
    <xf numFmtId="183" fontId="130" fillId="17" borderId="99" applyNumberFormat="0" applyAlignment="0" applyProtection="0"/>
    <xf numFmtId="184" fontId="130" fillId="17" borderId="99" applyNumberFormat="0" applyAlignment="0" applyProtection="0"/>
    <xf numFmtId="183" fontId="130" fillId="17" borderId="99" applyNumberFormat="0" applyAlignment="0" applyProtection="0"/>
    <xf numFmtId="184" fontId="130" fillId="17" borderId="99" applyNumberFormat="0" applyAlignment="0" applyProtection="0"/>
    <xf numFmtId="183" fontId="130" fillId="17" borderId="99" applyNumberFormat="0" applyAlignment="0" applyProtection="0"/>
    <xf numFmtId="184" fontId="130" fillId="17" borderId="99" applyNumberFormat="0" applyAlignment="0" applyProtection="0"/>
    <xf numFmtId="183" fontId="130" fillId="17" borderId="99" applyNumberFormat="0" applyAlignment="0" applyProtection="0"/>
    <xf numFmtId="184" fontId="130" fillId="17" borderId="99" applyNumberFormat="0" applyAlignment="0" applyProtection="0"/>
    <xf numFmtId="183" fontId="130" fillId="17" borderId="99" applyNumberFormat="0" applyAlignment="0" applyProtection="0"/>
    <xf numFmtId="184" fontId="130" fillId="17" borderId="99" applyNumberFormat="0" applyAlignment="0" applyProtection="0"/>
    <xf numFmtId="183" fontId="130" fillId="17" borderId="99" applyNumberFormat="0" applyAlignment="0" applyProtection="0"/>
    <xf numFmtId="0" fontId="32" fillId="0" borderId="0"/>
    <xf numFmtId="184" fontId="130" fillId="17" borderId="99" applyNumberFormat="0" applyAlignment="0" applyProtection="0"/>
    <xf numFmtId="183" fontId="130" fillId="17" borderId="99" applyNumberFormat="0" applyAlignment="0" applyProtection="0"/>
    <xf numFmtId="184" fontId="130" fillId="17" borderId="99" applyNumberFormat="0" applyAlignment="0" applyProtection="0"/>
    <xf numFmtId="0" fontId="39" fillId="32" borderId="99" applyNumberFormat="0" applyAlignment="0" applyProtection="0"/>
    <xf numFmtId="0" fontId="130" fillId="17" borderId="99" applyNumberFormat="0" applyAlignment="0" applyProtection="0"/>
    <xf numFmtId="183" fontId="39" fillId="32" borderId="99" applyNumberFormat="0" applyAlignment="0" applyProtection="0"/>
    <xf numFmtId="0" fontId="125" fillId="16" borderId="99" applyNumberFormat="0" applyAlignment="0" applyProtection="0"/>
    <xf numFmtId="183" fontId="39" fillId="32" borderId="99" applyNumberFormat="0" applyAlignment="0" applyProtection="0"/>
    <xf numFmtId="184" fontId="39" fillId="32" borderId="99" applyNumberFormat="0" applyAlignment="0" applyProtection="0"/>
    <xf numFmtId="0" fontId="124" fillId="13" borderId="0" applyNumberFormat="0" applyBorder="0" applyAlignment="0" applyProtection="0"/>
    <xf numFmtId="0" fontId="39" fillId="32" borderId="99" applyNumberFormat="0" applyAlignment="0" applyProtection="0"/>
    <xf numFmtId="184" fontId="39" fillId="32" borderId="99" applyNumberFormat="0" applyAlignment="0" applyProtection="0"/>
    <xf numFmtId="183" fontId="39" fillId="32" borderId="99" applyNumberFormat="0" applyAlignment="0" applyProtection="0"/>
    <xf numFmtId="0" fontId="39" fillId="32" borderId="100" applyNumberFormat="0" applyAlignment="0" applyProtection="0"/>
    <xf numFmtId="0" fontId="27" fillId="43" borderId="0" applyNumberFormat="0" applyBorder="0" applyAlignment="0" applyProtection="0"/>
    <xf numFmtId="184" fontId="130" fillId="17" borderId="99" applyNumberFormat="0" applyAlignment="0" applyProtection="0"/>
    <xf numFmtId="183" fontId="130" fillId="17" borderId="99" applyNumberFormat="0" applyAlignment="0" applyProtection="0"/>
    <xf numFmtId="183" fontId="2" fillId="0" borderId="0"/>
    <xf numFmtId="183" fontId="2" fillId="0" borderId="0"/>
    <xf numFmtId="184" fontId="2" fillId="0" borderId="0"/>
    <xf numFmtId="0" fontId="39" fillId="32" borderId="99" applyNumberFormat="0" applyAlignment="0" applyProtection="0"/>
    <xf numFmtId="184" fontId="39" fillId="32" borderId="99" applyNumberFormat="0" applyAlignment="0" applyProtection="0"/>
    <xf numFmtId="183" fontId="39" fillId="32" borderId="99" applyNumberFormat="0" applyAlignment="0" applyProtection="0"/>
    <xf numFmtId="183" fontId="39" fillId="32" borderId="99" applyNumberFormat="0" applyAlignment="0" applyProtection="0"/>
    <xf numFmtId="183" fontId="130" fillId="17" borderId="99" applyNumberFormat="0" applyAlignment="0" applyProtection="0"/>
    <xf numFmtId="184" fontId="130" fillId="17" borderId="99" applyNumberFormat="0" applyAlignment="0" applyProtection="0"/>
    <xf numFmtId="183" fontId="130" fillId="17" borderId="99" applyNumberFormat="0" applyAlignment="0" applyProtection="0"/>
    <xf numFmtId="184" fontId="130" fillId="17" borderId="99" applyNumberFormat="0" applyAlignment="0" applyProtection="0"/>
    <xf numFmtId="183" fontId="130" fillId="17" borderId="99" applyNumberFormat="0" applyAlignment="0" applyProtection="0"/>
    <xf numFmtId="184" fontId="130" fillId="17" borderId="99" applyNumberFormat="0" applyAlignment="0" applyProtection="0"/>
    <xf numFmtId="183" fontId="130" fillId="17" borderId="99" applyNumberFormat="0" applyAlignment="0" applyProtection="0"/>
    <xf numFmtId="184" fontId="130" fillId="17" borderId="99" applyNumberFormat="0" applyAlignment="0" applyProtection="0"/>
    <xf numFmtId="183" fontId="39" fillId="32" borderId="99" applyNumberFormat="0" applyAlignment="0" applyProtection="0"/>
    <xf numFmtId="183" fontId="39" fillId="32" borderId="99" applyNumberFormat="0" applyAlignment="0" applyProtection="0"/>
    <xf numFmtId="183" fontId="39" fillId="32" borderId="99" applyNumberFormat="0" applyAlignment="0" applyProtection="0"/>
    <xf numFmtId="183" fontId="39" fillId="32" borderId="99" applyNumberFormat="0" applyAlignment="0" applyProtection="0"/>
    <xf numFmtId="183" fontId="39" fillId="32" borderId="99" applyNumberFormat="0" applyAlignment="0" applyProtection="0"/>
    <xf numFmtId="0" fontId="39" fillId="32" borderId="99" applyNumberFormat="0" applyAlignment="0" applyProtection="0"/>
    <xf numFmtId="0" fontId="39" fillId="32" borderId="99" applyNumberFormat="0" applyAlignment="0" applyProtection="0"/>
    <xf numFmtId="0" fontId="27" fillId="96" borderId="0" applyNumberFormat="0" applyBorder="0" applyAlignment="0" applyProtection="0"/>
    <xf numFmtId="183" fontId="39" fillId="32" borderId="99" applyNumberFormat="0" applyAlignment="0" applyProtection="0"/>
    <xf numFmtId="184" fontId="39" fillId="32" borderId="99" applyNumberFormat="0" applyAlignment="0" applyProtection="0"/>
    <xf numFmtId="183" fontId="130" fillId="17" borderId="99" applyNumberFormat="0" applyAlignment="0" applyProtection="0"/>
    <xf numFmtId="184" fontId="130" fillId="17" borderId="99" applyNumberFormat="0" applyAlignment="0" applyProtection="0"/>
    <xf numFmtId="0" fontId="130" fillId="17" borderId="99" applyNumberFormat="0" applyAlignment="0" applyProtection="0"/>
    <xf numFmtId="0" fontId="27" fillId="108" borderId="0" applyNumberFormat="0" applyBorder="0" applyAlignment="0" applyProtection="0"/>
    <xf numFmtId="0" fontId="39" fillId="32" borderId="99" applyNumberFormat="0" applyAlignment="0" applyProtection="0"/>
    <xf numFmtId="183" fontId="130" fillId="17" borderId="99" applyNumberFormat="0" applyAlignment="0" applyProtection="0"/>
    <xf numFmtId="184" fontId="130" fillId="17" borderId="99" applyNumberFormat="0" applyAlignment="0" applyProtection="0"/>
    <xf numFmtId="184" fontId="39" fillId="32" borderId="99" applyNumberFormat="0" applyAlignment="0" applyProtection="0"/>
    <xf numFmtId="0" fontId="130" fillId="17" borderId="99" applyNumberFormat="0" applyAlignment="0" applyProtection="0"/>
    <xf numFmtId="183" fontId="39" fillId="32" borderId="99" applyNumberFormat="0" applyAlignment="0" applyProtection="0"/>
    <xf numFmtId="0" fontId="39" fillId="32" borderId="99" applyNumberFormat="0" applyAlignment="0" applyProtection="0"/>
    <xf numFmtId="184" fontId="130" fillId="17" borderId="99" applyNumberFormat="0" applyAlignment="0" applyProtection="0"/>
    <xf numFmtId="0" fontId="130" fillId="17" borderId="99" applyNumberFormat="0" applyAlignment="0" applyProtection="0"/>
    <xf numFmtId="183" fontId="130" fillId="17" borderId="99" applyNumberFormat="0" applyAlignment="0" applyProtection="0"/>
    <xf numFmtId="0" fontId="39" fillId="32" borderId="99" applyNumberFormat="0" applyAlignment="0" applyProtection="0"/>
    <xf numFmtId="184" fontId="130" fillId="17" borderId="99" applyNumberFormat="0" applyAlignment="0" applyProtection="0"/>
    <xf numFmtId="0" fontId="130" fillId="17" borderId="99" applyNumberFormat="0" applyAlignment="0" applyProtection="0"/>
    <xf numFmtId="183" fontId="130" fillId="17" borderId="99" applyNumberFormat="0" applyAlignment="0" applyProtection="0"/>
    <xf numFmtId="0" fontId="39" fillId="32" borderId="99" applyNumberFormat="0" applyAlignment="0" applyProtection="0"/>
    <xf numFmtId="184" fontId="130" fillId="17" borderId="99" applyNumberFormat="0" applyAlignment="0" applyProtection="0"/>
    <xf numFmtId="0" fontId="130" fillId="17" borderId="99" applyNumberFormat="0" applyAlignment="0" applyProtection="0"/>
    <xf numFmtId="183" fontId="130" fillId="17" borderId="99" applyNumberFormat="0" applyAlignment="0" applyProtection="0"/>
    <xf numFmtId="184" fontId="130" fillId="17" borderId="99" applyNumberFormat="0" applyAlignment="0" applyProtection="0"/>
    <xf numFmtId="0" fontId="130" fillId="17" borderId="99" applyNumberFormat="0" applyAlignment="0" applyProtection="0"/>
    <xf numFmtId="183" fontId="130" fillId="17" borderId="99" applyNumberFormat="0" applyAlignment="0" applyProtection="0"/>
    <xf numFmtId="183" fontId="130" fillId="17" borderId="99" applyNumberFormat="0" applyAlignment="0" applyProtection="0"/>
    <xf numFmtId="184" fontId="130" fillId="17" borderId="99" applyNumberFormat="0" applyAlignment="0" applyProtection="0"/>
    <xf numFmtId="0" fontId="130" fillId="17" borderId="99" applyNumberFormat="0" applyAlignment="0" applyProtection="0"/>
    <xf numFmtId="0" fontId="27" fillId="15" borderId="0" applyNumberFormat="0" applyBorder="0" applyAlignment="0" applyProtection="0"/>
    <xf numFmtId="0" fontId="27" fillId="40" borderId="0" applyNumberFormat="0" applyBorder="0" applyAlignment="0" applyProtection="0"/>
    <xf numFmtId="183" fontId="2" fillId="0" borderId="0"/>
    <xf numFmtId="183" fontId="2" fillId="0" borderId="0"/>
    <xf numFmtId="184" fontId="2" fillId="0" borderId="0"/>
    <xf numFmtId="0" fontId="27" fillId="109" borderId="0" applyNumberFormat="0" applyBorder="0" applyAlignment="0" applyProtection="0"/>
    <xf numFmtId="183" fontId="2" fillId="0" borderId="0"/>
    <xf numFmtId="183" fontId="2" fillId="0" borderId="0"/>
    <xf numFmtId="184" fontId="2" fillId="0" borderId="0"/>
    <xf numFmtId="183" fontId="2" fillId="0" borderId="0"/>
    <xf numFmtId="183" fontId="2" fillId="0" borderId="0"/>
    <xf numFmtId="184" fontId="2" fillId="0" borderId="0"/>
    <xf numFmtId="183" fontId="2" fillId="0" borderId="0"/>
    <xf numFmtId="183" fontId="2" fillId="0" borderId="0"/>
    <xf numFmtId="184" fontId="2" fillId="0" borderId="0"/>
    <xf numFmtId="183" fontId="2" fillId="0" borderId="0"/>
    <xf numFmtId="183" fontId="2" fillId="0" borderId="0"/>
    <xf numFmtId="184" fontId="2" fillId="0" borderId="0"/>
    <xf numFmtId="183" fontId="2" fillId="0" borderId="0"/>
    <xf numFmtId="184" fontId="2" fillId="0" borderId="0"/>
    <xf numFmtId="183" fontId="2" fillId="0" borderId="0"/>
    <xf numFmtId="183" fontId="2" fillId="0" borderId="0"/>
    <xf numFmtId="184" fontId="2" fillId="0" borderId="0"/>
    <xf numFmtId="183" fontId="2" fillId="0" borderId="0"/>
    <xf numFmtId="183" fontId="2" fillId="0" borderId="0"/>
    <xf numFmtId="184" fontId="2" fillId="0" borderId="0"/>
    <xf numFmtId="183" fontId="2" fillId="0" borderId="0"/>
    <xf numFmtId="183" fontId="2" fillId="0" borderId="0"/>
    <xf numFmtId="184" fontId="2" fillId="0" borderId="0"/>
    <xf numFmtId="183" fontId="2" fillId="0" borderId="0"/>
    <xf numFmtId="183" fontId="2" fillId="0" borderId="0"/>
    <xf numFmtId="184" fontId="2" fillId="0" borderId="0"/>
    <xf numFmtId="183" fontId="2" fillId="0" borderId="0"/>
    <xf numFmtId="183" fontId="2" fillId="0" borderId="0"/>
    <xf numFmtId="184" fontId="2" fillId="0" borderId="0"/>
    <xf numFmtId="183" fontId="2" fillId="0" borderId="0"/>
    <xf numFmtId="183" fontId="2" fillId="0" borderId="0"/>
    <xf numFmtId="184" fontId="2" fillId="0" borderId="0"/>
    <xf numFmtId="183" fontId="2" fillId="0" borderId="0"/>
    <xf numFmtId="183" fontId="2" fillId="0" borderId="0"/>
    <xf numFmtId="184" fontId="2" fillId="0" borderId="0"/>
    <xf numFmtId="183" fontId="2" fillId="0" borderId="0"/>
    <xf numFmtId="183" fontId="2" fillId="0" borderId="0"/>
    <xf numFmtId="184" fontId="2" fillId="0" borderId="0"/>
    <xf numFmtId="183" fontId="2" fillId="0" borderId="0"/>
    <xf numFmtId="183" fontId="2" fillId="0" borderId="0"/>
    <xf numFmtId="184" fontId="2" fillId="0" borderId="0"/>
    <xf numFmtId="43" fontId="8" fillId="0" borderId="0" applyFont="0" applyFill="0" applyBorder="0" applyAlignment="0" applyProtection="0"/>
    <xf numFmtId="183" fontId="2" fillId="0" borderId="0"/>
    <xf numFmtId="183" fontId="2" fillId="0" borderId="0"/>
    <xf numFmtId="183" fontId="2" fillId="0" borderId="0"/>
    <xf numFmtId="183" fontId="2" fillId="0" borderId="0"/>
    <xf numFmtId="184" fontId="2" fillId="0" borderId="0"/>
    <xf numFmtId="183" fontId="2" fillId="0" borderId="0"/>
    <xf numFmtId="183" fontId="2" fillId="0" borderId="0"/>
    <xf numFmtId="9" fontId="2" fillId="0" borderId="0" applyFont="0" applyFill="0" applyBorder="0" applyAlignment="0" applyProtection="0"/>
    <xf numFmtId="0" fontId="48" fillId="14" borderId="105" applyBorder="0"/>
    <xf numFmtId="183" fontId="2" fillId="0" borderId="0"/>
    <xf numFmtId="183" fontId="2" fillId="0" borderId="0"/>
    <xf numFmtId="184" fontId="2" fillId="0" borderId="0"/>
    <xf numFmtId="0" fontId="51" fillId="47" borderId="103" applyNumberFormat="0" applyProtection="0">
      <alignment horizontal="left" vertical="top" indent="1"/>
    </xf>
    <xf numFmtId="0" fontId="51" fillId="12" borderId="103" applyNumberFormat="0" applyProtection="0">
      <alignment horizontal="left" vertical="top" indent="1"/>
    </xf>
    <xf numFmtId="4" fontId="51" fillId="41" borderId="100" applyNumberFormat="0" applyProtection="0">
      <alignment horizontal="right" vertical="center"/>
    </xf>
    <xf numFmtId="0" fontId="51" fillId="14" borderId="103" applyNumberFormat="0" applyProtection="0">
      <alignment horizontal="left" vertical="top" indent="1"/>
    </xf>
    <xf numFmtId="4" fontId="51" fillId="96" borderId="100" applyNumberFormat="0" applyProtection="0">
      <alignment horizontal="left" vertical="center" indent="1"/>
    </xf>
    <xf numFmtId="0" fontId="84" fillId="92" borderId="100" applyNumberFormat="0" applyAlignment="0" applyProtection="0"/>
    <xf numFmtId="183" fontId="2" fillId="0" borderId="0"/>
    <xf numFmtId="183" fontId="2" fillId="0" borderId="0"/>
    <xf numFmtId="0" fontId="2" fillId="0" borderId="0"/>
    <xf numFmtId="0" fontId="79" fillId="8" borderId="103" applyNumberFormat="0" applyProtection="0">
      <alignment horizontal="left" vertical="top" indent="1"/>
    </xf>
    <xf numFmtId="4" fontId="51" fillId="42" borderId="100" applyNumberFormat="0" applyProtection="0">
      <alignment horizontal="right" vertical="center"/>
    </xf>
    <xf numFmtId="0" fontId="51" fillId="98" borderId="100" applyNumberFormat="0" applyProtection="0">
      <alignment horizontal="left" vertical="center" indent="1"/>
    </xf>
    <xf numFmtId="0" fontId="51" fillId="47" borderId="100" applyNumberFormat="0" applyProtection="0">
      <alignment horizontal="left" vertical="center" indent="1"/>
    </xf>
    <xf numFmtId="4" fontId="51" fillId="45" borderId="100" applyNumberFormat="0" applyProtection="0">
      <alignment horizontal="right" vertical="center"/>
    </xf>
    <xf numFmtId="183" fontId="2" fillId="0" borderId="0"/>
    <xf numFmtId="4" fontId="51" fillId="39" borderId="100" applyNumberFormat="0" applyProtection="0">
      <alignment vertical="center"/>
    </xf>
    <xf numFmtId="183" fontId="2" fillId="0" borderId="0"/>
    <xf numFmtId="183" fontId="2" fillId="0" borderId="0"/>
    <xf numFmtId="0" fontId="51" fillId="47" borderId="103" applyNumberFormat="0" applyProtection="0">
      <alignment horizontal="left" vertical="top" indent="1"/>
    </xf>
    <xf numFmtId="4" fontId="79" fillId="16" borderId="103" applyNumberFormat="0" applyProtection="0">
      <alignment horizontal="left" vertical="center" indent="1"/>
    </xf>
    <xf numFmtId="0" fontId="79" fillId="8" borderId="103" applyNumberFormat="0" applyProtection="0">
      <alignment horizontal="left" vertical="top" indent="1"/>
    </xf>
    <xf numFmtId="0" fontId="33" fillId="0" borderId="106" applyNumberFormat="0" applyFill="0" applyAlignment="0" applyProtection="0"/>
    <xf numFmtId="183" fontId="2" fillId="0" borderId="0"/>
    <xf numFmtId="183" fontId="2" fillId="0" borderId="0"/>
    <xf numFmtId="184" fontId="2" fillId="0" borderId="0"/>
    <xf numFmtId="0" fontId="51" fillId="12" borderId="103" applyNumberFormat="0" applyProtection="0">
      <alignment horizontal="left" vertical="top" indent="1"/>
    </xf>
    <xf numFmtId="4" fontId="86" fillId="95" borderId="100" applyNumberFormat="0" applyProtection="0">
      <alignment vertical="center"/>
    </xf>
    <xf numFmtId="0" fontId="51" fillId="47" borderId="103" applyNumberFormat="0" applyProtection="0">
      <alignment horizontal="left" vertical="top" indent="1"/>
    </xf>
    <xf numFmtId="4" fontId="51" fillId="46" borderId="104" applyNumberFormat="0" applyProtection="0">
      <alignment horizontal="left" vertical="center" indent="1"/>
    </xf>
    <xf numFmtId="0" fontId="44" fillId="92" borderId="102" applyNumberFormat="0" applyAlignment="0" applyProtection="0"/>
    <xf numFmtId="0" fontId="80" fillId="39" borderId="103" applyNumberFormat="0" applyProtection="0">
      <alignment horizontal="left" vertical="top" indent="1"/>
    </xf>
    <xf numFmtId="0" fontId="51" fillId="14" borderId="103" applyNumberFormat="0" applyProtection="0">
      <alignment horizontal="left" vertical="top" indent="1"/>
    </xf>
    <xf numFmtId="0" fontId="51" fillId="12" borderId="103" applyNumberFormat="0" applyProtection="0">
      <alignment horizontal="left" vertical="top" indent="1"/>
    </xf>
    <xf numFmtId="4" fontId="79" fillId="10" borderId="103" applyNumberFormat="0" applyProtection="0">
      <alignment vertical="center"/>
    </xf>
    <xf numFmtId="0" fontId="51" fillId="8" borderId="103" applyNumberFormat="0" applyProtection="0">
      <alignment horizontal="left" vertical="top" indent="1"/>
    </xf>
    <xf numFmtId="0" fontId="33" fillId="0" borderId="106" applyNumberFormat="0" applyFill="0" applyAlignment="0" applyProtection="0"/>
    <xf numFmtId="4" fontId="82" fillId="11" borderId="100" applyNumberFormat="0" applyProtection="0">
      <alignment horizontal="right" vertical="center"/>
    </xf>
    <xf numFmtId="4" fontId="81" fillId="48" borderId="104" applyNumberFormat="0" applyProtection="0">
      <alignment horizontal="left" vertical="center" indent="1"/>
    </xf>
    <xf numFmtId="0" fontId="79" fillId="8" borderId="103" applyNumberFormat="0" applyProtection="0">
      <alignment horizontal="left" vertical="top" indent="1"/>
    </xf>
    <xf numFmtId="4" fontId="51" fillId="96" borderId="100" applyNumberFormat="0" applyProtection="0">
      <alignment horizontal="left" vertical="center" indent="1"/>
    </xf>
    <xf numFmtId="4" fontId="86" fillId="100" borderId="100" applyNumberFormat="0" applyProtection="0">
      <alignment horizontal="right" vertical="center"/>
    </xf>
    <xf numFmtId="4" fontId="51" fillId="0" borderId="100" applyNumberFormat="0" applyProtection="0">
      <alignment horizontal="right" vertical="center"/>
    </xf>
    <xf numFmtId="0" fontId="79" fillId="10" borderId="103" applyNumberFormat="0" applyProtection="0">
      <alignment horizontal="left" vertical="top" indent="1"/>
    </xf>
    <xf numFmtId="4" fontId="79" fillId="16" borderId="103" applyNumberFormat="0" applyProtection="0">
      <alignment horizontal="left" vertical="center" indent="1"/>
    </xf>
    <xf numFmtId="4" fontId="79" fillId="10" borderId="103" applyNumberFormat="0" applyProtection="0">
      <alignment vertical="center"/>
    </xf>
    <xf numFmtId="0" fontId="48" fillId="14" borderId="105" applyBorder="0"/>
    <xf numFmtId="0" fontId="51" fillId="47" borderId="103" applyNumberFormat="0" applyProtection="0">
      <alignment horizontal="left" vertical="top" indent="1"/>
    </xf>
    <xf numFmtId="0" fontId="2" fillId="0" borderId="0"/>
    <xf numFmtId="0" fontId="51" fillId="47" borderId="100" applyNumberFormat="0" applyProtection="0">
      <alignment horizontal="left" vertical="center" indent="1"/>
    </xf>
    <xf numFmtId="0" fontId="51" fillId="12" borderId="103" applyNumberFormat="0" applyProtection="0">
      <alignment horizontal="left" vertical="top" indent="1"/>
    </xf>
    <xf numFmtId="0" fontId="51" fillId="12" borderId="100" applyNumberFormat="0" applyProtection="0">
      <alignment horizontal="left" vertical="center" indent="1"/>
    </xf>
    <xf numFmtId="0" fontId="51" fillId="8" borderId="103" applyNumberFormat="0" applyProtection="0">
      <alignment horizontal="left" vertical="top" indent="1"/>
    </xf>
    <xf numFmtId="0" fontId="51" fillId="98" borderId="100" applyNumberFormat="0" applyProtection="0">
      <alignment horizontal="left" vertical="center" indent="1"/>
    </xf>
    <xf numFmtId="0" fontId="51" fillId="14" borderId="103" applyNumberFormat="0" applyProtection="0">
      <alignment horizontal="left" vertical="top" indent="1"/>
    </xf>
    <xf numFmtId="0" fontId="51" fillId="16" borderId="100" applyNumberFormat="0" applyProtection="0">
      <alignment horizontal="left" vertical="center" indent="1"/>
    </xf>
    <xf numFmtId="4" fontId="51" fillId="46" borderId="104" applyNumberFormat="0" applyProtection="0">
      <alignment horizontal="left" vertical="center" indent="1"/>
    </xf>
    <xf numFmtId="4" fontId="51" fillId="45" borderId="100" applyNumberFormat="0" applyProtection="0">
      <alignment horizontal="right" vertical="center"/>
    </xf>
    <xf numFmtId="4" fontId="51" fillId="44" borderId="100" applyNumberFormat="0" applyProtection="0">
      <alignment horizontal="right" vertical="center"/>
    </xf>
    <xf numFmtId="4" fontId="51" fillId="15" borderId="100" applyNumberFormat="0" applyProtection="0">
      <alignment horizontal="right" vertical="center"/>
    </xf>
    <xf numFmtId="4" fontId="51" fillId="43" borderId="100" applyNumberFormat="0" applyProtection="0">
      <alignment horizontal="right" vertical="center"/>
    </xf>
    <xf numFmtId="183" fontId="2" fillId="0" borderId="0"/>
    <xf numFmtId="183" fontId="2" fillId="0" borderId="0"/>
    <xf numFmtId="184" fontId="2" fillId="0" borderId="0"/>
    <xf numFmtId="4" fontId="51" fillId="42" borderId="100" applyNumberFormat="0" applyProtection="0">
      <alignment horizontal="right" vertical="center"/>
    </xf>
    <xf numFmtId="4" fontId="51" fillId="41" borderId="100" applyNumberFormat="0" applyProtection="0">
      <alignment horizontal="right" vertical="center"/>
    </xf>
    <xf numFmtId="4" fontId="51" fillId="40" borderId="104" applyNumberFormat="0" applyProtection="0">
      <alignment horizontal="right" vertical="center"/>
    </xf>
    <xf numFmtId="4" fontId="51" fillId="97" borderId="100" applyNumberFormat="0" applyProtection="0">
      <alignment horizontal="right" vertical="center"/>
    </xf>
    <xf numFmtId="4" fontId="51" fillId="96" borderId="100" applyNumberFormat="0" applyProtection="0">
      <alignment horizontal="left" vertical="center" indent="1"/>
    </xf>
    <xf numFmtId="0" fontId="80" fillId="39" borderId="103" applyNumberFormat="0" applyProtection="0">
      <alignment horizontal="left" vertical="top" indent="1"/>
    </xf>
    <xf numFmtId="4" fontId="51" fillId="95" borderId="100" applyNumberFormat="0" applyProtection="0">
      <alignment horizontal="left" vertical="center" indent="1"/>
    </xf>
    <xf numFmtId="4" fontId="86" fillId="95" borderId="100" applyNumberFormat="0" applyProtection="0">
      <alignment vertical="center"/>
    </xf>
    <xf numFmtId="4" fontId="51" fillId="39" borderId="100" applyNumberFormat="0" applyProtection="0">
      <alignment vertical="center"/>
    </xf>
    <xf numFmtId="0" fontId="44" fillId="92" borderId="102" applyNumberFormat="0" applyAlignment="0" applyProtection="0"/>
    <xf numFmtId="0" fontId="51" fillId="31" borderId="100" applyNumberFormat="0" applyFont="0" applyAlignment="0" applyProtection="0"/>
    <xf numFmtId="0" fontId="39" fillId="32" borderId="100" applyNumberFormat="0" applyAlignment="0" applyProtection="0"/>
    <xf numFmtId="0" fontId="2" fillId="0" borderId="0"/>
    <xf numFmtId="0" fontId="84" fillId="92" borderId="100" applyNumberFormat="0" applyAlignment="0" applyProtection="0"/>
    <xf numFmtId="4" fontId="79" fillId="16" borderId="103" applyNumberFormat="0" applyProtection="0">
      <alignment horizontal="left" vertical="center" indent="1"/>
    </xf>
    <xf numFmtId="4" fontId="8" fillId="14" borderId="104" applyNumberFormat="0" applyProtection="0">
      <alignment horizontal="left" vertical="center" indent="1"/>
    </xf>
    <xf numFmtId="4" fontId="51" fillId="0" borderId="100" applyNumberFormat="0" applyProtection="0">
      <alignment horizontal="right" vertical="center"/>
    </xf>
    <xf numFmtId="0" fontId="79" fillId="10" borderId="103" applyNumberFormat="0" applyProtection="0">
      <alignment horizontal="left" vertical="top" indent="1"/>
    </xf>
    <xf numFmtId="0" fontId="39" fillId="32" borderId="100" applyNumberFormat="0" applyAlignment="0" applyProtection="0"/>
    <xf numFmtId="0" fontId="51" fillId="14" borderId="103" applyNumberFormat="0" applyProtection="0">
      <alignment horizontal="left" vertical="top" indent="1"/>
    </xf>
    <xf numFmtId="4" fontId="51" fillId="96" borderId="100" applyNumberFormat="0" applyProtection="0">
      <alignment horizontal="left" vertical="center" indent="1"/>
    </xf>
    <xf numFmtId="4" fontId="51" fillId="0" borderId="100" applyNumberFormat="0" applyProtection="0">
      <alignment horizontal="right" vertical="center"/>
    </xf>
    <xf numFmtId="0" fontId="2" fillId="0" borderId="0"/>
    <xf numFmtId="0" fontId="51" fillId="47" borderId="100" applyNumberFormat="0" applyProtection="0">
      <alignment horizontal="left" vertical="center" indent="1"/>
    </xf>
    <xf numFmtId="0" fontId="51" fillId="12" borderId="100" applyNumberFormat="0" applyProtection="0">
      <alignment horizontal="left" vertical="center" indent="1"/>
    </xf>
    <xf numFmtId="0" fontId="51" fillId="98" borderId="100" applyNumberFormat="0" applyProtection="0">
      <alignment horizontal="left" vertical="center" indent="1"/>
    </xf>
    <xf numFmtId="0" fontId="51" fillId="16" borderId="100" applyNumberFormat="0" applyProtection="0">
      <alignment horizontal="left" vertical="center" indent="1"/>
    </xf>
    <xf numFmtId="4" fontId="51" fillId="8" borderId="104" applyNumberFormat="0" applyProtection="0">
      <alignment horizontal="left" vertical="center" indent="1"/>
    </xf>
    <xf numFmtId="4" fontId="51" fillId="47" borderId="104" applyNumberFormat="0" applyProtection="0">
      <alignment horizontal="left" vertical="center" indent="1"/>
    </xf>
    <xf numFmtId="183" fontId="32" fillId="0" borderId="0"/>
    <xf numFmtId="183" fontId="32" fillId="0" borderId="0"/>
    <xf numFmtId="183" fontId="32" fillId="0" borderId="0"/>
    <xf numFmtId="4" fontId="51" fillId="8" borderId="100" applyNumberFormat="0" applyProtection="0">
      <alignment horizontal="right" vertical="center"/>
    </xf>
    <xf numFmtId="4" fontId="51" fillId="46" borderId="104" applyNumberFormat="0" applyProtection="0">
      <alignment horizontal="left" vertical="center" indent="1"/>
    </xf>
    <xf numFmtId="4" fontId="51" fillId="45" borderId="100" applyNumberFormat="0" applyProtection="0">
      <alignment horizontal="right" vertical="center"/>
    </xf>
    <xf numFmtId="4" fontId="51" fillId="44" borderId="100" applyNumberFormat="0" applyProtection="0">
      <alignment horizontal="right" vertical="center"/>
    </xf>
    <xf numFmtId="4" fontId="51" fillId="15" borderId="100" applyNumberFormat="0" applyProtection="0">
      <alignment horizontal="right" vertical="center"/>
    </xf>
    <xf numFmtId="4" fontId="51" fillId="43" borderId="100" applyNumberFormat="0" applyProtection="0">
      <alignment horizontal="right" vertical="center"/>
    </xf>
    <xf numFmtId="4" fontId="51" fillId="42" borderId="100" applyNumberFormat="0" applyProtection="0">
      <alignment horizontal="right" vertical="center"/>
    </xf>
    <xf numFmtId="4" fontId="51" fillId="41" borderId="100" applyNumberFormat="0" applyProtection="0">
      <alignment horizontal="right" vertical="center"/>
    </xf>
    <xf numFmtId="4" fontId="51" fillId="40" borderId="104" applyNumberFormat="0" applyProtection="0">
      <alignment horizontal="right" vertical="center"/>
    </xf>
    <xf numFmtId="4" fontId="51" fillId="97" borderId="100" applyNumberFormat="0" applyProtection="0">
      <alignment horizontal="right" vertical="center"/>
    </xf>
    <xf numFmtId="4" fontId="51" fillId="13" borderId="100" applyNumberFormat="0" applyProtection="0">
      <alignment horizontal="right" vertical="center"/>
    </xf>
    <xf numFmtId="4" fontId="51" fillId="96" borderId="100" applyNumberFormat="0" applyProtection="0">
      <alignment horizontal="left" vertical="center" indent="1"/>
    </xf>
    <xf numFmtId="4" fontId="51" fillId="95" borderId="100" applyNumberFormat="0" applyProtection="0">
      <alignment horizontal="left" vertical="center" indent="1"/>
    </xf>
    <xf numFmtId="4" fontId="51" fillId="39" borderId="100" applyNumberFormat="0" applyProtection="0">
      <alignment vertical="center"/>
    </xf>
    <xf numFmtId="0" fontId="51" fillId="31" borderId="100" applyNumberFormat="0" applyFont="0" applyAlignment="0" applyProtection="0"/>
    <xf numFmtId="4" fontId="51" fillId="96" borderId="100" applyNumberFormat="0" applyProtection="0">
      <alignment horizontal="left" vertical="center" indent="1"/>
    </xf>
    <xf numFmtId="0" fontId="51" fillId="8" borderId="103" applyNumberFormat="0" applyProtection="0">
      <alignment horizontal="left" vertical="top" indent="1"/>
    </xf>
    <xf numFmtId="0" fontId="2" fillId="56" borderId="58" applyNumberFormat="0" applyFont="0" applyAlignment="0" applyProtection="0"/>
    <xf numFmtId="4" fontId="51" fillId="95" borderId="100" applyNumberFormat="0" applyProtection="0">
      <alignment horizontal="left" vertical="center" indent="1"/>
    </xf>
    <xf numFmtId="4" fontId="51" fillId="96" borderId="100" applyNumberFormat="0" applyProtection="0">
      <alignment horizontal="left" vertical="center" indent="1"/>
    </xf>
    <xf numFmtId="4" fontId="51" fillId="0" borderId="100" applyNumberFormat="0" applyProtection="0">
      <alignment horizontal="right" vertical="center"/>
    </xf>
    <xf numFmtId="4" fontId="81" fillId="48" borderId="104" applyNumberFormat="0" applyProtection="0">
      <alignment horizontal="left" vertical="center" indent="1"/>
    </xf>
    <xf numFmtId="0" fontId="51" fillId="47" borderId="103" applyNumberFormat="0" applyProtection="0">
      <alignment horizontal="left" vertical="top" indent="1"/>
    </xf>
    <xf numFmtId="0" fontId="51" fillId="47" borderId="100" applyNumberFormat="0" applyProtection="0">
      <alignment horizontal="left" vertical="center" indent="1"/>
    </xf>
    <xf numFmtId="183" fontId="2" fillId="56" borderId="58" applyNumberFormat="0" applyFont="0" applyAlignment="0" applyProtection="0"/>
    <xf numFmtId="0" fontId="51" fillId="12" borderId="103" applyNumberFormat="0" applyProtection="0">
      <alignment horizontal="left" vertical="top" indent="1"/>
    </xf>
    <xf numFmtId="0" fontId="51" fillId="12" borderId="100" applyNumberFormat="0" applyProtection="0">
      <alignment horizontal="left" vertical="center" indent="1"/>
    </xf>
    <xf numFmtId="0" fontId="51" fillId="8" borderId="103" applyNumberFormat="0" applyProtection="0">
      <alignment horizontal="left" vertical="top" indent="1"/>
    </xf>
    <xf numFmtId="0" fontId="51" fillId="98" borderId="100" applyNumberFormat="0" applyProtection="0">
      <alignment horizontal="left" vertical="center" indent="1"/>
    </xf>
    <xf numFmtId="0" fontId="51" fillId="14" borderId="103" applyNumberFormat="0" applyProtection="0">
      <alignment horizontal="left" vertical="top" indent="1"/>
    </xf>
    <xf numFmtId="0" fontId="51" fillId="16" borderId="100" applyNumberFormat="0" applyProtection="0">
      <alignment horizontal="left" vertical="center" indent="1"/>
    </xf>
    <xf numFmtId="4" fontId="51" fillId="8" borderId="104" applyNumberFormat="0" applyProtection="0">
      <alignment horizontal="left" vertical="center" indent="1"/>
    </xf>
    <xf numFmtId="4" fontId="51" fillId="47" borderId="104" applyNumberFormat="0" applyProtection="0">
      <alignment horizontal="left" vertical="center" indent="1"/>
    </xf>
    <xf numFmtId="4" fontId="51" fillId="8" borderId="100" applyNumberFormat="0" applyProtection="0">
      <alignment horizontal="right" vertical="center"/>
    </xf>
    <xf numFmtId="4" fontId="8" fillId="14" borderId="104" applyNumberFormat="0" applyProtection="0">
      <alignment horizontal="left" vertical="center" indent="1"/>
    </xf>
    <xf numFmtId="4" fontId="8" fillId="14" borderId="104" applyNumberFormat="0" applyProtection="0">
      <alignment horizontal="left" vertical="center" indent="1"/>
    </xf>
    <xf numFmtId="4" fontId="51" fillId="46" borderId="104" applyNumberFormat="0" applyProtection="0">
      <alignment horizontal="left" vertical="center" indent="1"/>
    </xf>
    <xf numFmtId="4" fontId="51" fillId="45" borderId="100" applyNumberFormat="0" applyProtection="0">
      <alignment horizontal="right" vertical="center"/>
    </xf>
    <xf numFmtId="4" fontId="51" fillId="44" borderId="100" applyNumberFormat="0" applyProtection="0">
      <alignment horizontal="right" vertical="center"/>
    </xf>
    <xf numFmtId="4" fontId="51" fillId="15" borderId="100" applyNumberFormat="0" applyProtection="0">
      <alignment horizontal="right" vertical="center"/>
    </xf>
    <xf numFmtId="4" fontId="51" fillId="43" borderId="100" applyNumberFormat="0" applyProtection="0">
      <alignment horizontal="right" vertical="center"/>
    </xf>
    <xf numFmtId="4" fontId="51" fillId="42" borderId="100" applyNumberFormat="0" applyProtection="0">
      <alignment horizontal="right" vertical="center"/>
    </xf>
    <xf numFmtId="4" fontId="51" fillId="41" borderId="100" applyNumberFormat="0" applyProtection="0">
      <alignment horizontal="right" vertical="center"/>
    </xf>
    <xf numFmtId="4" fontId="51" fillId="40" borderId="104" applyNumberFormat="0" applyProtection="0">
      <alignment horizontal="right" vertical="center"/>
    </xf>
    <xf numFmtId="4" fontId="51" fillId="97" borderId="100" applyNumberFormat="0" applyProtection="0">
      <alignment horizontal="right" vertical="center"/>
    </xf>
    <xf numFmtId="4" fontId="51" fillId="13" borderId="100" applyNumberFormat="0" applyProtection="0">
      <alignment horizontal="right" vertical="center"/>
    </xf>
    <xf numFmtId="4" fontId="51" fillId="96" borderId="100" applyNumberFormat="0" applyProtection="0">
      <alignment horizontal="left" vertical="center" indent="1"/>
    </xf>
    <xf numFmtId="4" fontId="51" fillId="95" borderId="100" applyNumberFormat="0" applyProtection="0">
      <alignment horizontal="left" vertical="center" indent="1"/>
    </xf>
    <xf numFmtId="4" fontId="51" fillId="39" borderId="100" applyNumberFormat="0" applyProtection="0">
      <alignment vertical="center"/>
    </xf>
    <xf numFmtId="0" fontId="51" fillId="31" borderId="100" applyNumberFormat="0" applyFont="0" applyAlignment="0" applyProtection="0"/>
    <xf numFmtId="0" fontId="51" fillId="31" borderId="100" applyNumberFormat="0" applyFont="0" applyAlignment="0" applyProtection="0"/>
    <xf numFmtId="4" fontId="51" fillId="43" borderId="100" applyNumberFormat="0" applyProtection="0">
      <alignment horizontal="right" vertical="center"/>
    </xf>
    <xf numFmtId="4" fontId="51" fillId="96" borderId="100" applyNumberFormat="0" applyProtection="0">
      <alignment horizontal="left" vertical="center" indent="1"/>
    </xf>
    <xf numFmtId="4" fontId="51" fillId="0" borderId="100" applyNumberFormat="0" applyProtection="0">
      <alignment horizontal="right" vertical="center"/>
    </xf>
    <xf numFmtId="4" fontId="82" fillId="11" borderId="100" applyNumberFormat="0" applyProtection="0">
      <alignment horizontal="right" vertical="center"/>
    </xf>
    <xf numFmtId="0" fontId="51" fillId="47" borderId="103" applyNumberFormat="0" applyProtection="0">
      <alignment horizontal="left" vertical="top" indent="1"/>
    </xf>
    <xf numFmtId="0" fontId="51" fillId="47" borderId="100" applyNumberFormat="0" applyProtection="0">
      <alignment horizontal="left" vertical="center" indent="1"/>
    </xf>
    <xf numFmtId="4" fontId="86" fillId="100" borderId="100" applyNumberFormat="0" applyProtection="0">
      <alignment horizontal="right" vertical="center"/>
    </xf>
    <xf numFmtId="4" fontId="51" fillId="0" borderId="100" applyNumberFormat="0" applyProtection="0">
      <alignment horizontal="right" vertical="center"/>
    </xf>
    <xf numFmtId="4" fontId="79" fillId="16" borderId="103" applyNumberFormat="0" applyProtection="0">
      <alignment horizontal="left" vertical="center" indent="1"/>
    </xf>
    <xf numFmtId="0" fontId="48" fillId="14" borderId="105" applyBorder="0"/>
    <xf numFmtId="0" fontId="51" fillId="47" borderId="103" applyNumberFormat="0" applyProtection="0">
      <alignment horizontal="left" vertical="top" indent="1"/>
    </xf>
    <xf numFmtId="0" fontId="51" fillId="47" borderId="100" applyNumberFormat="0" applyProtection="0">
      <alignment horizontal="left" vertical="center" indent="1"/>
    </xf>
    <xf numFmtId="0" fontId="51" fillId="12" borderId="103" applyNumberFormat="0" applyProtection="0">
      <alignment horizontal="left" vertical="top" indent="1"/>
    </xf>
    <xf numFmtId="0" fontId="51" fillId="12" borderId="100" applyNumberFormat="0" applyProtection="0">
      <alignment horizontal="left" vertical="center" indent="1"/>
    </xf>
    <xf numFmtId="0" fontId="51" fillId="8" borderId="103" applyNumberFormat="0" applyProtection="0">
      <alignment horizontal="left" vertical="top" indent="1"/>
    </xf>
    <xf numFmtId="0" fontId="51" fillId="98" borderId="100" applyNumberFormat="0" applyProtection="0">
      <alignment horizontal="left" vertical="center" indent="1"/>
    </xf>
    <xf numFmtId="0" fontId="51" fillId="14" borderId="103" applyNumberFormat="0" applyProtection="0">
      <alignment horizontal="left" vertical="top" indent="1"/>
    </xf>
    <xf numFmtId="0" fontId="51" fillId="16" borderId="100" applyNumberFormat="0" applyProtection="0">
      <alignment horizontal="left" vertical="center" indent="1"/>
    </xf>
    <xf numFmtId="4" fontId="51" fillId="8" borderId="104" applyNumberFormat="0" applyProtection="0">
      <alignment horizontal="left" vertical="center" indent="1"/>
    </xf>
    <xf numFmtId="4" fontId="51" fillId="41" borderId="100" applyNumberFormat="0" applyProtection="0">
      <alignment horizontal="right" vertical="center"/>
    </xf>
    <xf numFmtId="4" fontId="51" fillId="40" borderId="104" applyNumberFormat="0" applyProtection="0">
      <alignment horizontal="right" vertical="center"/>
    </xf>
    <xf numFmtId="4" fontId="51" fillId="97" borderId="100" applyNumberFormat="0" applyProtection="0">
      <alignment horizontal="right" vertical="center"/>
    </xf>
    <xf numFmtId="4" fontId="51" fillId="13" borderId="100" applyNumberFormat="0" applyProtection="0">
      <alignment horizontal="right" vertical="center"/>
    </xf>
    <xf numFmtId="4" fontId="51" fillId="96" borderId="100" applyNumberFormat="0" applyProtection="0">
      <alignment horizontal="left" vertical="center" indent="1"/>
    </xf>
    <xf numFmtId="0" fontId="2" fillId="56" borderId="58" applyNumberFormat="0" applyFont="0" applyAlignment="0" applyProtection="0"/>
    <xf numFmtId="0" fontId="80" fillId="39" borderId="103" applyNumberFormat="0" applyProtection="0">
      <alignment horizontal="left" vertical="top" indent="1"/>
    </xf>
    <xf numFmtId="4" fontId="51" fillId="95" borderId="100" applyNumberFormat="0" applyProtection="0">
      <alignment horizontal="left" vertical="center" indent="1"/>
    </xf>
    <xf numFmtId="4" fontId="51" fillId="39" borderId="100" applyNumberFormat="0" applyProtection="0">
      <alignment vertical="center"/>
    </xf>
    <xf numFmtId="0" fontId="44" fillId="92" borderId="102" applyNumberFormat="0" applyAlignment="0" applyProtection="0"/>
    <xf numFmtId="0" fontId="51" fillId="31" borderId="100" applyNumberFormat="0" applyFont="0" applyAlignment="0" applyProtection="0"/>
    <xf numFmtId="0" fontId="39" fillId="32" borderId="100" applyNumberFormat="0" applyAlignment="0" applyProtection="0"/>
    <xf numFmtId="0" fontId="84" fillId="92" borderId="100" applyNumberFormat="0" applyAlignment="0" applyProtection="0"/>
    <xf numFmtId="0" fontId="79" fillId="8" borderId="103" applyNumberFormat="0" applyProtection="0">
      <alignment horizontal="left" vertical="top" indent="1"/>
    </xf>
    <xf numFmtId="4" fontId="51" fillId="47" borderId="104" applyNumberFormat="0" applyProtection="0">
      <alignment horizontal="left" vertical="center" indent="1"/>
    </xf>
    <xf numFmtId="4" fontId="51" fillId="39" borderId="100" applyNumberFormat="0" applyProtection="0">
      <alignment vertical="center"/>
    </xf>
    <xf numFmtId="4" fontId="8" fillId="14" borderId="104" applyNumberFormat="0" applyProtection="0">
      <alignment horizontal="left" vertical="center" indent="1"/>
    </xf>
    <xf numFmtId="4" fontId="8" fillId="14" borderId="104" applyNumberFormat="0" applyProtection="0">
      <alignment horizontal="left" vertical="center" indent="1"/>
    </xf>
    <xf numFmtId="0" fontId="51" fillId="14" borderId="103" applyNumberFormat="0" applyProtection="0">
      <alignment horizontal="left" vertical="top" indent="1"/>
    </xf>
    <xf numFmtId="4" fontId="51" fillId="95" borderId="100" applyNumberFormat="0" applyProtection="0">
      <alignment horizontal="left" vertical="center" indent="1"/>
    </xf>
    <xf numFmtId="4" fontId="51" fillId="40" borderId="104" applyNumberFormat="0" applyProtection="0">
      <alignment horizontal="right" vertical="center"/>
    </xf>
    <xf numFmtId="0" fontId="51" fillId="12" borderId="103" applyNumberFormat="0" applyProtection="0">
      <alignment horizontal="left" vertical="top" indent="1"/>
    </xf>
    <xf numFmtId="0" fontId="33" fillId="0" borderId="106" applyNumberFormat="0" applyFill="0" applyAlignment="0" applyProtection="0"/>
    <xf numFmtId="0" fontId="51" fillId="31" borderId="100" applyNumberFormat="0" applyFont="0" applyAlignment="0" applyProtection="0"/>
    <xf numFmtId="0" fontId="80" fillId="39" borderId="103" applyNumberFormat="0" applyProtection="0">
      <alignment horizontal="left" vertical="top" indent="1"/>
    </xf>
    <xf numFmtId="0" fontId="51" fillId="98" borderId="100" applyNumberFormat="0" applyProtection="0">
      <alignment horizontal="left" vertical="center" indent="1"/>
    </xf>
    <xf numFmtId="0" fontId="51" fillId="49" borderId="108"/>
    <xf numFmtId="4" fontId="51" fillId="96" borderId="100" applyNumberFormat="0" applyProtection="0">
      <alignment horizontal="left" vertical="center" indent="1"/>
    </xf>
    <xf numFmtId="4" fontId="51" fillId="0" borderId="100" applyNumberFormat="0" applyProtection="0">
      <alignment horizontal="right" vertical="center"/>
    </xf>
    <xf numFmtId="0" fontId="51" fillId="47" borderId="100" applyNumberFormat="0" applyProtection="0">
      <alignment horizontal="left" vertical="center" indent="1"/>
    </xf>
    <xf numFmtId="0" fontId="51" fillId="12" borderId="100" applyNumberFormat="0" applyProtection="0">
      <alignment horizontal="left" vertical="center" indent="1"/>
    </xf>
    <xf numFmtId="0" fontId="51" fillId="98" borderId="100" applyNumberFormat="0" applyProtection="0">
      <alignment horizontal="left" vertical="center" indent="1"/>
    </xf>
    <xf numFmtId="0" fontId="51" fillId="16" borderId="100" applyNumberFormat="0" applyProtection="0">
      <alignment horizontal="left" vertical="center" indent="1"/>
    </xf>
    <xf numFmtId="4" fontId="51" fillId="8" borderId="104" applyNumberFormat="0" applyProtection="0">
      <alignment horizontal="left" vertical="center" indent="1"/>
    </xf>
    <xf numFmtId="4" fontId="51" fillId="47" borderId="104" applyNumberFormat="0" applyProtection="0">
      <alignment horizontal="left" vertical="center" indent="1"/>
    </xf>
    <xf numFmtId="4" fontId="51" fillId="8" borderId="100" applyNumberFormat="0" applyProtection="0">
      <alignment horizontal="right" vertical="center"/>
    </xf>
    <xf numFmtId="4" fontId="51" fillId="45" borderId="100" applyNumberFormat="0" applyProtection="0">
      <alignment horizontal="right" vertical="center"/>
    </xf>
    <xf numFmtId="4" fontId="51" fillId="44" borderId="100" applyNumberFormat="0" applyProtection="0">
      <alignment horizontal="right" vertical="center"/>
    </xf>
    <xf numFmtId="4" fontId="51" fillId="15" borderId="100" applyNumberFormat="0" applyProtection="0">
      <alignment horizontal="right" vertical="center"/>
    </xf>
    <xf numFmtId="4" fontId="51" fillId="43" borderId="100" applyNumberFormat="0" applyProtection="0">
      <alignment horizontal="right" vertical="center"/>
    </xf>
    <xf numFmtId="4" fontId="51" fillId="42" borderId="100" applyNumberFormat="0" applyProtection="0">
      <alignment horizontal="right" vertical="center"/>
    </xf>
    <xf numFmtId="0" fontId="51" fillId="31" borderId="100" applyNumberFormat="0" applyFont="0" applyAlignment="0" applyProtection="0"/>
    <xf numFmtId="4" fontId="51" fillId="44" borderId="100" applyNumberFormat="0" applyProtection="0">
      <alignment horizontal="right" vertical="center"/>
    </xf>
    <xf numFmtId="4" fontId="51" fillId="47" borderId="104" applyNumberFormat="0" applyProtection="0">
      <alignment horizontal="left" vertical="center" indent="1"/>
    </xf>
    <xf numFmtId="4" fontId="51" fillId="41" borderId="100" applyNumberFormat="0" applyProtection="0">
      <alignment horizontal="right" vertical="center"/>
    </xf>
    <xf numFmtId="0" fontId="51" fillId="49" borderId="108"/>
    <xf numFmtId="4" fontId="51" fillId="96" borderId="100" applyNumberFormat="0" applyProtection="0">
      <alignment horizontal="left" vertical="center" indent="1"/>
    </xf>
    <xf numFmtId="4" fontId="51" fillId="0" borderId="100" applyNumberFormat="0" applyProtection="0">
      <alignment horizontal="right" vertical="center"/>
    </xf>
    <xf numFmtId="4" fontId="51" fillId="15" borderId="100" applyNumberFormat="0" applyProtection="0">
      <alignment horizontal="right" vertical="center"/>
    </xf>
    <xf numFmtId="0" fontId="51" fillId="47" borderId="103" applyNumberFormat="0" applyProtection="0">
      <alignment horizontal="left" vertical="top" indent="1"/>
    </xf>
    <xf numFmtId="0" fontId="51" fillId="47" borderId="100" applyNumberFormat="0" applyProtection="0">
      <alignment horizontal="left" vertical="center" indent="1"/>
    </xf>
    <xf numFmtId="0" fontId="51" fillId="12" borderId="103" applyNumberFormat="0" applyProtection="0">
      <alignment horizontal="left" vertical="top" indent="1"/>
    </xf>
    <xf numFmtId="0" fontId="51" fillId="12" borderId="100" applyNumberFormat="0" applyProtection="0">
      <alignment horizontal="left" vertical="center" indent="1"/>
    </xf>
    <xf numFmtId="0" fontId="51" fillId="8" borderId="103" applyNumberFormat="0" applyProtection="0">
      <alignment horizontal="left" vertical="top" indent="1"/>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1" fillId="98" borderId="100" applyNumberFormat="0" applyProtection="0">
      <alignment horizontal="left" vertical="center" indent="1"/>
    </xf>
    <xf numFmtId="0" fontId="51" fillId="14" borderId="103" applyNumberFormat="0" applyProtection="0">
      <alignment horizontal="left" vertical="top" indent="1"/>
    </xf>
    <xf numFmtId="0" fontId="51" fillId="16" borderId="100" applyNumberFormat="0" applyProtection="0">
      <alignment horizontal="left" vertical="center" indent="1"/>
    </xf>
    <xf numFmtId="4" fontId="51" fillId="8" borderId="104" applyNumberFormat="0" applyProtection="0">
      <alignment horizontal="left" vertical="center" indent="1"/>
    </xf>
    <xf numFmtId="4" fontId="51" fillId="47" borderId="104" applyNumberFormat="0" applyProtection="0">
      <alignment horizontal="left" vertical="center" indent="1"/>
    </xf>
    <xf numFmtId="4" fontId="51" fillId="8" borderId="100" applyNumberFormat="0" applyProtection="0">
      <alignment horizontal="right" vertical="center"/>
    </xf>
    <xf numFmtId="4" fontId="8" fillId="14" borderId="104" applyNumberFormat="0" applyProtection="0">
      <alignment horizontal="left" vertical="center" indent="1"/>
    </xf>
    <xf numFmtId="4" fontId="51" fillId="46" borderId="104" applyNumberFormat="0" applyProtection="0">
      <alignment horizontal="left" vertical="center" indent="1"/>
    </xf>
    <xf numFmtId="4" fontId="51" fillId="45" borderId="100" applyNumberFormat="0" applyProtection="0">
      <alignment horizontal="right" vertical="center"/>
    </xf>
    <xf numFmtId="4" fontId="51" fillId="15" borderId="100" applyNumberFormat="0" applyProtection="0">
      <alignment horizontal="right" vertical="center"/>
    </xf>
    <xf numFmtId="4" fontId="51" fillId="43" borderId="100" applyNumberFormat="0" applyProtection="0">
      <alignment horizontal="right" vertical="center"/>
    </xf>
    <xf numFmtId="9" fontId="2" fillId="0" borderId="0" applyFont="0" applyFill="0" applyBorder="0" applyAlignment="0" applyProtection="0"/>
    <xf numFmtId="4" fontId="51" fillId="42" borderId="100" applyNumberFormat="0" applyProtection="0">
      <alignment horizontal="right" vertical="center"/>
    </xf>
    <xf numFmtId="4" fontId="51" fillId="41" borderId="100" applyNumberFormat="0" applyProtection="0">
      <alignment horizontal="right" vertical="center"/>
    </xf>
    <xf numFmtId="4" fontId="51" fillId="40" borderId="104" applyNumberFormat="0" applyProtection="0">
      <alignment horizontal="right" vertical="center"/>
    </xf>
    <xf numFmtId="4" fontId="51" fillId="97" borderId="100" applyNumberFormat="0" applyProtection="0">
      <alignment horizontal="right" vertical="center"/>
    </xf>
    <xf numFmtId="4" fontId="51" fillId="13" borderId="100" applyNumberFormat="0" applyProtection="0">
      <alignment horizontal="right" vertical="center"/>
    </xf>
    <xf numFmtId="4" fontId="51" fillId="96" borderId="100" applyNumberFormat="0" applyProtection="0">
      <alignment horizontal="left" vertical="center" indent="1"/>
    </xf>
    <xf numFmtId="4" fontId="51" fillId="95" borderId="100" applyNumberFormat="0" applyProtection="0">
      <alignment horizontal="left" vertical="center" indent="1"/>
    </xf>
    <xf numFmtId="4" fontId="51" fillId="39" borderId="100" applyNumberFormat="0" applyProtection="0">
      <alignment vertical="center"/>
    </xf>
    <xf numFmtId="0" fontId="51" fillId="31" borderId="10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79" fillId="10" borderId="103" applyNumberFormat="0" applyProtection="0">
      <alignment vertical="center"/>
    </xf>
    <xf numFmtId="4" fontId="51" fillId="95" borderId="100" applyNumberFormat="0" applyProtection="0">
      <alignment horizontal="left" vertical="center" indent="1"/>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1" fillId="14" borderId="103" applyNumberFormat="0" applyProtection="0">
      <alignment horizontal="left" vertical="top" indent="1"/>
    </xf>
    <xf numFmtId="0" fontId="51" fillId="49" borderId="108"/>
    <xf numFmtId="4" fontId="51" fillId="96" borderId="100" applyNumberFormat="0" applyProtection="0">
      <alignment horizontal="left" vertical="center" indent="1"/>
    </xf>
    <xf numFmtId="4" fontId="51" fillId="0" borderId="100" applyNumberFormat="0" applyProtection="0">
      <alignment horizontal="right" vertical="center"/>
    </xf>
    <xf numFmtId="0" fontId="51" fillId="47" borderId="103" applyNumberFormat="0" applyProtection="0">
      <alignment horizontal="left" vertical="top" indent="1"/>
    </xf>
    <xf numFmtId="0" fontId="51" fillId="47" borderId="100" applyNumberFormat="0" applyProtection="0">
      <alignment horizontal="left" vertical="center" indent="1"/>
    </xf>
    <xf numFmtId="0" fontId="51" fillId="12" borderId="103" applyNumberFormat="0" applyProtection="0">
      <alignment horizontal="left" vertical="top" indent="1"/>
    </xf>
    <xf numFmtId="0" fontId="51" fillId="12" borderId="100" applyNumberFormat="0" applyProtection="0">
      <alignment horizontal="left" vertical="center" indent="1"/>
    </xf>
    <xf numFmtId="0" fontId="51" fillId="8" borderId="103" applyNumberFormat="0" applyProtection="0">
      <alignment horizontal="left" vertical="top" indent="1"/>
    </xf>
    <xf numFmtId="0" fontId="51" fillId="98" borderId="100" applyNumberFormat="0" applyProtection="0">
      <alignment horizontal="left" vertical="center" indent="1"/>
    </xf>
    <xf numFmtId="0" fontId="51" fillId="14" borderId="103" applyNumberFormat="0" applyProtection="0">
      <alignment horizontal="left" vertical="top" indent="1"/>
    </xf>
    <xf numFmtId="0" fontId="51" fillId="16" borderId="100" applyNumberFormat="0" applyProtection="0">
      <alignment horizontal="left" vertical="center" indent="1"/>
    </xf>
    <xf numFmtId="9" fontId="2" fillId="0" borderId="0" applyFont="0" applyFill="0" applyBorder="0" applyAlignment="0" applyProtection="0"/>
    <xf numFmtId="4" fontId="51" fillId="8" borderId="104" applyNumberFormat="0" applyProtection="0">
      <alignment horizontal="left" vertical="center" indent="1"/>
    </xf>
    <xf numFmtId="4" fontId="51" fillId="47" borderId="104" applyNumberFormat="0" applyProtection="0">
      <alignment horizontal="left" vertical="center" indent="1"/>
    </xf>
    <xf numFmtId="9" fontId="2" fillId="0" borderId="0" applyFont="0" applyFill="0" applyBorder="0" applyAlignment="0" applyProtection="0"/>
    <xf numFmtId="9" fontId="2" fillId="0" borderId="0" applyFont="0" applyFill="0" applyBorder="0" applyAlignment="0" applyProtection="0"/>
    <xf numFmtId="4" fontId="51" fillId="8" borderId="100" applyNumberFormat="0" applyProtection="0">
      <alignment horizontal="right" vertical="center"/>
    </xf>
    <xf numFmtId="9" fontId="2" fillId="0" borderId="0" applyFont="0" applyFill="0" applyBorder="0" applyAlignment="0" applyProtection="0"/>
    <xf numFmtId="4" fontId="8" fillId="14" borderId="104" applyNumberFormat="0" applyProtection="0">
      <alignment horizontal="left" vertical="center" indent="1"/>
    </xf>
    <xf numFmtId="4" fontId="51" fillId="45" borderId="100" applyNumberFormat="0" applyProtection="0">
      <alignment horizontal="right" vertical="center"/>
    </xf>
    <xf numFmtId="4" fontId="51" fillId="44" borderId="100" applyNumberFormat="0" applyProtection="0">
      <alignment horizontal="right" vertical="center"/>
    </xf>
    <xf numFmtId="4" fontId="51" fillId="15" borderId="100" applyNumberFormat="0" applyProtection="0">
      <alignment horizontal="right" vertical="center"/>
    </xf>
    <xf numFmtId="9" fontId="8" fillId="0" borderId="0" applyFont="0" applyFill="0" applyBorder="0" applyAlignment="0" applyProtection="0"/>
    <xf numFmtId="4" fontId="51" fillId="43" borderId="100" applyNumberFormat="0" applyProtection="0">
      <alignment horizontal="right" vertical="center"/>
    </xf>
    <xf numFmtId="4" fontId="51" fillId="42" borderId="100" applyNumberFormat="0" applyProtection="0">
      <alignment horizontal="right" vertical="center"/>
    </xf>
    <xf numFmtId="4" fontId="51" fillId="41" borderId="100" applyNumberFormat="0" applyProtection="0">
      <alignment horizontal="right" vertical="center"/>
    </xf>
    <xf numFmtId="4" fontId="51" fillId="97" borderId="100" applyNumberFormat="0" applyProtection="0">
      <alignment horizontal="right" vertical="center"/>
    </xf>
    <xf numFmtId="4" fontId="51" fillId="96" borderId="100" applyNumberFormat="0" applyProtection="0">
      <alignment horizontal="left" vertical="center" indent="1"/>
    </xf>
    <xf numFmtId="4" fontId="51" fillId="95" borderId="100" applyNumberFormat="0" applyProtection="0">
      <alignment horizontal="left" vertical="center" indent="1"/>
    </xf>
    <xf numFmtId="4" fontId="51" fillId="39" borderId="100" applyNumberFormat="0" applyProtection="0">
      <alignment vertical="center"/>
    </xf>
    <xf numFmtId="0" fontId="51" fillId="31" borderId="100" applyNumberFormat="0" applyFont="0" applyAlignment="0" applyProtection="0"/>
    <xf numFmtId="0" fontId="44" fillId="92" borderId="102" applyNumberFormat="0" applyAlignment="0" applyProtection="0"/>
    <xf numFmtId="4" fontId="51" fillId="96" borderId="100" applyNumberFormat="0" applyProtection="0">
      <alignment horizontal="left" vertical="center" indent="1"/>
    </xf>
    <xf numFmtId="4" fontId="51" fillId="8" borderId="104" applyNumberFormat="0" applyProtection="0">
      <alignment horizontal="left" vertical="center" indent="1"/>
    </xf>
    <xf numFmtId="0" fontId="33" fillId="0" borderId="106" applyNumberFormat="0" applyFill="0" applyAlignment="0" applyProtection="0"/>
    <xf numFmtId="4" fontId="82" fillId="11" borderId="100" applyNumberFormat="0" applyProtection="0">
      <alignment horizontal="right" vertical="center"/>
    </xf>
    <xf numFmtId="0" fontId="79" fillId="8" borderId="103" applyNumberFormat="0" applyProtection="0">
      <alignment horizontal="left" vertical="top" indent="1"/>
    </xf>
    <xf numFmtId="4" fontId="51" fillId="96" borderId="100" applyNumberFormat="0" applyProtection="0">
      <alignment horizontal="left" vertical="center" indent="1"/>
    </xf>
    <xf numFmtId="4" fontId="86" fillId="100" borderId="100" applyNumberFormat="0" applyProtection="0">
      <alignment horizontal="right" vertical="center"/>
    </xf>
    <xf numFmtId="0" fontId="79" fillId="10" borderId="103" applyNumberFormat="0" applyProtection="0">
      <alignment horizontal="left" vertical="top" indent="1"/>
    </xf>
    <xf numFmtId="4" fontId="79" fillId="16" borderId="103" applyNumberFormat="0" applyProtection="0">
      <alignment horizontal="left" vertical="center" indent="1"/>
    </xf>
    <xf numFmtId="4" fontId="79" fillId="10" borderId="103" applyNumberFormat="0" applyProtection="0">
      <alignment vertical="center"/>
    </xf>
    <xf numFmtId="9" fontId="2" fillId="0" borderId="0" applyFont="0" applyFill="0" applyBorder="0" applyAlignment="0" applyProtection="0"/>
    <xf numFmtId="0" fontId="48" fillId="14" borderId="105" applyBorder="0"/>
    <xf numFmtId="0" fontId="51" fillId="47" borderId="103" applyNumberFormat="0" applyProtection="0">
      <alignment horizontal="left" vertical="top" indent="1"/>
    </xf>
    <xf numFmtId="0" fontId="51" fillId="47" borderId="100" applyNumberFormat="0" applyProtection="0">
      <alignment horizontal="left" vertical="center" indent="1"/>
    </xf>
    <xf numFmtId="0" fontId="51" fillId="12" borderId="103" applyNumberFormat="0" applyProtection="0">
      <alignment horizontal="left" vertical="top" indent="1"/>
    </xf>
    <xf numFmtId="0" fontId="51" fillId="12" borderId="100" applyNumberFormat="0" applyProtection="0">
      <alignment horizontal="left" vertical="center" indent="1"/>
    </xf>
    <xf numFmtId="0" fontId="51" fillId="8" borderId="103" applyNumberFormat="0" applyProtection="0">
      <alignment horizontal="left" vertical="top" indent="1"/>
    </xf>
    <xf numFmtId="0" fontId="51" fillId="98" borderId="100" applyNumberFormat="0" applyProtection="0">
      <alignment horizontal="left" vertical="center" indent="1"/>
    </xf>
    <xf numFmtId="0" fontId="51" fillId="14" borderId="103" applyNumberFormat="0" applyProtection="0">
      <alignment horizontal="left" vertical="top" indent="1"/>
    </xf>
    <xf numFmtId="0" fontId="51" fillId="16" borderId="100" applyNumberFormat="0" applyProtection="0">
      <alignment horizontal="left" vertical="center" indent="1"/>
    </xf>
    <xf numFmtId="4" fontId="51" fillId="8" borderId="104" applyNumberFormat="0" applyProtection="0">
      <alignment horizontal="left" vertical="center" indent="1"/>
    </xf>
    <xf numFmtId="4" fontId="51" fillId="47" borderId="104" applyNumberFormat="0" applyProtection="0">
      <alignment horizontal="left" vertical="center" indent="1"/>
    </xf>
    <xf numFmtId="4" fontId="51" fillId="8" borderId="100" applyNumberFormat="0" applyProtection="0">
      <alignment horizontal="right" vertical="center"/>
    </xf>
    <xf numFmtId="4" fontId="8" fillId="14" borderId="104" applyNumberFormat="0" applyProtection="0">
      <alignment horizontal="left" vertical="center" indent="1"/>
    </xf>
    <xf numFmtId="4" fontId="8" fillId="14" borderId="104" applyNumberFormat="0" applyProtection="0">
      <alignment horizontal="left" vertical="center" indent="1"/>
    </xf>
    <xf numFmtId="4" fontId="51" fillId="46" borderId="104" applyNumberFormat="0" applyProtection="0">
      <alignment horizontal="left" vertical="center" indent="1"/>
    </xf>
    <xf numFmtId="4" fontId="51" fillId="44" borderId="100" applyNumberFormat="0" applyProtection="0">
      <alignment horizontal="right" vertical="center"/>
    </xf>
    <xf numFmtId="4" fontId="51" fillId="43" borderId="100" applyNumberFormat="0" applyProtection="0">
      <alignment horizontal="right" vertical="center"/>
    </xf>
    <xf numFmtId="4" fontId="51" fillId="41" borderId="100" applyNumberFormat="0" applyProtection="0">
      <alignment horizontal="right" vertical="center"/>
    </xf>
    <xf numFmtId="4" fontId="51" fillId="40" borderId="104" applyNumberFormat="0" applyProtection="0">
      <alignment horizontal="right" vertical="center"/>
    </xf>
    <xf numFmtId="4" fontId="51" fillId="97" borderId="100" applyNumberFormat="0" applyProtection="0">
      <alignment horizontal="right" vertical="center"/>
    </xf>
    <xf numFmtId="4" fontId="51" fillId="96" borderId="100" applyNumberFormat="0" applyProtection="0">
      <alignment horizontal="left" vertical="center" indent="1"/>
    </xf>
    <xf numFmtId="4" fontId="51" fillId="95" borderId="100" applyNumberFormat="0" applyProtection="0">
      <alignment horizontal="left" vertical="center" indent="1"/>
    </xf>
    <xf numFmtId="4" fontId="86" fillId="95" borderId="100" applyNumberFormat="0" applyProtection="0">
      <alignment vertical="center"/>
    </xf>
    <xf numFmtId="0" fontId="51" fillId="31" borderId="100" applyNumberFormat="0" applyFont="0" applyAlignment="0" applyProtection="0"/>
    <xf numFmtId="0" fontId="39" fillId="32" borderId="100" applyNumberFormat="0" applyAlignment="0" applyProtection="0"/>
    <xf numFmtId="0" fontId="84" fillId="92" borderId="100" applyNumberFormat="0" applyAlignment="0" applyProtection="0"/>
    <xf numFmtId="0" fontId="51" fillId="47" borderId="103" applyNumberFormat="0" applyProtection="0">
      <alignment horizontal="left" vertical="top" indent="1"/>
    </xf>
    <xf numFmtId="0" fontId="79" fillId="10" borderId="103" applyNumberFormat="0" applyProtection="0">
      <alignment horizontal="left" vertical="top" indent="1"/>
    </xf>
    <xf numFmtId="4" fontId="51" fillId="15" borderId="100" applyNumberFormat="0" applyProtection="0">
      <alignment horizontal="right" vertical="center"/>
    </xf>
    <xf numFmtId="4" fontId="86" fillId="95" borderId="100" applyNumberFormat="0" applyProtection="0">
      <alignment vertical="center"/>
    </xf>
    <xf numFmtId="4" fontId="86" fillId="100" borderId="100" applyNumberFormat="0" applyProtection="0">
      <alignment horizontal="right" vertical="center"/>
    </xf>
    <xf numFmtId="4" fontId="51" fillId="40" borderId="104" applyNumberFormat="0" applyProtection="0">
      <alignment horizontal="right" vertical="center"/>
    </xf>
    <xf numFmtId="4" fontId="51" fillId="8" borderId="100" applyNumberFormat="0" applyProtection="0">
      <alignment horizontal="right" vertical="center"/>
    </xf>
    <xf numFmtId="0" fontId="51" fillId="8" borderId="103" applyNumberFormat="0" applyProtection="0">
      <alignment horizontal="left" vertical="top" indent="1"/>
    </xf>
    <xf numFmtId="4" fontId="51" fillId="45" borderId="100" applyNumberFormat="0" applyProtection="0">
      <alignment horizontal="right" vertical="center"/>
    </xf>
    <xf numFmtId="4" fontId="79" fillId="16" borderId="103" applyNumberFormat="0" applyProtection="0">
      <alignment horizontal="left" vertical="center" indent="1"/>
    </xf>
    <xf numFmtId="4" fontId="82" fillId="11" borderId="100" applyNumberFormat="0" applyProtection="0">
      <alignment horizontal="right" vertical="center"/>
    </xf>
    <xf numFmtId="4" fontId="51" fillId="39" borderId="100" applyNumberFormat="0" applyProtection="0">
      <alignment vertical="center"/>
    </xf>
    <xf numFmtId="4" fontId="79" fillId="10" borderId="103" applyNumberFormat="0" applyProtection="0">
      <alignment vertical="center"/>
    </xf>
    <xf numFmtId="4" fontId="51" fillId="43" borderId="100" applyNumberFormat="0" applyProtection="0">
      <alignment horizontal="right" vertical="center"/>
    </xf>
    <xf numFmtId="4" fontId="51" fillId="46" borderId="104" applyNumberFormat="0" applyProtection="0">
      <alignment horizontal="left" vertical="center" indent="1"/>
    </xf>
    <xf numFmtId="4" fontId="51" fillId="97" borderId="100" applyNumberFormat="0" applyProtection="0">
      <alignment horizontal="right" vertical="center"/>
    </xf>
    <xf numFmtId="4" fontId="51" fillId="8" borderId="104" applyNumberFormat="0" applyProtection="0">
      <alignment horizontal="left" vertical="center" indent="1"/>
    </xf>
    <xf numFmtId="4" fontId="51" fillId="96" borderId="100" applyNumberFormat="0" applyProtection="0">
      <alignment horizontal="left" vertical="center" indent="1"/>
    </xf>
    <xf numFmtId="0" fontId="51" fillId="8" borderId="103" applyNumberFormat="0" applyProtection="0">
      <alignment horizontal="left" vertical="top" indent="1"/>
    </xf>
    <xf numFmtId="0" fontId="51" fillId="31" borderId="100" applyNumberFormat="0" applyFont="0" applyAlignment="0" applyProtection="0"/>
    <xf numFmtId="0" fontId="51" fillId="98" borderId="100" applyNumberFormat="0" applyProtection="0">
      <alignment horizontal="left" vertical="center" indent="1"/>
    </xf>
    <xf numFmtId="0" fontId="51" fillId="31" borderId="100" applyNumberFormat="0" applyFont="0" applyAlignment="0" applyProtection="0"/>
    <xf numFmtId="4" fontId="51" fillId="42" borderId="100" applyNumberFormat="0" applyProtection="0">
      <alignment horizontal="right" vertical="center"/>
    </xf>
    <xf numFmtId="0" fontId="51" fillId="98" borderId="100" applyNumberFormat="0" applyProtection="0">
      <alignment horizontal="left" vertical="center" indent="1"/>
    </xf>
    <xf numFmtId="4" fontId="51" fillId="15" borderId="100" applyNumberFormat="0" applyProtection="0">
      <alignment horizontal="right" vertical="center"/>
    </xf>
    <xf numFmtId="4" fontId="51" fillId="13" borderId="100" applyNumberFormat="0" applyProtection="0">
      <alignment horizontal="right" vertical="center"/>
    </xf>
    <xf numFmtId="0" fontId="51" fillId="8" borderId="103" applyNumberFormat="0" applyProtection="0">
      <alignment horizontal="left" vertical="top" indent="1"/>
    </xf>
    <xf numFmtId="4" fontId="51" fillId="97" borderId="100" applyNumberFormat="0" applyProtection="0">
      <alignment horizontal="right" vertical="center"/>
    </xf>
    <xf numFmtId="4" fontId="51" fillId="8" borderId="104" applyNumberFormat="0" applyProtection="0">
      <alignment horizontal="left" vertical="center" indent="1"/>
    </xf>
    <xf numFmtId="4" fontId="51" fillId="44" borderId="100" applyNumberFormat="0" applyProtection="0">
      <alignment horizontal="right" vertical="center"/>
    </xf>
    <xf numFmtId="4" fontId="51" fillId="43" borderId="100" applyNumberFormat="0" applyProtection="0">
      <alignment horizontal="right" vertical="center"/>
    </xf>
    <xf numFmtId="0" fontId="51" fillId="47" borderId="103" applyNumberFormat="0" applyProtection="0">
      <alignment horizontal="left" vertical="top" indent="1"/>
    </xf>
    <xf numFmtId="4" fontId="51" fillId="46" borderId="104" applyNumberFormat="0" applyProtection="0">
      <alignment horizontal="left" vertical="center" indent="1"/>
    </xf>
    <xf numFmtId="0" fontId="51" fillId="31" borderId="100" applyNumberFormat="0" applyFont="0" applyAlignment="0" applyProtection="0"/>
    <xf numFmtId="4" fontId="51" fillId="8" borderId="100" applyNumberFormat="0" applyProtection="0">
      <alignment horizontal="right" vertical="center"/>
    </xf>
    <xf numFmtId="4" fontId="51" fillId="45" borderId="100" applyNumberFormat="0" applyProtection="0">
      <alignment horizontal="right" vertical="center"/>
    </xf>
    <xf numFmtId="0" fontId="79" fillId="10" borderId="103" applyNumberFormat="0" applyProtection="0">
      <alignment horizontal="left" vertical="top" indent="1"/>
    </xf>
    <xf numFmtId="0" fontId="51" fillId="47" borderId="100" applyNumberFormat="0" applyProtection="0">
      <alignment horizontal="left" vertical="center" indent="1"/>
    </xf>
    <xf numFmtId="0" fontId="51" fillId="12" borderId="100" applyNumberFormat="0" applyProtection="0">
      <alignment horizontal="left" vertical="center" indent="1"/>
    </xf>
    <xf numFmtId="4" fontId="51" fillId="45" borderId="100" applyNumberFormat="0" applyProtection="0">
      <alignment horizontal="right" vertical="center"/>
    </xf>
    <xf numFmtId="0" fontId="51" fillId="12" borderId="100" applyNumberFormat="0" applyProtection="0">
      <alignment horizontal="left" vertical="center" indent="1"/>
    </xf>
    <xf numFmtId="4" fontId="51" fillId="44" borderId="100" applyNumberFormat="0" applyProtection="0">
      <alignment horizontal="right" vertical="center"/>
    </xf>
    <xf numFmtId="4" fontId="51" fillId="43" borderId="100" applyNumberFormat="0" applyProtection="0">
      <alignment horizontal="right" vertical="center"/>
    </xf>
    <xf numFmtId="4" fontId="51" fillId="96" borderId="100" applyNumberFormat="0" applyProtection="0">
      <alignment horizontal="left" vertical="center" indent="1"/>
    </xf>
    <xf numFmtId="4" fontId="51" fillId="47" borderId="104" applyNumberFormat="0" applyProtection="0">
      <alignment horizontal="left" vertical="center" indent="1"/>
    </xf>
    <xf numFmtId="4" fontId="51" fillId="97" borderId="100" applyNumberFormat="0" applyProtection="0">
      <alignment horizontal="right" vertical="center"/>
    </xf>
    <xf numFmtId="4" fontId="51" fillId="8" borderId="104" applyNumberFormat="0" applyProtection="0">
      <alignment horizontal="left" vertical="center" indent="1"/>
    </xf>
    <xf numFmtId="4" fontId="51" fillId="8" borderId="100" applyNumberFormat="0" applyProtection="0">
      <alignment horizontal="right" vertical="center"/>
    </xf>
    <xf numFmtId="4" fontId="51" fillId="41" borderId="100" applyNumberFormat="0" applyProtection="0">
      <alignment horizontal="right" vertical="center"/>
    </xf>
    <xf numFmtId="4" fontId="51" fillId="97" borderId="100" applyNumberFormat="0" applyProtection="0">
      <alignment horizontal="right" vertical="center"/>
    </xf>
    <xf numFmtId="0" fontId="33" fillId="0" borderId="106" applyNumberFormat="0" applyFill="0" applyAlignment="0" applyProtection="0"/>
    <xf numFmtId="4" fontId="51" fillId="97" borderId="100" applyNumberFormat="0" applyProtection="0">
      <alignment horizontal="right" vertical="center"/>
    </xf>
    <xf numFmtId="4" fontId="51" fillId="45" borderId="100" applyNumberFormat="0" applyProtection="0">
      <alignment horizontal="right" vertical="center"/>
    </xf>
    <xf numFmtId="4" fontId="51" fillId="8" borderId="100" applyNumberFormat="0" applyProtection="0">
      <alignment horizontal="right" vertical="center"/>
    </xf>
    <xf numFmtId="4" fontId="51" fillId="96" borderId="100" applyNumberFormat="0" applyProtection="0">
      <alignment horizontal="left" vertical="center" indent="1"/>
    </xf>
    <xf numFmtId="0" fontId="51" fillId="14" borderId="103" applyNumberFormat="0" applyProtection="0">
      <alignment horizontal="left" vertical="top" indent="1"/>
    </xf>
    <xf numFmtId="4" fontId="8" fillId="14" borderId="104" applyNumberFormat="0" applyProtection="0">
      <alignment horizontal="left" vertical="center" indent="1"/>
    </xf>
    <xf numFmtId="0" fontId="44" fillId="92" borderId="102" applyNumberFormat="0" applyAlignment="0" applyProtection="0"/>
    <xf numFmtId="4" fontId="51" fillId="41" borderId="100" applyNumberFormat="0" applyProtection="0">
      <alignment horizontal="right" vertical="center"/>
    </xf>
    <xf numFmtId="4" fontId="79" fillId="16" borderId="103" applyNumberFormat="0" applyProtection="0">
      <alignment horizontal="left" vertical="center" indent="1"/>
    </xf>
    <xf numFmtId="4" fontId="51" fillId="44" borderId="100" applyNumberFormat="0" applyProtection="0">
      <alignment horizontal="right" vertical="center"/>
    </xf>
    <xf numFmtId="0" fontId="51" fillId="16" borderId="100" applyNumberFormat="0" applyProtection="0">
      <alignment horizontal="left" vertical="center" indent="1"/>
    </xf>
    <xf numFmtId="0" fontId="79" fillId="8" borderId="103" applyNumberFormat="0" applyProtection="0">
      <alignment horizontal="left" vertical="top" indent="1"/>
    </xf>
    <xf numFmtId="0" fontId="33" fillId="0" borderId="106" applyNumberFormat="0" applyFill="0" applyAlignment="0" applyProtection="0"/>
    <xf numFmtId="4" fontId="51" fillId="0" borderId="100" applyNumberFormat="0" applyProtection="0">
      <alignment horizontal="right" vertical="center"/>
    </xf>
    <xf numFmtId="0" fontId="79" fillId="10" borderId="103" applyNumberFormat="0" applyProtection="0">
      <alignment horizontal="left" vertical="top" indent="1"/>
    </xf>
    <xf numFmtId="0" fontId="51" fillId="47" borderId="103" applyNumberFormat="0" applyProtection="0">
      <alignment horizontal="left" vertical="top" indent="1"/>
    </xf>
    <xf numFmtId="0" fontId="51" fillId="47" borderId="100" applyNumberFormat="0" applyProtection="0">
      <alignment horizontal="left" vertical="center" indent="1"/>
    </xf>
    <xf numFmtId="0" fontId="51" fillId="12" borderId="103" applyNumberFormat="0" applyProtection="0">
      <alignment horizontal="left" vertical="top" indent="1"/>
    </xf>
    <xf numFmtId="0" fontId="51" fillId="12" borderId="100" applyNumberFormat="0" applyProtection="0">
      <alignment horizontal="left" vertical="center" indent="1"/>
    </xf>
    <xf numFmtId="0" fontId="51" fillId="98" borderId="100" applyNumberFormat="0" applyProtection="0">
      <alignment horizontal="left" vertical="center" indent="1"/>
    </xf>
    <xf numFmtId="0" fontId="51" fillId="14" borderId="103" applyNumberFormat="0" applyProtection="0">
      <alignment horizontal="left" vertical="top" indent="1"/>
    </xf>
    <xf numFmtId="0" fontId="51" fillId="16" borderId="100" applyNumberFormat="0" applyProtection="0">
      <alignment horizontal="left" vertical="center" indent="1"/>
    </xf>
    <xf numFmtId="4" fontId="51" fillId="8" borderId="104" applyNumberFormat="0" applyProtection="0">
      <alignment horizontal="left" vertical="center" indent="1"/>
    </xf>
    <xf numFmtId="4" fontId="51" fillId="47" borderId="104" applyNumberFormat="0" applyProtection="0">
      <alignment horizontal="left" vertical="center" indent="1"/>
    </xf>
    <xf numFmtId="4" fontId="51" fillId="8" borderId="100" applyNumberFormat="0" applyProtection="0">
      <alignment horizontal="right" vertical="center"/>
    </xf>
    <xf numFmtId="4" fontId="8" fillId="14" borderId="104" applyNumberFormat="0" applyProtection="0">
      <alignment horizontal="left" vertical="center" indent="1"/>
    </xf>
    <xf numFmtId="4" fontId="8" fillId="14" borderId="104" applyNumberFormat="0" applyProtection="0">
      <alignment horizontal="left" vertical="center" indent="1"/>
    </xf>
    <xf numFmtId="4" fontId="51" fillId="46" borderId="104" applyNumberFormat="0" applyProtection="0">
      <alignment horizontal="left" vertical="center" indent="1"/>
    </xf>
    <xf numFmtId="4" fontId="51" fillId="45" borderId="100" applyNumberFormat="0" applyProtection="0">
      <alignment horizontal="right" vertical="center"/>
    </xf>
    <xf numFmtId="4" fontId="51" fillId="44" borderId="100" applyNumberFormat="0" applyProtection="0">
      <alignment horizontal="right" vertical="center"/>
    </xf>
    <xf numFmtId="4" fontId="51" fillId="15" borderId="100" applyNumberFormat="0" applyProtection="0">
      <alignment horizontal="right" vertical="center"/>
    </xf>
    <xf numFmtId="4" fontId="51" fillId="43" borderId="100" applyNumberFormat="0" applyProtection="0">
      <alignment horizontal="right" vertical="center"/>
    </xf>
    <xf numFmtId="4" fontId="51" fillId="42" borderId="100" applyNumberFormat="0" applyProtection="0">
      <alignment horizontal="right" vertical="center"/>
    </xf>
    <xf numFmtId="4" fontId="51" fillId="41" borderId="100" applyNumberFormat="0" applyProtection="0">
      <alignment horizontal="right" vertical="center"/>
    </xf>
    <xf numFmtId="4" fontId="51" fillId="40" borderId="104" applyNumberFormat="0" applyProtection="0">
      <alignment horizontal="right" vertical="center"/>
    </xf>
    <xf numFmtId="4" fontId="51" fillId="97" borderId="100" applyNumberFormat="0" applyProtection="0">
      <alignment horizontal="right" vertical="center"/>
    </xf>
    <xf numFmtId="4" fontId="51" fillId="13" borderId="100" applyNumberFormat="0" applyProtection="0">
      <alignment horizontal="right" vertical="center"/>
    </xf>
    <xf numFmtId="4" fontId="51" fillId="96" borderId="100" applyNumberFormat="0" applyProtection="0">
      <alignment horizontal="left" vertical="center" indent="1"/>
    </xf>
    <xf numFmtId="0" fontId="80" fillId="39" borderId="103" applyNumberFormat="0" applyProtection="0">
      <alignment horizontal="left" vertical="top" indent="1"/>
    </xf>
    <xf numFmtId="4" fontId="51" fillId="95" borderId="100" applyNumberFormat="0" applyProtection="0">
      <alignment horizontal="left" vertical="center" indent="1"/>
    </xf>
    <xf numFmtId="4" fontId="51" fillId="39" borderId="100" applyNumberFormat="0" applyProtection="0">
      <alignment vertical="center"/>
    </xf>
    <xf numFmtId="0" fontId="44" fillId="92" borderId="102" applyNumberFormat="0" applyAlignment="0" applyProtection="0"/>
    <xf numFmtId="0" fontId="51" fillId="31" borderId="100" applyNumberFormat="0" applyFont="0" applyAlignment="0" applyProtection="0"/>
    <xf numFmtId="0" fontId="39" fillId="32" borderId="100" applyNumberFormat="0" applyAlignment="0" applyProtection="0"/>
    <xf numFmtId="0" fontId="84" fillId="92" borderId="100" applyNumberFormat="0" applyAlignment="0" applyProtection="0"/>
    <xf numFmtId="0" fontId="51" fillId="31" borderId="100" applyNumberFormat="0" applyFont="0" applyAlignment="0" applyProtection="0"/>
    <xf numFmtId="4" fontId="51" fillId="95" borderId="100" applyNumberFormat="0" applyProtection="0">
      <alignment horizontal="left" vertical="center" indent="1"/>
    </xf>
    <xf numFmtId="0" fontId="51" fillId="49" borderId="108"/>
    <xf numFmtId="0" fontId="39" fillId="32" borderId="100" applyNumberFormat="0" applyAlignment="0" applyProtection="0"/>
    <xf numFmtId="0" fontId="51" fillId="8" borderId="103" applyNumberFormat="0" applyProtection="0">
      <alignment horizontal="left" vertical="top" indent="1"/>
    </xf>
    <xf numFmtId="4" fontId="51" fillId="96" borderId="100" applyNumberFormat="0" applyProtection="0">
      <alignment horizontal="left" vertical="center" indent="1"/>
    </xf>
    <xf numFmtId="4" fontId="51" fillId="39" borderId="100" applyNumberFormat="0" applyProtection="0">
      <alignment vertical="center"/>
    </xf>
    <xf numFmtId="0" fontId="51" fillId="47" borderId="100" applyNumberFormat="0" applyProtection="0">
      <alignment horizontal="left" vertical="center" indent="1"/>
    </xf>
    <xf numFmtId="4" fontId="51" fillId="96" borderId="100" applyNumberFormat="0" applyProtection="0">
      <alignment horizontal="left" vertical="center" indent="1"/>
    </xf>
    <xf numFmtId="4" fontId="51" fillId="39" borderId="100" applyNumberFormat="0" applyProtection="0">
      <alignment vertical="center"/>
    </xf>
    <xf numFmtId="4" fontId="51" fillId="97" borderId="100" applyNumberFormat="0" applyProtection="0">
      <alignment horizontal="right" vertical="center"/>
    </xf>
    <xf numFmtId="4" fontId="51" fillId="96" borderId="100" applyNumberFormat="0" applyProtection="0">
      <alignment horizontal="left" vertical="center" indent="1"/>
    </xf>
    <xf numFmtId="4" fontId="51" fillId="8" borderId="100" applyNumberFormat="0" applyProtection="0">
      <alignment horizontal="right" vertical="center"/>
    </xf>
    <xf numFmtId="4" fontId="51" fillId="0" borderId="100" applyNumberFormat="0" applyProtection="0">
      <alignment horizontal="right" vertical="center"/>
    </xf>
    <xf numFmtId="0" fontId="79" fillId="10" borderId="103" applyNumberFormat="0" applyProtection="0">
      <alignment horizontal="left" vertical="top" indent="1"/>
    </xf>
    <xf numFmtId="4" fontId="51" fillId="42" borderId="100" applyNumberFormat="0" applyProtection="0">
      <alignment horizontal="right" vertical="center"/>
    </xf>
    <xf numFmtId="0" fontId="51" fillId="49" borderId="108"/>
    <xf numFmtId="4" fontId="51" fillId="13" borderId="100" applyNumberFormat="0" applyProtection="0">
      <alignment horizontal="right" vertical="center"/>
    </xf>
    <xf numFmtId="4" fontId="51" fillId="47" borderId="104" applyNumberFormat="0" applyProtection="0">
      <alignment horizontal="left" vertical="center" indent="1"/>
    </xf>
    <xf numFmtId="4" fontId="8" fillId="14" borderId="104" applyNumberFormat="0" applyProtection="0">
      <alignment horizontal="left" vertical="center" indent="1"/>
    </xf>
    <xf numFmtId="4" fontId="51" fillId="40" borderId="104" applyNumberFormat="0" applyProtection="0">
      <alignment horizontal="right" vertical="center"/>
    </xf>
    <xf numFmtId="0" fontId="51" fillId="12" borderId="103" applyNumberFormat="0" applyProtection="0">
      <alignment horizontal="left" vertical="top" indent="1"/>
    </xf>
    <xf numFmtId="4" fontId="51" fillId="43" borderId="100" applyNumberFormat="0" applyProtection="0">
      <alignment horizontal="right" vertical="center"/>
    </xf>
    <xf numFmtId="0" fontId="51" fillId="47" borderId="100" applyNumberFormat="0" applyProtection="0">
      <alignment horizontal="left" vertical="center" indent="1"/>
    </xf>
    <xf numFmtId="0" fontId="51" fillId="12" borderId="103" applyNumberFormat="0" applyProtection="0">
      <alignment horizontal="left" vertical="top" indent="1"/>
    </xf>
    <xf numFmtId="4" fontId="51" fillId="46" borderId="104" applyNumberFormat="0" applyProtection="0">
      <alignment horizontal="left" vertical="center" indent="1"/>
    </xf>
    <xf numFmtId="4" fontId="51" fillId="8" borderId="104" applyNumberFormat="0" applyProtection="0">
      <alignment horizontal="left" vertical="center" indent="1"/>
    </xf>
    <xf numFmtId="0" fontId="51" fillId="16" borderId="100" applyNumberFormat="0" applyProtection="0">
      <alignment horizontal="left" vertical="center" indent="1"/>
    </xf>
    <xf numFmtId="4" fontId="51" fillId="42" borderId="100" applyNumberFormat="0" applyProtection="0">
      <alignment horizontal="right" vertical="center"/>
    </xf>
    <xf numFmtId="0" fontId="51" fillId="16" borderId="100" applyNumberFormat="0" applyProtection="0">
      <alignment horizontal="left" vertical="center" indent="1"/>
    </xf>
    <xf numFmtId="0" fontId="51" fillId="16" borderId="100" applyNumberFormat="0" applyProtection="0">
      <alignment horizontal="left" vertical="center" indent="1"/>
    </xf>
    <xf numFmtId="4" fontId="51" fillId="13" borderId="100" applyNumberFormat="0" applyProtection="0">
      <alignment horizontal="right" vertical="center"/>
    </xf>
    <xf numFmtId="4" fontId="51" fillId="8" borderId="104" applyNumberFormat="0" applyProtection="0">
      <alignment horizontal="left" vertical="center" indent="1"/>
    </xf>
    <xf numFmtId="0" fontId="51" fillId="49" borderId="108"/>
    <xf numFmtId="4" fontId="51" fillId="13" borderId="100" applyNumberFormat="0" applyProtection="0">
      <alignment horizontal="right" vertical="center"/>
    </xf>
    <xf numFmtId="4" fontId="51" fillId="42" borderId="100" applyNumberFormat="0" applyProtection="0">
      <alignment horizontal="right" vertical="center"/>
    </xf>
    <xf numFmtId="0" fontId="51" fillId="47" borderId="103" applyNumberFormat="0" applyProtection="0">
      <alignment horizontal="left" vertical="top" indent="1"/>
    </xf>
    <xf numFmtId="0" fontId="51" fillId="12" borderId="103" applyNumberFormat="0" applyProtection="0">
      <alignment horizontal="left" vertical="top" indent="1"/>
    </xf>
    <xf numFmtId="0" fontId="51" fillId="8" borderId="103" applyNumberFormat="0" applyProtection="0">
      <alignment horizontal="left" vertical="top" indent="1"/>
    </xf>
    <xf numFmtId="0" fontId="80" fillId="39" borderId="103" applyNumberFormat="0" applyProtection="0">
      <alignment horizontal="left" vertical="top" indent="1"/>
    </xf>
    <xf numFmtId="0" fontId="51" fillId="14" borderId="103" applyNumberFormat="0" applyProtection="0">
      <alignment horizontal="left" vertical="top" indent="1"/>
    </xf>
    <xf numFmtId="0" fontId="51" fillId="47" borderId="100" applyNumberFormat="0" applyProtection="0">
      <alignment horizontal="left" vertical="center" indent="1"/>
    </xf>
    <xf numFmtId="4" fontId="51" fillId="95" borderId="100" applyNumberFormat="0" applyProtection="0">
      <alignment horizontal="left" vertical="center" indent="1"/>
    </xf>
    <xf numFmtId="0" fontId="39" fillId="32" borderId="100" applyNumberFormat="0" applyAlignment="0" applyProtection="0"/>
    <xf numFmtId="0" fontId="51" fillId="98" borderId="100" applyNumberFormat="0" applyProtection="0">
      <alignment horizontal="left" vertical="center" indent="1"/>
    </xf>
    <xf numFmtId="4" fontId="51" fillId="0" borderId="100" applyNumberFormat="0" applyProtection="0">
      <alignment horizontal="right" vertical="center"/>
    </xf>
    <xf numFmtId="0" fontId="101" fillId="69" borderId="0" applyNumberFormat="0" applyBorder="0" applyAlignment="0" applyProtection="0"/>
    <xf numFmtId="4" fontId="51" fillId="0" borderId="100" applyNumberFormat="0" applyProtection="0">
      <alignment horizontal="right" vertical="center"/>
    </xf>
    <xf numFmtId="4" fontId="51" fillId="42" borderId="100" applyNumberFormat="0" applyProtection="0">
      <alignment horizontal="right" vertical="center"/>
    </xf>
    <xf numFmtId="4" fontId="51" fillId="41" borderId="100" applyNumberFormat="0" applyProtection="0">
      <alignment horizontal="right" vertical="center"/>
    </xf>
    <xf numFmtId="4" fontId="51" fillId="96" borderId="100" applyNumberFormat="0" applyProtection="0">
      <alignment horizontal="left" vertical="center" indent="1"/>
    </xf>
    <xf numFmtId="4" fontId="51" fillId="0" borderId="100" applyNumberFormat="0" applyProtection="0">
      <alignment horizontal="right" vertical="center"/>
    </xf>
    <xf numFmtId="0" fontId="51" fillId="31" borderId="100" applyNumberFormat="0" applyFont="0" applyAlignment="0" applyProtection="0"/>
    <xf numFmtId="0" fontId="80" fillId="39" borderId="103" applyNumberFormat="0" applyProtection="0">
      <alignment horizontal="left" vertical="top" indent="1"/>
    </xf>
    <xf numFmtId="0" fontId="84" fillId="92" borderId="100" applyNumberFormat="0" applyAlignment="0" applyProtection="0"/>
    <xf numFmtId="4" fontId="51" fillId="41" borderId="100" applyNumberFormat="0" applyProtection="0">
      <alignment horizontal="right" vertical="center"/>
    </xf>
    <xf numFmtId="0" fontId="48" fillId="14" borderId="105" applyBorder="0"/>
    <xf numFmtId="0" fontId="51" fillId="49" borderId="108"/>
    <xf numFmtId="0" fontId="51" fillId="16" borderId="100" applyNumberFormat="0" applyProtection="0">
      <alignment horizontal="left" vertical="center" indent="1"/>
    </xf>
    <xf numFmtId="0" fontId="51" fillId="47" borderId="103" applyNumberFormat="0" applyProtection="0">
      <alignment horizontal="left" vertical="top" indent="1"/>
    </xf>
    <xf numFmtId="0" fontId="51" fillId="47" borderId="103" applyNumberFormat="0" applyProtection="0">
      <alignment horizontal="left" vertical="top" indent="1"/>
    </xf>
    <xf numFmtId="0" fontId="51" fillId="12" borderId="103" applyNumberFormat="0" applyProtection="0">
      <alignment horizontal="left" vertical="top" indent="1"/>
    </xf>
    <xf numFmtId="0" fontId="51" fillId="8" borderId="103" applyNumberFormat="0" applyProtection="0">
      <alignment horizontal="left" vertical="top" indent="1"/>
    </xf>
    <xf numFmtId="0" fontId="51" fillId="31" borderId="100" applyNumberFormat="0" applyFont="0" applyAlignment="0" applyProtection="0"/>
    <xf numFmtId="0" fontId="51" fillId="14" borderId="103" applyNumberFormat="0" applyProtection="0">
      <alignment horizontal="left" vertical="top" indent="1"/>
    </xf>
    <xf numFmtId="4" fontId="51" fillId="39" borderId="100" applyNumberFormat="0" applyProtection="0">
      <alignment vertical="center"/>
    </xf>
    <xf numFmtId="4" fontId="51" fillId="8" borderId="100" applyNumberFormat="0" applyProtection="0">
      <alignment horizontal="right" vertical="center"/>
    </xf>
    <xf numFmtId="0" fontId="79" fillId="8" borderId="103" applyNumberFormat="0" applyProtection="0">
      <alignment horizontal="left" vertical="top" indent="1"/>
    </xf>
    <xf numFmtId="0" fontId="51" fillId="47" borderId="100" applyNumberFormat="0" applyProtection="0">
      <alignment horizontal="left" vertical="center" indent="1"/>
    </xf>
    <xf numFmtId="4" fontId="51" fillId="96" borderId="100" applyNumberFormat="0" applyProtection="0">
      <alignment horizontal="left" vertical="center" indent="1"/>
    </xf>
    <xf numFmtId="4" fontId="8" fillId="14" borderId="104" applyNumberFormat="0" applyProtection="0">
      <alignment horizontal="left" vertical="center" indent="1"/>
    </xf>
    <xf numFmtId="0" fontId="33" fillId="0" borderId="106" applyNumberFormat="0" applyFill="0" applyAlignment="0" applyProtection="0"/>
    <xf numFmtId="0" fontId="51" fillId="14" borderId="103" applyNumberFormat="0" applyProtection="0">
      <alignment horizontal="left" vertical="top" indent="1"/>
    </xf>
    <xf numFmtId="4" fontId="51" fillId="44" borderId="100" applyNumberFormat="0" applyProtection="0">
      <alignment horizontal="right" vertical="center"/>
    </xf>
    <xf numFmtId="0" fontId="51" fillId="31" borderId="100" applyNumberFormat="0" applyFont="0" applyAlignment="0" applyProtection="0"/>
    <xf numFmtId="4" fontId="51" fillId="96" borderId="100" applyNumberFormat="0" applyProtection="0">
      <alignment horizontal="left" vertical="center" indent="1"/>
    </xf>
    <xf numFmtId="4" fontId="81" fillId="48" borderId="104" applyNumberFormat="0" applyProtection="0">
      <alignment horizontal="left" vertical="center" indent="1"/>
    </xf>
    <xf numFmtId="4" fontId="86" fillId="100" borderId="100" applyNumberFormat="0" applyProtection="0">
      <alignment horizontal="right" vertical="center"/>
    </xf>
    <xf numFmtId="4" fontId="51" fillId="97" borderId="100" applyNumberFormat="0" applyProtection="0">
      <alignment horizontal="right" vertical="center"/>
    </xf>
    <xf numFmtId="4" fontId="51" fillId="97" borderId="100" applyNumberFormat="0" applyProtection="0">
      <alignment horizontal="right" vertical="center"/>
    </xf>
    <xf numFmtId="4" fontId="51" fillId="15" borderId="100" applyNumberFormat="0" applyProtection="0">
      <alignment horizontal="right" vertical="center"/>
    </xf>
    <xf numFmtId="4" fontId="51" fillId="43" borderId="100" applyNumberFormat="0" applyProtection="0">
      <alignment horizontal="right" vertical="center"/>
    </xf>
    <xf numFmtId="4" fontId="51" fillId="13" borderId="100" applyNumberFormat="0" applyProtection="0">
      <alignment horizontal="right" vertical="center"/>
    </xf>
    <xf numFmtId="4" fontId="51" fillId="41" borderId="100" applyNumberFormat="0" applyProtection="0">
      <alignment horizontal="right" vertical="center"/>
    </xf>
    <xf numFmtId="4" fontId="79" fillId="10" borderId="103" applyNumberFormat="0" applyProtection="0">
      <alignment vertical="center"/>
    </xf>
    <xf numFmtId="4" fontId="8" fillId="14" borderId="104" applyNumberFormat="0" applyProtection="0">
      <alignment horizontal="left" vertical="center" indent="1"/>
    </xf>
    <xf numFmtId="0" fontId="84" fillId="92" borderId="100" applyNumberFormat="0" applyAlignment="0" applyProtection="0"/>
    <xf numFmtId="0" fontId="51" fillId="98" borderId="100" applyNumberFormat="0" applyProtection="0">
      <alignment horizontal="left" vertical="center" indent="1"/>
    </xf>
    <xf numFmtId="0" fontId="51" fillId="12" borderId="100" applyNumberFormat="0" applyProtection="0">
      <alignment horizontal="left" vertical="center" indent="1"/>
    </xf>
    <xf numFmtId="4" fontId="51" fillId="42" borderId="100" applyNumberFormat="0" applyProtection="0">
      <alignment horizontal="right" vertical="center"/>
    </xf>
    <xf numFmtId="4" fontId="51" fillId="15" borderId="100" applyNumberFormat="0" applyProtection="0">
      <alignment horizontal="right" vertical="center"/>
    </xf>
    <xf numFmtId="0" fontId="48" fillId="14" borderId="105" applyBorder="0"/>
    <xf numFmtId="4" fontId="51" fillId="47" borderId="104" applyNumberFormat="0" applyProtection="0">
      <alignment horizontal="left" vertical="center" indent="1"/>
    </xf>
    <xf numFmtId="0" fontId="51" fillId="98" borderId="100" applyNumberFormat="0" applyProtection="0">
      <alignment horizontal="left" vertical="center" indent="1"/>
    </xf>
    <xf numFmtId="0" fontId="51" fillId="16" borderId="100" applyNumberFormat="0" applyProtection="0">
      <alignment horizontal="left" vertical="center" indent="1"/>
    </xf>
    <xf numFmtId="0" fontId="79" fillId="8" borderId="103" applyNumberFormat="0" applyProtection="0">
      <alignment horizontal="left" vertical="top" indent="1"/>
    </xf>
    <xf numFmtId="0" fontId="101" fillId="77" borderId="0" applyNumberFormat="0" applyBorder="0" applyAlignment="0" applyProtection="0"/>
    <xf numFmtId="4" fontId="51" fillId="44" borderId="100" applyNumberFormat="0" applyProtection="0">
      <alignment horizontal="right" vertical="center"/>
    </xf>
    <xf numFmtId="4" fontId="51" fillId="43" borderId="100" applyNumberFormat="0" applyProtection="0">
      <alignment horizontal="right" vertical="center"/>
    </xf>
    <xf numFmtId="0" fontId="51" fillId="31" borderId="100" applyNumberFormat="0" applyFont="0" applyAlignment="0" applyProtection="0"/>
    <xf numFmtId="0" fontId="33" fillId="0" borderId="106" applyNumberFormat="0" applyFill="0" applyAlignment="0" applyProtection="0"/>
    <xf numFmtId="0" fontId="51" fillId="8" borderId="103" applyNumberFormat="0" applyProtection="0">
      <alignment horizontal="left" vertical="top" indent="1"/>
    </xf>
    <xf numFmtId="0" fontId="51" fillId="12" borderId="103" applyNumberFormat="0" applyProtection="0">
      <alignment horizontal="left" vertical="top" indent="1"/>
    </xf>
    <xf numFmtId="0" fontId="80" fillId="39" borderId="103" applyNumberFormat="0" applyProtection="0">
      <alignment horizontal="left" vertical="top" indent="1"/>
    </xf>
    <xf numFmtId="4" fontId="79" fillId="16" borderId="103" applyNumberFormat="0" applyProtection="0">
      <alignment horizontal="left" vertical="center" indent="1"/>
    </xf>
    <xf numFmtId="4" fontId="86" fillId="99" borderId="108" applyNumberFormat="0" applyProtection="0">
      <alignment vertical="center"/>
    </xf>
    <xf numFmtId="0" fontId="48" fillId="14" borderId="105" applyBorder="0"/>
    <xf numFmtId="0" fontId="51" fillId="8" borderId="103" applyNumberFormat="0" applyProtection="0">
      <alignment horizontal="left" vertical="top" indent="1"/>
    </xf>
    <xf numFmtId="0" fontId="51" fillId="47" borderId="103" applyNumberFormat="0" applyProtection="0">
      <alignment horizontal="left" vertical="top" indent="1"/>
    </xf>
    <xf numFmtId="0" fontId="51" fillId="12" borderId="103" applyNumberFormat="0" applyProtection="0">
      <alignment horizontal="left" vertical="top" indent="1"/>
    </xf>
    <xf numFmtId="4" fontId="8" fillId="14" borderId="104" applyNumberFormat="0" applyProtection="0">
      <alignment horizontal="left" vertical="center" indent="1"/>
    </xf>
    <xf numFmtId="0" fontId="51" fillId="8" borderId="103" applyNumberFormat="0" applyProtection="0">
      <alignment horizontal="left" vertical="top" indent="1"/>
    </xf>
    <xf numFmtId="0" fontId="51" fillId="14" borderId="103" applyNumberFormat="0" applyProtection="0">
      <alignment horizontal="left" vertical="top" indent="1"/>
    </xf>
    <xf numFmtId="0" fontId="84" fillId="92" borderId="100" applyNumberFormat="0" applyAlignment="0" applyProtection="0"/>
    <xf numFmtId="4" fontId="51" fillId="44" borderId="100" applyNumberFormat="0" applyProtection="0">
      <alignment horizontal="right" vertical="center"/>
    </xf>
    <xf numFmtId="4" fontId="51" fillId="8" borderId="100" applyNumberFormat="0" applyProtection="0">
      <alignment horizontal="right" vertical="center"/>
    </xf>
    <xf numFmtId="4" fontId="51" fillId="40" borderId="104" applyNumberFormat="0" applyProtection="0">
      <alignment horizontal="right" vertical="center"/>
    </xf>
    <xf numFmtId="4" fontId="51" fillId="45" borderId="100" applyNumberFormat="0" applyProtection="0">
      <alignment horizontal="right" vertical="center"/>
    </xf>
    <xf numFmtId="0" fontId="51" fillId="12" borderId="103" applyNumberFormat="0" applyProtection="0">
      <alignment horizontal="left" vertical="top" indent="1"/>
    </xf>
    <xf numFmtId="4" fontId="51" fillId="40" borderId="104" applyNumberFormat="0" applyProtection="0">
      <alignment horizontal="right" vertical="center"/>
    </xf>
    <xf numFmtId="4" fontId="51" fillId="15" borderId="100" applyNumberFormat="0" applyProtection="0">
      <alignment horizontal="right" vertical="center"/>
    </xf>
    <xf numFmtId="0" fontId="51" fillId="14" borderId="103" applyNumberFormat="0" applyProtection="0">
      <alignment horizontal="left" vertical="top" indent="1"/>
    </xf>
    <xf numFmtId="4" fontId="51" fillId="43" borderId="100" applyNumberFormat="0" applyProtection="0">
      <alignment horizontal="right" vertical="center"/>
    </xf>
    <xf numFmtId="4" fontId="51" fillId="41" borderId="100" applyNumberFormat="0" applyProtection="0">
      <alignment horizontal="right" vertical="center"/>
    </xf>
    <xf numFmtId="4" fontId="51" fillId="46" borderId="104" applyNumberFormat="0" applyProtection="0">
      <alignment horizontal="left" vertical="center" indent="1"/>
    </xf>
    <xf numFmtId="0" fontId="79" fillId="10" borderId="103" applyNumberFormat="0" applyProtection="0">
      <alignment horizontal="left" vertical="top" indent="1"/>
    </xf>
    <xf numFmtId="0" fontId="93" fillId="54" borderId="1" applyNumberFormat="0" applyAlignment="0" applyProtection="0"/>
    <xf numFmtId="4" fontId="51" fillId="46" borderId="104" applyNumberFormat="0" applyProtection="0">
      <alignment horizontal="left" vertical="center" indent="1"/>
    </xf>
    <xf numFmtId="0" fontId="51" fillId="16" borderId="100" applyNumberFormat="0" applyProtection="0">
      <alignment horizontal="left" vertical="center" indent="1"/>
    </xf>
    <xf numFmtId="0" fontId="51" fillId="47" borderId="103" applyNumberFormat="0" applyProtection="0">
      <alignment horizontal="left" vertical="top" indent="1"/>
    </xf>
    <xf numFmtId="4" fontId="8" fillId="14" borderId="104" applyNumberFormat="0" applyProtection="0">
      <alignment horizontal="left" vertical="center" indent="1"/>
    </xf>
    <xf numFmtId="4" fontId="51" fillId="15" borderId="100" applyNumberFormat="0" applyProtection="0">
      <alignment horizontal="right" vertical="center"/>
    </xf>
    <xf numFmtId="4" fontId="51" fillId="40" borderId="104" applyNumberFormat="0" applyProtection="0">
      <alignment horizontal="right" vertical="center"/>
    </xf>
    <xf numFmtId="0" fontId="51" fillId="31" borderId="100" applyNumberFormat="0" applyFont="0" applyAlignment="0" applyProtection="0"/>
    <xf numFmtId="4" fontId="51" fillId="39" borderId="100" applyNumberFormat="0" applyProtection="0">
      <alignment vertical="center"/>
    </xf>
    <xf numFmtId="4" fontId="51" fillId="95" borderId="100" applyNumberFormat="0" applyProtection="0">
      <alignment horizontal="left" vertical="center" indent="1"/>
    </xf>
    <xf numFmtId="0" fontId="51" fillId="12" borderId="100" applyNumberFormat="0" applyProtection="0">
      <alignment horizontal="left" vertical="center" indent="1"/>
    </xf>
    <xf numFmtId="4" fontId="51" fillId="0" borderId="100" applyNumberFormat="0" applyProtection="0">
      <alignment horizontal="right" vertical="center"/>
    </xf>
    <xf numFmtId="0" fontId="51" fillId="12" borderId="100" applyNumberFormat="0" applyProtection="0">
      <alignment horizontal="left" vertical="center" indent="1"/>
    </xf>
    <xf numFmtId="4" fontId="51" fillId="95" borderId="100" applyNumberFormat="0" applyProtection="0">
      <alignment horizontal="left" vertical="center" indent="1"/>
    </xf>
    <xf numFmtId="4" fontId="51" fillId="96" borderId="100" applyNumberFormat="0" applyProtection="0">
      <alignment horizontal="left" vertical="center" indent="1"/>
    </xf>
    <xf numFmtId="4" fontId="51" fillId="13" borderId="100" applyNumberFormat="0" applyProtection="0">
      <alignment horizontal="right" vertical="center"/>
    </xf>
    <xf numFmtId="0" fontId="51" fillId="47" borderId="103" applyNumberFormat="0" applyProtection="0">
      <alignment horizontal="left" vertical="top" indent="1"/>
    </xf>
    <xf numFmtId="4" fontId="51" fillId="8" borderId="100" applyNumberFormat="0" applyProtection="0">
      <alignment horizontal="right" vertical="center"/>
    </xf>
    <xf numFmtId="4" fontId="86" fillId="99" borderId="108" applyNumberFormat="0" applyProtection="0">
      <alignment vertical="center"/>
    </xf>
    <xf numFmtId="4" fontId="51" fillId="45" borderId="100" applyNumberFormat="0" applyProtection="0">
      <alignment horizontal="right" vertical="center"/>
    </xf>
    <xf numFmtId="0" fontId="51" fillId="47" borderId="100" applyNumberFormat="0" applyProtection="0">
      <alignment horizontal="left" vertical="center" indent="1"/>
    </xf>
    <xf numFmtId="4" fontId="51" fillId="13" borderId="100" applyNumberFormat="0" applyProtection="0">
      <alignment horizontal="right" vertical="center"/>
    </xf>
    <xf numFmtId="4" fontId="51" fillId="39" borderId="100" applyNumberFormat="0" applyProtection="0">
      <alignment vertical="center"/>
    </xf>
    <xf numFmtId="4" fontId="51" fillId="13" borderId="100" applyNumberFormat="0" applyProtection="0">
      <alignment horizontal="right" vertical="center"/>
    </xf>
    <xf numFmtId="4" fontId="51" fillId="96" borderId="100" applyNumberFormat="0" applyProtection="0">
      <alignment horizontal="left" vertical="center" indent="1"/>
    </xf>
    <xf numFmtId="4" fontId="51" fillId="44" borderId="100" applyNumberFormat="0" applyProtection="0">
      <alignment horizontal="right" vertical="center"/>
    </xf>
    <xf numFmtId="0" fontId="101" fillId="61" borderId="0" applyNumberFormat="0" applyBorder="0" applyAlignment="0" applyProtection="0"/>
    <xf numFmtId="0" fontId="101" fillId="65" borderId="0" applyNumberFormat="0" applyBorder="0" applyAlignment="0" applyProtection="0"/>
    <xf numFmtId="0" fontId="79" fillId="8" borderId="103" applyNumberFormat="0" applyProtection="0">
      <alignment horizontal="left" vertical="top" indent="1"/>
    </xf>
    <xf numFmtId="4" fontId="51" fillId="96" borderId="100" applyNumberFormat="0" applyProtection="0">
      <alignment horizontal="left" vertical="center" indent="1"/>
    </xf>
    <xf numFmtId="4" fontId="51" fillId="0" borderId="100" applyNumberFormat="0" applyProtection="0">
      <alignment horizontal="right" vertical="center"/>
    </xf>
    <xf numFmtId="0" fontId="79" fillId="10" borderId="103" applyNumberFormat="0" applyProtection="0">
      <alignment horizontal="left" vertical="top" indent="1"/>
    </xf>
    <xf numFmtId="0" fontId="48" fillId="14" borderId="105" applyBorder="0"/>
    <xf numFmtId="0" fontId="51" fillId="47" borderId="103" applyNumberFormat="0" applyProtection="0">
      <alignment horizontal="left" vertical="top" indent="1"/>
    </xf>
    <xf numFmtId="0" fontId="51" fillId="47" borderId="100" applyNumberFormat="0" applyProtection="0">
      <alignment horizontal="left" vertical="center" indent="1"/>
    </xf>
    <xf numFmtId="0" fontId="51" fillId="12" borderId="103" applyNumberFormat="0" applyProtection="0">
      <alignment horizontal="left" vertical="top" indent="1"/>
    </xf>
    <xf numFmtId="0" fontId="51" fillId="12" borderId="100" applyNumberFormat="0" applyProtection="0">
      <alignment horizontal="left" vertical="center" indent="1"/>
    </xf>
    <xf numFmtId="0" fontId="51" fillId="8" borderId="103" applyNumberFormat="0" applyProtection="0">
      <alignment horizontal="left" vertical="top" indent="1"/>
    </xf>
    <xf numFmtId="0" fontId="51" fillId="98" borderId="100" applyNumberFormat="0" applyProtection="0">
      <alignment horizontal="left" vertical="center" indent="1"/>
    </xf>
    <xf numFmtId="0" fontId="51" fillId="14" borderId="103" applyNumberFormat="0" applyProtection="0">
      <alignment horizontal="left" vertical="top" indent="1"/>
    </xf>
    <xf numFmtId="0" fontId="51" fillId="16" borderId="100" applyNumberFormat="0" applyProtection="0">
      <alignment horizontal="left" vertical="center" indent="1"/>
    </xf>
    <xf numFmtId="4" fontId="51" fillId="8" borderId="104" applyNumberFormat="0" applyProtection="0">
      <alignment horizontal="left" vertical="center" indent="1"/>
    </xf>
    <xf numFmtId="4" fontId="51" fillId="47" borderId="104" applyNumberFormat="0" applyProtection="0">
      <alignment horizontal="left" vertical="center" indent="1"/>
    </xf>
    <xf numFmtId="4" fontId="51" fillId="8" borderId="100" applyNumberFormat="0" applyProtection="0">
      <alignment horizontal="right" vertical="center"/>
    </xf>
    <xf numFmtId="4" fontId="8" fillId="14" borderId="104" applyNumberFormat="0" applyProtection="0">
      <alignment horizontal="left" vertical="center" indent="1"/>
    </xf>
    <xf numFmtId="4" fontId="51" fillId="46" borderId="104" applyNumberFormat="0" applyProtection="0">
      <alignment horizontal="left" vertical="center" indent="1"/>
    </xf>
    <xf numFmtId="4" fontId="51" fillId="45" borderId="100" applyNumberFormat="0" applyProtection="0">
      <alignment horizontal="right" vertical="center"/>
    </xf>
    <xf numFmtId="4" fontId="51" fillId="44" borderId="100" applyNumberFormat="0" applyProtection="0">
      <alignment horizontal="right" vertical="center"/>
    </xf>
    <xf numFmtId="4" fontId="51" fillId="15" borderId="100" applyNumberFormat="0" applyProtection="0">
      <alignment horizontal="right" vertical="center"/>
    </xf>
    <xf numFmtId="4" fontId="51" fillId="43" borderId="100" applyNumberFormat="0" applyProtection="0">
      <alignment horizontal="right" vertical="center"/>
    </xf>
    <xf numFmtId="4" fontId="51" fillId="42" borderId="100" applyNumberFormat="0" applyProtection="0">
      <alignment horizontal="right" vertical="center"/>
    </xf>
    <xf numFmtId="4" fontId="51" fillId="41" borderId="100" applyNumberFormat="0" applyProtection="0">
      <alignment horizontal="right" vertical="center"/>
    </xf>
    <xf numFmtId="4" fontId="51" fillId="40" borderId="104" applyNumberFormat="0" applyProtection="0">
      <alignment horizontal="right" vertical="center"/>
    </xf>
    <xf numFmtId="4" fontId="51" fillId="97" borderId="100" applyNumberFormat="0" applyProtection="0">
      <alignment horizontal="right" vertical="center"/>
    </xf>
    <xf numFmtId="4" fontId="51" fillId="13" borderId="100" applyNumberFormat="0" applyProtection="0">
      <alignment horizontal="right" vertical="center"/>
    </xf>
    <xf numFmtId="0" fontId="80" fillId="39" borderId="103" applyNumberFormat="0" applyProtection="0">
      <alignment horizontal="left" vertical="top" indent="1"/>
    </xf>
    <xf numFmtId="4" fontId="51" fillId="95" borderId="100" applyNumberFormat="0" applyProtection="0">
      <alignment horizontal="left" vertical="center" indent="1"/>
    </xf>
    <xf numFmtId="0" fontId="44" fillId="92" borderId="102" applyNumberFormat="0" applyAlignment="0" applyProtection="0"/>
    <xf numFmtId="0" fontId="51" fillId="31" borderId="100" applyNumberFormat="0" applyFont="0" applyAlignment="0" applyProtection="0"/>
    <xf numFmtId="0" fontId="39" fillId="32" borderId="100" applyNumberFormat="0" applyAlignment="0" applyProtection="0"/>
    <xf numFmtId="0" fontId="84" fillId="92" borderId="100" applyNumberFormat="0" applyAlignment="0" applyProtection="0"/>
    <xf numFmtId="0" fontId="27" fillId="90" borderId="0" applyNumberFormat="0" applyBorder="0" applyAlignment="0" applyProtection="0"/>
    <xf numFmtId="0" fontId="27" fillId="83" borderId="0" applyNumberFormat="0" applyBorder="0" applyAlignment="0" applyProtection="0"/>
    <xf numFmtId="0" fontId="27" fillId="89" borderId="0" applyNumberFormat="0" applyBorder="0" applyAlignment="0" applyProtection="0"/>
    <xf numFmtId="0" fontId="27" fillId="85" borderId="0" applyNumberFormat="0" applyBorder="0" applyAlignment="0" applyProtection="0"/>
    <xf numFmtId="0" fontId="27" fillId="89" borderId="0" applyNumberFormat="0" applyBorder="0" applyAlignment="0" applyProtection="0"/>
    <xf numFmtId="0" fontId="27" fillId="21" borderId="0" applyNumberFormat="0" applyBorder="0" applyAlignment="0" applyProtection="0"/>
    <xf numFmtId="0" fontId="27" fillId="85" borderId="0" applyNumberFormat="0" applyBorder="0" applyAlignment="0" applyProtection="0"/>
    <xf numFmtId="0" fontId="27" fillId="25" borderId="0" applyNumberFormat="0" applyBorder="0" applyAlignment="0" applyProtection="0"/>
    <xf numFmtId="0" fontId="27" fillId="83" borderId="0" applyNumberFormat="0" applyBorder="0" applyAlignment="0" applyProtection="0"/>
    <xf numFmtId="0" fontId="27" fillId="90" borderId="0" applyNumberFormat="0" applyBorder="0" applyAlignment="0" applyProtection="0"/>
    <xf numFmtId="0" fontId="27" fillId="85" borderId="0" applyNumberFormat="0" applyBorder="0" applyAlignment="0" applyProtection="0"/>
    <xf numFmtId="0" fontId="27" fillId="89" borderId="0" applyNumberFormat="0" applyBorder="0" applyAlignment="0" applyProtection="0"/>
    <xf numFmtId="0" fontId="27" fillId="83" borderId="0" applyNumberFormat="0" applyBorder="0" applyAlignment="0" applyProtection="0"/>
    <xf numFmtId="0" fontId="27" fillId="90" borderId="0" applyNumberFormat="0" applyBorder="0" applyAlignment="0" applyProtection="0"/>
    <xf numFmtId="0" fontId="51" fillId="81" borderId="0"/>
    <xf numFmtId="0" fontId="51" fillId="81" borderId="0"/>
    <xf numFmtId="0" fontId="8" fillId="31" borderId="101" applyNumberFormat="0" applyFont="0" applyAlignment="0" applyProtection="0"/>
    <xf numFmtId="183" fontId="8" fillId="31" borderId="101" applyNumberFormat="0" applyFont="0" applyAlignment="0" applyProtection="0"/>
    <xf numFmtId="0" fontId="8" fillId="10" borderId="101" applyNumberFormat="0" applyFont="0" applyAlignment="0" applyProtection="0"/>
    <xf numFmtId="183" fontId="8" fillId="31" borderId="101" applyNumberFormat="0" applyFont="0" applyAlignment="0" applyProtection="0"/>
    <xf numFmtId="183" fontId="8" fillId="31" borderId="101" applyNumberFormat="0" applyFont="0" applyAlignment="0" applyProtection="0"/>
    <xf numFmtId="183" fontId="8" fillId="31" borderId="101" applyNumberFormat="0" applyFont="0" applyAlignment="0" applyProtection="0"/>
    <xf numFmtId="184" fontId="8" fillId="31" borderId="101" applyNumberFormat="0" applyFont="0" applyAlignment="0" applyProtection="0"/>
    <xf numFmtId="0" fontId="8" fillId="31" borderId="101" applyNumberFormat="0" applyFont="0" applyAlignment="0" applyProtection="0"/>
    <xf numFmtId="183" fontId="8" fillId="31" borderId="101" applyNumberFormat="0" applyFont="0" applyAlignment="0" applyProtection="0"/>
    <xf numFmtId="184" fontId="8" fillId="31" borderId="101" applyNumberFormat="0" applyFont="0" applyAlignment="0" applyProtection="0"/>
    <xf numFmtId="183" fontId="8" fillId="31" borderId="101" applyNumberFormat="0" applyFont="0" applyAlignment="0" applyProtection="0"/>
    <xf numFmtId="0" fontId="51" fillId="31" borderId="100" applyNumberFormat="0" applyFont="0" applyAlignment="0" applyProtection="0"/>
    <xf numFmtId="183" fontId="8" fillId="10" borderId="101" applyNumberFormat="0" applyFont="0" applyAlignment="0" applyProtection="0"/>
    <xf numFmtId="184" fontId="8" fillId="10" borderId="101" applyNumberFormat="0" applyFont="0" applyAlignment="0" applyProtection="0"/>
    <xf numFmtId="183" fontId="8" fillId="10" borderId="101" applyNumberFormat="0" applyFont="0" applyAlignment="0" applyProtection="0"/>
    <xf numFmtId="0" fontId="8" fillId="31" borderId="101" applyNumberFormat="0" applyFont="0" applyAlignment="0" applyProtection="0"/>
    <xf numFmtId="184" fontId="8" fillId="31" borderId="101" applyNumberFormat="0" applyFont="0" applyAlignment="0" applyProtection="0"/>
    <xf numFmtId="183" fontId="8" fillId="31" borderId="101" applyNumberFormat="0" applyFont="0" applyAlignment="0" applyProtection="0"/>
    <xf numFmtId="0" fontId="8" fillId="31" borderId="101" applyNumberFormat="0" applyFont="0" applyAlignment="0" applyProtection="0"/>
    <xf numFmtId="0" fontId="8" fillId="31" borderId="101" applyNumberFormat="0" applyFont="0" applyAlignment="0" applyProtection="0"/>
    <xf numFmtId="183" fontId="8" fillId="31" borderId="101" applyNumberFormat="0" applyFont="0" applyAlignment="0" applyProtection="0"/>
    <xf numFmtId="184" fontId="8" fillId="31" borderId="101" applyNumberFormat="0" applyFont="0" applyAlignment="0" applyProtection="0"/>
    <xf numFmtId="183" fontId="8" fillId="31" borderId="101" applyNumberFormat="0" applyFont="0" applyAlignment="0" applyProtection="0"/>
    <xf numFmtId="0" fontId="8" fillId="31" borderId="101" applyNumberFormat="0" applyFont="0" applyAlignment="0" applyProtection="0"/>
    <xf numFmtId="183" fontId="8" fillId="31" borderId="101" applyNumberFormat="0" applyFont="0" applyAlignment="0" applyProtection="0"/>
    <xf numFmtId="184" fontId="8" fillId="31" borderId="101" applyNumberFormat="0" applyFont="0" applyAlignment="0" applyProtection="0"/>
    <xf numFmtId="183" fontId="8" fillId="31" borderId="101" applyNumberFormat="0" applyFont="0" applyAlignment="0" applyProtection="0"/>
    <xf numFmtId="0" fontId="8" fillId="31" borderId="101" applyNumberFormat="0" applyFont="0" applyAlignment="0" applyProtection="0"/>
    <xf numFmtId="0" fontId="8" fillId="31" borderId="101" applyNumberFormat="0" applyFont="0" applyAlignment="0" applyProtection="0"/>
    <xf numFmtId="183" fontId="8" fillId="31" borderId="101" applyNumberFormat="0" applyFont="0" applyAlignment="0" applyProtection="0"/>
    <xf numFmtId="183" fontId="8" fillId="31" borderId="101" applyNumberFormat="0" applyFont="0" applyAlignment="0" applyProtection="0"/>
    <xf numFmtId="184" fontId="8" fillId="31" borderId="101" applyNumberFormat="0" applyFont="0" applyAlignment="0" applyProtection="0"/>
    <xf numFmtId="183" fontId="8" fillId="31" borderId="101" applyNumberFormat="0" applyFont="0" applyAlignment="0" applyProtection="0"/>
    <xf numFmtId="184" fontId="8" fillId="31" borderId="101" applyNumberFormat="0" applyFont="0" applyAlignment="0" applyProtection="0"/>
    <xf numFmtId="183" fontId="8" fillId="31" borderId="101" applyNumberFormat="0" applyFont="0" applyAlignment="0" applyProtection="0"/>
    <xf numFmtId="0" fontId="8" fillId="31" borderId="101" applyNumberFormat="0" applyFont="0" applyAlignment="0" applyProtection="0"/>
    <xf numFmtId="183" fontId="8" fillId="31" borderId="101" applyNumberFormat="0" applyFont="0" applyAlignment="0" applyProtection="0"/>
    <xf numFmtId="184" fontId="8" fillId="31" borderId="101" applyNumberFormat="0" applyFont="0" applyAlignment="0" applyProtection="0"/>
    <xf numFmtId="183" fontId="8" fillId="31" borderId="101" applyNumberFormat="0" applyFont="0" applyAlignment="0" applyProtection="0"/>
    <xf numFmtId="0" fontId="8" fillId="31" borderId="101" applyNumberFormat="0" applyFont="0" applyAlignment="0" applyProtection="0"/>
    <xf numFmtId="0" fontId="51" fillId="31" borderId="100" applyNumberFormat="0" applyFont="0" applyAlignment="0" applyProtection="0"/>
    <xf numFmtId="0" fontId="27" fillId="89" borderId="0" applyNumberFormat="0" applyBorder="0" applyAlignment="0" applyProtection="0"/>
    <xf numFmtId="183" fontId="8" fillId="31" borderId="101" applyNumberFormat="0" applyFont="0" applyAlignment="0" applyProtection="0"/>
    <xf numFmtId="183" fontId="8" fillId="31" borderId="101" applyNumberFormat="0" applyFont="0" applyAlignment="0" applyProtection="0"/>
    <xf numFmtId="184" fontId="8" fillId="31" borderId="101" applyNumberFormat="0" applyFont="0" applyAlignment="0" applyProtection="0"/>
    <xf numFmtId="0" fontId="27" fillId="85" borderId="0" applyNumberFormat="0" applyBorder="0" applyAlignment="0" applyProtection="0"/>
    <xf numFmtId="43" fontId="2" fillId="0" borderId="0" applyFont="0" applyFill="0" applyBorder="0" applyAlignment="0" applyProtection="0"/>
    <xf numFmtId="0" fontId="8" fillId="31" borderId="101" applyNumberFormat="0" applyFont="0" applyAlignment="0" applyProtection="0"/>
    <xf numFmtId="183" fontId="8" fillId="31" borderId="101" applyNumberFormat="0" applyFont="0" applyAlignment="0" applyProtection="0"/>
    <xf numFmtId="183" fontId="8" fillId="31" borderId="101" applyNumberFormat="0" applyFont="0" applyAlignment="0" applyProtection="0"/>
    <xf numFmtId="0" fontId="8" fillId="31" borderId="101" applyNumberFormat="0" applyFont="0" applyAlignment="0" applyProtection="0"/>
    <xf numFmtId="0" fontId="8" fillId="31" borderId="101" applyNumberFormat="0" applyFont="0" applyAlignment="0" applyProtection="0"/>
    <xf numFmtId="0" fontId="8" fillId="31" borderId="101" applyNumberFormat="0" applyFont="0" applyAlignment="0" applyProtection="0"/>
    <xf numFmtId="0" fontId="8" fillId="31" borderId="101" applyNumberFormat="0" applyFont="0" applyAlignment="0" applyProtection="0"/>
    <xf numFmtId="0" fontId="8" fillId="31" borderId="101" applyNumberFormat="0" applyFont="0" applyAlignment="0" applyProtection="0"/>
    <xf numFmtId="0" fontId="44" fillId="16" borderId="102" applyNumberFormat="0" applyAlignment="0" applyProtection="0"/>
    <xf numFmtId="183" fontId="44" fillId="34" borderId="102" applyNumberFormat="0" applyAlignment="0" applyProtection="0"/>
    <xf numFmtId="0" fontId="51" fillId="49" borderId="108"/>
    <xf numFmtId="183" fontId="44" fillId="34" borderId="102" applyNumberFormat="0" applyAlignment="0" applyProtection="0"/>
    <xf numFmtId="184" fontId="44" fillId="34" borderId="102" applyNumberFormat="0" applyAlignment="0" applyProtection="0"/>
    <xf numFmtId="0" fontId="44" fillId="34" borderId="102" applyNumberFormat="0" applyAlignment="0" applyProtection="0"/>
    <xf numFmtId="184" fontId="44" fillId="34" borderId="102" applyNumberFormat="0" applyAlignment="0" applyProtection="0"/>
    <xf numFmtId="183" fontId="44" fillId="34" borderId="102" applyNumberFormat="0" applyAlignment="0" applyProtection="0"/>
    <xf numFmtId="0" fontId="44" fillId="92" borderId="102" applyNumberFormat="0" applyAlignment="0" applyProtection="0"/>
    <xf numFmtId="0" fontId="51" fillId="11" borderId="65" applyNumberFormat="0">
      <protection locked="0"/>
    </xf>
    <xf numFmtId="0" fontId="51" fillId="47" borderId="103" applyNumberFormat="0" applyProtection="0">
      <alignment horizontal="left" vertical="top" indent="1"/>
    </xf>
    <xf numFmtId="184" fontId="44" fillId="16" borderId="102" applyNumberFormat="0" applyAlignment="0" applyProtection="0"/>
    <xf numFmtId="183" fontId="44" fillId="16" borderId="102" applyNumberFormat="0" applyAlignment="0" applyProtection="0"/>
    <xf numFmtId="0" fontId="51" fillId="47" borderId="100" applyNumberFormat="0" applyProtection="0">
      <alignment horizontal="left" vertical="center" indent="1"/>
    </xf>
    <xf numFmtId="0" fontId="51" fillId="12" borderId="103" applyNumberFormat="0" applyProtection="0">
      <alignment horizontal="left" vertical="top" indent="1"/>
    </xf>
    <xf numFmtId="0" fontId="44" fillId="34" borderId="102" applyNumberFormat="0" applyAlignment="0" applyProtection="0"/>
    <xf numFmtId="0" fontId="51" fillId="12" borderId="100" applyNumberFormat="0" applyProtection="0">
      <alignment horizontal="left" vertical="center" indent="1"/>
    </xf>
    <xf numFmtId="184" fontId="44" fillId="34" borderId="102" applyNumberFormat="0" applyAlignment="0" applyProtection="0"/>
    <xf numFmtId="183" fontId="44" fillId="34" borderId="102" applyNumberFormat="0" applyAlignment="0" applyProtection="0"/>
    <xf numFmtId="183" fontId="44" fillId="34" borderId="102" applyNumberFormat="0" applyAlignment="0" applyProtection="0"/>
    <xf numFmtId="0" fontId="44" fillId="34" borderId="102" applyNumberFormat="0" applyAlignment="0" applyProtection="0"/>
    <xf numFmtId="0" fontId="51" fillId="8" borderId="103" applyNumberFormat="0" applyProtection="0">
      <alignment horizontal="left" vertical="top" indent="1"/>
    </xf>
    <xf numFmtId="0" fontId="51" fillId="98" borderId="100" applyNumberFormat="0" applyProtection="0">
      <alignment horizontal="left" vertical="center" indent="1"/>
    </xf>
    <xf numFmtId="183" fontId="44" fillId="34" borderId="102" applyNumberFormat="0" applyAlignment="0" applyProtection="0"/>
    <xf numFmtId="184" fontId="44" fillId="34" borderId="102" applyNumberFormat="0" applyAlignment="0" applyProtection="0"/>
    <xf numFmtId="0" fontId="51" fillId="14" borderId="103" applyNumberFormat="0" applyProtection="0">
      <alignment horizontal="left" vertical="top" indent="1"/>
    </xf>
    <xf numFmtId="0" fontId="51" fillId="16" borderId="100" applyNumberFormat="0" applyProtection="0">
      <alignment horizontal="left" vertical="center" indent="1"/>
    </xf>
    <xf numFmtId="0" fontId="44" fillId="34" borderId="102" applyNumberFormat="0" applyAlignment="0" applyProtection="0"/>
    <xf numFmtId="184" fontId="44" fillId="34" borderId="102" applyNumberFormat="0" applyAlignment="0" applyProtection="0"/>
    <xf numFmtId="183" fontId="44" fillId="34" borderId="102" applyNumberFormat="0" applyAlignment="0" applyProtection="0"/>
    <xf numFmtId="0" fontId="44" fillId="34" borderId="102" applyNumberFormat="0" applyAlignment="0" applyProtection="0"/>
    <xf numFmtId="183" fontId="44" fillId="34" borderId="102" applyNumberFormat="0" applyAlignment="0" applyProtection="0"/>
    <xf numFmtId="0" fontId="44" fillId="34" borderId="102" applyNumberFormat="0" applyAlignment="0" applyProtection="0"/>
    <xf numFmtId="0" fontId="44" fillId="34" borderId="102" applyNumberFormat="0" applyAlignment="0" applyProtection="0"/>
    <xf numFmtId="4" fontId="51" fillId="8" borderId="104" applyNumberFormat="0" applyProtection="0">
      <alignment horizontal="left" vertical="center" indent="1"/>
    </xf>
    <xf numFmtId="4" fontId="51" fillId="47" borderId="104" applyNumberFormat="0" applyProtection="0">
      <alignment horizontal="left" vertical="center" indent="1"/>
    </xf>
    <xf numFmtId="4" fontId="51" fillId="8" borderId="100" applyNumberFormat="0" applyProtection="0">
      <alignment horizontal="right" vertical="center"/>
    </xf>
    <xf numFmtId="4" fontId="51" fillId="46" borderId="104" applyNumberFormat="0" applyProtection="0">
      <alignment horizontal="left" vertical="center" indent="1"/>
    </xf>
    <xf numFmtId="4" fontId="51" fillId="45" borderId="100" applyNumberFormat="0" applyProtection="0">
      <alignment horizontal="right" vertical="center"/>
    </xf>
    <xf numFmtId="4" fontId="51" fillId="44" borderId="100" applyNumberFormat="0" applyProtection="0">
      <alignment horizontal="right" vertical="center"/>
    </xf>
    <xf numFmtId="4" fontId="51" fillId="15" borderId="100" applyNumberFormat="0" applyProtection="0">
      <alignment horizontal="right" vertical="center"/>
    </xf>
    <xf numFmtId="4" fontId="51" fillId="43" borderId="100" applyNumberFormat="0" applyProtection="0">
      <alignment horizontal="right" vertical="center"/>
    </xf>
    <xf numFmtId="4" fontId="51" fillId="42" borderId="100" applyNumberFormat="0" applyProtection="0">
      <alignment horizontal="right" vertical="center"/>
    </xf>
    <xf numFmtId="4" fontId="51" fillId="41" borderId="100" applyNumberFormat="0" applyProtection="0">
      <alignment horizontal="right" vertical="center"/>
    </xf>
    <xf numFmtId="4" fontId="51" fillId="40" borderId="104" applyNumberFormat="0" applyProtection="0">
      <alignment horizontal="right" vertical="center"/>
    </xf>
    <xf numFmtId="4" fontId="51" fillId="13" borderId="100" applyNumberFormat="0" applyProtection="0">
      <alignment horizontal="right" vertical="center"/>
    </xf>
    <xf numFmtId="4" fontId="51" fillId="95" borderId="100" applyNumberFormat="0" applyProtection="0">
      <alignment horizontal="left" vertical="center" indent="1"/>
    </xf>
    <xf numFmtId="4" fontId="51" fillId="39" borderId="100" applyNumberFormat="0" applyProtection="0">
      <alignment vertical="center"/>
    </xf>
    <xf numFmtId="0" fontId="51" fillId="31" borderId="100" applyNumberFormat="0" applyFont="0" applyAlignment="0" applyProtection="0"/>
    <xf numFmtId="0" fontId="27" fillId="83" borderId="0" applyNumberFormat="0" applyBorder="0" applyAlignment="0" applyProtection="0"/>
    <xf numFmtId="0" fontId="27" fillId="90" borderId="0" applyNumberFormat="0" applyBorder="0" applyAlignment="0" applyProtection="0"/>
    <xf numFmtId="0" fontId="51" fillId="81" borderId="0"/>
    <xf numFmtId="0" fontId="51" fillId="81" borderId="0"/>
    <xf numFmtId="176" fontId="8" fillId="0" borderId="0" applyFont="0" applyFill="0" applyBorder="0" applyAlignment="0" applyProtection="0"/>
    <xf numFmtId="0" fontId="51" fillId="81" borderId="0"/>
    <xf numFmtId="0" fontId="51" fillId="49" borderId="108"/>
    <xf numFmtId="0" fontId="51" fillId="47" borderId="100" applyNumberFormat="0" applyProtection="0">
      <alignment horizontal="left" vertical="center" indent="1"/>
    </xf>
    <xf numFmtId="0" fontId="51" fillId="12" borderId="103" applyNumberFormat="0" applyProtection="0">
      <alignment horizontal="left" vertical="top" indent="1"/>
    </xf>
    <xf numFmtId="0" fontId="51" fillId="12" borderId="100" applyNumberFormat="0" applyProtection="0">
      <alignment horizontal="left" vertical="center" indent="1"/>
    </xf>
    <xf numFmtId="0" fontId="51" fillId="8" borderId="103" applyNumberFormat="0" applyProtection="0">
      <alignment horizontal="left" vertical="top" indent="1"/>
    </xf>
    <xf numFmtId="0" fontId="51" fillId="98" borderId="100" applyNumberFormat="0" applyProtection="0">
      <alignment horizontal="left" vertical="center" indent="1"/>
    </xf>
    <xf numFmtId="0" fontId="51" fillId="14" borderId="103" applyNumberFormat="0" applyProtection="0">
      <alignment horizontal="left" vertical="top" indent="1"/>
    </xf>
    <xf numFmtId="0" fontId="51" fillId="16" borderId="100" applyNumberFormat="0" applyProtection="0">
      <alignment horizontal="left" vertical="center" indent="1"/>
    </xf>
    <xf numFmtId="4" fontId="8" fillId="14" borderId="104" applyNumberFormat="0" applyProtection="0">
      <alignment horizontal="left" vertical="center" indent="1"/>
    </xf>
    <xf numFmtId="0" fontId="51" fillId="31" borderId="100" applyNumberFormat="0" applyFont="0" applyAlignment="0" applyProtection="0"/>
    <xf numFmtId="0" fontId="51" fillId="81" borderId="0"/>
    <xf numFmtId="0" fontId="51" fillId="81" borderId="0"/>
    <xf numFmtId="43" fontId="146" fillId="0" borderId="0" applyFont="0" applyFill="0" applyBorder="0" applyAlignment="0" applyProtection="0"/>
    <xf numFmtId="0" fontId="146" fillId="0" borderId="0"/>
    <xf numFmtId="176" fontId="8" fillId="0" borderId="0" applyFont="0" applyFill="0" applyBorder="0" applyAlignment="0" applyProtection="0"/>
    <xf numFmtId="0" fontId="51" fillId="81" borderId="0"/>
    <xf numFmtId="0" fontId="2" fillId="0" borderId="0"/>
    <xf numFmtId="4" fontId="51" fillId="95" borderId="100" applyNumberFormat="0" applyProtection="0">
      <alignment horizontal="left" vertical="center" indent="1"/>
    </xf>
    <xf numFmtId="0" fontId="101" fillId="57" borderId="0" applyNumberFormat="0" applyBorder="0" applyAlignment="0" applyProtection="0"/>
    <xf numFmtId="0" fontId="51" fillId="49" borderId="108"/>
    <xf numFmtId="4" fontId="51" fillId="39" borderId="100" applyNumberFormat="0" applyProtection="0">
      <alignment vertical="center"/>
    </xf>
    <xf numFmtId="4" fontId="45" fillId="39" borderId="103" applyNumberFormat="0" applyProtection="0">
      <alignment vertical="center"/>
    </xf>
    <xf numFmtId="4" fontId="51" fillId="39" borderId="100" applyNumberFormat="0" applyProtection="0">
      <alignment vertical="center"/>
    </xf>
    <xf numFmtId="4" fontId="46" fillId="39" borderId="103" applyNumberFormat="0" applyProtection="0">
      <alignment vertical="center"/>
    </xf>
    <xf numFmtId="4" fontId="46" fillId="39" borderId="103" applyNumberFormat="0" applyProtection="0">
      <alignment vertical="center"/>
    </xf>
    <xf numFmtId="4" fontId="86" fillId="95" borderId="100" applyNumberFormat="0" applyProtection="0">
      <alignment vertical="center"/>
    </xf>
    <xf numFmtId="4" fontId="86" fillId="95" borderId="100" applyNumberFormat="0" applyProtection="0">
      <alignment vertical="center"/>
    </xf>
    <xf numFmtId="4" fontId="45" fillId="39" borderId="103" applyNumberFormat="0" applyProtection="0">
      <alignment horizontal="left" vertical="center" indent="1"/>
    </xf>
    <xf numFmtId="4" fontId="51" fillId="95" borderId="100" applyNumberFormat="0" applyProtection="0">
      <alignment horizontal="left" vertical="center" indent="1"/>
    </xf>
    <xf numFmtId="4" fontId="45" fillId="39" borderId="103" applyNumberFormat="0" applyProtection="0">
      <alignment horizontal="left" vertical="center" indent="1"/>
    </xf>
    <xf numFmtId="4" fontId="51" fillId="95" borderId="100" applyNumberFormat="0" applyProtection="0">
      <alignment horizontal="left" vertical="center" indent="1"/>
    </xf>
    <xf numFmtId="0" fontId="45" fillId="39" borderId="103" applyNumberFormat="0" applyProtection="0">
      <alignment horizontal="left" vertical="top" indent="1"/>
    </xf>
    <xf numFmtId="0" fontId="45" fillId="39" borderId="103" applyNumberFormat="0" applyProtection="0">
      <alignment horizontal="left" vertical="top" indent="1"/>
    </xf>
    <xf numFmtId="184" fontId="45" fillId="39" borderId="103" applyNumberFormat="0" applyProtection="0">
      <alignment horizontal="left" vertical="top" indent="1"/>
    </xf>
    <xf numFmtId="0" fontId="80" fillId="39" borderId="103" applyNumberFormat="0" applyProtection="0">
      <alignment horizontal="left" vertical="top" indent="1"/>
    </xf>
    <xf numFmtId="184" fontId="45" fillId="39" borderId="103" applyNumberFormat="0" applyProtection="0">
      <alignment horizontal="left" vertical="top" indent="1"/>
    </xf>
    <xf numFmtId="183" fontId="45" fillId="39" borderId="103" applyNumberFormat="0" applyProtection="0">
      <alignment horizontal="left" vertical="top" indent="1"/>
    </xf>
    <xf numFmtId="183" fontId="45" fillId="39" borderId="103" applyNumberFormat="0" applyProtection="0">
      <alignment horizontal="left" vertical="top" indent="1"/>
    </xf>
    <xf numFmtId="183" fontId="45" fillId="39" borderId="103" applyNumberFormat="0" applyProtection="0">
      <alignment horizontal="left" vertical="top" indent="1"/>
    </xf>
    <xf numFmtId="184" fontId="45" fillId="39" borderId="103" applyNumberFormat="0" applyProtection="0">
      <alignment horizontal="left" vertical="top" indent="1"/>
    </xf>
    <xf numFmtId="183" fontId="45" fillId="39" borderId="103" applyNumberFormat="0" applyProtection="0">
      <alignment horizontal="left" vertical="top" indent="1"/>
    </xf>
    <xf numFmtId="4" fontId="51" fillId="96" borderId="100" applyNumberFormat="0" applyProtection="0">
      <alignment horizontal="left" vertical="center" indent="1"/>
    </xf>
    <xf numFmtId="4" fontId="51" fillId="96" borderId="100" applyNumberFormat="0" applyProtection="0">
      <alignment horizontal="left" vertical="center" indent="1"/>
    </xf>
    <xf numFmtId="4" fontId="22" fillId="13" borderId="103" applyNumberFormat="0" applyProtection="0">
      <alignment horizontal="right" vertical="center"/>
    </xf>
    <xf numFmtId="4" fontId="22" fillId="13" borderId="103" applyNumberFormat="0" applyProtection="0">
      <alignment horizontal="right" vertical="center"/>
    </xf>
    <xf numFmtId="4" fontId="51" fillId="13" borderId="100" applyNumberFormat="0" applyProtection="0">
      <alignment horizontal="right" vertical="center"/>
    </xf>
    <xf numFmtId="4" fontId="22" fillId="13" borderId="103" applyNumberFormat="0" applyProtection="0">
      <alignment horizontal="right" vertical="center"/>
    </xf>
    <xf numFmtId="4" fontId="22" fillId="13" borderId="103" applyNumberFormat="0" applyProtection="0">
      <alignment horizontal="right" vertical="center"/>
    </xf>
    <xf numFmtId="4" fontId="51" fillId="13" borderId="100" applyNumberFormat="0" applyProtection="0">
      <alignment horizontal="right" vertical="center"/>
    </xf>
    <xf numFmtId="4" fontId="22" fillId="9" borderId="103" applyNumberFormat="0" applyProtection="0">
      <alignment horizontal="right" vertical="center"/>
    </xf>
    <xf numFmtId="4" fontId="22" fillId="9" borderId="103" applyNumberFormat="0" applyProtection="0">
      <alignment horizontal="right" vertical="center"/>
    </xf>
    <xf numFmtId="4" fontId="51" fillId="97" borderId="100" applyNumberFormat="0" applyProtection="0">
      <alignment horizontal="right" vertical="center"/>
    </xf>
    <xf numFmtId="4" fontId="22" fillId="9" borderId="103" applyNumberFormat="0" applyProtection="0">
      <alignment horizontal="right" vertical="center"/>
    </xf>
    <xf numFmtId="4" fontId="22" fillId="9" borderId="103" applyNumberFormat="0" applyProtection="0">
      <alignment horizontal="right" vertical="center"/>
    </xf>
    <xf numFmtId="4" fontId="51" fillId="97" borderId="100" applyNumberFormat="0" applyProtection="0">
      <alignment horizontal="right" vertical="center"/>
    </xf>
    <xf numFmtId="4" fontId="22" fillId="40" borderId="103" applyNumberFormat="0" applyProtection="0">
      <alignment horizontal="right" vertical="center"/>
    </xf>
    <xf numFmtId="4" fontId="22" fillId="40" borderId="103" applyNumberFormat="0" applyProtection="0">
      <alignment horizontal="right" vertical="center"/>
    </xf>
    <xf numFmtId="4" fontId="51" fillId="40" borderId="104" applyNumberFormat="0" applyProtection="0">
      <alignment horizontal="right" vertical="center"/>
    </xf>
    <xf numFmtId="4" fontId="22" fillId="40" borderId="103" applyNumberFormat="0" applyProtection="0">
      <alignment horizontal="right" vertical="center"/>
    </xf>
    <xf numFmtId="4" fontId="22" fillId="40" borderId="103" applyNumberFormat="0" applyProtection="0">
      <alignment horizontal="right" vertical="center"/>
    </xf>
    <xf numFmtId="4" fontId="51" fillId="40" borderId="104" applyNumberFormat="0" applyProtection="0">
      <alignment horizontal="right" vertical="center"/>
    </xf>
    <xf numFmtId="4" fontId="22" fillId="41" borderId="103" applyNumberFormat="0" applyProtection="0">
      <alignment horizontal="right" vertical="center"/>
    </xf>
    <xf numFmtId="4" fontId="51" fillId="41" borderId="100" applyNumberFormat="0" applyProtection="0">
      <alignment horizontal="right" vertical="center"/>
    </xf>
    <xf numFmtId="4" fontId="22" fillId="41" borderId="103" applyNumberFormat="0" applyProtection="0">
      <alignment horizontal="right" vertical="center"/>
    </xf>
    <xf numFmtId="4" fontId="22" fillId="41" borderId="103" applyNumberFormat="0" applyProtection="0">
      <alignment horizontal="right" vertical="center"/>
    </xf>
    <xf numFmtId="4" fontId="51" fillId="41" borderId="100" applyNumberFormat="0" applyProtection="0">
      <alignment horizontal="right" vertical="center"/>
    </xf>
    <xf numFmtId="4" fontId="22" fillId="42" borderId="103" applyNumberFormat="0" applyProtection="0">
      <alignment horizontal="right" vertical="center"/>
    </xf>
    <xf numFmtId="4" fontId="22" fillId="42" borderId="103" applyNumberFormat="0" applyProtection="0">
      <alignment horizontal="right" vertical="center"/>
    </xf>
    <xf numFmtId="4" fontId="51" fillId="42" borderId="100" applyNumberFormat="0" applyProtection="0">
      <alignment horizontal="right" vertical="center"/>
    </xf>
    <xf numFmtId="4" fontId="22" fillId="42" borderId="103" applyNumberFormat="0" applyProtection="0">
      <alignment horizontal="right" vertical="center"/>
    </xf>
    <xf numFmtId="4" fontId="22" fillId="42" borderId="103" applyNumberFormat="0" applyProtection="0">
      <alignment horizontal="right" vertical="center"/>
    </xf>
    <xf numFmtId="4" fontId="51" fillId="42" borderId="100" applyNumberFormat="0" applyProtection="0">
      <alignment horizontal="right" vertical="center"/>
    </xf>
    <xf numFmtId="4" fontId="22" fillId="43" borderId="103" applyNumberFormat="0" applyProtection="0">
      <alignment horizontal="right" vertical="center"/>
    </xf>
    <xf numFmtId="4" fontId="22" fillId="43" borderId="103" applyNumberFormat="0" applyProtection="0">
      <alignment horizontal="right" vertical="center"/>
    </xf>
    <xf numFmtId="4" fontId="51" fillId="43" borderId="100" applyNumberFormat="0" applyProtection="0">
      <alignment horizontal="right" vertical="center"/>
    </xf>
    <xf numFmtId="4" fontId="22" fillId="43" borderId="103" applyNumberFormat="0" applyProtection="0">
      <alignment horizontal="right" vertical="center"/>
    </xf>
    <xf numFmtId="4" fontId="22" fillId="43" borderId="103" applyNumberFormat="0" applyProtection="0">
      <alignment horizontal="right" vertical="center"/>
    </xf>
    <xf numFmtId="4" fontId="51" fillId="43" borderId="100" applyNumberFormat="0" applyProtection="0">
      <alignment horizontal="right" vertical="center"/>
    </xf>
    <xf numFmtId="4" fontId="22" fillId="15" borderId="103" applyNumberFormat="0" applyProtection="0">
      <alignment horizontal="right" vertical="center"/>
    </xf>
    <xf numFmtId="4" fontId="22" fillId="15" borderId="103" applyNumberFormat="0" applyProtection="0">
      <alignment horizontal="right" vertical="center"/>
    </xf>
    <xf numFmtId="4" fontId="51" fillId="15" borderId="100" applyNumberFormat="0" applyProtection="0">
      <alignment horizontal="right" vertical="center"/>
    </xf>
    <xf numFmtId="4" fontId="22" fillId="15" borderId="103" applyNumberFormat="0" applyProtection="0">
      <alignment horizontal="right" vertical="center"/>
    </xf>
    <xf numFmtId="4" fontId="22" fillId="13" borderId="103" applyNumberFormat="0" applyProtection="0">
      <alignment horizontal="right" vertical="center"/>
    </xf>
    <xf numFmtId="0" fontId="125" fillId="16" borderId="99" applyNumberFormat="0" applyAlignment="0" applyProtection="0"/>
    <xf numFmtId="9" fontId="2" fillId="0" borderId="0" applyFont="0" applyFill="0" applyBorder="0" applyAlignment="0" applyProtection="0"/>
    <xf numFmtId="0" fontId="27" fillId="16" borderId="0" applyNumberFormat="0" applyBorder="0" applyAlignment="0" applyProtection="0"/>
    <xf numFmtId="190" fontId="8" fillId="101" borderId="68">
      <alignment horizontal="center" vertical="center"/>
    </xf>
    <xf numFmtId="0" fontId="27" fillId="96" borderId="0" applyNumberFormat="0" applyBorder="0" applyAlignment="0" applyProtection="0"/>
    <xf numFmtId="0" fontId="27" fillId="15" borderId="0" applyNumberFormat="0" applyBorder="0" applyAlignment="0" applyProtection="0"/>
    <xf numFmtId="0" fontId="2" fillId="0" borderId="0"/>
    <xf numFmtId="0" fontId="2" fillId="112" borderId="0" applyNumberFormat="0" applyBorder="0" applyAlignment="0" applyProtection="0"/>
    <xf numFmtId="0" fontId="2" fillId="113" borderId="0" applyNumberFormat="0" applyBorder="0" applyAlignment="0" applyProtection="0"/>
    <xf numFmtId="0" fontId="2" fillId="114" borderId="0" applyNumberFormat="0" applyBorder="0" applyAlignment="0" applyProtection="0"/>
    <xf numFmtId="0" fontId="2" fillId="115" borderId="0" applyNumberFormat="0" applyBorder="0" applyAlignment="0" applyProtection="0"/>
    <xf numFmtId="0" fontId="2" fillId="116" borderId="0" applyNumberFormat="0" applyBorder="0" applyAlignment="0" applyProtection="0"/>
    <xf numFmtId="0" fontId="2" fillId="117" borderId="0" applyNumberFormat="0" applyBorder="0" applyAlignment="0" applyProtection="0"/>
    <xf numFmtId="0" fontId="2" fillId="118" borderId="0" applyNumberFormat="0" applyBorder="0" applyAlignment="0" applyProtection="0"/>
    <xf numFmtId="0" fontId="2" fillId="119" borderId="0" applyNumberFormat="0" applyBorder="0" applyAlignment="0" applyProtection="0"/>
    <xf numFmtId="0" fontId="2" fillId="120" borderId="0" applyNumberFormat="0" applyBorder="0" applyAlignment="0" applyProtection="0"/>
    <xf numFmtId="0" fontId="2" fillId="121" borderId="0" applyNumberFormat="0" applyBorder="0" applyAlignment="0" applyProtection="0"/>
    <xf numFmtId="0" fontId="2" fillId="122" borderId="0" applyNumberFormat="0" applyBorder="0" applyAlignment="0" applyProtection="0"/>
    <xf numFmtId="0" fontId="2" fillId="123" borderId="0" applyNumberFormat="0" applyBorder="0" applyAlignment="0" applyProtection="0"/>
    <xf numFmtId="43" fontId="2" fillId="0" borderId="0" applyFont="0" applyFill="0" applyBorder="0" applyAlignment="0" applyProtection="0"/>
    <xf numFmtId="0" fontId="88" fillId="0" borderId="82"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42" fillId="0" borderId="0"/>
    <xf numFmtId="0" fontId="2" fillId="0" borderId="0"/>
    <xf numFmtId="0" fontId="2" fillId="0" borderId="0"/>
    <xf numFmtId="0" fontId="112" fillId="0" borderId="0"/>
    <xf numFmtId="0" fontId="2" fillId="0" borderId="0"/>
    <xf numFmtId="0" fontId="2" fillId="0" borderId="0"/>
    <xf numFmtId="9" fontId="112" fillId="0" borderId="0" applyFont="0" applyFill="0" applyBorder="0" applyAlignment="0" applyProtection="0"/>
    <xf numFmtId="9" fontId="14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144" fillId="0" borderId="0"/>
    <xf numFmtId="0" fontId="143" fillId="0" borderId="0"/>
    <xf numFmtId="43" fontId="143" fillId="0" borderId="0" applyFont="0" applyFill="0" applyBorder="0" applyAlignment="0" applyProtection="0"/>
    <xf numFmtId="9" fontId="8" fillId="0" borderId="0" applyFont="0" applyFill="0" applyBorder="0" applyAlignment="0" applyProtection="0"/>
    <xf numFmtId="0" fontId="144" fillId="0" borderId="0"/>
    <xf numFmtId="0" fontId="144" fillId="0" borderId="0"/>
    <xf numFmtId="0" fontId="144" fillId="0" borderId="0"/>
    <xf numFmtId="0" fontId="144" fillId="0" borderId="0"/>
    <xf numFmtId="9" fontId="8" fillId="0" borderId="0" applyFont="0" applyFill="0" applyBorder="0" applyAlignment="0" applyProtection="0"/>
    <xf numFmtId="0" fontId="144"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4" fillId="0" borderId="0"/>
    <xf numFmtId="9" fontId="8" fillId="0" borderId="0" applyFont="0" applyFill="0" applyBorder="0" applyAlignment="0" applyProtection="0"/>
    <xf numFmtId="0" fontId="144" fillId="0" borderId="0"/>
    <xf numFmtId="9" fontId="8" fillId="0" borderId="0" applyFont="0" applyFill="0" applyBorder="0" applyAlignment="0" applyProtection="0"/>
    <xf numFmtId="0" fontId="51" fillId="81" borderId="0"/>
    <xf numFmtId="0" fontId="8" fillId="0" borderId="0"/>
    <xf numFmtId="0" fontId="8" fillId="0" borderId="0"/>
    <xf numFmtId="0" fontId="8" fillId="0" borderId="0"/>
    <xf numFmtId="0" fontId="8" fillId="0" borderId="0"/>
    <xf numFmtId="0" fontId="8" fillId="0" borderId="0"/>
    <xf numFmtId="0" fontId="8" fillId="0" borderId="0"/>
    <xf numFmtId="0" fontId="93" fillId="54" borderId="1" applyNumberFormat="0" applyAlignment="0" applyProtection="0"/>
    <xf numFmtId="4" fontId="86" fillId="95" borderId="100" applyNumberFormat="0" applyProtection="0">
      <alignment vertical="center"/>
    </xf>
    <xf numFmtId="0" fontId="8" fillId="0" borderId="0"/>
    <xf numFmtId="0" fontId="8" fillId="0" borderId="0"/>
    <xf numFmtId="0" fontId="8" fillId="0" borderId="0"/>
    <xf numFmtId="4" fontId="22" fillId="41" borderId="103" applyNumberFormat="0" applyProtection="0">
      <alignment horizontal="right" vertical="center"/>
    </xf>
    <xf numFmtId="0" fontId="8" fillId="0" borderId="0"/>
    <xf numFmtId="4" fontId="45" fillId="39" borderId="103" applyNumberFormat="0" applyProtection="0">
      <alignment vertical="center"/>
    </xf>
    <xf numFmtId="0" fontId="101" fillId="57" borderId="0" applyNumberFormat="0" applyBorder="0" applyAlignment="0" applyProtection="0"/>
    <xf numFmtId="183" fontId="8" fillId="10" borderId="90" applyNumberFormat="0" applyFont="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8" fillId="0" borderId="0"/>
    <xf numFmtId="0" fontId="144" fillId="0" borderId="0"/>
    <xf numFmtId="184" fontId="8" fillId="47" borderId="92" applyNumberFormat="0" applyProtection="0">
      <alignment horizontal="left" vertical="center" indent="1"/>
    </xf>
    <xf numFmtId="183" fontId="8" fillId="47" borderId="92" applyNumberFormat="0" applyProtection="0">
      <alignment horizontal="left" vertical="center" indent="1"/>
    </xf>
    <xf numFmtId="0" fontId="8" fillId="47" borderId="92" applyNumberFormat="0" applyProtection="0">
      <alignment horizontal="left" vertical="center" indent="1"/>
    </xf>
    <xf numFmtId="0" fontId="8" fillId="47" borderId="92" applyNumberFormat="0" applyProtection="0">
      <alignment horizontal="left" vertical="center" indent="1"/>
    </xf>
    <xf numFmtId="183" fontId="8" fillId="47" borderId="92" applyNumberFormat="0" applyProtection="0">
      <alignment horizontal="left" vertical="center" indent="1"/>
    </xf>
    <xf numFmtId="184" fontId="8" fillId="47" borderId="92" applyNumberFormat="0" applyProtection="0">
      <alignment horizontal="left" vertical="center" indent="1"/>
    </xf>
    <xf numFmtId="183" fontId="8" fillId="47" borderId="92" applyNumberFormat="0" applyProtection="0">
      <alignment horizontal="left" vertical="center" indent="1"/>
    </xf>
    <xf numFmtId="0" fontId="8" fillId="47" borderId="92" applyNumberFormat="0" applyProtection="0">
      <alignment horizontal="left" vertical="center" indent="1"/>
    </xf>
    <xf numFmtId="0" fontId="8" fillId="47" borderId="92" applyNumberFormat="0" applyProtection="0">
      <alignment horizontal="left" vertical="center" indent="1"/>
    </xf>
    <xf numFmtId="183" fontId="8" fillId="47" borderId="92" applyNumberFormat="0" applyProtection="0">
      <alignment horizontal="left" vertical="center" indent="1"/>
    </xf>
    <xf numFmtId="184" fontId="8" fillId="47" borderId="92" applyNumberFormat="0" applyProtection="0">
      <alignment horizontal="left" vertical="center" indent="1"/>
    </xf>
    <xf numFmtId="183" fontId="8" fillId="47" borderId="92" applyNumberFormat="0" applyProtection="0">
      <alignment horizontal="left" vertical="center" indent="1"/>
    </xf>
    <xf numFmtId="183" fontId="8" fillId="47" borderId="92" applyNumberFormat="0" applyProtection="0">
      <alignment horizontal="left" vertical="center" indent="1"/>
    </xf>
    <xf numFmtId="183" fontId="8" fillId="47" borderId="92" applyNumberFormat="0" applyProtection="0">
      <alignment horizontal="left" vertical="center" indent="1"/>
    </xf>
    <xf numFmtId="184" fontId="8" fillId="47" borderId="92" applyNumberFormat="0" applyProtection="0">
      <alignment horizontal="left" vertical="center" indent="1"/>
    </xf>
    <xf numFmtId="183" fontId="8" fillId="47" borderId="92" applyNumberFormat="0" applyProtection="0">
      <alignment horizontal="left" vertical="center" indent="1"/>
    </xf>
    <xf numFmtId="184" fontId="8" fillId="47" borderId="92" applyNumberFormat="0" applyProtection="0">
      <alignment horizontal="left" vertical="center" indent="1"/>
    </xf>
    <xf numFmtId="183" fontId="8" fillId="47" borderId="92" applyNumberFormat="0" applyProtection="0">
      <alignment horizontal="left" vertical="center" indent="1"/>
    </xf>
    <xf numFmtId="0" fontId="51" fillId="47" borderId="89" applyNumberFormat="0" applyProtection="0">
      <alignment horizontal="left" vertical="center" indent="1"/>
    </xf>
    <xf numFmtId="183" fontId="8" fillId="47" borderId="92" applyNumberFormat="0" applyProtection="0">
      <alignment horizontal="left" vertical="center" indent="1"/>
    </xf>
    <xf numFmtId="184" fontId="8" fillId="47" borderId="92" applyNumberFormat="0" applyProtection="0">
      <alignment horizontal="left" vertical="center" indent="1"/>
    </xf>
    <xf numFmtId="183" fontId="8" fillId="47" borderId="92" applyNumberFormat="0" applyProtection="0">
      <alignment horizontal="left" vertical="center" indent="1"/>
    </xf>
    <xf numFmtId="183" fontId="8" fillId="47" borderId="92" applyNumberFormat="0" applyProtection="0">
      <alignment horizontal="left" vertical="center" indent="1"/>
    </xf>
    <xf numFmtId="183" fontId="8" fillId="47" borderId="92" applyNumberFormat="0" applyProtection="0">
      <alignment horizontal="left" vertical="center" indent="1"/>
    </xf>
    <xf numFmtId="184" fontId="8" fillId="47" borderId="92" applyNumberFormat="0" applyProtection="0">
      <alignment horizontal="left" vertical="center" indent="1"/>
    </xf>
    <xf numFmtId="183" fontId="8" fillId="47" borderId="92" applyNumberFormat="0" applyProtection="0">
      <alignment horizontal="left" vertical="center" indent="1"/>
    </xf>
    <xf numFmtId="183" fontId="8" fillId="47" borderId="92" applyNumberFormat="0" applyProtection="0">
      <alignment horizontal="left" vertical="center" indent="1"/>
    </xf>
    <xf numFmtId="183" fontId="8" fillId="47" borderId="92" applyNumberFormat="0" applyProtection="0">
      <alignment horizontal="left" vertical="center" indent="1"/>
    </xf>
    <xf numFmtId="0" fontId="8" fillId="47" borderId="92" applyNumberFormat="0" applyProtection="0">
      <alignment horizontal="left" vertical="top" indent="1"/>
    </xf>
    <xf numFmtId="183" fontId="8" fillId="47" borderId="92" applyNumberFormat="0" applyProtection="0">
      <alignment horizontal="left" vertical="top" indent="1"/>
    </xf>
    <xf numFmtId="184" fontId="8" fillId="47" borderId="92" applyNumberFormat="0" applyProtection="0">
      <alignment horizontal="left" vertical="top" indent="1"/>
    </xf>
    <xf numFmtId="183" fontId="8" fillId="47" borderId="92" applyNumberFormat="0" applyProtection="0">
      <alignment horizontal="left" vertical="top" indent="1"/>
    </xf>
    <xf numFmtId="0" fontId="8" fillId="47" borderId="92" applyNumberFormat="0" applyProtection="0">
      <alignment horizontal="left" vertical="top" indent="1"/>
    </xf>
    <xf numFmtId="183" fontId="8" fillId="47" borderId="92" applyNumberFormat="0" applyProtection="0">
      <alignment horizontal="left" vertical="top" indent="1"/>
    </xf>
    <xf numFmtId="184" fontId="8" fillId="47" borderId="92" applyNumberFormat="0" applyProtection="0">
      <alignment horizontal="left" vertical="top" indent="1"/>
    </xf>
    <xf numFmtId="183" fontId="8" fillId="47" borderId="92" applyNumberFormat="0" applyProtection="0">
      <alignment horizontal="left" vertical="top" indent="1"/>
    </xf>
    <xf numFmtId="0" fontId="8" fillId="47" borderId="92" applyNumberFormat="0" applyProtection="0">
      <alignment horizontal="left" vertical="top" indent="1"/>
    </xf>
    <xf numFmtId="183" fontId="8" fillId="47" borderId="92" applyNumberFormat="0" applyProtection="0">
      <alignment horizontal="left" vertical="top" indent="1"/>
    </xf>
    <xf numFmtId="184" fontId="8" fillId="47" borderId="92" applyNumberFormat="0" applyProtection="0">
      <alignment horizontal="left" vertical="top" indent="1"/>
    </xf>
    <xf numFmtId="183" fontId="8" fillId="47" borderId="92" applyNumberFormat="0" applyProtection="0">
      <alignment horizontal="left" vertical="top" indent="1"/>
    </xf>
    <xf numFmtId="0" fontId="8" fillId="47" borderId="92" applyNumberFormat="0" applyProtection="0">
      <alignment horizontal="left" vertical="top" indent="1"/>
    </xf>
    <xf numFmtId="0" fontId="8" fillId="47" borderId="92" applyNumberFormat="0" applyProtection="0">
      <alignment horizontal="left" vertical="top" indent="1"/>
    </xf>
    <xf numFmtId="183" fontId="8" fillId="47" borderId="92" applyNumberFormat="0" applyProtection="0">
      <alignment horizontal="left" vertical="top" indent="1"/>
    </xf>
    <xf numFmtId="184" fontId="8" fillId="47" borderId="92" applyNumberFormat="0" applyProtection="0">
      <alignment horizontal="left" vertical="top" indent="1"/>
    </xf>
    <xf numFmtId="183" fontId="8" fillId="47" borderId="92" applyNumberFormat="0" applyProtection="0">
      <alignment horizontal="left" vertical="top" indent="1"/>
    </xf>
    <xf numFmtId="0" fontId="8" fillId="47" borderId="92" applyNumberFormat="0" applyProtection="0">
      <alignment horizontal="left" vertical="top" indent="1"/>
    </xf>
    <xf numFmtId="0" fontId="8" fillId="47" borderId="92" applyNumberFormat="0" applyProtection="0">
      <alignment horizontal="left" vertical="top" indent="1"/>
    </xf>
    <xf numFmtId="183" fontId="8" fillId="47" borderId="92" applyNumberFormat="0" applyProtection="0">
      <alignment horizontal="left" vertical="top" indent="1"/>
    </xf>
    <xf numFmtId="184" fontId="8" fillId="47" borderId="92" applyNumberFormat="0" applyProtection="0">
      <alignment horizontal="left" vertical="top" indent="1"/>
    </xf>
    <xf numFmtId="183" fontId="8" fillId="47" borderId="92" applyNumberFormat="0" applyProtection="0">
      <alignment horizontal="left" vertical="top" indent="1"/>
    </xf>
    <xf numFmtId="183" fontId="8" fillId="47" borderId="92" applyNumberFormat="0" applyProtection="0">
      <alignment horizontal="left" vertical="top" indent="1"/>
    </xf>
    <xf numFmtId="183" fontId="8" fillId="47" borderId="92" applyNumberFormat="0" applyProtection="0">
      <alignment horizontal="left" vertical="top" indent="1"/>
    </xf>
    <xf numFmtId="184" fontId="8" fillId="47" borderId="92" applyNumberFormat="0" applyProtection="0">
      <alignment horizontal="left" vertical="top" indent="1"/>
    </xf>
    <xf numFmtId="183" fontId="8" fillId="47" borderId="92" applyNumberFormat="0" applyProtection="0">
      <alignment horizontal="left" vertical="top" indent="1"/>
    </xf>
    <xf numFmtId="184" fontId="8" fillId="47" borderId="92" applyNumberFormat="0" applyProtection="0">
      <alignment horizontal="left" vertical="top" indent="1"/>
    </xf>
    <xf numFmtId="183" fontId="8" fillId="47" borderId="92" applyNumberFormat="0" applyProtection="0">
      <alignment horizontal="left" vertical="top" indent="1"/>
    </xf>
    <xf numFmtId="0" fontId="51" fillId="47" borderId="92" applyNumberFormat="0" applyProtection="0">
      <alignment horizontal="left" vertical="top" indent="1"/>
    </xf>
    <xf numFmtId="183" fontId="8" fillId="47" borderId="92" applyNumberFormat="0" applyProtection="0">
      <alignment horizontal="left" vertical="top" indent="1"/>
    </xf>
    <xf numFmtId="184" fontId="8" fillId="47" borderId="92" applyNumberFormat="0" applyProtection="0">
      <alignment horizontal="left" vertical="top" indent="1"/>
    </xf>
    <xf numFmtId="183" fontId="8" fillId="47" borderId="92" applyNumberFormat="0" applyProtection="0">
      <alignment horizontal="left" vertical="top" indent="1"/>
    </xf>
    <xf numFmtId="183" fontId="8" fillId="47" borderId="92" applyNumberFormat="0" applyProtection="0">
      <alignment horizontal="left" vertical="top" indent="1"/>
    </xf>
    <xf numFmtId="183" fontId="8" fillId="47" borderId="92" applyNumberFormat="0" applyProtection="0">
      <alignment horizontal="left" vertical="top" indent="1"/>
    </xf>
    <xf numFmtId="184" fontId="8" fillId="47" borderId="92" applyNumberFormat="0" applyProtection="0">
      <alignment horizontal="left" vertical="top" indent="1"/>
    </xf>
    <xf numFmtId="183" fontId="8" fillId="47" borderId="92" applyNumberFormat="0" applyProtection="0">
      <alignment horizontal="left" vertical="top" indent="1"/>
    </xf>
    <xf numFmtId="183" fontId="8" fillId="47" borderId="92" applyNumberFormat="0" applyProtection="0">
      <alignment horizontal="left" vertical="top" indent="1"/>
    </xf>
    <xf numFmtId="183" fontId="8" fillId="47" borderId="92" applyNumberFormat="0" applyProtection="0">
      <alignment horizontal="left" vertical="top" indent="1"/>
    </xf>
    <xf numFmtId="0" fontId="8" fillId="11" borderId="83" applyNumberFormat="0">
      <protection locked="0"/>
    </xf>
    <xf numFmtId="183" fontId="8" fillId="11" borderId="83" applyNumberFormat="0">
      <protection locked="0"/>
    </xf>
    <xf numFmtId="184" fontId="8" fillId="11" borderId="83" applyNumberFormat="0">
      <protection locked="0"/>
    </xf>
    <xf numFmtId="183" fontId="8" fillId="11" borderId="83" applyNumberFormat="0">
      <protection locked="0"/>
    </xf>
    <xf numFmtId="0" fontId="8" fillId="11" borderId="83" applyNumberFormat="0">
      <protection locked="0"/>
    </xf>
    <xf numFmtId="183" fontId="8" fillId="11" borderId="83" applyNumberFormat="0">
      <protection locked="0"/>
    </xf>
    <xf numFmtId="184" fontId="8" fillId="11" borderId="83" applyNumberFormat="0">
      <protection locked="0"/>
    </xf>
    <xf numFmtId="183" fontId="8" fillId="11" borderId="83" applyNumberFormat="0">
      <protection locked="0"/>
    </xf>
    <xf numFmtId="0" fontId="8" fillId="11" borderId="83" applyNumberFormat="0">
      <protection locked="0"/>
    </xf>
    <xf numFmtId="183" fontId="8" fillId="11" borderId="83" applyNumberFormat="0">
      <protection locked="0"/>
    </xf>
    <xf numFmtId="184" fontId="8" fillId="11" borderId="83" applyNumberFormat="0">
      <protection locked="0"/>
    </xf>
    <xf numFmtId="183" fontId="8" fillId="11" borderId="83" applyNumberFormat="0">
      <protection locked="0"/>
    </xf>
    <xf numFmtId="0" fontId="8" fillId="11" borderId="83" applyNumberFormat="0">
      <protection locked="0"/>
    </xf>
    <xf numFmtId="0" fontId="8" fillId="11" borderId="83" applyNumberFormat="0">
      <protection locked="0"/>
    </xf>
    <xf numFmtId="183" fontId="8" fillId="11" borderId="83" applyNumberFormat="0">
      <protection locked="0"/>
    </xf>
    <xf numFmtId="184" fontId="8" fillId="11" borderId="83" applyNumberFormat="0">
      <protection locked="0"/>
    </xf>
    <xf numFmtId="183" fontId="8" fillId="11" borderId="83" applyNumberFormat="0">
      <protection locked="0"/>
    </xf>
    <xf numFmtId="0" fontId="8" fillId="11" borderId="83" applyNumberFormat="0">
      <protection locked="0"/>
    </xf>
    <xf numFmtId="0" fontId="8" fillId="11" borderId="83" applyNumberFormat="0">
      <protection locked="0"/>
    </xf>
    <xf numFmtId="183" fontId="8" fillId="11" borderId="83" applyNumberFormat="0">
      <protection locked="0"/>
    </xf>
    <xf numFmtId="184" fontId="8" fillId="11" borderId="83" applyNumberFormat="0">
      <protection locked="0"/>
    </xf>
    <xf numFmtId="183" fontId="8" fillId="11" borderId="83" applyNumberFormat="0">
      <protection locked="0"/>
    </xf>
    <xf numFmtId="183" fontId="8" fillId="11" borderId="83" applyNumberFormat="0">
      <protection locked="0"/>
    </xf>
    <xf numFmtId="183" fontId="8" fillId="11" borderId="83" applyNumberFormat="0">
      <protection locked="0"/>
    </xf>
    <xf numFmtId="184" fontId="8" fillId="11" borderId="83" applyNumberFormat="0">
      <protection locked="0"/>
    </xf>
    <xf numFmtId="183" fontId="8" fillId="11" borderId="83" applyNumberFormat="0">
      <protection locked="0"/>
    </xf>
    <xf numFmtId="184" fontId="8" fillId="11" borderId="83" applyNumberFormat="0">
      <protection locked="0"/>
    </xf>
    <xf numFmtId="183" fontId="8" fillId="11" borderId="83" applyNumberFormat="0">
      <protection locked="0"/>
    </xf>
    <xf numFmtId="183" fontId="8" fillId="11" borderId="83" applyNumberFormat="0">
      <protection locked="0"/>
    </xf>
    <xf numFmtId="184" fontId="8" fillId="11" borderId="83" applyNumberFormat="0">
      <protection locked="0"/>
    </xf>
    <xf numFmtId="183" fontId="8" fillId="11" borderId="83" applyNumberFormat="0">
      <protection locked="0"/>
    </xf>
    <xf numFmtId="183" fontId="8" fillId="11" borderId="83" applyNumberFormat="0">
      <protection locked="0"/>
    </xf>
    <xf numFmtId="183" fontId="8" fillId="11" borderId="83" applyNumberFormat="0">
      <protection locked="0"/>
    </xf>
    <xf numFmtId="184" fontId="8" fillId="11" borderId="83" applyNumberFormat="0">
      <protection locked="0"/>
    </xf>
    <xf numFmtId="183" fontId="8" fillId="11" borderId="83" applyNumberFormat="0">
      <protection locked="0"/>
    </xf>
    <xf numFmtId="183" fontId="8" fillId="11" borderId="83" applyNumberFormat="0">
      <protection locked="0"/>
    </xf>
    <xf numFmtId="183" fontId="8" fillId="11" borderId="83" applyNumberFormat="0">
      <protection locked="0"/>
    </xf>
    <xf numFmtId="0" fontId="48" fillId="14" borderId="94" applyBorder="0"/>
    <xf numFmtId="183" fontId="48" fillId="14" borderId="94" applyBorder="0"/>
    <xf numFmtId="184" fontId="48" fillId="14" borderId="94" applyBorder="0"/>
    <xf numFmtId="184" fontId="48" fillId="14" borderId="94" applyBorder="0"/>
    <xf numFmtId="183" fontId="48" fillId="14" borderId="94" applyBorder="0"/>
    <xf numFmtId="4" fontId="22" fillId="10" borderId="92" applyNumberFormat="0" applyProtection="0">
      <alignment vertical="center"/>
    </xf>
    <xf numFmtId="4" fontId="22" fillId="10" borderId="92" applyNumberFormat="0" applyProtection="0">
      <alignment vertical="center"/>
    </xf>
    <xf numFmtId="4" fontId="79" fillId="10" borderId="92" applyNumberFormat="0" applyProtection="0">
      <alignment vertical="center"/>
    </xf>
    <xf numFmtId="4" fontId="79" fillId="10" borderId="92" applyNumberFormat="0" applyProtection="0">
      <alignment vertical="center"/>
    </xf>
    <xf numFmtId="4" fontId="49" fillId="10" borderId="92" applyNumberFormat="0" applyProtection="0">
      <alignment vertical="center"/>
    </xf>
    <xf numFmtId="4" fontId="49" fillId="10" borderId="92" applyNumberFormat="0" applyProtection="0">
      <alignment vertical="center"/>
    </xf>
    <xf numFmtId="4" fontId="86" fillId="99" borderId="83" applyNumberFormat="0" applyProtection="0">
      <alignment vertical="center"/>
    </xf>
    <xf numFmtId="4" fontId="86" fillId="99" borderId="83" applyNumberFormat="0" applyProtection="0">
      <alignment vertical="center"/>
    </xf>
    <xf numFmtId="4" fontId="22" fillId="10" borderId="92" applyNumberFormat="0" applyProtection="0">
      <alignment horizontal="left" vertical="center" indent="1"/>
    </xf>
    <xf numFmtId="4" fontId="22" fillId="10" borderId="92" applyNumberFormat="0" applyProtection="0">
      <alignment horizontal="left" vertical="center" indent="1"/>
    </xf>
    <xf numFmtId="4" fontId="79" fillId="16" borderId="92" applyNumberFormat="0" applyProtection="0">
      <alignment horizontal="left" vertical="center" indent="1"/>
    </xf>
    <xf numFmtId="4" fontId="22" fillId="10" borderId="92" applyNumberFormat="0" applyProtection="0">
      <alignment horizontal="left" vertical="center" indent="1"/>
    </xf>
    <xf numFmtId="4" fontId="22" fillId="10" borderId="92" applyNumberFormat="0" applyProtection="0">
      <alignment horizontal="left" vertical="center" indent="1"/>
    </xf>
    <xf numFmtId="4" fontId="79" fillId="16" borderId="92" applyNumberFormat="0" applyProtection="0">
      <alignment horizontal="left" vertical="center" indent="1"/>
    </xf>
    <xf numFmtId="0" fontId="22" fillId="10" borderId="92" applyNumberFormat="0" applyProtection="0">
      <alignment horizontal="left" vertical="top" indent="1"/>
    </xf>
    <xf numFmtId="0" fontId="22" fillId="10" borderId="92" applyNumberFormat="0" applyProtection="0">
      <alignment horizontal="left" vertical="top" indent="1"/>
    </xf>
    <xf numFmtId="183" fontId="22" fillId="10" borderId="92" applyNumberFormat="0" applyProtection="0">
      <alignment horizontal="left" vertical="top" indent="1"/>
    </xf>
    <xf numFmtId="184" fontId="22" fillId="10" borderId="92" applyNumberFormat="0" applyProtection="0">
      <alignment horizontal="left" vertical="top" indent="1"/>
    </xf>
    <xf numFmtId="184" fontId="22" fillId="10" borderId="92" applyNumberFormat="0" applyProtection="0">
      <alignment horizontal="left" vertical="top" indent="1"/>
    </xf>
    <xf numFmtId="183" fontId="22" fillId="10" borderId="92" applyNumberFormat="0" applyProtection="0">
      <alignment horizontal="left" vertical="top" indent="1"/>
    </xf>
    <xf numFmtId="0" fontId="79" fillId="10" borderId="92" applyNumberFormat="0" applyProtection="0">
      <alignment horizontal="left" vertical="top" indent="1"/>
    </xf>
    <xf numFmtId="184" fontId="22" fillId="10" borderId="92" applyNumberFormat="0" applyProtection="0">
      <alignment horizontal="left" vertical="top" indent="1"/>
    </xf>
    <xf numFmtId="183" fontId="22" fillId="10" borderId="92" applyNumberFormat="0" applyProtection="0">
      <alignment horizontal="left" vertical="top" indent="1"/>
    </xf>
    <xf numFmtId="183" fontId="22" fillId="10" borderId="92" applyNumberFormat="0" applyProtection="0">
      <alignment horizontal="left" vertical="top" indent="1"/>
    </xf>
    <xf numFmtId="184" fontId="22" fillId="10" borderId="92" applyNumberFormat="0" applyProtection="0">
      <alignment horizontal="left" vertical="top" indent="1"/>
    </xf>
    <xf numFmtId="183" fontId="22" fillId="10" borderId="92" applyNumberFormat="0" applyProtection="0">
      <alignment horizontal="left" vertical="top" indent="1"/>
    </xf>
    <xf numFmtId="183" fontId="22" fillId="10" borderId="92" applyNumberFormat="0" applyProtection="0">
      <alignment horizontal="left" vertical="top" indent="1"/>
    </xf>
    <xf numFmtId="184" fontId="22" fillId="10" borderId="92" applyNumberFormat="0" applyProtection="0">
      <alignment horizontal="left" vertical="top" indent="1"/>
    </xf>
    <xf numFmtId="183" fontId="22" fillId="10" borderId="92" applyNumberFormat="0" applyProtection="0">
      <alignment horizontal="left" vertical="top" indent="1"/>
    </xf>
    <xf numFmtId="4" fontId="22" fillId="47" borderId="92" applyNumberFormat="0" applyProtection="0">
      <alignment horizontal="right" vertical="center"/>
    </xf>
    <xf numFmtId="4" fontId="22" fillId="47" borderId="92" applyNumberFormat="0" applyProtection="0">
      <alignment horizontal="right" vertical="center"/>
    </xf>
    <xf numFmtId="4" fontId="51" fillId="0" borderId="89" applyNumberFormat="0" applyProtection="0">
      <alignment horizontal="right" vertical="center"/>
    </xf>
    <xf numFmtId="4" fontId="22" fillId="47" borderId="92" applyNumberFormat="0" applyProtection="0">
      <alignment horizontal="right" vertical="center"/>
    </xf>
    <xf numFmtId="4" fontId="22" fillId="47" borderId="92" applyNumberFormat="0" applyProtection="0">
      <alignment horizontal="right" vertical="center"/>
    </xf>
    <xf numFmtId="4" fontId="51" fillId="0" borderId="89" applyNumberFormat="0" applyProtection="0">
      <alignment horizontal="right" vertical="center"/>
    </xf>
    <xf numFmtId="4" fontId="51" fillId="0" borderId="89" applyNumberFormat="0" applyProtection="0">
      <alignment horizontal="right" vertical="center"/>
    </xf>
    <xf numFmtId="4" fontId="49" fillId="47" borderId="92" applyNumberFormat="0" applyProtection="0">
      <alignment horizontal="right" vertical="center"/>
    </xf>
    <xf numFmtId="4" fontId="49" fillId="47" borderId="92" applyNumberFormat="0" applyProtection="0">
      <alignment horizontal="right" vertical="center"/>
    </xf>
    <xf numFmtId="4" fontId="86" fillId="100" borderId="89" applyNumberFormat="0" applyProtection="0">
      <alignment horizontal="right" vertical="center"/>
    </xf>
    <xf numFmtId="4" fontId="86" fillId="100" borderId="89" applyNumberFormat="0" applyProtection="0">
      <alignment horizontal="right" vertical="center"/>
    </xf>
    <xf numFmtId="4" fontId="22" fillId="8" borderId="92" applyNumberFormat="0" applyProtection="0">
      <alignment horizontal="left" vertical="center" indent="1"/>
    </xf>
    <xf numFmtId="4" fontId="22" fillId="8" borderId="92" applyNumberFormat="0" applyProtection="0">
      <alignment horizontal="left" vertical="center" indent="1"/>
    </xf>
    <xf numFmtId="4" fontId="51" fillId="96" borderId="89" applyNumberFormat="0" applyProtection="0">
      <alignment horizontal="left" vertical="center" indent="1"/>
    </xf>
    <xf numFmtId="4" fontId="22" fillId="8" borderId="92" applyNumberFormat="0" applyProtection="0">
      <alignment horizontal="left" vertical="center" indent="1"/>
    </xf>
    <xf numFmtId="4" fontId="22" fillId="8" borderId="92" applyNumberFormat="0" applyProtection="0">
      <alignment horizontal="left" vertical="center" indent="1"/>
    </xf>
    <xf numFmtId="4" fontId="51" fillId="96" borderId="89" applyNumberFormat="0" applyProtection="0">
      <alignment horizontal="left" vertical="center" indent="1"/>
    </xf>
    <xf numFmtId="4" fontId="51" fillId="96" borderId="89" applyNumberFormat="0" applyProtection="0">
      <alignment horizontal="left" vertical="center" indent="1"/>
    </xf>
    <xf numFmtId="0" fontId="22" fillId="8" borderId="92" applyNumberFormat="0" applyProtection="0">
      <alignment horizontal="left" vertical="top" indent="1"/>
    </xf>
    <xf numFmtId="0" fontId="22" fillId="8" borderId="92" applyNumberFormat="0" applyProtection="0">
      <alignment horizontal="left" vertical="top" indent="1"/>
    </xf>
    <xf numFmtId="183" fontId="22" fillId="8" borderId="92" applyNumberFormat="0" applyProtection="0">
      <alignment horizontal="left" vertical="top" indent="1"/>
    </xf>
    <xf numFmtId="184" fontId="22" fillId="8" borderId="92" applyNumberFormat="0" applyProtection="0">
      <alignment horizontal="left" vertical="top" indent="1"/>
    </xf>
    <xf numFmtId="184" fontId="22" fillId="8" borderId="92" applyNumberFormat="0" applyProtection="0">
      <alignment horizontal="left" vertical="top" indent="1"/>
    </xf>
    <xf numFmtId="183" fontId="22" fillId="8" borderId="92" applyNumberFormat="0" applyProtection="0">
      <alignment horizontal="left" vertical="top" indent="1"/>
    </xf>
    <xf numFmtId="0" fontId="79" fillId="8" borderId="92" applyNumberFormat="0" applyProtection="0">
      <alignment horizontal="left" vertical="top" indent="1"/>
    </xf>
    <xf numFmtId="184" fontId="22" fillId="8" borderId="92" applyNumberFormat="0" applyProtection="0">
      <alignment horizontal="left" vertical="top" indent="1"/>
    </xf>
    <xf numFmtId="183" fontId="22" fillId="8" borderId="92" applyNumberFormat="0" applyProtection="0">
      <alignment horizontal="left" vertical="top" indent="1"/>
    </xf>
    <xf numFmtId="183" fontId="22" fillId="8" borderId="92" applyNumberFormat="0" applyProtection="0">
      <alignment horizontal="left" vertical="top" indent="1"/>
    </xf>
    <xf numFmtId="184" fontId="22" fillId="8" borderId="92" applyNumberFormat="0" applyProtection="0">
      <alignment horizontal="left" vertical="top" indent="1"/>
    </xf>
    <xf numFmtId="183" fontId="22" fillId="8" borderId="92" applyNumberFormat="0" applyProtection="0">
      <alignment horizontal="left" vertical="top" indent="1"/>
    </xf>
    <xf numFmtId="183" fontId="22" fillId="8" borderId="92" applyNumberFormat="0" applyProtection="0">
      <alignment horizontal="left" vertical="top" indent="1"/>
    </xf>
    <xf numFmtId="184" fontId="22" fillId="8" borderId="92" applyNumberFormat="0" applyProtection="0">
      <alignment horizontal="left" vertical="top" indent="1"/>
    </xf>
    <xf numFmtId="183" fontId="22" fillId="8" borderId="92" applyNumberFormat="0" applyProtection="0">
      <alignment horizontal="left" vertical="top" indent="1"/>
    </xf>
    <xf numFmtId="4" fontId="81" fillId="48" borderId="93" applyNumberFormat="0" applyProtection="0">
      <alignment horizontal="left" vertical="center" indent="1"/>
    </xf>
    <xf numFmtId="4" fontId="81" fillId="48" borderId="93" applyNumberFormat="0" applyProtection="0">
      <alignment horizontal="left" vertical="center" indent="1"/>
    </xf>
    <xf numFmtId="0" fontId="51" fillId="49" borderId="83"/>
    <xf numFmtId="0" fontId="51" fillId="49" borderId="83"/>
    <xf numFmtId="184" fontId="51" fillId="49" borderId="83"/>
    <xf numFmtId="183" fontId="51" fillId="49" borderId="83"/>
    <xf numFmtId="184" fontId="51" fillId="49" borderId="83"/>
    <xf numFmtId="183" fontId="51" fillId="49" borderId="83"/>
    <xf numFmtId="4" fontId="52" fillId="47" borderId="92" applyNumberFormat="0" applyProtection="0">
      <alignment horizontal="right" vertical="center"/>
    </xf>
    <xf numFmtId="4" fontId="52" fillId="47" borderId="92" applyNumberFormat="0" applyProtection="0">
      <alignment horizontal="right" vertical="center"/>
    </xf>
    <xf numFmtId="4" fontId="82" fillId="11" borderId="89" applyNumberFormat="0" applyProtection="0">
      <alignment horizontal="right" vertical="center"/>
    </xf>
    <xf numFmtId="4" fontId="82" fillId="11" borderId="89" applyNumberFormat="0" applyProtection="0">
      <alignment horizontal="right" vertical="center"/>
    </xf>
    <xf numFmtId="0" fontId="33" fillId="0" borderId="95" applyNumberFormat="0" applyFill="0" applyAlignment="0" applyProtection="0"/>
    <xf numFmtId="0" fontId="33" fillId="0" borderId="96" applyNumberFormat="0" applyFill="0" applyAlignment="0" applyProtection="0"/>
    <xf numFmtId="183" fontId="33" fillId="0" borderId="95" applyNumberFormat="0" applyFill="0" applyAlignment="0" applyProtection="0"/>
    <xf numFmtId="183" fontId="33" fillId="0" borderId="95" applyNumberFormat="0" applyFill="0" applyAlignment="0" applyProtection="0"/>
    <xf numFmtId="184" fontId="33" fillId="0" borderId="95" applyNumberFormat="0" applyFill="0" applyAlignment="0" applyProtection="0"/>
    <xf numFmtId="184" fontId="33" fillId="0" borderId="95" applyNumberFormat="0" applyFill="0" applyAlignment="0" applyProtection="0"/>
    <xf numFmtId="183" fontId="33" fillId="0" borderId="95" applyNumberFormat="0" applyFill="0" applyAlignment="0" applyProtection="0"/>
    <xf numFmtId="0" fontId="33" fillId="0" borderId="95" applyNumberFormat="0" applyFill="0" applyAlignment="0" applyProtection="0"/>
    <xf numFmtId="183" fontId="33" fillId="0" borderId="96" applyNumberFormat="0" applyFill="0" applyAlignment="0" applyProtection="0"/>
    <xf numFmtId="184" fontId="33" fillId="0" borderId="96" applyNumberFormat="0" applyFill="0" applyAlignment="0" applyProtection="0"/>
    <xf numFmtId="184" fontId="33" fillId="0" borderId="95" applyNumberFormat="0" applyFill="0" applyAlignment="0" applyProtection="0"/>
    <xf numFmtId="183" fontId="33" fillId="0" borderId="95" applyNumberFormat="0" applyFill="0" applyAlignment="0" applyProtection="0"/>
    <xf numFmtId="183" fontId="33" fillId="0" borderId="95" applyNumberFormat="0" applyFill="0" applyAlignment="0" applyProtection="0"/>
    <xf numFmtId="0" fontId="33" fillId="0" borderId="95" applyNumberFormat="0" applyFill="0" applyAlignment="0" applyProtection="0"/>
    <xf numFmtId="183" fontId="33" fillId="0" borderId="95" applyNumberFormat="0" applyFill="0" applyAlignment="0" applyProtection="0"/>
    <xf numFmtId="184" fontId="33" fillId="0" borderId="95" applyNumberFormat="0" applyFill="0" applyAlignment="0" applyProtection="0"/>
    <xf numFmtId="0" fontId="33" fillId="0" borderId="95" applyNumberFormat="0" applyFill="0" applyAlignment="0" applyProtection="0"/>
    <xf numFmtId="184" fontId="33" fillId="0" borderId="95" applyNumberFormat="0" applyFill="0" applyAlignment="0" applyProtection="0"/>
    <xf numFmtId="183" fontId="33" fillId="0" borderId="95" applyNumberFormat="0" applyFill="0" applyAlignment="0" applyProtection="0"/>
    <xf numFmtId="0" fontId="33" fillId="0" borderId="95" applyNumberFormat="0" applyFill="0" applyAlignment="0" applyProtection="0"/>
    <xf numFmtId="183" fontId="33" fillId="0" borderId="95" applyNumberFormat="0" applyFill="0" applyAlignment="0" applyProtection="0"/>
    <xf numFmtId="0" fontId="33" fillId="0" borderId="95" applyNumberFormat="0" applyFill="0" applyAlignment="0" applyProtection="0"/>
    <xf numFmtId="0" fontId="33" fillId="0" borderId="95" applyNumberFormat="0" applyFill="0" applyAlignment="0" applyProtection="0"/>
    <xf numFmtId="0" fontId="44" fillId="92" borderId="102" applyNumberFormat="0" applyAlignment="0" applyProtection="0"/>
    <xf numFmtId="0" fontId="8" fillId="0" borderId="0"/>
    <xf numFmtId="9" fontId="2" fillId="0" borderId="0" applyFont="0" applyFill="0" applyBorder="0" applyAlignment="0" applyProtection="0"/>
    <xf numFmtId="0" fontId="51" fillId="49" borderId="108"/>
    <xf numFmtId="0" fontId="8" fillId="0" borderId="0"/>
    <xf numFmtId="0" fontId="8" fillId="0" borderId="0"/>
    <xf numFmtId="0" fontId="51" fillId="81" borderId="0"/>
    <xf numFmtId="4" fontId="51" fillId="97" borderId="100" applyNumberFormat="0" applyProtection="0">
      <alignment horizontal="right" vertical="center"/>
    </xf>
    <xf numFmtId="0" fontId="8" fillId="0" borderId="0"/>
    <xf numFmtId="0" fontId="101" fillId="73" borderId="0" applyNumberFormat="0" applyBorder="0" applyAlignment="0" applyProtection="0"/>
    <xf numFmtId="4" fontId="51" fillId="96" borderId="100" applyNumberFormat="0" applyProtection="0">
      <alignment horizontal="left" vertical="center" indent="1"/>
    </xf>
    <xf numFmtId="4" fontId="51" fillId="42" borderId="100" applyNumberFormat="0" applyProtection="0">
      <alignment horizontal="right" vertical="center"/>
    </xf>
    <xf numFmtId="4" fontId="79" fillId="10" borderId="103" applyNumberFormat="0" applyProtection="0">
      <alignment vertical="center"/>
    </xf>
    <xf numFmtId="4" fontId="51" fillId="96" borderId="100" applyNumberFormat="0" applyProtection="0">
      <alignment horizontal="left" vertical="center" indent="1"/>
    </xf>
    <xf numFmtId="4" fontId="51" fillId="0" borderId="100" applyNumberFormat="0" applyProtection="0">
      <alignment horizontal="right" vertical="center"/>
    </xf>
    <xf numFmtId="0" fontId="8" fillId="0" borderId="0"/>
    <xf numFmtId="0" fontId="2" fillId="0" borderId="0"/>
    <xf numFmtId="4" fontId="22" fillId="15" borderId="103" applyNumberFormat="0" applyProtection="0">
      <alignment horizontal="right" vertical="center"/>
    </xf>
    <xf numFmtId="183" fontId="45" fillId="39" borderId="103" applyNumberFormat="0" applyProtection="0">
      <alignment horizontal="left" vertical="top" indent="1"/>
    </xf>
    <xf numFmtId="4" fontId="51" fillId="96" borderId="100" applyNumberFormat="0" applyProtection="0">
      <alignment horizontal="left" vertical="center" indent="1"/>
    </xf>
    <xf numFmtId="0" fontId="44" fillId="34" borderId="102" applyNumberFormat="0" applyAlignment="0" applyProtection="0"/>
    <xf numFmtId="183" fontId="8" fillId="31" borderId="101" applyNumberFormat="0" applyFont="0" applyAlignment="0" applyProtection="0"/>
    <xf numFmtId="4" fontId="51" fillId="39" borderId="100" applyNumberFormat="0" applyProtection="0">
      <alignment vertical="center"/>
    </xf>
    <xf numFmtId="4" fontId="51" fillId="46" borderId="104" applyNumberFormat="0" applyProtection="0">
      <alignment horizontal="left" vertical="center" indent="1"/>
    </xf>
    <xf numFmtId="0" fontId="51" fillId="49" borderId="108"/>
    <xf numFmtId="4" fontId="79" fillId="10" borderId="103" applyNumberFormat="0" applyProtection="0">
      <alignment vertical="center"/>
    </xf>
    <xf numFmtId="0" fontId="48" fillId="14" borderId="105" applyBorder="0"/>
    <xf numFmtId="0" fontId="48" fillId="14" borderId="105" applyBorder="0"/>
    <xf numFmtId="0" fontId="27" fillId="15" borderId="0" applyNumberFormat="0" applyBorder="0" applyAlignment="0" applyProtection="0"/>
    <xf numFmtId="0" fontId="26" fillId="0" borderId="0"/>
    <xf numFmtId="180" fontId="8" fillId="0" borderId="118">
      <protection locked="0"/>
    </xf>
    <xf numFmtId="180" fontId="8" fillId="0" borderId="118">
      <protection locked="0"/>
    </xf>
    <xf numFmtId="37" fontId="51" fillId="95" borderId="0" applyNumberFormat="0" applyBorder="0" applyAlignment="0" applyProtection="0"/>
    <xf numFmtId="188" fontId="196" fillId="0" borderId="0" applyFont="0" applyFill="0" applyBorder="0" applyAlignment="0" applyProtection="0"/>
    <xf numFmtId="0" fontId="27" fillId="40" borderId="0" applyNumberFormat="0" applyBorder="0" applyAlignment="0" applyProtection="0"/>
    <xf numFmtId="0" fontId="27" fillId="96" borderId="0" applyNumberFormat="0" applyBorder="0" applyAlignment="0" applyProtection="0"/>
    <xf numFmtId="0" fontId="8" fillId="0" borderId="11"/>
    <xf numFmtId="0" fontId="2" fillId="0" borderId="0"/>
    <xf numFmtId="0" fontId="8" fillId="10" borderId="99" applyNumberFormat="0" applyFont="0" applyAlignment="0" applyProtection="0"/>
    <xf numFmtId="0" fontId="118" fillId="0" borderId="4">
      <alignment horizontal="left" vertical="center"/>
    </xf>
    <xf numFmtId="44" fontId="8" fillId="0" borderId="0" applyFont="0" applyFill="0" applyBorder="0" applyAlignment="0" applyProtection="0"/>
    <xf numFmtId="4" fontId="182" fillId="127" borderId="115">
      <alignment vertical="center"/>
    </xf>
    <xf numFmtId="0" fontId="93" fillId="54" borderId="1" applyNumberFormat="0" applyAlignment="0" applyProtection="0"/>
    <xf numFmtId="0" fontId="26" fillId="124" borderId="0" applyNumberFormat="0" applyBorder="0" applyAlignment="0" applyProtection="0"/>
    <xf numFmtId="0" fontId="179" fillId="132" borderId="108" applyNumberFormat="0" applyProtection="0">
      <alignment horizontal="left" vertical="center" indent="2"/>
    </xf>
    <xf numFmtId="0" fontId="26" fillId="110" borderId="0" applyNumberFormat="0" applyBorder="0" applyAlignment="0" applyProtection="0"/>
    <xf numFmtId="197" fontId="8" fillId="0" borderId="0" applyFont="0" applyFill="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44" fillId="92" borderId="102" applyNumberFormat="0" applyAlignment="0" applyProtection="0"/>
    <xf numFmtId="0" fontId="101" fillId="65" borderId="0" applyNumberFormat="0" applyBorder="0" applyAlignment="0" applyProtection="0"/>
    <xf numFmtId="4" fontId="51" fillId="13" borderId="100" applyNumberFormat="0" applyProtection="0">
      <alignment horizontal="right" vertical="center"/>
    </xf>
    <xf numFmtId="0" fontId="101" fillId="69" borderId="0" applyNumberFormat="0" applyBorder="0" applyAlignment="0" applyProtection="0"/>
    <xf numFmtId="4" fontId="51" fillId="44" borderId="100" applyNumberFormat="0" applyProtection="0">
      <alignment horizontal="right" vertical="center"/>
    </xf>
    <xf numFmtId="0" fontId="101" fillId="73" borderId="0" applyNumberFormat="0" applyBorder="0" applyAlignment="0" applyProtection="0"/>
    <xf numFmtId="0" fontId="39" fillId="32" borderId="100" applyNumberFormat="0" applyAlignment="0" applyProtection="0"/>
    <xf numFmtId="0" fontId="101" fillId="77" borderId="0" applyNumberFormat="0" applyBorder="0" applyAlignment="0" applyProtection="0"/>
    <xf numFmtId="0" fontId="79" fillId="10" borderId="103" applyNumberFormat="0" applyProtection="0">
      <alignment horizontal="left" vertical="top" indent="1"/>
    </xf>
    <xf numFmtId="4" fontId="51" fillId="15" borderId="100" applyNumberFormat="0" applyProtection="0">
      <alignment horizontal="right" vertical="center"/>
    </xf>
    <xf numFmtId="4" fontId="22" fillId="44" borderId="103" applyNumberFormat="0" applyProtection="0">
      <alignment horizontal="right" vertical="center"/>
    </xf>
    <xf numFmtId="4" fontId="22" fillId="44" borderId="103" applyNumberFormat="0" applyProtection="0">
      <alignment horizontal="right" vertical="center"/>
    </xf>
    <xf numFmtId="4" fontId="51" fillId="44" borderId="100" applyNumberFormat="0" applyProtection="0">
      <alignment horizontal="right" vertical="center"/>
    </xf>
    <xf numFmtId="4" fontId="22" fillId="44" borderId="103" applyNumberFormat="0" applyProtection="0">
      <alignment horizontal="right" vertical="center"/>
    </xf>
    <xf numFmtId="4" fontId="22" fillId="44" borderId="103" applyNumberFormat="0" applyProtection="0">
      <alignment horizontal="right" vertical="center"/>
    </xf>
    <xf numFmtId="4" fontId="51" fillId="44" borderId="100" applyNumberFormat="0" applyProtection="0">
      <alignment horizontal="right" vertical="center"/>
    </xf>
    <xf numFmtId="4" fontId="22" fillId="45" borderId="103" applyNumberFormat="0" applyProtection="0">
      <alignment horizontal="right" vertical="center"/>
    </xf>
    <xf numFmtId="4" fontId="22" fillId="45" borderId="103" applyNumberFormat="0" applyProtection="0">
      <alignment horizontal="right" vertical="center"/>
    </xf>
    <xf numFmtId="4" fontId="51" fillId="45" borderId="100" applyNumberFormat="0" applyProtection="0">
      <alignment horizontal="right" vertical="center"/>
    </xf>
    <xf numFmtId="4" fontId="22" fillId="45" borderId="103" applyNumberFormat="0" applyProtection="0">
      <alignment horizontal="right" vertical="center"/>
    </xf>
    <xf numFmtId="4" fontId="22" fillId="45" borderId="103" applyNumberFormat="0" applyProtection="0">
      <alignment horizontal="right" vertical="center"/>
    </xf>
    <xf numFmtId="4" fontId="51" fillId="45" borderId="100" applyNumberFormat="0" applyProtection="0">
      <alignment horizontal="right" vertical="center"/>
    </xf>
    <xf numFmtId="4" fontId="51" fillId="46" borderId="104" applyNumberFormat="0" applyProtection="0">
      <alignment horizontal="left" vertical="center" indent="1"/>
    </xf>
    <xf numFmtId="4" fontId="51" fillId="46" borderId="104" applyNumberFormat="0" applyProtection="0">
      <alignment horizontal="left" vertical="center" indent="1"/>
    </xf>
    <xf numFmtId="4" fontId="8" fillId="14" borderId="104" applyNumberFormat="0" applyProtection="0">
      <alignment horizontal="left" vertical="center" indent="1"/>
    </xf>
    <xf numFmtId="4" fontId="8" fillId="14" borderId="104" applyNumberFormat="0" applyProtection="0">
      <alignment horizontal="left" vertical="center" indent="1"/>
    </xf>
    <xf numFmtId="4" fontId="8" fillId="14" borderId="104" applyNumberFormat="0" applyProtection="0">
      <alignment horizontal="left" vertical="center" indent="1"/>
    </xf>
    <xf numFmtId="4" fontId="8" fillId="14" borderId="104" applyNumberFormat="0" applyProtection="0">
      <alignment horizontal="left" vertical="center" indent="1"/>
    </xf>
    <xf numFmtId="4" fontId="22" fillId="8" borderId="103" applyNumberFormat="0" applyProtection="0">
      <alignment horizontal="right" vertical="center"/>
    </xf>
    <xf numFmtId="4" fontId="22" fillId="8" borderId="103" applyNumberFormat="0" applyProtection="0">
      <alignment horizontal="right" vertical="center"/>
    </xf>
    <xf numFmtId="4" fontId="51" fillId="8" borderId="100" applyNumberFormat="0" applyProtection="0">
      <alignment horizontal="right" vertical="center"/>
    </xf>
    <xf numFmtId="4" fontId="22" fillId="8" borderId="103" applyNumberFormat="0" applyProtection="0">
      <alignment horizontal="right" vertical="center"/>
    </xf>
    <xf numFmtId="4" fontId="22" fillId="8" borderId="103" applyNumberFormat="0" applyProtection="0">
      <alignment horizontal="right" vertical="center"/>
    </xf>
    <xf numFmtId="4" fontId="51" fillId="8" borderId="100" applyNumberFormat="0" applyProtection="0">
      <alignment horizontal="right" vertical="center"/>
    </xf>
    <xf numFmtId="4" fontId="51" fillId="47" borderId="104" applyNumberFormat="0" applyProtection="0">
      <alignment horizontal="left" vertical="center" indent="1"/>
    </xf>
    <xf numFmtId="4" fontId="51" fillId="47" borderId="104" applyNumberFormat="0" applyProtection="0">
      <alignment horizontal="left" vertical="center" indent="1"/>
    </xf>
    <xf numFmtId="4" fontId="51" fillId="8" borderId="104" applyNumberFormat="0" applyProtection="0">
      <alignment horizontal="left" vertical="center" indent="1"/>
    </xf>
    <xf numFmtId="4" fontId="51" fillId="8" borderId="104" applyNumberFormat="0" applyProtection="0">
      <alignment horizontal="left" vertical="center" indent="1"/>
    </xf>
    <xf numFmtId="0" fontId="8" fillId="14" borderId="103" applyNumberFormat="0" applyProtection="0">
      <alignment horizontal="left" vertical="center" indent="1"/>
    </xf>
    <xf numFmtId="183" fontId="8" fillId="14" borderId="103" applyNumberFormat="0" applyProtection="0">
      <alignment horizontal="left" vertical="center" indent="1"/>
    </xf>
    <xf numFmtId="184" fontId="8" fillId="14" borderId="103" applyNumberFormat="0" applyProtection="0">
      <alignment horizontal="left" vertical="center" indent="1"/>
    </xf>
    <xf numFmtId="183" fontId="8" fillId="14" borderId="103" applyNumberFormat="0" applyProtection="0">
      <alignment horizontal="left" vertical="center" indent="1"/>
    </xf>
    <xf numFmtId="0" fontId="8" fillId="14" borderId="103" applyNumberFormat="0" applyProtection="0">
      <alignment horizontal="left" vertical="center" indent="1"/>
    </xf>
    <xf numFmtId="0" fontId="51" fillId="16" borderId="100" applyNumberFormat="0" applyProtection="0">
      <alignment horizontal="left" vertical="center" indent="1"/>
    </xf>
    <xf numFmtId="183" fontId="8" fillId="14" borderId="103" applyNumberFormat="0" applyProtection="0">
      <alignment horizontal="left" vertical="center" indent="1"/>
    </xf>
    <xf numFmtId="184" fontId="8" fillId="14" borderId="103" applyNumberFormat="0" applyProtection="0">
      <alignment horizontal="left" vertical="center" indent="1"/>
    </xf>
    <xf numFmtId="183" fontId="8" fillId="14" borderId="103" applyNumberFormat="0" applyProtection="0">
      <alignment horizontal="left" vertical="center" indent="1"/>
    </xf>
    <xf numFmtId="0" fontId="8" fillId="14" borderId="103" applyNumberFormat="0" applyProtection="0">
      <alignment horizontal="left" vertical="center" indent="1"/>
    </xf>
    <xf numFmtId="183" fontId="8" fillId="14" borderId="103" applyNumberFormat="0" applyProtection="0">
      <alignment horizontal="left" vertical="center" indent="1"/>
    </xf>
    <xf numFmtId="184" fontId="8" fillId="14" borderId="103" applyNumberFormat="0" applyProtection="0">
      <alignment horizontal="left" vertical="center" indent="1"/>
    </xf>
    <xf numFmtId="183" fontId="8" fillId="14" borderId="103" applyNumberFormat="0" applyProtection="0">
      <alignment horizontal="left" vertical="center" indent="1"/>
    </xf>
    <xf numFmtId="0" fontId="8" fillId="14" borderId="103" applyNumberFormat="0" applyProtection="0">
      <alignment horizontal="left" vertical="center" indent="1"/>
    </xf>
    <xf numFmtId="0" fontId="8" fillId="14" borderId="103" applyNumberFormat="0" applyProtection="0">
      <alignment horizontal="left" vertical="center" indent="1"/>
    </xf>
    <xf numFmtId="183" fontId="8" fillId="14" borderId="103" applyNumberFormat="0" applyProtection="0">
      <alignment horizontal="left" vertical="center" indent="1"/>
    </xf>
    <xf numFmtId="184" fontId="8" fillId="14" borderId="103" applyNumberFormat="0" applyProtection="0">
      <alignment horizontal="left" vertical="center" indent="1"/>
    </xf>
    <xf numFmtId="183" fontId="8" fillId="14" borderId="103" applyNumberFormat="0" applyProtection="0">
      <alignment horizontal="left" vertical="center" indent="1"/>
    </xf>
    <xf numFmtId="0" fontId="8" fillId="14" borderId="103" applyNumberFormat="0" applyProtection="0">
      <alignment horizontal="left" vertical="center" indent="1"/>
    </xf>
    <xf numFmtId="0" fontId="8" fillId="14" borderId="103" applyNumberFormat="0" applyProtection="0">
      <alignment horizontal="left" vertical="center" indent="1"/>
    </xf>
    <xf numFmtId="183" fontId="8" fillId="14" borderId="103" applyNumberFormat="0" applyProtection="0">
      <alignment horizontal="left" vertical="center" indent="1"/>
    </xf>
    <xf numFmtId="184" fontId="8" fillId="14" borderId="103" applyNumberFormat="0" applyProtection="0">
      <alignment horizontal="left" vertical="center" indent="1"/>
    </xf>
    <xf numFmtId="183" fontId="8" fillId="14" borderId="103" applyNumberFormat="0" applyProtection="0">
      <alignment horizontal="left" vertical="center" indent="1"/>
    </xf>
    <xf numFmtId="183" fontId="8" fillId="14" borderId="103" applyNumberFormat="0" applyProtection="0">
      <alignment horizontal="left" vertical="center" indent="1"/>
    </xf>
    <xf numFmtId="183" fontId="8" fillId="14" borderId="103" applyNumberFormat="0" applyProtection="0">
      <alignment horizontal="left" vertical="center" indent="1"/>
    </xf>
    <xf numFmtId="184" fontId="8" fillId="14" borderId="103" applyNumberFormat="0" applyProtection="0">
      <alignment horizontal="left" vertical="center" indent="1"/>
    </xf>
    <xf numFmtId="183" fontId="8" fillId="14" borderId="103" applyNumberFormat="0" applyProtection="0">
      <alignment horizontal="left" vertical="center" indent="1"/>
    </xf>
    <xf numFmtId="184" fontId="8" fillId="14" borderId="103" applyNumberFormat="0" applyProtection="0">
      <alignment horizontal="left" vertical="center" indent="1"/>
    </xf>
    <xf numFmtId="183" fontId="8" fillId="14" borderId="103" applyNumberFormat="0" applyProtection="0">
      <alignment horizontal="left" vertical="center" indent="1"/>
    </xf>
    <xf numFmtId="0" fontId="51" fillId="16" borderId="100" applyNumberFormat="0" applyProtection="0">
      <alignment horizontal="left" vertical="center" indent="1"/>
    </xf>
    <xf numFmtId="183" fontId="8" fillId="14" borderId="103" applyNumberFormat="0" applyProtection="0">
      <alignment horizontal="left" vertical="center" indent="1"/>
    </xf>
    <xf numFmtId="184" fontId="8" fillId="14" borderId="103" applyNumberFormat="0" applyProtection="0">
      <alignment horizontal="left" vertical="center" indent="1"/>
    </xf>
    <xf numFmtId="183" fontId="8" fillId="14" borderId="103" applyNumberFormat="0" applyProtection="0">
      <alignment horizontal="left" vertical="center" indent="1"/>
    </xf>
    <xf numFmtId="183" fontId="8" fillId="14" borderId="103" applyNumberFormat="0" applyProtection="0">
      <alignment horizontal="left" vertical="center" indent="1"/>
    </xf>
    <xf numFmtId="183" fontId="8" fillId="14" borderId="103" applyNumberFormat="0" applyProtection="0">
      <alignment horizontal="left" vertical="center" indent="1"/>
    </xf>
    <xf numFmtId="184" fontId="8" fillId="14" borderId="103" applyNumberFormat="0" applyProtection="0">
      <alignment horizontal="left" vertical="center" indent="1"/>
    </xf>
    <xf numFmtId="183" fontId="8" fillId="14" borderId="103" applyNumberFormat="0" applyProtection="0">
      <alignment horizontal="left" vertical="center" indent="1"/>
    </xf>
    <xf numFmtId="183" fontId="8" fillId="14" borderId="103" applyNumberFormat="0" applyProtection="0">
      <alignment horizontal="left" vertical="center" indent="1"/>
    </xf>
    <xf numFmtId="183" fontId="8" fillId="14" borderId="103" applyNumberFormat="0" applyProtection="0">
      <alignment horizontal="left" vertical="center" indent="1"/>
    </xf>
    <xf numFmtId="0" fontId="8" fillId="14" borderId="103" applyNumberFormat="0" applyProtection="0">
      <alignment horizontal="left" vertical="top" indent="1"/>
    </xf>
    <xf numFmtId="183" fontId="8" fillId="14" borderId="103" applyNumberFormat="0" applyProtection="0">
      <alignment horizontal="left" vertical="top" indent="1"/>
    </xf>
    <xf numFmtId="184" fontId="8" fillId="14" borderId="103" applyNumberFormat="0" applyProtection="0">
      <alignment horizontal="left" vertical="top" indent="1"/>
    </xf>
    <xf numFmtId="183" fontId="8" fillId="14" borderId="103" applyNumberFormat="0" applyProtection="0">
      <alignment horizontal="left" vertical="top" indent="1"/>
    </xf>
    <xf numFmtId="0" fontId="8" fillId="14" borderId="103" applyNumberFormat="0" applyProtection="0">
      <alignment horizontal="left" vertical="top" indent="1"/>
    </xf>
    <xf numFmtId="183" fontId="8" fillId="14" borderId="103" applyNumberFormat="0" applyProtection="0">
      <alignment horizontal="left" vertical="top" indent="1"/>
    </xf>
    <xf numFmtId="184" fontId="8" fillId="14" borderId="103" applyNumberFormat="0" applyProtection="0">
      <alignment horizontal="left" vertical="top" indent="1"/>
    </xf>
    <xf numFmtId="183" fontId="8" fillId="14" borderId="103" applyNumberFormat="0" applyProtection="0">
      <alignment horizontal="left" vertical="top" indent="1"/>
    </xf>
    <xf numFmtId="0" fontId="8" fillId="14" borderId="103" applyNumberFormat="0" applyProtection="0">
      <alignment horizontal="left" vertical="top" indent="1"/>
    </xf>
    <xf numFmtId="183" fontId="8" fillId="14" borderId="103" applyNumberFormat="0" applyProtection="0">
      <alignment horizontal="left" vertical="top" indent="1"/>
    </xf>
    <xf numFmtId="184" fontId="8" fillId="14" borderId="103" applyNumberFormat="0" applyProtection="0">
      <alignment horizontal="left" vertical="top" indent="1"/>
    </xf>
    <xf numFmtId="183" fontId="8" fillId="14" borderId="103" applyNumberFormat="0" applyProtection="0">
      <alignment horizontal="left" vertical="top" indent="1"/>
    </xf>
    <xf numFmtId="0" fontId="8" fillId="14" borderId="103" applyNumberFormat="0" applyProtection="0">
      <alignment horizontal="left" vertical="top" indent="1"/>
    </xf>
    <xf numFmtId="0" fontId="8" fillId="14" borderId="103" applyNumberFormat="0" applyProtection="0">
      <alignment horizontal="left" vertical="top" indent="1"/>
    </xf>
    <xf numFmtId="183" fontId="8" fillId="14" borderId="103" applyNumberFormat="0" applyProtection="0">
      <alignment horizontal="left" vertical="top" indent="1"/>
    </xf>
    <xf numFmtId="184" fontId="8" fillId="14" borderId="103" applyNumberFormat="0" applyProtection="0">
      <alignment horizontal="left" vertical="top" indent="1"/>
    </xf>
    <xf numFmtId="183" fontId="8" fillId="14" borderId="103" applyNumberFormat="0" applyProtection="0">
      <alignment horizontal="left" vertical="top" indent="1"/>
    </xf>
    <xf numFmtId="0" fontId="8" fillId="14" borderId="103" applyNumberFormat="0" applyProtection="0">
      <alignment horizontal="left" vertical="top" indent="1"/>
    </xf>
    <xf numFmtId="0" fontId="8" fillId="14" borderId="103" applyNumberFormat="0" applyProtection="0">
      <alignment horizontal="left" vertical="top" indent="1"/>
    </xf>
    <xf numFmtId="183" fontId="8" fillId="14" borderId="103" applyNumberFormat="0" applyProtection="0">
      <alignment horizontal="left" vertical="top" indent="1"/>
    </xf>
    <xf numFmtId="184" fontId="8" fillId="14" borderId="103" applyNumberFormat="0" applyProtection="0">
      <alignment horizontal="left" vertical="top" indent="1"/>
    </xf>
    <xf numFmtId="183" fontId="8" fillId="14" borderId="103" applyNumberFormat="0" applyProtection="0">
      <alignment horizontal="left" vertical="top" indent="1"/>
    </xf>
    <xf numFmtId="183" fontId="8" fillId="14" borderId="103" applyNumberFormat="0" applyProtection="0">
      <alignment horizontal="left" vertical="top" indent="1"/>
    </xf>
    <xf numFmtId="183" fontId="8" fillId="14" borderId="103" applyNumberFormat="0" applyProtection="0">
      <alignment horizontal="left" vertical="top" indent="1"/>
    </xf>
    <xf numFmtId="184" fontId="8" fillId="14" borderId="103" applyNumberFormat="0" applyProtection="0">
      <alignment horizontal="left" vertical="top" indent="1"/>
    </xf>
    <xf numFmtId="183" fontId="8" fillId="14" borderId="103" applyNumberFormat="0" applyProtection="0">
      <alignment horizontal="left" vertical="top" indent="1"/>
    </xf>
    <xf numFmtId="184" fontId="8" fillId="14" borderId="103" applyNumberFormat="0" applyProtection="0">
      <alignment horizontal="left" vertical="top" indent="1"/>
    </xf>
    <xf numFmtId="183" fontId="8" fillId="14" borderId="103" applyNumberFormat="0" applyProtection="0">
      <alignment horizontal="left" vertical="top" indent="1"/>
    </xf>
    <xf numFmtId="0" fontId="51" fillId="14" borderId="103" applyNumberFormat="0" applyProtection="0">
      <alignment horizontal="left" vertical="top" indent="1"/>
    </xf>
    <xf numFmtId="183" fontId="8" fillId="14" borderId="103" applyNumberFormat="0" applyProtection="0">
      <alignment horizontal="left" vertical="top" indent="1"/>
    </xf>
    <xf numFmtId="184" fontId="8" fillId="14" borderId="103" applyNumberFormat="0" applyProtection="0">
      <alignment horizontal="left" vertical="top" indent="1"/>
    </xf>
    <xf numFmtId="183" fontId="8" fillId="14" borderId="103" applyNumberFormat="0" applyProtection="0">
      <alignment horizontal="left" vertical="top" indent="1"/>
    </xf>
    <xf numFmtId="183" fontId="8" fillId="14" borderId="103" applyNumberFormat="0" applyProtection="0">
      <alignment horizontal="left" vertical="top" indent="1"/>
    </xf>
    <xf numFmtId="183" fontId="8" fillId="14" borderId="103" applyNumberFormat="0" applyProtection="0">
      <alignment horizontal="left" vertical="top" indent="1"/>
    </xf>
    <xf numFmtId="184" fontId="8" fillId="14" borderId="103" applyNumberFormat="0" applyProtection="0">
      <alignment horizontal="left" vertical="top" indent="1"/>
    </xf>
    <xf numFmtId="183" fontId="8" fillId="14" borderId="103" applyNumberFormat="0" applyProtection="0">
      <alignment horizontal="left" vertical="top" indent="1"/>
    </xf>
    <xf numFmtId="183" fontId="8" fillId="14" borderId="103" applyNumberFormat="0" applyProtection="0">
      <alignment horizontal="left" vertical="top" indent="1"/>
    </xf>
    <xf numFmtId="183" fontId="8" fillId="14" borderId="103" applyNumberFormat="0" applyProtection="0">
      <alignment horizontal="left" vertical="top" indent="1"/>
    </xf>
    <xf numFmtId="0" fontId="8" fillId="8" borderId="103" applyNumberFormat="0" applyProtection="0">
      <alignment horizontal="left" vertical="center" indent="1"/>
    </xf>
    <xf numFmtId="183" fontId="8" fillId="8" borderId="103" applyNumberFormat="0" applyProtection="0">
      <alignment horizontal="left" vertical="center" indent="1"/>
    </xf>
    <xf numFmtId="184" fontId="8" fillId="8" borderId="103" applyNumberFormat="0" applyProtection="0">
      <alignment horizontal="left" vertical="center" indent="1"/>
    </xf>
    <xf numFmtId="183" fontId="8" fillId="8" borderId="103" applyNumberFormat="0" applyProtection="0">
      <alignment horizontal="left" vertical="center" indent="1"/>
    </xf>
    <xf numFmtId="0" fontId="8" fillId="8" borderId="103" applyNumberFormat="0" applyProtection="0">
      <alignment horizontal="left" vertical="center" indent="1"/>
    </xf>
    <xf numFmtId="0" fontId="51" fillId="98" borderId="100" applyNumberFormat="0" applyProtection="0">
      <alignment horizontal="left" vertical="center" indent="1"/>
    </xf>
    <xf numFmtId="183" fontId="8" fillId="8" borderId="103" applyNumberFormat="0" applyProtection="0">
      <alignment horizontal="left" vertical="center" indent="1"/>
    </xf>
    <xf numFmtId="184" fontId="8" fillId="8" borderId="103" applyNumberFormat="0" applyProtection="0">
      <alignment horizontal="left" vertical="center" indent="1"/>
    </xf>
    <xf numFmtId="183" fontId="8" fillId="8" borderId="103" applyNumberFormat="0" applyProtection="0">
      <alignment horizontal="left" vertical="center" indent="1"/>
    </xf>
    <xf numFmtId="0" fontId="8" fillId="8" borderId="103" applyNumberFormat="0" applyProtection="0">
      <alignment horizontal="left" vertical="center" indent="1"/>
    </xf>
    <xf numFmtId="183" fontId="8" fillId="8" borderId="103" applyNumberFormat="0" applyProtection="0">
      <alignment horizontal="left" vertical="center" indent="1"/>
    </xf>
    <xf numFmtId="184" fontId="8" fillId="8" borderId="103" applyNumberFormat="0" applyProtection="0">
      <alignment horizontal="left" vertical="center" indent="1"/>
    </xf>
    <xf numFmtId="183" fontId="8" fillId="8" borderId="103" applyNumberFormat="0" applyProtection="0">
      <alignment horizontal="left" vertical="center" indent="1"/>
    </xf>
    <xf numFmtId="0" fontId="8" fillId="8" borderId="103" applyNumberFormat="0" applyProtection="0">
      <alignment horizontal="left" vertical="center" indent="1"/>
    </xf>
    <xf numFmtId="0" fontId="8" fillId="8" borderId="103" applyNumberFormat="0" applyProtection="0">
      <alignment horizontal="left" vertical="center" indent="1"/>
    </xf>
    <xf numFmtId="183" fontId="8" fillId="8" borderId="103" applyNumberFormat="0" applyProtection="0">
      <alignment horizontal="left" vertical="center" indent="1"/>
    </xf>
    <xf numFmtId="184" fontId="8" fillId="8" borderId="103" applyNumberFormat="0" applyProtection="0">
      <alignment horizontal="left" vertical="center" indent="1"/>
    </xf>
    <xf numFmtId="183" fontId="8" fillId="8" borderId="103" applyNumberFormat="0" applyProtection="0">
      <alignment horizontal="left" vertical="center" indent="1"/>
    </xf>
    <xf numFmtId="0" fontId="8" fillId="8" borderId="103" applyNumberFormat="0" applyProtection="0">
      <alignment horizontal="left" vertical="center" indent="1"/>
    </xf>
    <xf numFmtId="0" fontId="8" fillId="8" borderId="103" applyNumberFormat="0" applyProtection="0">
      <alignment horizontal="left" vertical="center" indent="1"/>
    </xf>
    <xf numFmtId="183" fontId="8" fillId="8" borderId="103" applyNumberFormat="0" applyProtection="0">
      <alignment horizontal="left" vertical="center" indent="1"/>
    </xf>
    <xf numFmtId="184" fontId="8" fillId="8" borderId="103" applyNumberFormat="0" applyProtection="0">
      <alignment horizontal="left" vertical="center" indent="1"/>
    </xf>
    <xf numFmtId="183" fontId="8" fillId="8" borderId="103" applyNumberFormat="0" applyProtection="0">
      <alignment horizontal="left" vertical="center" indent="1"/>
    </xf>
    <xf numFmtId="183" fontId="8" fillId="8" borderId="103" applyNumberFormat="0" applyProtection="0">
      <alignment horizontal="left" vertical="center" indent="1"/>
    </xf>
    <xf numFmtId="183" fontId="8" fillId="8" borderId="103" applyNumberFormat="0" applyProtection="0">
      <alignment horizontal="left" vertical="center" indent="1"/>
    </xf>
    <xf numFmtId="184" fontId="8" fillId="8" borderId="103" applyNumberFormat="0" applyProtection="0">
      <alignment horizontal="left" vertical="center" indent="1"/>
    </xf>
    <xf numFmtId="183" fontId="8" fillId="8" borderId="103" applyNumberFormat="0" applyProtection="0">
      <alignment horizontal="left" vertical="center" indent="1"/>
    </xf>
    <xf numFmtId="184" fontId="8" fillId="8" borderId="103" applyNumberFormat="0" applyProtection="0">
      <alignment horizontal="left" vertical="center" indent="1"/>
    </xf>
    <xf numFmtId="183" fontId="8" fillId="8" borderId="103" applyNumberFormat="0" applyProtection="0">
      <alignment horizontal="left" vertical="center" indent="1"/>
    </xf>
    <xf numFmtId="0" fontId="51" fillId="98" borderId="100" applyNumberFormat="0" applyProtection="0">
      <alignment horizontal="left" vertical="center" indent="1"/>
    </xf>
    <xf numFmtId="183" fontId="8" fillId="8" borderId="103" applyNumberFormat="0" applyProtection="0">
      <alignment horizontal="left" vertical="center" indent="1"/>
    </xf>
    <xf numFmtId="184" fontId="8" fillId="8" borderId="103" applyNumberFormat="0" applyProtection="0">
      <alignment horizontal="left" vertical="center" indent="1"/>
    </xf>
    <xf numFmtId="183" fontId="8" fillId="8" borderId="103" applyNumberFormat="0" applyProtection="0">
      <alignment horizontal="left" vertical="center" indent="1"/>
    </xf>
    <xf numFmtId="183" fontId="8" fillId="8" borderId="103" applyNumberFormat="0" applyProtection="0">
      <alignment horizontal="left" vertical="center" indent="1"/>
    </xf>
    <xf numFmtId="183" fontId="8" fillId="8" borderId="103" applyNumberFormat="0" applyProtection="0">
      <alignment horizontal="left" vertical="center" indent="1"/>
    </xf>
    <xf numFmtId="184" fontId="8" fillId="8" borderId="103" applyNumberFormat="0" applyProtection="0">
      <alignment horizontal="left" vertical="center" indent="1"/>
    </xf>
    <xf numFmtId="183" fontId="8" fillId="8" borderId="103" applyNumberFormat="0" applyProtection="0">
      <alignment horizontal="left" vertical="center" indent="1"/>
    </xf>
    <xf numFmtId="183" fontId="8" fillId="8" borderId="103" applyNumberFormat="0" applyProtection="0">
      <alignment horizontal="left" vertical="center" indent="1"/>
    </xf>
    <xf numFmtId="183" fontId="8" fillId="8" borderId="103" applyNumberFormat="0" applyProtection="0">
      <alignment horizontal="left" vertical="center" indent="1"/>
    </xf>
    <xf numFmtId="0" fontId="8" fillId="8" borderId="103" applyNumberFormat="0" applyProtection="0">
      <alignment horizontal="left" vertical="top" indent="1"/>
    </xf>
    <xf numFmtId="183" fontId="8" fillId="8" borderId="103" applyNumberFormat="0" applyProtection="0">
      <alignment horizontal="left" vertical="top" indent="1"/>
    </xf>
    <xf numFmtId="184" fontId="8" fillId="8" borderId="103" applyNumberFormat="0" applyProtection="0">
      <alignment horizontal="left" vertical="top" indent="1"/>
    </xf>
    <xf numFmtId="183" fontId="8" fillId="8" borderId="103" applyNumberFormat="0" applyProtection="0">
      <alignment horizontal="left" vertical="top" indent="1"/>
    </xf>
    <xf numFmtId="0" fontId="8" fillId="8" borderId="103" applyNumberFormat="0" applyProtection="0">
      <alignment horizontal="left" vertical="top" indent="1"/>
    </xf>
    <xf numFmtId="183" fontId="8" fillId="8" borderId="103" applyNumberFormat="0" applyProtection="0">
      <alignment horizontal="left" vertical="top" indent="1"/>
    </xf>
    <xf numFmtId="184" fontId="8" fillId="8" borderId="103" applyNumberFormat="0" applyProtection="0">
      <alignment horizontal="left" vertical="top" indent="1"/>
    </xf>
    <xf numFmtId="183" fontId="8" fillId="8" borderId="103" applyNumberFormat="0" applyProtection="0">
      <alignment horizontal="left" vertical="top" indent="1"/>
    </xf>
    <xf numFmtId="0" fontId="8" fillId="8" borderId="103" applyNumberFormat="0" applyProtection="0">
      <alignment horizontal="left" vertical="top" indent="1"/>
    </xf>
    <xf numFmtId="183" fontId="8" fillId="8" borderId="103" applyNumberFormat="0" applyProtection="0">
      <alignment horizontal="left" vertical="top" indent="1"/>
    </xf>
    <xf numFmtId="184" fontId="8" fillId="8" borderId="103" applyNumberFormat="0" applyProtection="0">
      <alignment horizontal="left" vertical="top" indent="1"/>
    </xf>
    <xf numFmtId="183" fontId="8" fillId="8" borderId="103" applyNumberFormat="0" applyProtection="0">
      <alignment horizontal="left" vertical="top" indent="1"/>
    </xf>
    <xf numFmtId="0" fontId="8" fillId="8" borderId="103" applyNumberFormat="0" applyProtection="0">
      <alignment horizontal="left" vertical="top" indent="1"/>
    </xf>
    <xf numFmtId="0" fontId="8" fillId="8" borderId="103" applyNumberFormat="0" applyProtection="0">
      <alignment horizontal="left" vertical="top" indent="1"/>
    </xf>
    <xf numFmtId="183" fontId="8" fillId="8" borderId="103" applyNumberFormat="0" applyProtection="0">
      <alignment horizontal="left" vertical="top" indent="1"/>
    </xf>
    <xf numFmtId="184" fontId="8" fillId="8" borderId="103" applyNumberFormat="0" applyProtection="0">
      <alignment horizontal="left" vertical="top" indent="1"/>
    </xf>
    <xf numFmtId="183" fontId="8" fillId="8" borderId="103" applyNumberFormat="0" applyProtection="0">
      <alignment horizontal="left" vertical="top" indent="1"/>
    </xf>
    <xf numFmtId="0" fontId="8" fillId="8" borderId="103" applyNumberFormat="0" applyProtection="0">
      <alignment horizontal="left" vertical="top" indent="1"/>
    </xf>
    <xf numFmtId="0" fontId="8" fillId="8" borderId="103" applyNumberFormat="0" applyProtection="0">
      <alignment horizontal="left" vertical="top" indent="1"/>
    </xf>
    <xf numFmtId="183" fontId="8" fillId="8" borderId="103" applyNumberFormat="0" applyProtection="0">
      <alignment horizontal="left" vertical="top" indent="1"/>
    </xf>
    <xf numFmtId="184" fontId="8" fillId="8" borderId="103" applyNumberFormat="0" applyProtection="0">
      <alignment horizontal="left" vertical="top" indent="1"/>
    </xf>
    <xf numFmtId="183" fontId="8" fillId="8" borderId="103" applyNumberFormat="0" applyProtection="0">
      <alignment horizontal="left" vertical="top" indent="1"/>
    </xf>
    <xf numFmtId="183" fontId="8" fillId="8" borderId="103" applyNumberFormat="0" applyProtection="0">
      <alignment horizontal="left" vertical="top" indent="1"/>
    </xf>
    <xf numFmtId="183" fontId="8" fillId="8" borderId="103" applyNumberFormat="0" applyProtection="0">
      <alignment horizontal="left" vertical="top" indent="1"/>
    </xf>
    <xf numFmtId="184" fontId="8" fillId="8" borderId="103" applyNumberFormat="0" applyProtection="0">
      <alignment horizontal="left" vertical="top" indent="1"/>
    </xf>
    <xf numFmtId="183" fontId="8" fillId="8" borderId="103" applyNumberFormat="0" applyProtection="0">
      <alignment horizontal="left" vertical="top" indent="1"/>
    </xf>
    <xf numFmtId="184" fontId="8" fillId="8" borderId="103" applyNumberFormat="0" applyProtection="0">
      <alignment horizontal="left" vertical="top" indent="1"/>
    </xf>
    <xf numFmtId="183" fontId="8" fillId="8" borderId="103" applyNumberFormat="0" applyProtection="0">
      <alignment horizontal="left" vertical="top" indent="1"/>
    </xf>
    <xf numFmtId="0" fontId="51" fillId="8" borderId="103" applyNumberFormat="0" applyProtection="0">
      <alignment horizontal="left" vertical="top" indent="1"/>
    </xf>
    <xf numFmtId="183" fontId="8" fillId="8" borderId="103" applyNumberFormat="0" applyProtection="0">
      <alignment horizontal="left" vertical="top" indent="1"/>
    </xf>
    <xf numFmtId="184" fontId="8" fillId="8" borderId="103" applyNumberFormat="0" applyProtection="0">
      <alignment horizontal="left" vertical="top" indent="1"/>
    </xf>
    <xf numFmtId="183" fontId="8" fillId="8" borderId="103" applyNumberFormat="0" applyProtection="0">
      <alignment horizontal="left" vertical="top" indent="1"/>
    </xf>
    <xf numFmtId="183" fontId="8" fillId="8" borderId="103" applyNumberFormat="0" applyProtection="0">
      <alignment horizontal="left" vertical="top" indent="1"/>
    </xf>
    <xf numFmtId="183" fontId="8" fillId="8" borderId="103" applyNumberFormat="0" applyProtection="0">
      <alignment horizontal="left" vertical="top" indent="1"/>
    </xf>
    <xf numFmtId="184" fontId="8" fillId="8" borderId="103" applyNumberFormat="0" applyProtection="0">
      <alignment horizontal="left" vertical="top" indent="1"/>
    </xf>
    <xf numFmtId="183" fontId="8" fillId="8" borderId="103" applyNumberFormat="0" applyProtection="0">
      <alignment horizontal="left" vertical="top" indent="1"/>
    </xf>
    <xf numFmtId="183" fontId="8" fillId="8" borderId="103" applyNumberFormat="0" applyProtection="0">
      <alignment horizontal="left" vertical="top" indent="1"/>
    </xf>
    <xf numFmtId="183" fontId="8" fillId="8" borderId="103" applyNumberFormat="0" applyProtection="0">
      <alignment horizontal="left" vertical="top" indent="1"/>
    </xf>
    <xf numFmtId="0" fontId="8" fillId="12" borderId="103" applyNumberFormat="0" applyProtection="0">
      <alignment horizontal="left" vertical="center" indent="1"/>
    </xf>
    <xf numFmtId="183" fontId="8" fillId="12" borderId="103" applyNumberFormat="0" applyProtection="0">
      <alignment horizontal="left" vertical="center" indent="1"/>
    </xf>
    <xf numFmtId="184" fontId="8" fillId="12" borderId="103" applyNumberFormat="0" applyProtection="0">
      <alignment horizontal="left" vertical="center" indent="1"/>
    </xf>
    <xf numFmtId="183" fontId="8" fillId="12" borderId="103" applyNumberFormat="0" applyProtection="0">
      <alignment horizontal="left" vertical="center" indent="1"/>
    </xf>
    <xf numFmtId="0" fontId="8" fillId="12" borderId="103" applyNumberFormat="0" applyProtection="0">
      <alignment horizontal="left" vertical="center" indent="1"/>
    </xf>
    <xf numFmtId="0" fontId="51" fillId="12" borderId="100" applyNumberFormat="0" applyProtection="0">
      <alignment horizontal="left" vertical="center" indent="1"/>
    </xf>
    <xf numFmtId="183" fontId="8" fillId="12" borderId="103" applyNumberFormat="0" applyProtection="0">
      <alignment horizontal="left" vertical="center" indent="1"/>
    </xf>
    <xf numFmtId="184" fontId="8" fillId="12" borderId="103" applyNumberFormat="0" applyProtection="0">
      <alignment horizontal="left" vertical="center" indent="1"/>
    </xf>
    <xf numFmtId="183" fontId="8" fillId="12" borderId="103" applyNumberFormat="0" applyProtection="0">
      <alignment horizontal="left" vertical="center" indent="1"/>
    </xf>
    <xf numFmtId="0" fontId="8" fillId="12" borderId="103" applyNumberFormat="0" applyProtection="0">
      <alignment horizontal="left" vertical="center" indent="1"/>
    </xf>
    <xf numFmtId="183" fontId="8" fillId="12" borderId="103" applyNumberFormat="0" applyProtection="0">
      <alignment horizontal="left" vertical="center" indent="1"/>
    </xf>
    <xf numFmtId="184" fontId="8" fillId="12" borderId="103" applyNumberFormat="0" applyProtection="0">
      <alignment horizontal="left" vertical="center" indent="1"/>
    </xf>
    <xf numFmtId="183" fontId="8" fillId="12" borderId="103" applyNumberFormat="0" applyProtection="0">
      <alignment horizontal="left" vertical="center" indent="1"/>
    </xf>
    <xf numFmtId="0" fontId="8" fillId="12" borderId="103" applyNumberFormat="0" applyProtection="0">
      <alignment horizontal="left" vertical="center" indent="1"/>
    </xf>
    <xf numFmtId="0" fontId="8" fillId="12" borderId="103" applyNumberFormat="0" applyProtection="0">
      <alignment horizontal="left" vertical="center" indent="1"/>
    </xf>
    <xf numFmtId="183" fontId="8" fillId="12" borderId="103" applyNumberFormat="0" applyProtection="0">
      <alignment horizontal="left" vertical="center" indent="1"/>
    </xf>
    <xf numFmtId="184" fontId="8" fillId="12" borderId="103" applyNumberFormat="0" applyProtection="0">
      <alignment horizontal="left" vertical="center" indent="1"/>
    </xf>
    <xf numFmtId="183" fontId="8" fillId="12" borderId="103" applyNumberFormat="0" applyProtection="0">
      <alignment horizontal="left" vertical="center" indent="1"/>
    </xf>
    <xf numFmtId="0" fontId="8" fillId="12" borderId="103" applyNumberFormat="0" applyProtection="0">
      <alignment horizontal="left" vertical="center" indent="1"/>
    </xf>
    <xf numFmtId="0" fontId="8" fillId="12" borderId="103" applyNumberFormat="0" applyProtection="0">
      <alignment horizontal="left" vertical="center" indent="1"/>
    </xf>
    <xf numFmtId="183" fontId="8" fillId="12" borderId="103" applyNumberFormat="0" applyProtection="0">
      <alignment horizontal="left" vertical="center" indent="1"/>
    </xf>
    <xf numFmtId="184" fontId="8" fillId="12" borderId="103" applyNumberFormat="0" applyProtection="0">
      <alignment horizontal="left" vertical="center" indent="1"/>
    </xf>
    <xf numFmtId="183" fontId="8" fillId="12" borderId="103" applyNumberFormat="0" applyProtection="0">
      <alignment horizontal="left" vertical="center" indent="1"/>
    </xf>
    <xf numFmtId="183" fontId="8" fillId="12" borderId="103" applyNumberFormat="0" applyProtection="0">
      <alignment horizontal="left" vertical="center" indent="1"/>
    </xf>
    <xf numFmtId="183" fontId="8" fillId="12" borderId="103" applyNumberFormat="0" applyProtection="0">
      <alignment horizontal="left" vertical="center" indent="1"/>
    </xf>
    <xf numFmtId="184" fontId="8" fillId="12" borderId="103" applyNumberFormat="0" applyProtection="0">
      <alignment horizontal="left" vertical="center" indent="1"/>
    </xf>
    <xf numFmtId="183" fontId="8" fillId="12" borderId="103" applyNumberFormat="0" applyProtection="0">
      <alignment horizontal="left" vertical="center" indent="1"/>
    </xf>
    <xf numFmtId="184" fontId="8" fillId="12" borderId="103" applyNumberFormat="0" applyProtection="0">
      <alignment horizontal="left" vertical="center" indent="1"/>
    </xf>
    <xf numFmtId="183" fontId="8" fillId="12" borderId="103" applyNumberFormat="0" applyProtection="0">
      <alignment horizontal="left" vertical="center" indent="1"/>
    </xf>
    <xf numFmtId="0" fontId="51" fillId="12" borderId="100" applyNumberFormat="0" applyProtection="0">
      <alignment horizontal="left" vertical="center" indent="1"/>
    </xf>
    <xf numFmtId="183" fontId="8" fillId="12" borderId="103" applyNumberFormat="0" applyProtection="0">
      <alignment horizontal="left" vertical="center" indent="1"/>
    </xf>
    <xf numFmtId="184" fontId="8" fillId="12" borderId="103" applyNumberFormat="0" applyProtection="0">
      <alignment horizontal="left" vertical="center" indent="1"/>
    </xf>
    <xf numFmtId="183" fontId="8" fillId="12" borderId="103" applyNumberFormat="0" applyProtection="0">
      <alignment horizontal="left" vertical="center" indent="1"/>
    </xf>
    <xf numFmtId="183" fontId="8" fillId="12" borderId="103" applyNumberFormat="0" applyProtection="0">
      <alignment horizontal="left" vertical="center" indent="1"/>
    </xf>
    <xf numFmtId="183" fontId="8" fillId="12" borderId="103" applyNumberFormat="0" applyProtection="0">
      <alignment horizontal="left" vertical="center" indent="1"/>
    </xf>
    <xf numFmtId="184" fontId="8" fillId="12" borderId="103" applyNumberFormat="0" applyProtection="0">
      <alignment horizontal="left" vertical="center" indent="1"/>
    </xf>
    <xf numFmtId="183" fontId="8" fillId="12" borderId="103" applyNumberFormat="0" applyProtection="0">
      <alignment horizontal="left" vertical="center" indent="1"/>
    </xf>
    <xf numFmtId="183" fontId="8" fillId="12" borderId="103" applyNumberFormat="0" applyProtection="0">
      <alignment horizontal="left" vertical="center" indent="1"/>
    </xf>
    <xf numFmtId="183" fontId="8" fillId="12" borderId="103" applyNumberFormat="0" applyProtection="0">
      <alignment horizontal="left" vertical="center" indent="1"/>
    </xf>
    <xf numFmtId="0" fontId="8" fillId="12" borderId="103" applyNumberFormat="0" applyProtection="0">
      <alignment horizontal="left" vertical="top" indent="1"/>
    </xf>
    <xf numFmtId="183" fontId="8" fillId="12" borderId="103" applyNumberFormat="0" applyProtection="0">
      <alignment horizontal="left" vertical="top" indent="1"/>
    </xf>
    <xf numFmtId="184" fontId="8" fillId="12" borderId="103" applyNumberFormat="0" applyProtection="0">
      <alignment horizontal="left" vertical="top" indent="1"/>
    </xf>
    <xf numFmtId="183" fontId="8" fillId="12" borderId="103" applyNumberFormat="0" applyProtection="0">
      <alignment horizontal="left" vertical="top" indent="1"/>
    </xf>
    <xf numFmtId="0" fontId="8" fillId="12" borderId="103" applyNumberFormat="0" applyProtection="0">
      <alignment horizontal="left" vertical="top" indent="1"/>
    </xf>
    <xf numFmtId="183" fontId="8" fillId="12" borderId="103" applyNumberFormat="0" applyProtection="0">
      <alignment horizontal="left" vertical="top" indent="1"/>
    </xf>
    <xf numFmtId="184" fontId="8" fillId="12" borderId="103" applyNumberFormat="0" applyProtection="0">
      <alignment horizontal="left" vertical="top" indent="1"/>
    </xf>
    <xf numFmtId="183" fontId="8" fillId="12" borderId="103" applyNumberFormat="0" applyProtection="0">
      <alignment horizontal="left" vertical="top" indent="1"/>
    </xf>
    <xf numFmtId="0" fontId="8" fillId="12" borderId="103" applyNumberFormat="0" applyProtection="0">
      <alignment horizontal="left" vertical="top" indent="1"/>
    </xf>
    <xf numFmtId="183" fontId="8" fillId="12" borderId="103" applyNumberFormat="0" applyProtection="0">
      <alignment horizontal="left" vertical="top" indent="1"/>
    </xf>
    <xf numFmtId="184" fontId="8" fillId="12" borderId="103" applyNumberFormat="0" applyProtection="0">
      <alignment horizontal="left" vertical="top" indent="1"/>
    </xf>
    <xf numFmtId="183" fontId="8" fillId="12" borderId="103" applyNumberFormat="0" applyProtection="0">
      <alignment horizontal="left" vertical="top" indent="1"/>
    </xf>
    <xf numFmtId="0" fontId="8" fillId="12" borderId="103" applyNumberFormat="0" applyProtection="0">
      <alignment horizontal="left" vertical="top" indent="1"/>
    </xf>
    <xf numFmtId="0" fontId="8" fillId="12" borderId="103" applyNumberFormat="0" applyProtection="0">
      <alignment horizontal="left" vertical="top" indent="1"/>
    </xf>
    <xf numFmtId="183" fontId="8" fillId="12" borderId="103" applyNumberFormat="0" applyProtection="0">
      <alignment horizontal="left" vertical="top" indent="1"/>
    </xf>
    <xf numFmtId="184" fontId="8" fillId="12" borderId="103" applyNumberFormat="0" applyProtection="0">
      <alignment horizontal="left" vertical="top" indent="1"/>
    </xf>
    <xf numFmtId="183" fontId="8" fillId="12" borderId="103" applyNumberFormat="0" applyProtection="0">
      <alignment horizontal="left" vertical="top" indent="1"/>
    </xf>
    <xf numFmtId="0" fontId="8" fillId="12" borderId="103" applyNumberFormat="0" applyProtection="0">
      <alignment horizontal="left" vertical="top" indent="1"/>
    </xf>
    <xf numFmtId="0" fontId="8" fillId="12" borderId="103" applyNumberFormat="0" applyProtection="0">
      <alignment horizontal="left" vertical="top" indent="1"/>
    </xf>
    <xf numFmtId="183" fontId="8" fillId="12" borderId="103" applyNumberFormat="0" applyProtection="0">
      <alignment horizontal="left" vertical="top" indent="1"/>
    </xf>
    <xf numFmtId="184" fontId="8" fillId="12" borderId="103" applyNumberFormat="0" applyProtection="0">
      <alignment horizontal="left" vertical="top" indent="1"/>
    </xf>
    <xf numFmtId="183" fontId="8" fillId="12" borderId="103" applyNumberFormat="0" applyProtection="0">
      <alignment horizontal="left" vertical="top" indent="1"/>
    </xf>
    <xf numFmtId="183" fontId="8" fillId="12" borderId="103" applyNumberFormat="0" applyProtection="0">
      <alignment horizontal="left" vertical="top" indent="1"/>
    </xf>
    <xf numFmtId="183" fontId="8" fillId="12" borderId="103" applyNumberFormat="0" applyProtection="0">
      <alignment horizontal="left" vertical="top" indent="1"/>
    </xf>
    <xf numFmtId="184" fontId="8" fillId="12" borderId="103" applyNumberFormat="0" applyProtection="0">
      <alignment horizontal="left" vertical="top" indent="1"/>
    </xf>
    <xf numFmtId="183" fontId="8" fillId="12" borderId="103" applyNumberFormat="0" applyProtection="0">
      <alignment horizontal="left" vertical="top" indent="1"/>
    </xf>
    <xf numFmtId="184" fontId="8" fillId="12" borderId="103" applyNumberFormat="0" applyProtection="0">
      <alignment horizontal="left" vertical="top" indent="1"/>
    </xf>
    <xf numFmtId="183" fontId="8" fillId="12" borderId="103" applyNumberFormat="0" applyProtection="0">
      <alignment horizontal="left" vertical="top" indent="1"/>
    </xf>
    <xf numFmtId="0" fontId="51" fillId="12" borderId="103" applyNumberFormat="0" applyProtection="0">
      <alignment horizontal="left" vertical="top" indent="1"/>
    </xf>
    <xf numFmtId="183" fontId="8" fillId="12" borderId="103" applyNumberFormat="0" applyProtection="0">
      <alignment horizontal="left" vertical="top" indent="1"/>
    </xf>
    <xf numFmtId="184" fontId="8" fillId="12" borderId="103" applyNumberFormat="0" applyProtection="0">
      <alignment horizontal="left" vertical="top" indent="1"/>
    </xf>
    <xf numFmtId="183" fontId="8" fillId="12" borderId="103" applyNumberFormat="0" applyProtection="0">
      <alignment horizontal="left" vertical="top" indent="1"/>
    </xf>
    <xf numFmtId="183" fontId="8" fillId="12" borderId="103" applyNumberFormat="0" applyProtection="0">
      <alignment horizontal="left" vertical="top" indent="1"/>
    </xf>
    <xf numFmtId="183" fontId="8" fillId="12" borderId="103" applyNumberFormat="0" applyProtection="0">
      <alignment horizontal="left" vertical="top" indent="1"/>
    </xf>
    <xf numFmtId="184" fontId="8" fillId="12" borderId="103" applyNumberFormat="0" applyProtection="0">
      <alignment horizontal="left" vertical="top" indent="1"/>
    </xf>
    <xf numFmtId="183" fontId="8" fillId="12" borderId="103" applyNumberFormat="0" applyProtection="0">
      <alignment horizontal="left" vertical="top" indent="1"/>
    </xf>
    <xf numFmtId="183" fontId="8" fillId="12" borderId="103" applyNumberFormat="0" applyProtection="0">
      <alignment horizontal="left" vertical="top" indent="1"/>
    </xf>
    <xf numFmtId="183" fontId="8" fillId="12" borderId="103" applyNumberFormat="0" applyProtection="0">
      <alignment horizontal="left" vertical="top" indent="1"/>
    </xf>
    <xf numFmtId="0" fontId="8" fillId="47" borderId="103" applyNumberFormat="0" applyProtection="0">
      <alignment horizontal="left" vertical="center" indent="1"/>
    </xf>
    <xf numFmtId="183" fontId="8" fillId="47" borderId="103" applyNumberFormat="0" applyProtection="0">
      <alignment horizontal="left" vertical="center" indent="1"/>
    </xf>
    <xf numFmtId="184" fontId="8" fillId="47" borderId="103" applyNumberFormat="0" applyProtection="0">
      <alignment horizontal="left" vertical="center" indent="1"/>
    </xf>
    <xf numFmtId="183" fontId="8" fillId="47" borderId="103" applyNumberFormat="0" applyProtection="0">
      <alignment horizontal="left" vertical="center" indent="1"/>
    </xf>
    <xf numFmtId="0" fontId="8" fillId="47" borderId="103" applyNumberFormat="0" applyProtection="0">
      <alignment horizontal="left" vertical="center" indent="1"/>
    </xf>
    <xf numFmtId="0" fontId="51" fillId="47" borderId="100" applyNumberFormat="0" applyProtection="0">
      <alignment horizontal="left" vertical="center" indent="1"/>
    </xf>
    <xf numFmtId="183" fontId="8" fillId="47" borderId="103" applyNumberFormat="0" applyProtection="0">
      <alignment horizontal="left" vertical="center" indent="1"/>
    </xf>
    <xf numFmtId="184" fontId="8" fillId="47" borderId="103" applyNumberFormat="0" applyProtection="0">
      <alignment horizontal="left" vertical="center" indent="1"/>
    </xf>
    <xf numFmtId="183" fontId="8" fillId="47" borderId="103" applyNumberFormat="0" applyProtection="0">
      <alignment horizontal="left" vertical="center" indent="1"/>
    </xf>
    <xf numFmtId="0" fontId="8" fillId="47" borderId="103" applyNumberFormat="0" applyProtection="0">
      <alignment horizontal="left" vertical="center" indent="1"/>
    </xf>
    <xf numFmtId="183" fontId="8" fillId="47" borderId="103" applyNumberFormat="0" applyProtection="0">
      <alignment horizontal="left" vertical="center" indent="1"/>
    </xf>
    <xf numFmtId="184" fontId="8" fillId="47" borderId="103" applyNumberFormat="0" applyProtection="0">
      <alignment horizontal="left" vertical="center" indent="1"/>
    </xf>
    <xf numFmtId="183" fontId="8" fillId="47" borderId="103" applyNumberFormat="0" applyProtection="0">
      <alignment horizontal="left" vertical="center" indent="1"/>
    </xf>
    <xf numFmtId="0" fontId="8" fillId="47" borderId="103" applyNumberFormat="0" applyProtection="0">
      <alignment horizontal="left" vertical="center" indent="1"/>
    </xf>
    <xf numFmtId="0" fontId="8" fillId="47" borderId="103" applyNumberFormat="0" applyProtection="0">
      <alignment horizontal="left" vertical="center" indent="1"/>
    </xf>
    <xf numFmtId="183" fontId="8" fillId="47" borderId="103" applyNumberFormat="0" applyProtection="0">
      <alignment horizontal="left" vertical="center" indent="1"/>
    </xf>
    <xf numFmtId="184" fontId="8" fillId="47" borderId="103" applyNumberFormat="0" applyProtection="0">
      <alignment horizontal="left" vertical="center" indent="1"/>
    </xf>
    <xf numFmtId="183" fontId="8" fillId="47" borderId="103" applyNumberFormat="0" applyProtection="0">
      <alignment horizontal="left" vertical="center" indent="1"/>
    </xf>
    <xf numFmtId="0" fontId="8" fillId="47" borderId="103" applyNumberFormat="0" applyProtection="0">
      <alignment horizontal="left" vertical="center" indent="1"/>
    </xf>
    <xf numFmtId="0" fontId="8" fillId="47" borderId="103" applyNumberFormat="0" applyProtection="0">
      <alignment horizontal="left" vertical="center" indent="1"/>
    </xf>
    <xf numFmtId="183" fontId="8" fillId="47" borderId="103" applyNumberFormat="0" applyProtection="0">
      <alignment horizontal="left" vertical="center" indent="1"/>
    </xf>
    <xf numFmtId="184" fontId="8" fillId="47" borderId="103" applyNumberFormat="0" applyProtection="0">
      <alignment horizontal="left" vertical="center" indent="1"/>
    </xf>
    <xf numFmtId="183" fontId="8" fillId="47" borderId="103" applyNumberFormat="0" applyProtection="0">
      <alignment horizontal="left" vertical="center" indent="1"/>
    </xf>
    <xf numFmtId="183" fontId="8" fillId="47" borderId="103" applyNumberFormat="0" applyProtection="0">
      <alignment horizontal="left" vertical="center" indent="1"/>
    </xf>
    <xf numFmtId="183" fontId="8" fillId="47" borderId="103" applyNumberFormat="0" applyProtection="0">
      <alignment horizontal="left" vertical="center" indent="1"/>
    </xf>
    <xf numFmtId="184" fontId="8" fillId="47" borderId="103" applyNumberFormat="0" applyProtection="0">
      <alignment horizontal="left" vertical="center" indent="1"/>
    </xf>
    <xf numFmtId="183" fontId="8" fillId="47" borderId="103" applyNumberFormat="0" applyProtection="0">
      <alignment horizontal="left" vertical="center" indent="1"/>
    </xf>
    <xf numFmtId="184" fontId="8" fillId="47" borderId="103" applyNumberFormat="0" applyProtection="0">
      <alignment horizontal="left" vertical="center" indent="1"/>
    </xf>
    <xf numFmtId="183" fontId="8" fillId="47" borderId="103" applyNumberFormat="0" applyProtection="0">
      <alignment horizontal="left" vertical="center" indent="1"/>
    </xf>
    <xf numFmtId="0" fontId="51" fillId="47" borderId="100" applyNumberFormat="0" applyProtection="0">
      <alignment horizontal="left" vertical="center" indent="1"/>
    </xf>
    <xf numFmtId="183" fontId="8" fillId="47" borderId="103" applyNumberFormat="0" applyProtection="0">
      <alignment horizontal="left" vertical="center" indent="1"/>
    </xf>
    <xf numFmtId="184" fontId="8" fillId="47" borderId="103" applyNumberFormat="0" applyProtection="0">
      <alignment horizontal="left" vertical="center" indent="1"/>
    </xf>
    <xf numFmtId="183" fontId="8" fillId="47" borderId="103" applyNumberFormat="0" applyProtection="0">
      <alignment horizontal="left" vertical="center" indent="1"/>
    </xf>
    <xf numFmtId="183" fontId="8" fillId="47" borderId="103" applyNumberFormat="0" applyProtection="0">
      <alignment horizontal="left" vertical="center" indent="1"/>
    </xf>
    <xf numFmtId="183" fontId="8" fillId="47" borderId="103" applyNumberFormat="0" applyProtection="0">
      <alignment horizontal="left" vertical="center" indent="1"/>
    </xf>
    <xf numFmtId="184" fontId="8" fillId="47" borderId="103" applyNumberFormat="0" applyProtection="0">
      <alignment horizontal="left" vertical="center" indent="1"/>
    </xf>
    <xf numFmtId="183" fontId="8" fillId="47" borderId="103" applyNumberFormat="0" applyProtection="0">
      <alignment horizontal="left" vertical="center" indent="1"/>
    </xf>
    <xf numFmtId="183" fontId="8" fillId="47" borderId="103" applyNumberFormat="0" applyProtection="0">
      <alignment horizontal="left" vertical="center" indent="1"/>
    </xf>
    <xf numFmtId="183" fontId="8" fillId="47" borderId="103" applyNumberFormat="0" applyProtection="0">
      <alignment horizontal="left" vertical="center" indent="1"/>
    </xf>
    <xf numFmtId="0" fontId="8" fillId="47" borderId="103" applyNumberFormat="0" applyProtection="0">
      <alignment horizontal="left" vertical="top" indent="1"/>
    </xf>
    <xf numFmtId="183" fontId="8" fillId="47" borderId="103" applyNumberFormat="0" applyProtection="0">
      <alignment horizontal="left" vertical="top" indent="1"/>
    </xf>
    <xf numFmtId="184" fontId="8" fillId="47" borderId="103" applyNumberFormat="0" applyProtection="0">
      <alignment horizontal="left" vertical="top" indent="1"/>
    </xf>
    <xf numFmtId="183" fontId="8" fillId="47" borderId="103" applyNumberFormat="0" applyProtection="0">
      <alignment horizontal="left" vertical="top" indent="1"/>
    </xf>
    <xf numFmtId="0" fontId="8" fillId="47" borderId="103" applyNumberFormat="0" applyProtection="0">
      <alignment horizontal="left" vertical="top" indent="1"/>
    </xf>
    <xf numFmtId="183" fontId="8" fillId="47" borderId="103" applyNumberFormat="0" applyProtection="0">
      <alignment horizontal="left" vertical="top" indent="1"/>
    </xf>
    <xf numFmtId="184" fontId="8" fillId="47" borderId="103" applyNumberFormat="0" applyProtection="0">
      <alignment horizontal="left" vertical="top" indent="1"/>
    </xf>
    <xf numFmtId="183" fontId="8" fillId="47" borderId="103" applyNumberFormat="0" applyProtection="0">
      <alignment horizontal="left" vertical="top" indent="1"/>
    </xf>
    <xf numFmtId="0" fontId="8" fillId="47" borderId="103" applyNumberFormat="0" applyProtection="0">
      <alignment horizontal="left" vertical="top" indent="1"/>
    </xf>
    <xf numFmtId="183" fontId="8" fillId="47" borderId="103" applyNumberFormat="0" applyProtection="0">
      <alignment horizontal="left" vertical="top" indent="1"/>
    </xf>
    <xf numFmtId="184" fontId="8" fillId="47" borderId="103" applyNumberFormat="0" applyProtection="0">
      <alignment horizontal="left" vertical="top" indent="1"/>
    </xf>
    <xf numFmtId="183" fontId="8" fillId="47" borderId="103" applyNumberFormat="0" applyProtection="0">
      <alignment horizontal="left" vertical="top" indent="1"/>
    </xf>
    <xf numFmtId="0" fontId="8" fillId="47" borderId="103" applyNumberFormat="0" applyProtection="0">
      <alignment horizontal="left" vertical="top" indent="1"/>
    </xf>
    <xf numFmtId="0" fontId="8" fillId="47" borderId="103" applyNumberFormat="0" applyProtection="0">
      <alignment horizontal="left" vertical="top" indent="1"/>
    </xf>
    <xf numFmtId="183" fontId="8" fillId="47" borderId="103" applyNumberFormat="0" applyProtection="0">
      <alignment horizontal="left" vertical="top" indent="1"/>
    </xf>
    <xf numFmtId="184" fontId="8" fillId="47" borderId="103" applyNumberFormat="0" applyProtection="0">
      <alignment horizontal="left" vertical="top" indent="1"/>
    </xf>
    <xf numFmtId="183" fontId="8" fillId="47" borderId="103" applyNumberFormat="0" applyProtection="0">
      <alignment horizontal="left" vertical="top" indent="1"/>
    </xf>
    <xf numFmtId="0" fontId="8" fillId="47" borderId="103" applyNumberFormat="0" applyProtection="0">
      <alignment horizontal="left" vertical="top" indent="1"/>
    </xf>
    <xf numFmtId="0" fontId="8" fillId="47" borderId="103" applyNumberFormat="0" applyProtection="0">
      <alignment horizontal="left" vertical="top" indent="1"/>
    </xf>
    <xf numFmtId="183" fontId="8" fillId="47" borderId="103" applyNumberFormat="0" applyProtection="0">
      <alignment horizontal="left" vertical="top" indent="1"/>
    </xf>
    <xf numFmtId="184" fontId="8" fillId="47" borderId="103" applyNumberFormat="0" applyProtection="0">
      <alignment horizontal="left" vertical="top" indent="1"/>
    </xf>
    <xf numFmtId="183" fontId="8" fillId="47" borderId="103" applyNumberFormat="0" applyProtection="0">
      <alignment horizontal="left" vertical="top" indent="1"/>
    </xf>
    <xf numFmtId="183" fontId="8" fillId="47" borderId="103" applyNumberFormat="0" applyProtection="0">
      <alignment horizontal="left" vertical="top" indent="1"/>
    </xf>
    <xf numFmtId="183" fontId="8" fillId="47" borderId="103" applyNumberFormat="0" applyProtection="0">
      <alignment horizontal="left" vertical="top" indent="1"/>
    </xf>
    <xf numFmtId="184" fontId="8" fillId="47" borderId="103" applyNumberFormat="0" applyProtection="0">
      <alignment horizontal="left" vertical="top" indent="1"/>
    </xf>
    <xf numFmtId="183" fontId="8" fillId="47" borderId="103" applyNumberFormat="0" applyProtection="0">
      <alignment horizontal="left" vertical="top" indent="1"/>
    </xf>
    <xf numFmtId="184" fontId="8" fillId="47" borderId="103" applyNumberFormat="0" applyProtection="0">
      <alignment horizontal="left" vertical="top" indent="1"/>
    </xf>
    <xf numFmtId="183" fontId="8" fillId="47" borderId="103" applyNumberFormat="0" applyProtection="0">
      <alignment horizontal="left" vertical="top" indent="1"/>
    </xf>
    <xf numFmtId="0" fontId="51" fillId="47" borderId="103" applyNumberFormat="0" applyProtection="0">
      <alignment horizontal="left" vertical="top" indent="1"/>
    </xf>
    <xf numFmtId="183" fontId="8" fillId="47" borderId="103" applyNumberFormat="0" applyProtection="0">
      <alignment horizontal="left" vertical="top" indent="1"/>
    </xf>
    <xf numFmtId="184" fontId="8" fillId="47" borderId="103" applyNumberFormat="0" applyProtection="0">
      <alignment horizontal="left" vertical="top" indent="1"/>
    </xf>
    <xf numFmtId="183" fontId="8" fillId="47" borderId="103" applyNumberFormat="0" applyProtection="0">
      <alignment horizontal="left" vertical="top" indent="1"/>
    </xf>
    <xf numFmtId="183" fontId="8" fillId="47" borderId="103" applyNumberFormat="0" applyProtection="0">
      <alignment horizontal="left" vertical="top" indent="1"/>
    </xf>
    <xf numFmtId="183" fontId="8" fillId="47" borderId="103" applyNumberFormat="0" applyProtection="0">
      <alignment horizontal="left" vertical="top" indent="1"/>
    </xf>
    <xf numFmtId="184" fontId="8" fillId="47" borderId="103" applyNumberFormat="0" applyProtection="0">
      <alignment horizontal="left" vertical="top" indent="1"/>
    </xf>
    <xf numFmtId="183" fontId="8" fillId="47" borderId="103" applyNumberFormat="0" applyProtection="0">
      <alignment horizontal="left" vertical="top" indent="1"/>
    </xf>
    <xf numFmtId="183" fontId="8" fillId="47" borderId="103" applyNumberFormat="0" applyProtection="0">
      <alignment horizontal="left" vertical="top" indent="1"/>
    </xf>
    <xf numFmtId="183" fontId="8" fillId="47" borderId="103" applyNumberFormat="0" applyProtection="0">
      <alignment horizontal="left" vertical="top" indent="1"/>
    </xf>
    <xf numFmtId="0" fontId="8" fillId="11" borderId="97" applyNumberFormat="0">
      <protection locked="0"/>
    </xf>
    <xf numFmtId="183" fontId="8" fillId="11" borderId="97" applyNumberFormat="0">
      <protection locked="0"/>
    </xf>
    <xf numFmtId="184" fontId="8" fillId="11" borderId="97" applyNumberFormat="0">
      <protection locked="0"/>
    </xf>
    <xf numFmtId="183" fontId="8" fillId="11" borderId="97" applyNumberFormat="0">
      <protection locked="0"/>
    </xf>
    <xf numFmtId="0" fontId="8" fillId="11" borderId="97" applyNumberFormat="0">
      <protection locked="0"/>
    </xf>
    <xf numFmtId="183" fontId="8" fillId="11" borderId="97" applyNumberFormat="0">
      <protection locked="0"/>
    </xf>
    <xf numFmtId="184" fontId="8" fillId="11" borderId="97" applyNumberFormat="0">
      <protection locked="0"/>
    </xf>
    <xf numFmtId="183" fontId="8" fillId="11" borderId="97" applyNumberFormat="0">
      <protection locked="0"/>
    </xf>
    <xf numFmtId="0" fontId="8" fillId="11" borderId="97" applyNumberFormat="0">
      <protection locked="0"/>
    </xf>
    <xf numFmtId="183" fontId="8" fillId="11" borderId="97" applyNumberFormat="0">
      <protection locked="0"/>
    </xf>
    <xf numFmtId="184" fontId="8" fillId="11" borderId="97" applyNumberFormat="0">
      <protection locked="0"/>
    </xf>
    <xf numFmtId="183" fontId="8" fillId="11" borderId="97" applyNumberFormat="0">
      <protection locked="0"/>
    </xf>
    <xf numFmtId="0" fontId="8" fillId="11" borderId="97" applyNumberFormat="0">
      <protection locked="0"/>
    </xf>
    <xf numFmtId="0" fontId="8" fillId="11" borderId="97" applyNumberFormat="0">
      <protection locked="0"/>
    </xf>
    <xf numFmtId="183" fontId="8" fillId="11" borderId="97" applyNumberFormat="0">
      <protection locked="0"/>
    </xf>
    <xf numFmtId="184" fontId="8" fillId="11" borderId="97" applyNumberFormat="0">
      <protection locked="0"/>
    </xf>
    <xf numFmtId="183" fontId="8" fillId="11" borderId="97" applyNumberFormat="0">
      <protection locked="0"/>
    </xf>
    <xf numFmtId="0" fontId="8" fillId="11" borderId="97" applyNumberFormat="0">
      <protection locked="0"/>
    </xf>
    <xf numFmtId="0" fontId="8" fillId="11" borderId="97" applyNumberFormat="0">
      <protection locked="0"/>
    </xf>
    <xf numFmtId="183" fontId="8" fillId="11" borderId="97" applyNumberFormat="0">
      <protection locked="0"/>
    </xf>
    <xf numFmtId="184" fontId="8" fillId="11" borderId="97" applyNumberFormat="0">
      <protection locked="0"/>
    </xf>
    <xf numFmtId="183" fontId="8" fillId="11" borderId="97" applyNumberFormat="0">
      <protection locked="0"/>
    </xf>
    <xf numFmtId="183" fontId="8" fillId="11" borderId="97" applyNumberFormat="0">
      <protection locked="0"/>
    </xf>
    <xf numFmtId="183" fontId="8" fillId="11" borderId="97" applyNumberFormat="0">
      <protection locked="0"/>
    </xf>
    <xf numFmtId="184" fontId="8" fillId="11" borderId="97" applyNumberFormat="0">
      <protection locked="0"/>
    </xf>
    <xf numFmtId="183" fontId="8" fillId="11" borderId="97" applyNumberFormat="0">
      <protection locked="0"/>
    </xf>
    <xf numFmtId="184" fontId="8" fillId="11" borderId="97" applyNumberFormat="0">
      <protection locked="0"/>
    </xf>
    <xf numFmtId="183" fontId="8" fillId="11" borderId="97" applyNumberFormat="0">
      <protection locked="0"/>
    </xf>
    <xf numFmtId="183" fontId="8" fillId="11" borderId="97" applyNumberFormat="0">
      <protection locked="0"/>
    </xf>
    <xf numFmtId="184" fontId="8" fillId="11" borderId="97" applyNumberFormat="0">
      <protection locked="0"/>
    </xf>
    <xf numFmtId="183" fontId="8" fillId="11" borderId="97" applyNumberFormat="0">
      <protection locked="0"/>
    </xf>
    <xf numFmtId="183" fontId="8" fillId="11" borderId="97" applyNumberFormat="0">
      <protection locked="0"/>
    </xf>
    <xf numFmtId="183" fontId="8" fillId="11" borderId="97" applyNumberFormat="0">
      <protection locked="0"/>
    </xf>
    <xf numFmtId="184" fontId="8" fillId="11" borderId="97" applyNumberFormat="0">
      <protection locked="0"/>
    </xf>
    <xf numFmtId="183" fontId="8" fillId="11" borderId="97" applyNumberFormat="0">
      <protection locked="0"/>
    </xf>
    <xf numFmtId="183" fontId="8" fillId="11" borderId="97" applyNumberFormat="0">
      <protection locked="0"/>
    </xf>
    <xf numFmtId="183" fontId="8" fillId="11" borderId="97" applyNumberFormat="0">
      <protection locked="0"/>
    </xf>
    <xf numFmtId="0" fontId="48" fillId="14" borderId="105" applyBorder="0"/>
    <xf numFmtId="183" fontId="48" fillId="14" borderId="105" applyBorder="0"/>
    <xf numFmtId="184" fontId="48" fillId="14" borderId="105" applyBorder="0"/>
    <xf numFmtId="184" fontId="48" fillId="14" borderId="105" applyBorder="0"/>
    <xf numFmtId="183" fontId="48" fillId="14" borderId="105" applyBorder="0"/>
    <xf numFmtId="4" fontId="22" fillId="10" borderId="103" applyNumberFormat="0" applyProtection="0">
      <alignment vertical="center"/>
    </xf>
    <xf numFmtId="4" fontId="22" fillId="10" borderId="103" applyNumberFormat="0" applyProtection="0">
      <alignment vertical="center"/>
    </xf>
    <xf numFmtId="4" fontId="79" fillId="10" borderId="103" applyNumberFormat="0" applyProtection="0">
      <alignment vertical="center"/>
    </xf>
    <xf numFmtId="4" fontId="79" fillId="10" borderId="103" applyNumberFormat="0" applyProtection="0">
      <alignment vertical="center"/>
    </xf>
    <xf numFmtId="4" fontId="49" fillId="10" borderId="103" applyNumberFormat="0" applyProtection="0">
      <alignment vertical="center"/>
    </xf>
    <xf numFmtId="4" fontId="49" fillId="10" borderId="103" applyNumberFormat="0" applyProtection="0">
      <alignment vertical="center"/>
    </xf>
    <xf numFmtId="4" fontId="86" fillId="99" borderId="97" applyNumberFormat="0" applyProtection="0">
      <alignment vertical="center"/>
    </xf>
    <xf numFmtId="4" fontId="86" fillId="99" borderId="97" applyNumberFormat="0" applyProtection="0">
      <alignment vertical="center"/>
    </xf>
    <xf numFmtId="4" fontId="22" fillId="10" borderId="103" applyNumberFormat="0" applyProtection="0">
      <alignment horizontal="left" vertical="center" indent="1"/>
    </xf>
    <xf numFmtId="4" fontId="22" fillId="10" borderId="103" applyNumberFormat="0" applyProtection="0">
      <alignment horizontal="left" vertical="center" indent="1"/>
    </xf>
    <xf numFmtId="4" fontId="79" fillId="16" borderId="103" applyNumberFormat="0" applyProtection="0">
      <alignment horizontal="left" vertical="center" indent="1"/>
    </xf>
    <xf numFmtId="4" fontId="22" fillId="10" borderId="103" applyNumberFormat="0" applyProtection="0">
      <alignment horizontal="left" vertical="center" indent="1"/>
    </xf>
    <xf numFmtId="4" fontId="22" fillId="10" borderId="103" applyNumberFormat="0" applyProtection="0">
      <alignment horizontal="left" vertical="center" indent="1"/>
    </xf>
    <xf numFmtId="4" fontId="79" fillId="16" borderId="103" applyNumberFormat="0" applyProtection="0">
      <alignment horizontal="left" vertical="center" indent="1"/>
    </xf>
    <xf numFmtId="0" fontId="22" fillId="10" borderId="103" applyNumberFormat="0" applyProtection="0">
      <alignment horizontal="left" vertical="top" indent="1"/>
    </xf>
    <xf numFmtId="0" fontId="22" fillId="10" borderId="103" applyNumberFormat="0" applyProtection="0">
      <alignment horizontal="left" vertical="top" indent="1"/>
    </xf>
    <xf numFmtId="183" fontId="22" fillId="10" borderId="103" applyNumberFormat="0" applyProtection="0">
      <alignment horizontal="left" vertical="top" indent="1"/>
    </xf>
    <xf numFmtId="184" fontId="22" fillId="10" borderId="103" applyNumberFormat="0" applyProtection="0">
      <alignment horizontal="left" vertical="top" indent="1"/>
    </xf>
    <xf numFmtId="184" fontId="22" fillId="10" borderId="103" applyNumberFormat="0" applyProtection="0">
      <alignment horizontal="left" vertical="top" indent="1"/>
    </xf>
    <xf numFmtId="183" fontId="22" fillId="10" borderId="103" applyNumberFormat="0" applyProtection="0">
      <alignment horizontal="left" vertical="top" indent="1"/>
    </xf>
    <xf numFmtId="0" fontId="79" fillId="10" borderId="103" applyNumberFormat="0" applyProtection="0">
      <alignment horizontal="left" vertical="top" indent="1"/>
    </xf>
    <xf numFmtId="184" fontId="22" fillId="10" borderId="103" applyNumberFormat="0" applyProtection="0">
      <alignment horizontal="left" vertical="top" indent="1"/>
    </xf>
    <xf numFmtId="183" fontId="22" fillId="10" borderId="103" applyNumberFormat="0" applyProtection="0">
      <alignment horizontal="left" vertical="top" indent="1"/>
    </xf>
    <xf numFmtId="183" fontId="22" fillId="10" borderId="103" applyNumberFormat="0" applyProtection="0">
      <alignment horizontal="left" vertical="top" indent="1"/>
    </xf>
    <xf numFmtId="184" fontId="22" fillId="10" borderId="103" applyNumberFormat="0" applyProtection="0">
      <alignment horizontal="left" vertical="top" indent="1"/>
    </xf>
    <xf numFmtId="183" fontId="22" fillId="10" borderId="103" applyNumberFormat="0" applyProtection="0">
      <alignment horizontal="left" vertical="top" indent="1"/>
    </xf>
    <xf numFmtId="183" fontId="22" fillId="10" borderId="103" applyNumberFormat="0" applyProtection="0">
      <alignment horizontal="left" vertical="top" indent="1"/>
    </xf>
    <xf numFmtId="184" fontId="22" fillId="10" borderId="103" applyNumberFormat="0" applyProtection="0">
      <alignment horizontal="left" vertical="top" indent="1"/>
    </xf>
    <xf numFmtId="183" fontId="22" fillId="10" borderId="103" applyNumberFormat="0" applyProtection="0">
      <alignment horizontal="left" vertical="top" indent="1"/>
    </xf>
    <xf numFmtId="4" fontId="22" fillId="47" borderId="103" applyNumberFormat="0" applyProtection="0">
      <alignment horizontal="right" vertical="center"/>
    </xf>
    <xf numFmtId="4" fontId="22" fillId="47" borderId="103" applyNumberFormat="0" applyProtection="0">
      <alignment horizontal="right" vertical="center"/>
    </xf>
    <xf numFmtId="4" fontId="51" fillId="0" borderId="100" applyNumberFormat="0" applyProtection="0">
      <alignment horizontal="right" vertical="center"/>
    </xf>
    <xf numFmtId="4" fontId="22" fillId="47" borderId="103" applyNumberFormat="0" applyProtection="0">
      <alignment horizontal="right" vertical="center"/>
    </xf>
    <xf numFmtId="4" fontId="22" fillId="47" borderId="103" applyNumberFormat="0" applyProtection="0">
      <alignment horizontal="right" vertical="center"/>
    </xf>
    <xf numFmtId="4" fontId="51" fillId="0" borderId="100" applyNumberFormat="0" applyProtection="0">
      <alignment horizontal="right" vertical="center"/>
    </xf>
    <xf numFmtId="4" fontId="51" fillId="0" borderId="100" applyNumberFormat="0" applyProtection="0">
      <alignment horizontal="right" vertical="center"/>
    </xf>
    <xf numFmtId="4" fontId="49" fillId="47" borderId="103" applyNumberFormat="0" applyProtection="0">
      <alignment horizontal="right" vertical="center"/>
    </xf>
    <xf numFmtId="4" fontId="49" fillId="47" borderId="103" applyNumberFormat="0" applyProtection="0">
      <alignment horizontal="right" vertical="center"/>
    </xf>
    <xf numFmtId="4" fontId="86" fillId="100" borderId="100" applyNumberFormat="0" applyProtection="0">
      <alignment horizontal="right" vertical="center"/>
    </xf>
    <xf numFmtId="4" fontId="86" fillId="100" borderId="100" applyNumberFormat="0" applyProtection="0">
      <alignment horizontal="right" vertical="center"/>
    </xf>
    <xf numFmtId="4" fontId="22" fillId="8" borderId="103" applyNumberFormat="0" applyProtection="0">
      <alignment horizontal="left" vertical="center" indent="1"/>
    </xf>
    <xf numFmtId="4" fontId="22" fillId="8" borderId="103" applyNumberFormat="0" applyProtection="0">
      <alignment horizontal="left" vertical="center" indent="1"/>
    </xf>
    <xf numFmtId="4" fontId="51" fillId="96" borderId="100" applyNumberFormat="0" applyProtection="0">
      <alignment horizontal="left" vertical="center" indent="1"/>
    </xf>
    <xf numFmtId="4" fontId="22" fillId="8" borderId="103" applyNumberFormat="0" applyProtection="0">
      <alignment horizontal="left" vertical="center" indent="1"/>
    </xf>
    <xf numFmtId="4" fontId="22" fillId="8" borderId="103" applyNumberFormat="0" applyProtection="0">
      <alignment horizontal="left" vertical="center" indent="1"/>
    </xf>
    <xf numFmtId="4" fontId="51" fillId="96" borderId="100" applyNumberFormat="0" applyProtection="0">
      <alignment horizontal="left" vertical="center" indent="1"/>
    </xf>
    <xf numFmtId="4" fontId="51" fillId="96" borderId="100" applyNumberFormat="0" applyProtection="0">
      <alignment horizontal="left" vertical="center" indent="1"/>
    </xf>
    <xf numFmtId="0" fontId="22" fillId="8" borderId="103" applyNumberFormat="0" applyProtection="0">
      <alignment horizontal="left" vertical="top" indent="1"/>
    </xf>
    <xf numFmtId="0" fontId="22" fillId="8" borderId="103" applyNumberFormat="0" applyProtection="0">
      <alignment horizontal="left" vertical="top" indent="1"/>
    </xf>
    <xf numFmtId="183" fontId="22" fillId="8" borderId="103" applyNumberFormat="0" applyProtection="0">
      <alignment horizontal="left" vertical="top" indent="1"/>
    </xf>
    <xf numFmtId="184" fontId="22" fillId="8" borderId="103" applyNumberFormat="0" applyProtection="0">
      <alignment horizontal="left" vertical="top" indent="1"/>
    </xf>
    <xf numFmtId="184" fontId="22" fillId="8" borderId="103" applyNumberFormat="0" applyProtection="0">
      <alignment horizontal="left" vertical="top" indent="1"/>
    </xf>
    <xf numFmtId="183" fontId="22" fillId="8" borderId="103" applyNumberFormat="0" applyProtection="0">
      <alignment horizontal="left" vertical="top" indent="1"/>
    </xf>
    <xf numFmtId="0" fontId="79" fillId="8" borderId="103" applyNumberFormat="0" applyProtection="0">
      <alignment horizontal="left" vertical="top" indent="1"/>
    </xf>
    <xf numFmtId="184" fontId="22" fillId="8" borderId="103" applyNumberFormat="0" applyProtection="0">
      <alignment horizontal="left" vertical="top" indent="1"/>
    </xf>
    <xf numFmtId="183" fontId="22" fillId="8" borderId="103" applyNumberFormat="0" applyProtection="0">
      <alignment horizontal="left" vertical="top" indent="1"/>
    </xf>
    <xf numFmtId="183" fontId="22" fillId="8" borderId="103" applyNumberFormat="0" applyProtection="0">
      <alignment horizontal="left" vertical="top" indent="1"/>
    </xf>
    <xf numFmtId="184" fontId="22" fillId="8" borderId="103" applyNumberFormat="0" applyProtection="0">
      <alignment horizontal="left" vertical="top" indent="1"/>
    </xf>
    <xf numFmtId="183" fontId="22" fillId="8" borderId="103" applyNumberFormat="0" applyProtection="0">
      <alignment horizontal="left" vertical="top" indent="1"/>
    </xf>
    <xf numFmtId="183" fontId="22" fillId="8" borderId="103" applyNumberFormat="0" applyProtection="0">
      <alignment horizontal="left" vertical="top" indent="1"/>
    </xf>
    <xf numFmtId="184" fontId="22" fillId="8" borderId="103" applyNumberFormat="0" applyProtection="0">
      <alignment horizontal="left" vertical="top" indent="1"/>
    </xf>
    <xf numFmtId="183" fontId="22" fillId="8" borderId="103" applyNumberFormat="0" applyProtection="0">
      <alignment horizontal="left" vertical="top" indent="1"/>
    </xf>
    <xf numFmtId="4" fontId="81" fillId="48" borderId="104" applyNumberFormat="0" applyProtection="0">
      <alignment horizontal="left" vertical="center" indent="1"/>
    </xf>
    <xf numFmtId="4" fontId="81" fillId="48" borderId="104" applyNumberFormat="0" applyProtection="0">
      <alignment horizontal="left" vertical="center" indent="1"/>
    </xf>
    <xf numFmtId="0" fontId="51" fillId="49" borderId="97"/>
    <xf numFmtId="0" fontId="51" fillId="49" borderId="97"/>
    <xf numFmtId="184" fontId="51" fillId="49" borderId="97"/>
    <xf numFmtId="183" fontId="51" fillId="49" borderId="97"/>
    <xf numFmtId="184" fontId="51" fillId="49" borderId="97"/>
    <xf numFmtId="183" fontId="51" fillId="49" borderId="97"/>
    <xf numFmtId="4" fontId="52" fillId="47" borderId="103" applyNumberFormat="0" applyProtection="0">
      <alignment horizontal="right" vertical="center"/>
    </xf>
    <xf numFmtId="4" fontId="52" fillId="47" borderId="103" applyNumberFormat="0" applyProtection="0">
      <alignment horizontal="right" vertical="center"/>
    </xf>
    <xf numFmtId="4" fontId="82" fillId="11" borderId="100" applyNumberFormat="0" applyProtection="0">
      <alignment horizontal="right" vertical="center"/>
    </xf>
    <xf numFmtId="4" fontId="82" fillId="11" borderId="100" applyNumberFormat="0" applyProtection="0">
      <alignment horizontal="right" vertical="center"/>
    </xf>
    <xf numFmtId="0" fontId="33" fillId="0" borderId="106" applyNumberFormat="0" applyFill="0" applyAlignment="0" applyProtection="0"/>
    <xf numFmtId="0" fontId="33" fillId="0" borderId="107" applyNumberFormat="0" applyFill="0" applyAlignment="0" applyProtection="0"/>
    <xf numFmtId="183" fontId="33" fillId="0" borderId="106" applyNumberFormat="0" applyFill="0" applyAlignment="0" applyProtection="0"/>
    <xf numFmtId="183" fontId="33" fillId="0" borderId="106" applyNumberFormat="0" applyFill="0" applyAlignment="0" applyProtection="0"/>
    <xf numFmtId="184" fontId="33" fillId="0" borderId="106" applyNumberFormat="0" applyFill="0" applyAlignment="0" applyProtection="0"/>
    <xf numFmtId="184" fontId="33" fillId="0" borderId="106" applyNumberFormat="0" applyFill="0" applyAlignment="0" applyProtection="0"/>
    <xf numFmtId="183" fontId="33" fillId="0" borderId="106" applyNumberFormat="0" applyFill="0" applyAlignment="0" applyProtection="0"/>
    <xf numFmtId="0" fontId="2" fillId="0" borderId="0"/>
    <xf numFmtId="0" fontId="33" fillId="0" borderId="106" applyNumberFormat="0" applyFill="0" applyAlignment="0" applyProtection="0"/>
    <xf numFmtId="183" fontId="33" fillId="0" borderId="107" applyNumberFormat="0" applyFill="0" applyAlignment="0" applyProtection="0"/>
    <xf numFmtId="184" fontId="33" fillId="0" borderId="107" applyNumberFormat="0" applyFill="0" applyAlignment="0" applyProtection="0"/>
    <xf numFmtId="0" fontId="146" fillId="0" borderId="0"/>
    <xf numFmtId="44" fontId="146" fillId="0" borderId="0" applyFont="0" applyFill="0" applyBorder="0" applyAlignment="0" applyProtection="0"/>
    <xf numFmtId="184" fontId="33" fillId="0" borderId="106" applyNumberFormat="0" applyFill="0" applyAlignment="0" applyProtection="0"/>
    <xf numFmtId="183" fontId="33" fillId="0" borderId="106" applyNumberFormat="0" applyFill="0" applyAlignment="0" applyProtection="0"/>
    <xf numFmtId="183" fontId="33" fillId="0" borderId="106" applyNumberFormat="0" applyFill="0" applyAlignment="0" applyProtection="0"/>
    <xf numFmtId="0" fontId="33" fillId="0" borderId="106" applyNumberFormat="0" applyFill="0" applyAlignment="0" applyProtection="0"/>
    <xf numFmtId="183" fontId="33" fillId="0" borderId="106" applyNumberFormat="0" applyFill="0" applyAlignment="0" applyProtection="0"/>
    <xf numFmtId="184" fontId="33" fillId="0" borderId="106" applyNumberFormat="0" applyFill="0" applyAlignment="0" applyProtection="0"/>
    <xf numFmtId="0" fontId="33" fillId="0" borderId="106" applyNumberFormat="0" applyFill="0" applyAlignment="0" applyProtection="0"/>
    <xf numFmtId="184" fontId="33" fillId="0" borderId="106" applyNumberFormat="0" applyFill="0" applyAlignment="0" applyProtection="0"/>
    <xf numFmtId="183" fontId="33" fillId="0" borderId="106" applyNumberFormat="0" applyFill="0" applyAlignment="0" applyProtection="0"/>
    <xf numFmtId="0" fontId="33" fillId="0" borderId="106" applyNumberFormat="0" applyFill="0" applyAlignment="0" applyProtection="0"/>
    <xf numFmtId="183" fontId="33" fillId="0" borderId="106" applyNumberFormat="0" applyFill="0" applyAlignment="0" applyProtection="0"/>
    <xf numFmtId="0" fontId="33" fillId="0" borderId="106" applyNumberFormat="0" applyFill="0" applyAlignment="0" applyProtection="0"/>
    <xf numFmtId="0" fontId="33" fillId="0" borderId="106" applyNumberFormat="0" applyFill="0" applyAlignment="0" applyProtection="0"/>
    <xf numFmtId="0" fontId="2" fillId="0" borderId="0"/>
    <xf numFmtId="0" fontId="2" fillId="0" borderId="0"/>
    <xf numFmtId="0" fontId="111" fillId="0" borderId="0"/>
    <xf numFmtId="43" fontId="146" fillId="0" borderId="0" applyFont="0" applyFill="0" applyBorder="0" applyAlignment="0" applyProtection="0"/>
    <xf numFmtId="0" fontId="111" fillId="0" borderId="0"/>
    <xf numFmtId="0" fontId="8" fillId="0" borderId="0"/>
    <xf numFmtId="0" fontId="8" fillId="0" borderId="0"/>
    <xf numFmtId="4" fontId="51" fillId="8" borderId="104" applyNumberFormat="0" applyProtection="0">
      <alignment horizontal="left" vertical="center" indent="1"/>
    </xf>
    <xf numFmtId="4" fontId="51" fillId="47" borderId="104" applyNumberFormat="0" applyProtection="0">
      <alignment horizontal="left" vertical="center" indent="1"/>
    </xf>
    <xf numFmtId="4" fontId="51" fillId="8" borderId="100" applyNumberFormat="0" applyProtection="0">
      <alignment horizontal="right" vertical="center"/>
    </xf>
    <xf numFmtId="4" fontId="8" fillId="14" borderId="104" applyNumberFormat="0" applyProtection="0">
      <alignment horizontal="left" vertical="center" indent="1"/>
    </xf>
    <xf numFmtId="4" fontId="8" fillId="14" borderId="104" applyNumberFormat="0" applyProtection="0">
      <alignment horizontal="left" vertical="center" indent="1"/>
    </xf>
    <xf numFmtId="0" fontId="51" fillId="12" borderId="103" applyNumberFormat="0" applyProtection="0">
      <alignment horizontal="left" vertical="top" indent="1"/>
    </xf>
    <xf numFmtId="4" fontId="51" fillId="15" borderId="100" applyNumberFormat="0" applyProtection="0">
      <alignment horizontal="right" vertical="center"/>
    </xf>
    <xf numFmtId="0" fontId="80" fillId="39" borderId="103" applyNumberFormat="0" applyProtection="0">
      <alignment horizontal="left" vertical="top" indent="1"/>
    </xf>
    <xf numFmtId="0" fontId="51" fillId="12" borderId="100" applyNumberFormat="0" applyProtection="0">
      <alignment horizontal="left" vertical="center" indent="1"/>
    </xf>
    <xf numFmtId="4" fontId="8" fillId="14" borderId="104" applyNumberFormat="0" applyProtection="0">
      <alignment horizontal="left" vertical="center" indent="1"/>
    </xf>
    <xf numFmtId="4" fontId="81" fillId="48" borderId="104" applyNumberFormat="0" applyProtection="0">
      <alignment horizontal="left" vertical="center" indent="1"/>
    </xf>
    <xf numFmtId="4" fontId="51" fillId="47" borderId="104" applyNumberFormat="0" applyProtection="0">
      <alignment horizontal="left" vertical="center" indent="1"/>
    </xf>
    <xf numFmtId="0" fontId="44" fillId="92" borderId="102" applyNumberFormat="0" applyAlignment="0" applyProtection="0"/>
    <xf numFmtId="0" fontId="51" fillId="11" borderId="65" applyNumberFormat="0">
      <protection locked="0"/>
    </xf>
    <xf numFmtId="0" fontId="51" fillId="47" borderId="103" applyNumberFormat="0" applyProtection="0">
      <alignment horizontal="left" vertical="top" indent="1"/>
    </xf>
    <xf numFmtId="0" fontId="51" fillId="12" borderId="100" applyNumberFormat="0" applyProtection="0">
      <alignment horizontal="left" vertical="center" indent="1"/>
    </xf>
    <xf numFmtId="0" fontId="79" fillId="8" borderId="103" applyNumberFormat="0" applyProtection="0">
      <alignment horizontal="left" vertical="top" indent="1"/>
    </xf>
    <xf numFmtId="0" fontId="51" fillId="14" borderId="103" applyNumberFormat="0" applyProtection="0">
      <alignment horizontal="left" vertical="top" indent="1"/>
    </xf>
    <xf numFmtId="4" fontId="8" fillId="14" borderId="104" applyNumberFormat="0" applyProtection="0">
      <alignment horizontal="left" vertical="center" indent="1"/>
    </xf>
    <xf numFmtId="0" fontId="51" fillId="8" borderId="103" applyNumberFormat="0" applyProtection="0">
      <alignment horizontal="left" vertical="top" indent="1"/>
    </xf>
    <xf numFmtId="4" fontId="82" fillId="11" borderId="100" applyNumberFormat="0" applyProtection="0">
      <alignment horizontal="right" vertical="center"/>
    </xf>
    <xf numFmtId="0" fontId="51" fillId="98" borderId="100" applyNumberFormat="0" applyProtection="0">
      <alignment horizontal="left" vertical="center" indent="1"/>
    </xf>
    <xf numFmtId="4" fontId="51" fillId="8" borderId="100" applyNumberFormat="0" applyProtection="0">
      <alignment horizontal="right" vertical="center"/>
    </xf>
    <xf numFmtId="4" fontId="81" fillId="48" borderId="104" applyNumberFormat="0" applyProtection="0">
      <alignment horizontal="left" vertical="center" indent="1"/>
    </xf>
    <xf numFmtId="4" fontId="51" fillId="39" borderId="100" applyNumberFormat="0" applyProtection="0">
      <alignment vertical="center"/>
    </xf>
    <xf numFmtId="4" fontId="51" fillId="15" borderId="100" applyNumberFormat="0" applyProtection="0">
      <alignment horizontal="right" vertical="center"/>
    </xf>
    <xf numFmtId="4" fontId="51" fillId="42" borderId="100" applyNumberFormat="0" applyProtection="0">
      <alignment horizontal="right" vertical="center"/>
    </xf>
    <xf numFmtId="4" fontId="51" fillId="13" borderId="100" applyNumberFormat="0" applyProtection="0">
      <alignment horizontal="right" vertical="center"/>
    </xf>
    <xf numFmtId="4" fontId="51" fillId="45" borderId="100" applyNumberFormat="0" applyProtection="0">
      <alignment horizontal="right" vertical="center"/>
    </xf>
    <xf numFmtId="4" fontId="51" fillId="45" borderId="100" applyNumberFormat="0" applyProtection="0">
      <alignment horizontal="right" vertical="center"/>
    </xf>
    <xf numFmtId="0" fontId="51" fillId="12" borderId="100" applyNumberFormat="0" applyProtection="0">
      <alignment horizontal="left" vertical="center" indent="1"/>
    </xf>
    <xf numFmtId="0" fontId="8" fillId="0" borderId="0"/>
    <xf numFmtId="4" fontId="51" fillId="46" borderId="104" applyNumberFormat="0" applyProtection="0">
      <alignment horizontal="left" vertical="center" indent="1"/>
    </xf>
    <xf numFmtId="0" fontId="33" fillId="0" borderId="106" applyNumberFormat="0" applyFill="0" applyAlignment="0" applyProtection="0"/>
    <xf numFmtId="4" fontId="51" fillId="47" borderId="104" applyNumberFormat="0" applyProtection="0">
      <alignment horizontal="left" vertical="center" indent="1"/>
    </xf>
    <xf numFmtId="0" fontId="51" fillId="16" borderId="100" applyNumberFormat="0" applyProtection="0">
      <alignment horizontal="left" vertical="center" indent="1"/>
    </xf>
    <xf numFmtId="4" fontId="8" fillId="14" borderId="104" applyNumberFormat="0" applyProtection="0">
      <alignment horizontal="left" vertical="center" indent="1"/>
    </xf>
    <xf numFmtId="0" fontId="51" fillId="81" borderId="0"/>
    <xf numFmtId="4" fontId="51" fillId="45" borderId="100" applyNumberFormat="0" applyProtection="0">
      <alignment horizontal="right" vertical="center"/>
    </xf>
    <xf numFmtId="4" fontId="86" fillId="99" borderId="108" applyNumberFormat="0" applyProtection="0">
      <alignment vertical="center"/>
    </xf>
    <xf numFmtId="4" fontId="51" fillId="44" borderId="100" applyNumberFormat="0" applyProtection="0">
      <alignment horizontal="right" vertical="center"/>
    </xf>
    <xf numFmtId="4" fontId="51" fillId="15" borderId="100" applyNumberFormat="0" applyProtection="0">
      <alignment horizontal="right" vertical="center"/>
    </xf>
    <xf numFmtId="4" fontId="51" fillId="43" borderId="100" applyNumberFormat="0" applyProtection="0">
      <alignment horizontal="right" vertical="center"/>
    </xf>
    <xf numFmtId="4" fontId="51" fillId="42" borderId="100" applyNumberFormat="0" applyProtection="0">
      <alignment horizontal="right" vertical="center"/>
    </xf>
    <xf numFmtId="4" fontId="51" fillId="96" borderId="100" applyNumberFormat="0" applyProtection="0">
      <alignment horizontal="left" vertical="center" indent="1"/>
    </xf>
    <xf numFmtId="0" fontId="8" fillId="0" borderId="0"/>
    <xf numFmtId="4" fontId="51" fillId="41" borderId="100" applyNumberFormat="0" applyProtection="0">
      <alignment horizontal="right" vertical="center"/>
    </xf>
    <xf numFmtId="4" fontId="51" fillId="96" borderId="100" applyNumberFormat="0" applyProtection="0">
      <alignment horizontal="left" vertical="center" indent="1"/>
    </xf>
    <xf numFmtId="4" fontId="51" fillId="40" borderId="104" applyNumberFormat="0" applyProtection="0">
      <alignment horizontal="right" vertical="center"/>
    </xf>
    <xf numFmtId="4" fontId="51" fillId="97" borderId="100" applyNumberFormat="0" applyProtection="0">
      <alignment horizontal="right" vertical="center"/>
    </xf>
    <xf numFmtId="4" fontId="51" fillId="13" borderId="100" applyNumberFormat="0" applyProtection="0">
      <alignment horizontal="right" vertical="center"/>
    </xf>
    <xf numFmtId="4" fontId="51" fillId="95" borderId="100" applyNumberFormat="0" applyProtection="0">
      <alignment horizontal="left" vertical="center" indent="1"/>
    </xf>
    <xf numFmtId="4" fontId="51" fillId="39" borderId="100" applyNumberFormat="0" applyProtection="0">
      <alignment vertical="center"/>
    </xf>
    <xf numFmtId="0" fontId="8" fillId="0" borderId="0"/>
    <xf numFmtId="0" fontId="8" fillId="0" borderId="0"/>
    <xf numFmtId="0" fontId="8" fillId="0" borderId="0"/>
    <xf numFmtId="0" fontId="8" fillId="0" borderId="0"/>
    <xf numFmtId="0" fontId="93" fillId="54" borderId="1" applyNumberFormat="0" applyAlignment="0" applyProtection="0"/>
    <xf numFmtId="0" fontId="8" fillId="0" borderId="0"/>
    <xf numFmtId="0" fontId="8" fillId="0" borderId="0"/>
    <xf numFmtId="0" fontId="8" fillId="0" borderId="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51" fillId="8" borderId="103" applyNumberFormat="0" applyProtection="0">
      <alignment horizontal="left" vertical="top" indent="1"/>
    </xf>
    <xf numFmtId="185" fontId="200" fillId="0" borderId="0"/>
    <xf numFmtId="185" fontId="8" fillId="0" borderId="0"/>
    <xf numFmtId="185" fontId="8" fillId="0" borderId="0"/>
    <xf numFmtId="185" fontId="8" fillId="0" borderId="0"/>
    <xf numFmtId="0" fontId="1" fillId="0" borderId="0"/>
    <xf numFmtId="0" fontId="1" fillId="0" borderId="0"/>
    <xf numFmtId="0" fontId="1" fillId="0" borderId="0"/>
    <xf numFmtId="0" fontId="201" fillId="0" borderId="0"/>
  </cellStyleXfs>
  <cellXfs count="705">
    <xf numFmtId="0" fontId="0" fillId="0" borderId="0" xfId="0"/>
    <xf numFmtId="0" fontId="10" fillId="0" borderId="0" xfId="4" applyFont="1"/>
    <xf numFmtId="0" fontId="11" fillId="0" borderId="0" xfId="4" applyFont="1"/>
    <xf numFmtId="3" fontId="11" fillId="0" borderId="0" xfId="4" applyNumberFormat="1" applyFont="1" applyBorder="1" applyAlignment="1"/>
    <xf numFmtId="0" fontId="10" fillId="0" borderId="2" xfId="4" applyFont="1" applyBorder="1"/>
    <xf numFmtId="0" fontId="12" fillId="0" borderId="6" xfId="4" applyFont="1" applyBorder="1" applyAlignment="1">
      <alignment horizontal="left"/>
    </xf>
    <xf numFmtId="0" fontId="10" fillId="0" borderId="0" xfId="4" applyFont="1" applyAlignment="1">
      <alignment horizontal="right"/>
    </xf>
    <xf numFmtId="0" fontId="11" fillId="4" borderId="7" xfId="4" applyFont="1" applyFill="1" applyBorder="1" applyAlignment="1">
      <alignment horizontal="left" vertical="center"/>
    </xf>
    <xf numFmtId="3" fontId="11" fillId="0" borderId="8" xfId="4" applyNumberFormat="1" applyFont="1" applyBorder="1" applyAlignment="1">
      <alignment horizontal="center" vertical="center" wrapText="1"/>
    </xf>
    <xf numFmtId="0" fontId="11" fillId="0" borderId="8" xfId="4" applyFont="1" applyBorder="1" applyAlignment="1">
      <alignment horizontal="center" vertical="center" wrapText="1"/>
    </xf>
    <xf numFmtId="0" fontId="11" fillId="0" borderId="8" xfId="4" applyFont="1" applyBorder="1" applyAlignment="1">
      <alignment horizontal="center" vertical="center"/>
    </xf>
    <xf numFmtId="3" fontId="11" fillId="0" borderId="9" xfId="4" applyNumberFormat="1" applyFont="1" applyBorder="1" applyAlignment="1">
      <alignment horizontal="center" vertical="center" wrapText="1"/>
    </xf>
    <xf numFmtId="0" fontId="11" fillId="0" borderId="10" xfId="4" applyFont="1" applyBorder="1" applyAlignment="1">
      <alignment horizontal="center" vertical="center"/>
    </xf>
    <xf numFmtId="0" fontId="10" fillId="0" borderId="0" xfId="4" applyFont="1" applyAlignment="1">
      <alignment vertical="center"/>
    </xf>
    <xf numFmtId="0" fontId="10" fillId="0" borderId="11" xfId="4" applyFont="1" applyBorder="1"/>
    <xf numFmtId="3" fontId="10" fillId="0" borderId="12" xfId="4" applyNumberFormat="1" applyFont="1" applyBorder="1"/>
    <xf numFmtId="1" fontId="10" fillId="0" borderId="12" xfId="4" applyNumberFormat="1" applyFont="1" applyBorder="1"/>
    <xf numFmtId="0" fontId="11" fillId="4" borderId="13" xfId="4" applyFont="1" applyFill="1" applyBorder="1" applyAlignment="1">
      <alignment vertical="center"/>
    </xf>
    <xf numFmtId="3" fontId="10" fillId="4" borderId="14" xfId="4" applyNumberFormat="1" applyFont="1" applyFill="1" applyBorder="1" applyAlignment="1">
      <alignment horizontal="right" vertical="center"/>
    </xf>
    <xf numFmtId="164" fontId="10" fillId="4" borderId="15" xfId="4" applyNumberFormat="1" applyFont="1" applyFill="1" applyBorder="1" applyAlignment="1">
      <alignment horizontal="right" vertical="center"/>
    </xf>
    <xf numFmtId="164" fontId="10" fillId="4" borderId="16" xfId="4" applyNumberFormat="1" applyFont="1" applyFill="1" applyBorder="1" applyAlignment="1">
      <alignment horizontal="right" vertical="center"/>
    </xf>
    <xf numFmtId="0" fontId="11" fillId="4" borderId="17" xfId="4" applyFont="1" applyFill="1" applyBorder="1" applyAlignment="1">
      <alignment horizontal="left" vertical="center"/>
    </xf>
    <xf numFmtId="164" fontId="11" fillId="0" borderId="18" xfId="4" applyNumberFormat="1" applyFont="1" applyBorder="1" applyAlignment="1">
      <alignment horizontal="right" vertical="center" wrapText="1"/>
    </xf>
    <xf numFmtId="164" fontId="11" fillId="0" borderId="19" xfId="4" applyNumberFormat="1" applyFont="1" applyBorder="1" applyAlignment="1">
      <alignment horizontal="right" vertical="center"/>
    </xf>
    <xf numFmtId="167" fontId="10" fillId="0" borderId="0" xfId="4" applyNumberFormat="1" applyFont="1" applyBorder="1" applyAlignment="1">
      <alignment vertical="center"/>
    </xf>
    <xf numFmtId="167" fontId="10" fillId="0" borderId="0" xfId="4" applyNumberFormat="1" applyFont="1" applyBorder="1"/>
    <xf numFmtId="3" fontId="10" fillId="5" borderId="12" xfId="4" applyNumberFormat="1" applyFont="1" applyFill="1" applyBorder="1"/>
    <xf numFmtId="3" fontId="10" fillId="0" borderId="20" xfId="4" applyNumberFormat="1" applyFont="1" applyBorder="1"/>
    <xf numFmtId="3" fontId="10" fillId="4" borderId="15" xfId="4" applyNumberFormat="1" applyFont="1" applyFill="1" applyBorder="1" applyAlignment="1">
      <alignment horizontal="right" vertical="center"/>
    </xf>
    <xf numFmtId="3" fontId="10" fillId="0" borderId="9" xfId="4" applyNumberFormat="1" applyFont="1" applyFill="1" applyBorder="1" applyAlignment="1">
      <alignment vertical="center"/>
    </xf>
    <xf numFmtId="167" fontId="10" fillId="0" borderId="0" xfId="4" applyNumberFormat="1" applyFont="1" applyFill="1" applyBorder="1" applyAlignment="1">
      <alignment vertical="center"/>
    </xf>
    <xf numFmtId="0" fontId="11" fillId="6" borderId="22" xfId="4" applyFont="1" applyFill="1" applyBorder="1"/>
    <xf numFmtId="3" fontId="11" fillId="6" borderId="23" xfId="4" applyNumberFormat="1" applyFont="1" applyFill="1" applyBorder="1" applyAlignment="1">
      <alignment horizontal="right"/>
    </xf>
    <xf numFmtId="164" fontId="11" fillId="6" borderId="23" xfId="4" applyNumberFormat="1" applyFont="1" applyFill="1" applyBorder="1" applyAlignment="1">
      <alignment horizontal="right"/>
    </xf>
    <xf numFmtId="164" fontId="11" fillId="6" borderId="16" xfId="4" applyNumberFormat="1" applyFont="1" applyFill="1" applyBorder="1" applyAlignment="1">
      <alignment horizontal="right"/>
    </xf>
    <xf numFmtId="3" fontId="11" fillId="6" borderId="24" xfId="4" applyNumberFormat="1" applyFont="1" applyFill="1" applyBorder="1" applyAlignment="1">
      <alignment horizontal="right"/>
    </xf>
    <xf numFmtId="3" fontId="10" fillId="0" borderId="12" xfId="4" applyNumberFormat="1" applyFont="1" applyFill="1" applyBorder="1"/>
    <xf numFmtId="3" fontId="10" fillId="0" borderId="0" xfId="4" applyNumberFormat="1" applyFont="1" applyAlignment="1">
      <alignment horizontal="right"/>
    </xf>
    <xf numFmtId="39" fontId="10" fillId="0" borderId="0" xfId="4" applyNumberFormat="1" applyFont="1" applyAlignment="1">
      <alignment horizontal="right"/>
    </xf>
    <xf numFmtId="168" fontId="10" fillId="0" borderId="0" xfId="4" applyNumberFormat="1" applyFont="1" applyAlignment="1">
      <alignment horizontal="right"/>
    </xf>
    <xf numFmtId="169" fontId="10" fillId="0" borderId="0" xfId="4" applyNumberFormat="1" applyFont="1" applyAlignment="1">
      <alignment horizontal="right"/>
    </xf>
    <xf numFmtId="164" fontId="10" fillId="0" borderId="0" xfId="4" applyNumberFormat="1" applyFont="1" applyAlignment="1">
      <alignment horizontal="right"/>
    </xf>
    <xf numFmtId="164" fontId="10" fillId="0" borderId="18" xfId="4" applyNumberFormat="1" applyFont="1" applyBorder="1" applyAlignment="1">
      <alignment horizontal="right"/>
    </xf>
    <xf numFmtId="3" fontId="10" fillId="0" borderId="0" xfId="4" applyNumberFormat="1" applyFont="1" applyFill="1" applyBorder="1" applyAlignment="1">
      <alignment horizontal="right"/>
    </xf>
    <xf numFmtId="0" fontId="11" fillId="0" borderId="0" xfId="4" applyFont="1" applyBorder="1" applyAlignment="1"/>
    <xf numFmtId="0" fontId="10" fillId="0" borderId="0" xfId="4" applyFont="1" applyBorder="1" applyAlignment="1">
      <alignment horizontal="right"/>
    </xf>
    <xf numFmtId="3" fontId="11" fillId="0" borderId="9" xfId="4" applyNumberFormat="1" applyFont="1" applyBorder="1" applyAlignment="1">
      <alignment horizontal="right" vertical="center" wrapText="1"/>
    </xf>
    <xf numFmtId="164" fontId="11" fillId="0" borderId="8" xfId="4" applyNumberFormat="1" applyFont="1" applyBorder="1" applyAlignment="1">
      <alignment horizontal="right" vertical="center" wrapText="1"/>
    </xf>
    <xf numFmtId="164" fontId="11" fillId="0" borderId="10" xfId="4" applyNumberFormat="1" applyFont="1" applyBorder="1" applyAlignment="1">
      <alignment horizontal="right" vertical="center"/>
    </xf>
    <xf numFmtId="0" fontId="10" fillId="0" borderId="0" xfId="4" applyFont="1" applyBorder="1" applyAlignment="1">
      <alignment vertical="center"/>
    </xf>
    <xf numFmtId="0" fontId="10" fillId="0" borderId="0" xfId="4" applyFont="1" applyBorder="1"/>
    <xf numFmtId="164" fontId="11" fillId="0" borderId="0" xfId="4" applyNumberFormat="1" applyFont="1" applyBorder="1" applyAlignment="1">
      <alignment horizontal="right" vertical="center" wrapText="1"/>
    </xf>
    <xf numFmtId="164" fontId="11" fillId="0" borderId="8" xfId="4" applyNumberFormat="1" applyFont="1" applyFill="1" applyBorder="1" applyAlignment="1">
      <alignment horizontal="right" vertical="center" wrapText="1"/>
    </xf>
    <xf numFmtId="164" fontId="11" fillId="0" borderId="10" xfId="4" applyNumberFormat="1" applyFont="1" applyFill="1" applyBorder="1" applyAlignment="1">
      <alignment horizontal="right" vertical="center"/>
    </xf>
    <xf numFmtId="0" fontId="11" fillId="4" borderId="13" xfId="4" applyFont="1" applyFill="1" applyBorder="1" applyAlignment="1"/>
    <xf numFmtId="164" fontId="11" fillId="6" borderId="27" xfId="4" applyNumberFormat="1" applyFont="1" applyFill="1" applyBorder="1" applyAlignment="1">
      <alignment horizontal="right"/>
    </xf>
    <xf numFmtId="3" fontId="10" fillId="0" borderId="0" xfId="4" applyNumberFormat="1" applyFont="1" applyFill="1" applyBorder="1"/>
    <xf numFmtId="0" fontId="11" fillId="0" borderId="0" xfId="4" applyFont="1" applyFill="1" applyBorder="1"/>
    <xf numFmtId="3" fontId="10" fillId="0" borderId="0" xfId="4" applyNumberFormat="1" applyFont="1" applyBorder="1"/>
    <xf numFmtId="167" fontId="10" fillId="0" borderId="0" xfId="4" applyNumberFormat="1" applyFont="1" applyFill="1" applyBorder="1"/>
    <xf numFmtId="0" fontId="10" fillId="0" borderId="0" xfId="4" applyFont="1" applyAlignment="1">
      <alignment vertical="top"/>
    </xf>
    <xf numFmtId="0" fontId="10" fillId="0" borderId="0" xfId="4" applyNumberFormat="1" applyFont="1"/>
    <xf numFmtId="0" fontId="10" fillId="0" borderId="0" xfId="4" applyFont="1" applyAlignment="1">
      <alignment horizontal="right" indent="1"/>
    </xf>
    <xf numFmtId="0" fontId="11" fillId="0" borderId="6" xfId="4" applyFont="1" applyBorder="1"/>
    <xf numFmtId="0" fontId="11" fillId="0" borderId="3" xfId="4" applyFont="1" applyBorder="1" applyAlignment="1">
      <alignment horizontal="center"/>
    </xf>
    <xf numFmtId="0" fontId="11" fillId="0" borderId="4" xfId="4" applyFont="1" applyBorder="1" applyAlignment="1">
      <alignment horizontal="center"/>
    </xf>
    <xf numFmtId="0" fontId="11" fillId="0" borderId="5" xfId="4" applyFont="1" applyBorder="1" applyAlignment="1">
      <alignment horizontal="center"/>
    </xf>
    <xf numFmtId="0" fontId="11" fillId="0" borderId="26" xfId="4" applyFont="1" applyBorder="1" applyAlignment="1">
      <alignment horizontal="center"/>
    </xf>
    <xf numFmtId="165" fontId="10" fillId="4" borderId="3" xfId="4" applyNumberFormat="1" applyFont="1" applyFill="1" applyBorder="1" applyAlignment="1">
      <alignment horizontal="right"/>
    </xf>
    <xf numFmtId="165" fontId="10" fillId="4" borderId="4" xfId="4" applyNumberFormat="1" applyFont="1" applyFill="1" applyBorder="1" applyAlignment="1">
      <alignment horizontal="right"/>
    </xf>
    <xf numFmtId="0" fontId="10" fillId="4" borderId="5" xfId="4" applyFont="1" applyFill="1" applyBorder="1"/>
    <xf numFmtId="0" fontId="10" fillId="0" borderId="0" xfId="4" applyFont="1" applyFill="1"/>
    <xf numFmtId="0" fontId="10" fillId="4" borderId="3" xfId="4" applyFont="1" applyFill="1" applyBorder="1" applyAlignment="1">
      <alignment horizontal="right"/>
    </xf>
    <xf numFmtId="0" fontId="10" fillId="4" borderId="4" xfId="4" applyFont="1" applyFill="1" applyBorder="1" applyAlignment="1">
      <alignment horizontal="right"/>
    </xf>
    <xf numFmtId="0" fontId="10" fillId="5" borderId="28" xfId="4" applyFont="1" applyFill="1" applyBorder="1"/>
    <xf numFmtId="0" fontId="10" fillId="4" borderId="28" xfId="4" applyFont="1" applyFill="1" applyBorder="1"/>
    <xf numFmtId="165" fontId="10" fillId="4" borderId="5" xfId="4" applyNumberFormat="1" applyFont="1" applyFill="1" applyBorder="1" applyAlignment="1">
      <alignment horizontal="right"/>
    </xf>
    <xf numFmtId="170" fontId="10" fillId="0" borderId="12" xfId="4" applyNumberFormat="1" applyFont="1" applyFill="1" applyBorder="1" applyAlignment="1">
      <alignment horizontal="left"/>
    </xf>
    <xf numFmtId="0" fontId="10" fillId="4" borderId="5" xfId="4" applyFont="1" applyFill="1" applyBorder="1" applyAlignment="1">
      <alignment horizontal="right"/>
    </xf>
    <xf numFmtId="0" fontId="10" fillId="0" borderId="0" xfId="4" applyFont="1" applyFill="1" applyBorder="1"/>
    <xf numFmtId="0" fontId="10" fillId="5" borderId="0" xfId="4" applyFont="1" applyFill="1"/>
    <xf numFmtId="0" fontId="10" fillId="5" borderId="0" xfId="4" applyFont="1" applyFill="1" applyAlignment="1">
      <alignment horizontal="left"/>
    </xf>
    <xf numFmtId="0" fontId="12" fillId="5" borderId="0" xfId="4" applyFont="1" applyFill="1" applyAlignment="1">
      <alignment horizontal="left"/>
    </xf>
    <xf numFmtId="0" fontId="10" fillId="5" borderId="0" xfId="4" applyFont="1" applyFill="1" applyAlignment="1">
      <alignment vertical="center"/>
    </xf>
    <xf numFmtId="0" fontId="12" fillId="5" borderId="2" xfId="4" applyFont="1" applyFill="1" applyBorder="1" applyAlignment="1">
      <alignment horizontal="left" vertical="center"/>
    </xf>
    <xf numFmtId="0" fontId="10" fillId="0" borderId="0" xfId="4" applyFont="1" applyFill="1" applyAlignment="1">
      <alignment vertical="center"/>
    </xf>
    <xf numFmtId="0" fontId="11" fillId="5" borderId="6" xfId="4" applyFont="1" applyFill="1" applyBorder="1" applyAlignment="1">
      <alignment horizontal="center"/>
    </xf>
    <xf numFmtId="0" fontId="11" fillId="0" borderId="3" xfId="4" applyFont="1" applyFill="1" applyBorder="1" applyAlignment="1">
      <alignment horizontal="center" wrapText="1"/>
    </xf>
    <xf numFmtId="0" fontId="11" fillId="0" borderId="4" xfId="4" applyFont="1" applyFill="1" applyBorder="1" applyAlignment="1">
      <alignment horizontal="center" wrapText="1"/>
    </xf>
    <xf numFmtId="0" fontId="11" fillId="0" borderId="5" xfId="4" applyFont="1" applyFill="1" applyBorder="1" applyAlignment="1">
      <alignment horizontal="center" wrapText="1"/>
    </xf>
    <xf numFmtId="0" fontId="10" fillId="5" borderId="7" xfId="4" applyFont="1" applyFill="1" applyBorder="1"/>
    <xf numFmtId="166" fontId="10" fillId="5" borderId="9" xfId="4" quotePrefix="1" applyNumberFormat="1" applyFont="1" applyFill="1" applyBorder="1" applyAlignment="1">
      <alignment horizontal="center"/>
    </xf>
    <xf numFmtId="166" fontId="10" fillId="5" borderId="8" xfId="1" applyNumberFormat="1" applyFont="1" applyFill="1" applyBorder="1" applyAlignment="1">
      <alignment horizontal="right"/>
    </xf>
    <xf numFmtId="166" fontId="11" fillId="5" borderId="10" xfId="1" applyNumberFormat="1" applyFont="1" applyFill="1" applyBorder="1" applyAlignment="1">
      <alignment horizontal="right" wrapText="1"/>
    </xf>
    <xf numFmtId="0" fontId="10" fillId="5" borderId="9" xfId="4" applyFont="1" applyFill="1" applyBorder="1"/>
    <xf numFmtId="165" fontId="11" fillId="5" borderId="10" xfId="4" applyNumberFormat="1" applyFont="1" applyFill="1" applyBorder="1"/>
    <xf numFmtId="165" fontId="10" fillId="5" borderId="9" xfId="4" applyNumberFormat="1" applyFont="1" applyFill="1" applyBorder="1"/>
    <xf numFmtId="0" fontId="10" fillId="5" borderId="11" xfId="4" applyFont="1" applyFill="1" applyBorder="1"/>
    <xf numFmtId="166" fontId="10" fillId="5" borderId="12" xfId="4" quotePrefix="1" applyNumberFormat="1" applyFont="1" applyFill="1" applyBorder="1" applyAlignment="1">
      <alignment horizontal="center"/>
    </xf>
    <xf numFmtId="166" fontId="10" fillId="5" borderId="0" xfId="1" applyNumberFormat="1" applyFont="1" applyFill="1" applyBorder="1" applyAlignment="1">
      <alignment horizontal="right"/>
    </xf>
    <xf numFmtId="166" fontId="11" fillId="5" borderId="2" xfId="1" applyNumberFormat="1" applyFont="1" applyFill="1" applyBorder="1" applyAlignment="1">
      <alignment horizontal="right" wrapText="1"/>
    </xf>
    <xf numFmtId="0" fontId="10" fillId="5" borderId="12" xfId="4" applyFont="1" applyFill="1" applyBorder="1"/>
    <xf numFmtId="165" fontId="11" fillId="5" borderId="2" xfId="4" applyNumberFormat="1" applyFont="1" applyFill="1" applyBorder="1"/>
    <xf numFmtId="165" fontId="10" fillId="5" borderId="12" xfId="4" applyNumberFormat="1" applyFont="1" applyFill="1" applyBorder="1"/>
    <xf numFmtId="0" fontId="10" fillId="5" borderId="21" xfId="4" applyFont="1" applyFill="1" applyBorder="1"/>
    <xf numFmtId="166" fontId="10" fillId="5" borderId="20" xfId="4" quotePrefix="1" applyNumberFormat="1" applyFont="1" applyFill="1" applyBorder="1" applyAlignment="1">
      <alignment horizontal="center"/>
    </xf>
    <xf numFmtId="166" fontId="10" fillId="5" borderId="26" xfId="1" applyNumberFormat="1" applyFont="1" applyFill="1" applyBorder="1" applyAlignment="1">
      <alignment horizontal="right"/>
    </xf>
    <xf numFmtId="166" fontId="11" fillId="5" borderId="6" xfId="1" applyNumberFormat="1" applyFont="1" applyFill="1" applyBorder="1" applyAlignment="1">
      <alignment horizontal="right" wrapText="1"/>
    </xf>
    <xf numFmtId="0" fontId="10" fillId="5" borderId="20" xfId="4" applyFont="1" applyFill="1" applyBorder="1"/>
    <xf numFmtId="165" fontId="11" fillId="5" borderId="6" xfId="4" applyNumberFormat="1" applyFont="1" applyFill="1" applyBorder="1"/>
    <xf numFmtId="165" fontId="10" fillId="5" borderId="20" xfId="4" applyNumberFormat="1" applyFont="1" applyFill="1" applyBorder="1"/>
    <xf numFmtId="0" fontId="11" fillId="5" borderId="0" xfId="4" applyFont="1" applyFill="1"/>
    <xf numFmtId="0" fontId="11" fillId="4" borderId="3" xfId="4" applyFont="1" applyFill="1" applyBorder="1"/>
    <xf numFmtId="166" fontId="11" fillId="4" borderId="3" xfId="4" quotePrefix="1" applyNumberFormat="1" applyFont="1" applyFill="1" applyBorder="1" applyAlignment="1">
      <alignment horizontal="center"/>
    </xf>
    <xf numFmtId="166" fontId="11" fillId="4" borderId="4" xfId="4" applyNumberFormat="1" applyFont="1" applyFill="1" applyBorder="1"/>
    <xf numFmtId="166" fontId="11" fillId="4" borderId="5" xfId="4" applyNumberFormat="1" applyFont="1" applyFill="1" applyBorder="1"/>
    <xf numFmtId="165" fontId="11" fillId="4" borderId="5" xfId="4" applyNumberFormat="1" applyFont="1" applyFill="1" applyBorder="1"/>
    <xf numFmtId="165" fontId="11" fillId="4" borderId="3" xfId="4" applyNumberFormat="1" applyFont="1" applyFill="1" applyBorder="1"/>
    <xf numFmtId="165" fontId="11" fillId="4" borderId="4" xfId="4" applyNumberFormat="1" applyFont="1" applyFill="1" applyBorder="1"/>
    <xf numFmtId="0" fontId="11" fillId="0" borderId="0" xfId="4" applyFont="1" applyFill="1"/>
    <xf numFmtId="0" fontId="11" fillId="6" borderId="3" xfId="4" applyFont="1" applyFill="1" applyBorder="1"/>
    <xf numFmtId="38" fontId="10" fillId="6" borderId="4" xfId="4" applyNumberFormat="1" applyFont="1" applyFill="1" applyBorder="1"/>
    <xf numFmtId="167" fontId="11" fillId="6" borderId="5" xfId="4" applyNumberFormat="1" applyFont="1" applyFill="1" applyBorder="1" applyAlignment="1"/>
    <xf numFmtId="165" fontId="10" fillId="6" borderId="4" xfId="4" applyNumberFormat="1" applyFont="1" applyFill="1" applyBorder="1"/>
    <xf numFmtId="165" fontId="11" fillId="6" borderId="5" xfId="4" applyNumberFormat="1" applyFont="1" applyFill="1" applyBorder="1"/>
    <xf numFmtId="165" fontId="11" fillId="6" borderId="3" xfId="4" applyNumberFormat="1" applyFont="1" applyFill="1" applyBorder="1"/>
    <xf numFmtId="165" fontId="10" fillId="6" borderId="4" xfId="4" applyNumberFormat="1" applyFont="1" applyFill="1" applyBorder="1" applyAlignment="1"/>
    <xf numFmtId="0" fontId="11" fillId="5" borderId="4" xfId="4" applyFont="1" applyFill="1" applyBorder="1" applyAlignment="1">
      <alignment horizontal="center"/>
    </xf>
    <xf numFmtId="0" fontId="11" fillId="5" borderId="4" xfId="4" applyFont="1" applyFill="1" applyBorder="1" applyAlignment="1">
      <alignment horizontal="center" wrapText="1"/>
    </xf>
    <xf numFmtId="165" fontId="11" fillId="5" borderId="4" xfId="4" applyNumberFormat="1" applyFont="1" applyFill="1" applyBorder="1" applyAlignment="1">
      <alignment horizontal="center" wrapText="1"/>
    </xf>
    <xf numFmtId="165" fontId="11" fillId="5" borderId="4" xfId="4" applyNumberFormat="1" applyFont="1" applyFill="1" applyBorder="1" applyAlignment="1">
      <alignment horizontal="center"/>
    </xf>
    <xf numFmtId="165" fontId="11" fillId="5" borderId="4" xfId="4" applyNumberFormat="1" applyFont="1" applyFill="1" applyBorder="1"/>
    <xf numFmtId="165" fontId="10" fillId="5" borderId="8" xfId="1" applyNumberFormat="1" applyFont="1" applyFill="1" applyBorder="1" applyAlignment="1">
      <alignment horizontal="right"/>
    </xf>
    <xf numFmtId="165" fontId="10" fillId="5" borderId="0" xfId="1" applyNumberFormat="1" applyFont="1" applyFill="1" applyBorder="1" applyAlignment="1">
      <alignment horizontal="right"/>
    </xf>
    <xf numFmtId="166" fontId="10" fillId="5" borderId="20" xfId="4" applyNumberFormat="1" applyFont="1" applyFill="1" applyBorder="1"/>
    <xf numFmtId="165" fontId="10" fillId="5" borderId="26" xfId="1" applyNumberFormat="1" applyFont="1" applyFill="1" applyBorder="1" applyAlignment="1">
      <alignment horizontal="right"/>
    </xf>
    <xf numFmtId="165" fontId="11" fillId="4" borderId="4" xfId="4" applyNumberFormat="1" applyFont="1" applyFill="1" applyBorder="1" applyAlignment="1"/>
    <xf numFmtId="0" fontId="10" fillId="5" borderId="0" xfId="4" applyFont="1" applyFill="1" applyBorder="1"/>
    <xf numFmtId="0" fontId="11" fillId="5" borderId="4" xfId="4" applyFont="1" applyFill="1" applyBorder="1"/>
    <xf numFmtId="38" fontId="10" fillId="5" borderId="4" xfId="4" applyNumberFormat="1" applyFont="1" applyFill="1" applyBorder="1"/>
    <xf numFmtId="167" fontId="11" fillId="5" borderId="4" xfId="4" applyNumberFormat="1" applyFont="1" applyFill="1" applyBorder="1" applyAlignment="1"/>
    <xf numFmtId="165" fontId="10" fillId="5" borderId="4" xfId="4" applyNumberFormat="1" applyFont="1" applyFill="1" applyBorder="1"/>
    <xf numFmtId="165" fontId="10" fillId="5" borderId="4" xfId="4" applyNumberFormat="1" applyFont="1" applyFill="1" applyBorder="1" applyAlignment="1"/>
    <xf numFmtId="0" fontId="11" fillId="3" borderId="3" xfId="4" applyFont="1" applyFill="1" applyBorder="1"/>
    <xf numFmtId="166" fontId="11" fillId="3" borderId="4" xfId="4" applyNumberFormat="1" applyFont="1" applyFill="1" applyBorder="1"/>
    <xf numFmtId="166" fontId="11" fillId="3" borderId="5" xfId="4" applyNumberFormat="1" applyFont="1" applyFill="1" applyBorder="1"/>
    <xf numFmtId="165" fontId="11" fillId="3" borderId="3" xfId="4" applyNumberFormat="1" applyFont="1" applyFill="1" applyBorder="1"/>
    <xf numFmtId="165" fontId="11" fillId="3" borderId="4" xfId="4" applyNumberFormat="1" applyFont="1" applyFill="1" applyBorder="1"/>
    <xf numFmtId="165" fontId="11" fillId="3" borderId="4" xfId="4" applyNumberFormat="1" applyFont="1" applyFill="1" applyBorder="1" applyAlignment="1"/>
    <xf numFmtId="165" fontId="11" fillId="3" borderId="5" xfId="4" applyNumberFormat="1" applyFont="1" applyFill="1" applyBorder="1"/>
    <xf numFmtId="0" fontId="11" fillId="0" borderId="26" xfId="4" applyFont="1" applyFill="1" applyBorder="1" applyAlignment="1">
      <alignment horizontal="center"/>
    </xf>
    <xf numFmtId="0" fontId="10" fillId="5" borderId="26" xfId="4" applyFont="1" applyFill="1" applyBorder="1"/>
    <xf numFmtId="171" fontId="10" fillId="5" borderId="26" xfId="1" applyNumberFormat="1" applyFont="1" applyFill="1" applyBorder="1" applyAlignment="1">
      <alignment horizontal="right"/>
    </xf>
    <xf numFmtId="172" fontId="11" fillId="5" borderId="26" xfId="1" applyNumberFormat="1" applyFont="1" applyFill="1" applyBorder="1" applyAlignment="1">
      <alignment horizontal="right"/>
    </xf>
    <xf numFmtId="165" fontId="10" fillId="5" borderId="26" xfId="4" applyNumberFormat="1" applyFont="1" applyFill="1" applyBorder="1"/>
    <xf numFmtId="0" fontId="10" fillId="0" borderId="28" xfId="4" applyFont="1" applyFill="1" applyBorder="1" applyAlignment="1">
      <alignment wrapText="1" shrinkToFit="1"/>
    </xf>
    <xf numFmtId="166" fontId="10" fillId="5" borderId="3" xfId="4" applyNumberFormat="1" applyFont="1" applyFill="1" applyBorder="1"/>
    <xf numFmtId="166" fontId="10" fillId="5" borderId="4" xfId="4" quotePrefix="1" applyNumberFormat="1" applyFont="1" applyFill="1" applyBorder="1" applyAlignment="1">
      <alignment horizontal="center"/>
    </xf>
    <xf numFmtId="166" fontId="10" fillId="5" borderId="4" xfId="4" applyNumberFormat="1" applyFont="1" applyFill="1" applyBorder="1"/>
    <xf numFmtId="166" fontId="11" fillId="5" borderId="5" xfId="1" applyNumberFormat="1" applyFont="1" applyFill="1" applyBorder="1" applyAlignment="1">
      <alignment horizontal="right"/>
    </xf>
    <xf numFmtId="165" fontId="10" fillId="5" borderId="4" xfId="1" applyNumberFormat="1" applyFont="1" applyFill="1" applyBorder="1" applyAlignment="1">
      <alignment horizontal="right"/>
    </xf>
    <xf numFmtId="165" fontId="10" fillId="5" borderId="5" xfId="4" applyNumberFormat="1" applyFont="1" applyFill="1" applyBorder="1"/>
    <xf numFmtId="0" fontId="11" fillId="3" borderId="28" xfId="4" applyFont="1" applyFill="1" applyBorder="1"/>
    <xf numFmtId="166" fontId="11" fillId="3" borderId="3" xfId="4" applyNumberFormat="1" applyFont="1" applyFill="1" applyBorder="1"/>
    <xf numFmtId="165" fontId="11" fillId="3" borderId="4" xfId="1" applyNumberFormat="1" applyFont="1" applyFill="1" applyBorder="1" applyAlignment="1">
      <alignment horizontal="right"/>
    </xf>
    <xf numFmtId="166" fontId="11" fillId="3" borderId="3" xfId="4" applyNumberFormat="1" applyFont="1" applyFill="1" applyBorder="1" applyAlignment="1">
      <alignment horizontal="right"/>
    </xf>
    <xf numFmtId="166" fontId="11" fillId="3" borderId="4" xfId="4" applyNumberFormat="1" applyFont="1" applyFill="1" applyBorder="1" applyAlignment="1">
      <alignment horizontal="right"/>
    </xf>
    <xf numFmtId="166" fontId="11" fillId="3" borderId="5" xfId="4" applyNumberFormat="1" applyFont="1" applyFill="1" applyBorder="1" applyAlignment="1">
      <alignment horizontal="right"/>
    </xf>
    <xf numFmtId="166" fontId="11" fillId="3" borderId="5" xfId="4" applyNumberFormat="1" applyFont="1" applyFill="1" applyBorder="1" applyAlignment="1">
      <alignment horizontal="center"/>
    </xf>
    <xf numFmtId="165" fontId="11" fillId="3" borderId="3" xfId="4" applyNumberFormat="1" applyFont="1" applyFill="1" applyBorder="1" applyAlignment="1">
      <alignment horizontal="right"/>
    </xf>
    <xf numFmtId="0" fontId="10" fillId="5" borderId="2" xfId="4" applyFont="1" applyFill="1" applyBorder="1" applyAlignment="1">
      <alignment vertical="center"/>
    </xf>
    <xf numFmtId="166" fontId="10" fillId="5" borderId="6" xfId="4" applyNumberFormat="1" applyFont="1" applyFill="1" applyBorder="1"/>
    <xf numFmtId="0" fontId="10" fillId="5" borderId="0" xfId="4" applyFont="1" applyFill="1" applyAlignment="1">
      <alignment horizontal="center"/>
    </xf>
    <xf numFmtId="0" fontId="10" fillId="5" borderId="26" xfId="4" applyFont="1" applyFill="1" applyBorder="1" applyAlignment="1">
      <alignment horizontal="center"/>
    </xf>
    <xf numFmtId="171" fontId="10" fillId="5" borderId="26" xfId="1" applyNumberFormat="1" applyFont="1" applyFill="1" applyBorder="1" applyAlignment="1">
      <alignment horizontal="center"/>
    </xf>
    <xf numFmtId="172" fontId="11" fillId="5" borderId="26" xfId="1" applyNumberFormat="1" applyFont="1" applyFill="1" applyBorder="1" applyAlignment="1">
      <alignment horizontal="center"/>
    </xf>
    <xf numFmtId="165" fontId="10" fillId="5" borderId="26" xfId="1" applyNumberFormat="1" applyFont="1" applyFill="1" applyBorder="1" applyAlignment="1">
      <alignment horizontal="center"/>
    </xf>
    <xf numFmtId="165" fontId="10" fillId="5" borderId="26" xfId="4" applyNumberFormat="1" applyFont="1" applyFill="1" applyBorder="1" applyAlignment="1">
      <alignment horizontal="center"/>
    </xf>
    <xf numFmtId="0" fontId="10" fillId="0" borderId="0" xfId="4" applyFont="1" applyFill="1" applyAlignment="1">
      <alignment horizontal="center"/>
    </xf>
    <xf numFmtId="0" fontId="15" fillId="5" borderId="0" xfId="4" applyFont="1" applyFill="1"/>
    <xf numFmtId="0" fontId="11" fillId="5" borderId="0" xfId="4" applyFont="1" applyFill="1" applyBorder="1"/>
    <xf numFmtId="166" fontId="11" fillId="5" borderId="0" xfId="4" applyNumberFormat="1" applyFont="1" applyFill="1" applyBorder="1" applyAlignment="1">
      <alignment horizontal="right"/>
    </xf>
    <xf numFmtId="166" fontId="11" fillId="5" borderId="0" xfId="4" applyNumberFormat="1" applyFont="1" applyFill="1" applyBorder="1" applyAlignment="1">
      <alignment horizontal="center"/>
    </xf>
    <xf numFmtId="0" fontId="16" fillId="5" borderId="0" xfId="4" applyFont="1" applyFill="1" applyBorder="1"/>
    <xf numFmtId="38" fontId="15" fillId="5" borderId="0" xfId="4" applyNumberFormat="1" applyFont="1" applyFill="1" applyBorder="1" applyAlignment="1"/>
    <xf numFmtId="167" fontId="15" fillId="5" borderId="0" xfId="4" applyNumberFormat="1" applyFont="1" applyFill="1" applyBorder="1" applyAlignment="1"/>
    <xf numFmtId="167" fontId="10" fillId="5" borderId="0" xfId="4" applyNumberFormat="1" applyFont="1" applyFill="1" applyBorder="1" applyAlignment="1"/>
    <xf numFmtId="0" fontId="10" fillId="5" borderId="0" xfId="4" applyFont="1" applyFill="1" applyAlignment="1">
      <alignment horizontal="left" indent="1"/>
    </xf>
    <xf numFmtId="6" fontId="10" fillId="0" borderId="0" xfId="4" applyNumberFormat="1" applyFont="1" applyBorder="1"/>
    <xf numFmtId="0" fontId="11" fillId="0" borderId="0" xfId="4" applyFont="1" applyFill="1" applyBorder="1" applyAlignment="1">
      <alignment vertical="top"/>
    </xf>
    <xf numFmtId="0" fontId="17" fillId="0" borderId="0" xfId="4" applyFont="1" applyFill="1" applyBorder="1" applyAlignment="1">
      <alignment vertical="top"/>
    </xf>
    <xf numFmtId="0" fontId="10" fillId="0" borderId="0" xfId="4" applyFont="1" applyFill="1" applyBorder="1" applyAlignment="1">
      <alignment vertical="top"/>
    </xf>
    <xf numFmtId="0" fontId="11" fillId="0" borderId="20" xfId="4" applyFont="1" applyFill="1" applyBorder="1" applyAlignment="1">
      <alignment horizontal="center"/>
    </xf>
    <xf numFmtId="0" fontId="11" fillId="0" borderId="26" xfId="4" applyFont="1" applyFill="1" applyBorder="1" applyAlignment="1">
      <alignment horizontal="center" wrapText="1"/>
    </xf>
    <xf numFmtId="0" fontId="19" fillId="0" borderId="26" xfId="4" applyFont="1" applyFill="1" applyBorder="1" applyAlignment="1">
      <alignment wrapText="1"/>
    </xf>
    <xf numFmtId="6" fontId="10" fillId="0" borderId="26" xfId="4" applyNumberFormat="1" applyFont="1" applyFill="1" applyBorder="1"/>
    <xf numFmtId="0" fontId="10" fillId="0" borderId="26" xfId="4" applyFont="1" applyFill="1" applyBorder="1" applyAlignment="1">
      <alignment horizontal="right"/>
    </xf>
    <xf numFmtId="0" fontId="10" fillId="0" borderId="0" xfId="4" applyFont="1" applyFill="1" applyBorder="1" applyAlignment="1">
      <alignment horizontal="left" indent="1"/>
    </xf>
    <xf numFmtId="6" fontId="10" fillId="0" borderId="0" xfId="4" applyNumberFormat="1" applyFont="1" applyFill="1" applyBorder="1"/>
    <xf numFmtId="6" fontId="11" fillId="4" borderId="0" xfId="4" applyNumberFormat="1" applyFont="1" applyFill="1" applyBorder="1"/>
    <xf numFmtId="6" fontId="10" fillId="0" borderId="0" xfId="4" applyNumberFormat="1" applyFont="1" applyFill="1" applyBorder="1" applyAlignment="1">
      <alignment horizontal="right"/>
    </xf>
    <xf numFmtId="6" fontId="11" fillId="3" borderId="4" xfId="4" applyNumberFormat="1" applyFont="1" applyFill="1" applyBorder="1"/>
    <xf numFmtId="9" fontId="11" fillId="3" borderId="4" xfId="3" applyFont="1" applyFill="1" applyBorder="1" applyAlignment="1">
      <alignment horizontal="right"/>
    </xf>
    <xf numFmtId="0" fontId="10" fillId="0" borderId="0" xfId="4" applyFont="1" applyFill="1" applyBorder="1" applyAlignment="1">
      <alignment horizontal="right"/>
    </xf>
    <xf numFmtId="0" fontId="10" fillId="0" borderId="26" xfId="4" applyFont="1" applyBorder="1"/>
    <xf numFmtId="6" fontId="10" fillId="0" borderId="26" xfId="4" applyNumberFormat="1" applyFont="1" applyBorder="1"/>
    <xf numFmtId="0" fontId="10" fillId="0" borderId="26" xfId="4" applyFont="1" applyBorder="1" applyAlignment="1">
      <alignment horizontal="right"/>
    </xf>
    <xf numFmtId="6" fontId="11" fillId="3" borderId="4" xfId="4" applyNumberFormat="1" applyFont="1" applyFill="1" applyBorder="1" applyAlignment="1">
      <alignment horizontal="right"/>
    </xf>
    <xf numFmtId="6" fontId="10" fillId="0" borderId="26" xfId="4" applyNumberFormat="1" applyFont="1" applyFill="1" applyBorder="1" applyAlignment="1">
      <alignment horizontal="right"/>
    </xf>
    <xf numFmtId="8" fontId="10" fillId="0" borderId="0" xfId="4" applyNumberFormat="1" applyFont="1" applyFill="1" applyBorder="1"/>
    <xf numFmtId="9" fontId="10" fillId="0" borderId="0" xfId="4" applyNumberFormat="1" applyFont="1" applyFill="1" applyBorder="1" applyAlignment="1">
      <alignment horizontal="right"/>
    </xf>
    <xf numFmtId="9" fontId="11" fillId="3" borderId="5" xfId="4" applyNumberFormat="1" applyFont="1" applyFill="1" applyBorder="1" applyAlignment="1">
      <alignment horizontal="right"/>
    </xf>
    <xf numFmtId="9" fontId="10" fillId="0" borderId="26" xfId="4" applyNumberFormat="1" applyFont="1" applyFill="1" applyBorder="1" applyAlignment="1">
      <alignment horizontal="right"/>
    </xf>
    <xf numFmtId="9" fontId="11" fillId="3" borderId="5" xfId="3" applyNumberFormat="1" applyFont="1" applyFill="1" applyBorder="1" applyAlignment="1">
      <alignment horizontal="right"/>
    </xf>
    <xf numFmtId="0" fontId="11" fillId="3" borderId="29" xfId="4" applyFont="1" applyFill="1" applyBorder="1" applyAlignment="1">
      <alignment wrapText="1"/>
    </xf>
    <xf numFmtId="6" fontId="11" fillId="3" borderId="30" xfId="4" applyNumberFormat="1" applyFont="1" applyFill="1" applyBorder="1" applyAlignment="1">
      <alignment horizontal="right"/>
    </xf>
    <xf numFmtId="9" fontId="11" fillId="3" borderId="31" xfId="4" applyNumberFormat="1" applyFont="1" applyFill="1" applyBorder="1" applyAlignment="1">
      <alignment horizontal="right"/>
    </xf>
    <xf numFmtId="0" fontId="11" fillId="0" borderId="0" xfId="4" applyFont="1" applyFill="1" applyBorder="1" applyAlignment="1">
      <alignment wrapText="1"/>
    </xf>
    <xf numFmtId="0" fontId="11" fillId="0" borderId="0" xfId="4" applyFont="1" applyBorder="1"/>
    <xf numFmtId="173" fontId="10" fillId="0" borderId="0" xfId="4" applyNumberFormat="1" applyFont="1" applyBorder="1"/>
    <xf numFmtId="173" fontId="10" fillId="0" borderId="0" xfId="4" applyNumberFormat="1" applyFont="1" applyFill="1" applyBorder="1"/>
    <xf numFmtId="0" fontId="21" fillId="0" borderId="0" xfId="4" applyFont="1" applyFill="1" applyBorder="1"/>
    <xf numFmtId="0" fontId="23" fillId="5" borderId="0" xfId="5" applyFont="1" applyFill="1"/>
    <xf numFmtId="0" fontId="24" fillId="5" borderId="0" xfId="5" applyFont="1" applyFill="1"/>
    <xf numFmtId="0" fontId="23" fillId="5" borderId="0" xfId="5" applyFont="1" applyFill="1" applyAlignment="1">
      <alignment horizontal="center" vertical="top"/>
    </xf>
    <xf numFmtId="0" fontId="24" fillId="5" borderId="0" xfId="5" applyFont="1" applyFill="1" applyBorder="1"/>
    <xf numFmtId="0" fontId="23" fillId="5" borderId="0" xfId="5" applyFont="1" applyFill="1" applyBorder="1"/>
    <xf numFmtId="0" fontId="11" fillId="7" borderId="0" xfId="4" applyFont="1" applyFill="1" applyBorder="1"/>
    <xf numFmtId="0" fontId="10" fillId="0" borderId="4" xfId="4" applyFont="1" applyBorder="1"/>
    <xf numFmtId="0" fontId="10" fillId="0" borderId="0" xfId="4" applyFont="1"/>
    <xf numFmtId="3" fontId="10" fillId="0" borderId="0" xfId="4" applyNumberFormat="1" applyFont="1"/>
    <xf numFmtId="6" fontId="10" fillId="0" borderId="0" xfId="4" applyNumberFormat="1" applyFont="1" applyFill="1" applyBorder="1"/>
    <xf numFmtId="9" fontId="11" fillId="3" borderId="5" xfId="4" applyNumberFormat="1" applyFont="1" applyFill="1" applyBorder="1" applyAlignment="1">
      <alignment horizontal="right"/>
    </xf>
    <xf numFmtId="0" fontId="10" fillId="5" borderId="0" xfId="425" applyFont="1" applyFill="1"/>
    <xf numFmtId="0" fontId="10" fillId="5" borderId="0" xfId="425" applyFont="1" applyFill="1" applyAlignment="1">
      <alignment horizontal="left"/>
    </xf>
    <xf numFmtId="0" fontId="12" fillId="5" borderId="0" xfId="425" applyFont="1" applyFill="1" applyAlignment="1">
      <alignment horizontal="left"/>
    </xf>
    <xf numFmtId="0" fontId="10" fillId="5" borderId="0" xfId="425" applyFont="1" applyFill="1" applyAlignment="1">
      <alignment vertical="center"/>
    </xf>
    <xf numFmtId="0" fontId="12" fillId="5" borderId="2" xfId="425" applyFont="1" applyFill="1" applyBorder="1" applyAlignment="1">
      <alignment horizontal="left" vertical="center"/>
    </xf>
    <xf numFmtId="0" fontId="10" fillId="0" borderId="0" xfId="425" applyFont="1" applyFill="1" applyAlignment="1">
      <alignment vertical="center"/>
    </xf>
    <xf numFmtId="0" fontId="11" fillId="5" borderId="6" xfId="425" applyFont="1" applyFill="1" applyBorder="1" applyAlignment="1">
      <alignment horizontal="center"/>
    </xf>
    <xf numFmtId="0" fontId="11" fillId="0" borderId="3" xfId="425" applyFont="1" applyFill="1" applyBorder="1" applyAlignment="1">
      <alignment horizontal="center" wrapText="1"/>
    </xf>
    <xf numFmtId="0" fontId="11" fillId="0" borderId="4" xfId="425" applyFont="1" applyFill="1" applyBorder="1" applyAlignment="1">
      <alignment horizontal="center" wrapText="1"/>
    </xf>
    <xf numFmtId="0" fontId="11" fillId="0" borderId="5" xfId="425" applyFont="1" applyFill="1" applyBorder="1" applyAlignment="1">
      <alignment horizontal="center" wrapText="1"/>
    </xf>
    <xf numFmtId="0" fontId="10" fillId="0" borderId="0" xfId="425" applyFont="1" applyFill="1"/>
    <xf numFmtId="0" fontId="10" fillId="5" borderId="7" xfId="425" applyFont="1" applyFill="1" applyBorder="1"/>
    <xf numFmtId="166" fontId="10" fillId="5" borderId="9" xfId="425" quotePrefix="1" applyNumberFormat="1" applyFont="1" applyFill="1" applyBorder="1" applyAlignment="1">
      <alignment horizontal="center"/>
    </xf>
    <xf numFmtId="0" fontId="10" fillId="5" borderId="9" xfId="425" applyFont="1" applyFill="1" applyBorder="1"/>
    <xf numFmtId="165" fontId="11" fillId="5" borderId="10" xfId="425" applyNumberFormat="1" applyFont="1" applyFill="1" applyBorder="1"/>
    <xf numFmtId="165" fontId="10" fillId="5" borderId="9" xfId="425" applyNumberFormat="1" applyFont="1" applyFill="1" applyBorder="1"/>
    <xf numFmtId="0" fontId="10" fillId="5" borderId="11" xfId="425" applyFont="1" applyFill="1" applyBorder="1"/>
    <xf numFmtId="166" fontId="10" fillId="5" borderId="12" xfId="425" quotePrefix="1" applyNumberFormat="1" applyFont="1" applyFill="1" applyBorder="1" applyAlignment="1">
      <alignment horizontal="center"/>
    </xf>
    <xf numFmtId="0" fontId="10" fillId="5" borderId="12" xfId="425" applyFont="1" applyFill="1" applyBorder="1"/>
    <xf numFmtId="165" fontId="11" fillId="5" borderId="2" xfId="425" applyNumberFormat="1" applyFont="1" applyFill="1" applyBorder="1"/>
    <xf numFmtId="165" fontId="10" fillId="5" borderId="12" xfId="425" applyNumberFormat="1" applyFont="1" applyFill="1" applyBorder="1"/>
    <xf numFmtId="0" fontId="10" fillId="5" borderId="21" xfId="425" applyFont="1" applyFill="1" applyBorder="1"/>
    <xf numFmtId="166" fontId="10" fillId="5" borderId="20" xfId="425" quotePrefix="1" applyNumberFormat="1" applyFont="1" applyFill="1" applyBorder="1" applyAlignment="1">
      <alignment horizontal="center"/>
    </xf>
    <xf numFmtId="0" fontId="10" fillId="5" borderId="20" xfId="425" applyFont="1" applyFill="1" applyBorder="1"/>
    <xf numFmtId="165" fontId="11" fillId="5" borderId="6" xfId="425" applyNumberFormat="1" applyFont="1" applyFill="1" applyBorder="1"/>
    <xf numFmtId="165" fontId="10" fillId="5" borderId="20" xfId="425" applyNumberFormat="1" applyFont="1" applyFill="1" applyBorder="1"/>
    <xf numFmtId="0" fontId="11" fillId="5" borderId="0" xfId="425" applyFont="1" applyFill="1"/>
    <xf numFmtId="0" fontId="11" fillId="4" borderId="3" xfId="425" applyFont="1" applyFill="1" applyBorder="1"/>
    <xf numFmtId="166" fontId="11" fillId="4" borderId="3" xfId="425" quotePrefix="1" applyNumberFormat="1" applyFont="1" applyFill="1" applyBorder="1" applyAlignment="1">
      <alignment horizontal="center"/>
    </xf>
    <xf numFmtId="166" fontId="11" fillId="4" borderId="4" xfId="425" applyNumberFormat="1" applyFont="1" applyFill="1" applyBorder="1"/>
    <xf numFmtId="166" fontId="11" fillId="4" borderId="5" xfId="425" applyNumberFormat="1" applyFont="1" applyFill="1" applyBorder="1"/>
    <xf numFmtId="165" fontId="11" fillId="4" borderId="5" xfId="425" applyNumberFormat="1" applyFont="1" applyFill="1" applyBorder="1"/>
    <xf numFmtId="165" fontId="11" fillId="4" borderId="3" xfId="425" applyNumberFormat="1" applyFont="1" applyFill="1" applyBorder="1"/>
    <xf numFmtId="165" fontId="11" fillId="4" borderId="4" xfId="425" applyNumberFormat="1" applyFont="1" applyFill="1" applyBorder="1"/>
    <xf numFmtId="0" fontId="11" fillId="0" borderId="0" xfId="425" applyFont="1" applyFill="1"/>
    <xf numFmtId="0" fontId="11" fillId="6" borderId="3" xfId="425" applyFont="1" applyFill="1" applyBorder="1"/>
    <xf numFmtId="38" fontId="10" fillId="6" borderId="4" xfId="425" applyNumberFormat="1" applyFont="1" applyFill="1" applyBorder="1"/>
    <xf numFmtId="167" fontId="11" fillId="6" borderId="5" xfId="425" applyNumberFormat="1" applyFont="1" applyFill="1" applyBorder="1" applyAlignment="1"/>
    <xf numFmtId="165" fontId="10" fillId="6" borderId="4" xfId="425" applyNumberFormat="1" applyFont="1" applyFill="1" applyBorder="1"/>
    <xf numFmtId="165" fontId="11" fillId="6" borderId="5" xfId="425" applyNumberFormat="1" applyFont="1" applyFill="1" applyBorder="1"/>
    <xf numFmtId="165" fontId="11" fillId="6" borderId="3" xfId="425" applyNumberFormat="1" applyFont="1" applyFill="1" applyBorder="1"/>
    <xf numFmtId="165" fontId="10" fillId="6" borderId="4" xfId="425" applyNumberFormat="1" applyFont="1" applyFill="1" applyBorder="1" applyAlignment="1"/>
    <xf numFmtId="0" fontId="11" fillId="5" borderId="4" xfId="425" applyFont="1" applyFill="1" applyBorder="1" applyAlignment="1">
      <alignment horizontal="center"/>
    </xf>
    <xf numFmtId="0" fontId="11" fillId="5" borderId="4" xfId="425" applyFont="1" applyFill="1" applyBorder="1" applyAlignment="1">
      <alignment horizontal="center" wrapText="1"/>
    </xf>
    <xf numFmtId="165" fontId="11" fillId="5" borderId="4" xfId="425" applyNumberFormat="1" applyFont="1" applyFill="1" applyBorder="1" applyAlignment="1">
      <alignment horizontal="center" wrapText="1"/>
    </xf>
    <xf numFmtId="165" fontId="11" fillId="5" borderId="4" xfId="425" applyNumberFormat="1" applyFont="1" applyFill="1" applyBorder="1" applyAlignment="1">
      <alignment horizontal="center"/>
    </xf>
    <xf numFmtId="165" fontId="11" fillId="5" borderId="4" xfId="425" applyNumberFormat="1" applyFont="1" applyFill="1" applyBorder="1"/>
    <xf numFmtId="166" fontId="10" fillId="5" borderId="20" xfId="425" applyNumberFormat="1" applyFont="1" applyFill="1" applyBorder="1"/>
    <xf numFmtId="165" fontId="11" fillId="4" borderId="4" xfId="425" applyNumberFormat="1" applyFont="1" applyFill="1" applyBorder="1" applyAlignment="1"/>
    <xf numFmtId="0" fontId="10" fillId="5" borderId="0" xfId="425" applyFont="1" applyFill="1" applyBorder="1"/>
    <xf numFmtId="0" fontId="11" fillId="5" borderId="4" xfId="425" applyFont="1" applyFill="1" applyBorder="1"/>
    <xf numFmtId="38" fontId="10" fillId="5" borderId="4" xfId="425" applyNumberFormat="1" applyFont="1" applyFill="1" applyBorder="1"/>
    <xf numFmtId="167" fontId="11" fillId="5" borderId="4" xfId="425" applyNumberFormat="1" applyFont="1" applyFill="1" applyBorder="1" applyAlignment="1"/>
    <xf numFmtId="165" fontId="10" fillId="5" borderId="4" xfId="425" applyNumberFormat="1" applyFont="1" applyFill="1" applyBorder="1"/>
    <xf numFmtId="165" fontId="10" fillId="5" borderId="4" xfId="425" applyNumberFormat="1" applyFont="1" applyFill="1" applyBorder="1" applyAlignment="1"/>
    <xf numFmtId="0" fontId="11" fillId="3" borderId="3" xfId="425" applyFont="1" applyFill="1" applyBorder="1"/>
    <xf numFmtId="166" fontId="11" fillId="3" borderId="4" xfId="425" applyNumberFormat="1" applyFont="1" applyFill="1" applyBorder="1"/>
    <xf numFmtId="166" fontId="11" fillId="3" borderId="5" xfId="425" applyNumberFormat="1" applyFont="1" applyFill="1" applyBorder="1"/>
    <xf numFmtId="165" fontId="11" fillId="3" borderId="4" xfId="425" applyNumberFormat="1" applyFont="1" applyFill="1" applyBorder="1"/>
    <xf numFmtId="165" fontId="11" fillId="3" borderId="4" xfId="425" applyNumberFormat="1" applyFont="1" applyFill="1" applyBorder="1" applyAlignment="1"/>
    <xf numFmtId="165" fontId="11" fillId="3" borderId="5" xfId="425" applyNumberFormat="1" applyFont="1" applyFill="1" applyBorder="1"/>
    <xf numFmtId="165" fontId="11" fillId="3" borderId="3" xfId="425" applyNumberFormat="1" applyFont="1" applyFill="1" applyBorder="1"/>
    <xf numFmtId="0" fontId="11" fillId="0" borderId="26" xfId="425" applyFont="1" applyFill="1" applyBorder="1" applyAlignment="1">
      <alignment horizontal="center"/>
    </xf>
    <xf numFmtId="0" fontId="10" fillId="5" borderId="26" xfId="425" applyFont="1" applyFill="1" applyBorder="1"/>
    <xf numFmtId="165" fontId="10" fillId="5" borderId="26" xfId="425" applyNumberFormat="1" applyFont="1" applyFill="1" applyBorder="1"/>
    <xf numFmtId="0" fontId="10" fillId="0" borderId="28" xfId="425" applyFont="1" applyFill="1" applyBorder="1" applyAlignment="1">
      <alignment wrapText="1" shrinkToFit="1"/>
    </xf>
    <xf numFmtId="166" fontId="10" fillId="5" borderId="3" xfId="425" applyNumberFormat="1" applyFont="1" applyFill="1" applyBorder="1"/>
    <xf numFmtId="166" fontId="10" fillId="5" borderId="4" xfId="425" quotePrefix="1" applyNumberFormat="1" applyFont="1" applyFill="1" applyBorder="1" applyAlignment="1">
      <alignment horizontal="center"/>
    </xf>
    <xf numFmtId="166" fontId="10" fillId="5" borderId="4" xfId="425" applyNumberFormat="1" applyFont="1" applyFill="1" applyBorder="1"/>
    <xf numFmtId="165" fontId="10" fillId="5" borderId="5" xfId="425" applyNumberFormat="1" applyFont="1" applyFill="1" applyBorder="1"/>
    <xf numFmtId="0" fontId="11" fillId="3" borderId="28" xfId="425" applyFont="1" applyFill="1" applyBorder="1"/>
    <xf numFmtId="166" fontId="11" fillId="3" borderId="3" xfId="425" applyNumberFormat="1" applyFont="1" applyFill="1" applyBorder="1"/>
    <xf numFmtId="166" fontId="11" fillId="3" borderId="3" xfId="425" applyNumberFormat="1" applyFont="1" applyFill="1" applyBorder="1" applyAlignment="1">
      <alignment horizontal="right"/>
    </xf>
    <xf numFmtId="166" fontId="11" fillId="3" borderId="4" xfId="425" applyNumberFormat="1" applyFont="1" applyFill="1" applyBorder="1" applyAlignment="1">
      <alignment horizontal="right"/>
    </xf>
    <xf numFmtId="166" fontId="11" fillId="3" borderId="5" xfId="425" applyNumberFormat="1" applyFont="1" applyFill="1" applyBorder="1" applyAlignment="1">
      <alignment horizontal="right"/>
    </xf>
    <xf numFmtId="166" fontId="11" fillId="3" borderId="5" xfId="425" applyNumberFormat="1" applyFont="1" applyFill="1" applyBorder="1" applyAlignment="1">
      <alignment horizontal="center"/>
    </xf>
    <xf numFmtId="165" fontId="11" fillId="3" borderId="3" xfId="425" applyNumberFormat="1" applyFont="1" applyFill="1" applyBorder="1" applyAlignment="1">
      <alignment horizontal="right"/>
    </xf>
    <xf numFmtId="0" fontId="10" fillId="5" borderId="2" xfId="425" applyFont="1" applyFill="1" applyBorder="1" applyAlignment="1">
      <alignment vertical="center"/>
    </xf>
    <xf numFmtId="166" fontId="10" fillId="5" borderId="6" xfId="425" applyNumberFormat="1" applyFont="1" applyFill="1" applyBorder="1"/>
    <xf numFmtId="0" fontId="10" fillId="5" borderId="0" xfId="425" applyFont="1" applyFill="1" applyAlignment="1">
      <alignment horizontal="center"/>
    </xf>
    <xf numFmtId="0" fontId="10" fillId="5" borderId="26" xfId="425" applyFont="1" applyFill="1" applyBorder="1" applyAlignment="1">
      <alignment horizontal="center"/>
    </xf>
    <xf numFmtId="165" fontId="10" fillId="5" borderId="26" xfId="425" applyNumberFormat="1" applyFont="1" applyFill="1" applyBorder="1" applyAlignment="1">
      <alignment horizontal="center"/>
    </xf>
    <xf numFmtId="0" fontId="10" fillId="0" borderId="0" xfId="425" applyFont="1" applyFill="1" applyAlignment="1">
      <alignment horizontal="center"/>
    </xf>
    <xf numFmtId="0" fontId="15" fillId="5" borderId="0" xfId="425" applyFont="1" applyFill="1"/>
    <xf numFmtId="0" fontId="11" fillId="5" borderId="0" xfId="425" applyFont="1" applyFill="1" applyBorder="1"/>
    <xf numFmtId="166" fontId="11" fillId="5" borderId="0" xfId="425" applyNumberFormat="1" applyFont="1" applyFill="1" applyBorder="1" applyAlignment="1">
      <alignment horizontal="right"/>
    </xf>
    <xf numFmtId="166" fontId="11" fillId="5" borderId="0" xfId="425" applyNumberFormat="1" applyFont="1" applyFill="1" applyBorder="1" applyAlignment="1">
      <alignment horizontal="center"/>
    </xf>
    <xf numFmtId="0" fontId="16" fillId="5" borderId="0" xfId="425" applyFont="1" applyFill="1" applyBorder="1"/>
    <xf numFmtId="38" fontId="15" fillId="5" borderId="0" xfId="425" applyNumberFormat="1" applyFont="1" applyFill="1" applyBorder="1" applyAlignment="1"/>
    <xf numFmtId="167" fontId="15" fillId="5" borderId="0" xfId="425" applyNumberFormat="1" applyFont="1" applyFill="1" applyBorder="1" applyAlignment="1"/>
    <xf numFmtId="167" fontId="10" fillId="5" borderId="0" xfId="425" applyNumberFormat="1" applyFont="1" applyFill="1" applyBorder="1" applyAlignment="1"/>
    <xf numFmtId="0" fontId="10" fillId="5" borderId="0" xfId="425" applyFont="1" applyFill="1" applyAlignment="1">
      <alignment horizontal="left" indent="1"/>
    </xf>
    <xf numFmtId="3" fontId="10" fillId="4" borderId="14" xfId="425" applyNumberFormat="1" applyFont="1" applyFill="1" applyBorder="1" applyAlignment="1">
      <alignment horizontal="right" vertical="center"/>
    </xf>
    <xf numFmtId="6" fontId="57" fillId="5" borderId="0" xfId="4" applyNumberFormat="1" applyFont="1" applyFill="1" applyBorder="1"/>
    <xf numFmtId="0" fontId="58" fillId="5" borderId="2" xfId="4" applyFont="1" applyFill="1" applyBorder="1" applyAlignment="1"/>
    <xf numFmtId="0" fontId="58" fillId="5" borderId="6" xfId="4" applyFont="1" applyFill="1" applyBorder="1" applyAlignment="1"/>
    <xf numFmtId="0" fontId="58" fillId="5" borderId="20" xfId="4" applyFont="1" applyFill="1" applyBorder="1" applyAlignment="1">
      <alignment horizontal="center"/>
    </xf>
    <xf numFmtId="0" fontId="58" fillId="5" borderId="26" xfId="4" applyFont="1" applyFill="1" applyBorder="1" applyAlignment="1">
      <alignment horizontal="center"/>
    </xf>
    <xf numFmtId="0" fontId="58" fillId="5" borderId="6" xfId="4" applyFont="1" applyFill="1" applyBorder="1" applyAlignment="1">
      <alignment horizontal="center"/>
    </xf>
    <xf numFmtId="0" fontId="59" fillId="5" borderId="4" xfId="4" applyFont="1" applyFill="1" applyBorder="1" applyAlignment="1">
      <alignment wrapText="1"/>
    </xf>
    <xf numFmtId="0" fontId="59" fillId="5" borderId="0" xfId="4" applyFont="1" applyFill="1" applyBorder="1"/>
    <xf numFmtId="0" fontId="58" fillId="5" borderId="0" xfId="4" applyFont="1" applyFill="1" applyBorder="1"/>
    <xf numFmtId="0" fontId="58" fillId="5" borderId="26" xfId="4" applyFont="1" applyFill="1" applyBorder="1" applyAlignment="1">
      <alignment wrapText="1"/>
    </xf>
    <xf numFmtId="6" fontId="58" fillId="5" borderId="0" xfId="4" applyNumberFormat="1" applyFont="1" applyFill="1" applyBorder="1"/>
    <xf numFmtId="0" fontId="59" fillId="5" borderId="26" xfId="4" applyFont="1" applyFill="1" applyBorder="1"/>
    <xf numFmtId="0" fontId="58" fillId="5" borderId="8" xfId="4" applyFont="1" applyFill="1" applyBorder="1"/>
    <xf numFmtId="0" fontId="60" fillId="5" borderId="0" xfId="4" applyFont="1" applyFill="1" applyBorder="1"/>
    <xf numFmtId="0" fontId="57" fillId="5" borderId="0" xfId="4" applyFont="1" applyFill="1" applyBorder="1" applyAlignment="1">
      <alignment vertical="top" wrapText="1"/>
    </xf>
    <xf numFmtId="0" fontId="61" fillId="5" borderId="0" xfId="4" applyFont="1" applyFill="1" applyBorder="1"/>
    <xf numFmtId="6" fontId="57" fillId="5" borderId="0" xfId="4" applyNumberFormat="1" applyFont="1" applyFill="1" applyBorder="1" applyAlignment="1">
      <alignment horizontal="right"/>
    </xf>
    <xf numFmtId="174" fontId="57" fillId="5" borderId="0" xfId="4" applyNumberFormat="1" applyFont="1" applyFill="1" applyBorder="1"/>
    <xf numFmtId="0" fontId="59" fillId="50" borderId="3" xfId="4" applyFont="1" applyFill="1" applyBorder="1"/>
    <xf numFmtId="0" fontId="59" fillId="50" borderId="4" xfId="4" applyFont="1" applyFill="1" applyBorder="1"/>
    <xf numFmtId="177" fontId="57" fillId="5" borderId="4" xfId="4" applyNumberFormat="1" applyFont="1" applyFill="1" applyBorder="1"/>
    <xf numFmtId="177" fontId="58" fillId="5" borderId="4" xfId="4" applyNumberFormat="1" applyFont="1" applyFill="1" applyBorder="1" applyAlignment="1">
      <alignment horizontal="center" wrapText="1"/>
    </xf>
    <xf numFmtId="6" fontId="10" fillId="5" borderId="0" xfId="4" applyNumberFormat="1" applyFont="1" applyFill="1" applyBorder="1" applyAlignment="1">
      <alignment horizontal="right"/>
    </xf>
    <xf numFmtId="0" fontId="57" fillId="5" borderId="66" xfId="4" applyFont="1" applyFill="1" applyBorder="1" applyAlignment="1">
      <alignment horizontal="left" indent="2"/>
    </xf>
    <xf numFmtId="0" fontId="57" fillId="5" borderId="67" xfId="4" applyFont="1" applyFill="1" applyBorder="1" applyAlignment="1">
      <alignment horizontal="left" indent="2"/>
    </xf>
    <xf numFmtId="174" fontId="57" fillId="5" borderId="0" xfId="853" applyNumberFormat="1" applyFont="1" applyFill="1" applyBorder="1"/>
    <xf numFmtId="0" fontId="107" fillId="5" borderId="0" xfId="4" applyFont="1" applyFill="1" applyBorder="1"/>
    <xf numFmtId="166" fontId="10" fillId="5" borderId="0" xfId="425" applyNumberFormat="1" applyFont="1" applyFill="1"/>
    <xf numFmtId="0" fontId="58" fillId="5" borderId="0" xfId="4" applyFont="1" applyFill="1" applyBorder="1" applyAlignment="1">
      <alignment wrapText="1"/>
    </xf>
    <xf numFmtId="0" fontId="19" fillId="0" borderId="0" xfId="4" applyFont="1" applyFill="1" applyBorder="1" applyAlignment="1">
      <alignment wrapText="1"/>
    </xf>
    <xf numFmtId="0" fontId="58" fillId="6" borderId="4" xfId="4" applyFont="1" applyFill="1" applyBorder="1" applyAlignment="1">
      <alignment wrapText="1"/>
    </xf>
    <xf numFmtId="0" fontId="103" fillId="5" borderId="26" xfId="4" applyFont="1" applyFill="1" applyBorder="1" applyAlignment="1">
      <alignment horizontal="left" indent="2"/>
    </xf>
    <xf numFmtId="0" fontId="57" fillId="5" borderId="0" xfId="4" applyFont="1" applyFill="1" applyBorder="1" applyAlignment="1">
      <alignment horizontal="left" wrapText="1" indent="2"/>
    </xf>
    <xf numFmtId="0" fontId="58" fillId="4" borderId="4" xfId="4" applyFont="1" applyFill="1" applyBorder="1" applyAlignment="1">
      <alignment horizontal="left" wrapText="1"/>
    </xf>
    <xf numFmtId="0" fontId="57" fillId="5" borderId="8" xfId="4" applyFont="1" applyFill="1" applyBorder="1" applyAlignment="1">
      <alignment horizontal="left" wrapText="1" indent="2"/>
    </xf>
    <xf numFmtId="0" fontId="57" fillId="5" borderId="8" xfId="4" applyFont="1" applyFill="1" applyBorder="1" applyAlignment="1">
      <alignment horizontal="left" indent="2"/>
    </xf>
    <xf numFmtId="0" fontId="57" fillId="5" borderId="0" xfId="4" applyFont="1" applyFill="1" applyBorder="1"/>
    <xf numFmtId="0" fontId="57" fillId="5" borderId="0" xfId="4" applyFont="1" applyFill="1"/>
    <xf numFmtId="0" fontId="57" fillId="5" borderId="0" xfId="4" applyFont="1" applyFill="1" applyBorder="1" applyAlignment="1">
      <alignment horizontal="left" indent="2"/>
    </xf>
    <xf numFmtId="0" fontId="57" fillId="5" borderId="26" xfId="4" applyFont="1" applyFill="1" applyBorder="1" applyAlignment="1">
      <alignment horizontal="left" indent="2"/>
    </xf>
    <xf numFmtId="6" fontId="10" fillId="5" borderId="0" xfId="4" applyNumberFormat="1" applyFont="1" applyFill="1" applyBorder="1"/>
    <xf numFmtId="0" fontId="10" fillId="0" borderId="0" xfId="4" applyFont="1"/>
    <xf numFmtId="0" fontId="106" fillId="5" borderId="0" xfId="4" applyFont="1" applyFill="1" applyBorder="1" applyAlignment="1"/>
    <xf numFmtId="0" fontId="10" fillId="5" borderId="0" xfId="4" applyFont="1" applyFill="1"/>
    <xf numFmtId="3" fontId="10" fillId="0" borderId="20" xfId="4" applyNumberFormat="1" applyFont="1" applyBorder="1"/>
    <xf numFmtId="6" fontId="10" fillId="0" borderId="0" xfId="4" applyNumberFormat="1" applyFont="1" applyFill="1" applyBorder="1"/>
    <xf numFmtId="0" fontId="10" fillId="0" borderId="0" xfId="4" applyFont="1" applyBorder="1"/>
    <xf numFmtId="6" fontId="10" fillId="0" borderId="0" xfId="4" applyNumberFormat="1" applyFont="1" applyFill="1" applyBorder="1" applyAlignment="1">
      <alignment horizontal="right"/>
    </xf>
    <xf numFmtId="6" fontId="10" fillId="0" borderId="26" xfId="4" applyNumberFormat="1" applyFont="1" applyFill="1" applyBorder="1"/>
    <xf numFmtId="6" fontId="11" fillId="3" borderId="4" xfId="4" applyNumberFormat="1" applyFont="1" applyFill="1" applyBorder="1"/>
    <xf numFmtId="0" fontId="10" fillId="0" borderId="26" xfId="4" applyFont="1" applyBorder="1"/>
    <xf numFmtId="3" fontId="10" fillId="0" borderId="12" xfId="4" applyNumberFormat="1" applyFont="1" applyBorder="1"/>
    <xf numFmtId="6" fontId="10" fillId="0" borderId="0" xfId="4" applyNumberFormat="1" applyFont="1" applyFill="1" applyBorder="1"/>
    <xf numFmtId="6" fontId="10" fillId="0" borderId="26" xfId="4" applyNumberFormat="1" applyFont="1" applyFill="1" applyBorder="1"/>
    <xf numFmtId="6" fontId="11" fillId="3" borderId="4" xfId="4" applyNumberFormat="1" applyFont="1" applyFill="1" applyBorder="1"/>
    <xf numFmtId="6" fontId="10" fillId="3" borderId="30" xfId="4" applyNumberFormat="1" applyFont="1" applyFill="1" applyBorder="1"/>
    <xf numFmtId="6" fontId="11" fillId="3" borderId="4" xfId="4" applyNumberFormat="1" applyFont="1" applyFill="1" applyBorder="1"/>
    <xf numFmtId="6" fontId="10" fillId="0" borderId="0" xfId="4" applyNumberFormat="1" applyFont="1" applyFill="1" applyBorder="1"/>
    <xf numFmtId="6" fontId="10" fillId="0" borderId="0" xfId="4" applyNumberFormat="1" applyFont="1" applyFill="1" applyBorder="1" applyAlignment="1">
      <alignment horizontal="right"/>
    </xf>
    <xf numFmtId="6" fontId="11" fillId="3" borderId="30" xfId="4" applyNumberFormat="1" applyFont="1" applyFill="1" applyBorder="1"/>
    <xf numFmtId="0" fontId="10" fillId="0" borderId="0" xfId="4" applyFont="1" applyAlignment="1" applyProtection="1">
      <alignment horizontal="left" vertical="top" wrapText="1"/>
    </xf>
    <xf numFmtId="0" fontId="10" fillId="0" borderId="0" xfId="4" applyFont="1" applyAlignment="1" applyProtection="1">
      <alignment horizontal="left" vertical="top"/>
    </xf>
    <xf numFmtId="0" fontId="10" fillId="0" borderId="0" xfId="4" applyFont="1" applyAlignment="1">
      <alignment horizontal="left" vertical="top"/>
    </xf>
    <xf numFmtId="0" fontId="13" fillId="0" borderId="0" xfId="4" applyFont="1" applyAlignment="1">
      <alignment horizontal="left" vertical="top" wrapText="1"/>
    </xf>
    <xf numFmtId="0" fontId="17" fillId="5" borderId="0" xfId="4" applyFont="1" applyFill="1" applyBorder="1" applyAlignment="1">
      <alignment vertical="top"/>
    </xf>
    <xf numFmtId="173" fontId="10" fillId="5" borderId="0" xfId="4" applyNumberFormat="1" applyFont="1" applyFill="1" applyBorder="1"/>
    <xf numFmtId="0" fontId="11" fillId="5" borderId="3" xfId="4" applyFont="1" applyFill="1" applyBorder="1" applyAlignment="1">
      <alignment vertical="center"/>
    </xf>
    <xf numFmtId="6" fontId="11" fillId="5" borderId="4" xfId="4" applyNumberFormat="1" applyFont="1" applyFill="1" applyBorder="1" applyAlignment="1">
      <alignment vertical="center"/>
    </xf>
    <xf numFmtId="6" fontId="11" fillId="5" borderId="4" xfId="4" applyNumberFormat="1" applyFont="1" applyFill="1" applyBorder="1" applyAlignment="1">
      <alignment horizontal="right" vertical="center"/>
    </xf>
    <xf numFmtId="0" fontId="11" fillId="5" borderId="0" xfId="4" applyFont="1" applyFill="1" applyBorder="1" applyAlignment="1">
      <alignment wrapText="1"/>
    </xf>
    <xf numFmtId="173" fontId="10" fillId="5" borderId="0" xfId="4" applyNumberFormat="1" applyFont="1" applyFill="1" applyBorder="1" applyAlignment="1">
      <alignment horizontal="left"/>
    </xf>
    <xf numFmtId="0" fontId="10" fillId="5" borderId="0" xfId="4" applyNumberFormat="1" applyFont="1" applyFill="1" applyBorder="1" applyAlignment="1">
      <alignment horizontal="left"/>
    </xf>
    <xf numFmtId="43" fontId="10" fillId="5" borderId="0" xfId="1" applyFont="1" applyFill="1" applyBorder="1"/>
    <xf numFmtId="43" fontId="10" fillId="5" borderId="0" xfId="4" applyNumberFormat="1" applyFont="1" applyFill="1" applyBorder="1"/>
    <xf numFmtId="6" fontId="11" fillId="5" borderId="5" xfId="4" applyNumberFormat="1" applyFont="1" applyFill="1" applyBorder="1" applyAlignment="1">
      <alignment vertical="center"/>
    </xf>
    <xf numFmtId="0" fontId="11" fillId="5" borderId="3" xfId="4" applyFont="1" applyFill="1" applyBorder="1" applyAlignment="1">
      <alignment horizontal="center"/>
    </xf>
    <xf numFmtId="0" fontId="11" fillId="5" borderId="5" xfId="4" applyFont="1" applyFill="1" applyBorder="1" applyAlignment="1">
      <alignment horizontal="center"/>
    </xf>
    <xf numFmtId="6" fontId="10" fillId="5" borderId="4" xfId="4" applyNumberFormat="1" applyFont="1" applyFill="1" applyBorder="1"/>
    <xf numFmtId="0" fontId="10" fillId="5" borderId="0" xfId="4" applyFont="1" applyFill="1" applyBorder="1" applyAlignment="1"/>
    <xf numFmtId="0" fontId="11" fillId="0" borderId="26" xfId="4" applyFont="1" applyFill="1" applyBorder="1" applyAlignment="1">
      <alignment horizontal="center" wrapText="1"/>
    </xf>
    <xf numFmtId="6" fontId="10" fillId="4" borderId="0" xfId="4" applyNumberFormat="1" applyFont="1" applyFill="1" applyBorder="1" applyAlignment="1">
      <alignment horizontal="right"/>
    </xf>
    <xf numFmtId="9" fontId="10" fillId="4" borderId="0" xfId="3" applyFont="1" applyFill="1" applyBorder="1" applyAlignment="1">
      <alignment horizontal="right"/>
    </xf>
    <xf numFmtId="6" fontId="10" fillId="4" borderId="0" xfId="4" applyNumberFormat="1" applyFont="1" applyFill="1" applyBorder="1" applyAlignment="1">
      <alignment horizontal="right" vertical="center"/>
    </xf>
    <xf numFmtId="9" fontId="10" fillId="4" borderId="0" xfId="4" applyNumberFormat="1" applyFont="1" applyFill="1" applyBorder="1" applyAlignment="1">
      <alignment horizontal="right"/>
    </xf>
    <xf numFmtId="9" fontId="10" fillId="4" borderId="0" xfId="3" applyNumberFormat="1" applyFont="1" applyFill="1" applyBorder="1" applyAlignment="1">
      <alignment horizontal="right"/>
    </xf>
    <xf numFmtId="9" fontId="10" fillId="4" borderId="0" xfId="4" applyNumberFormat="1" applyFont="1" applyFill="1" applyBorder="1" applyAlignment="1">
      <alignment horizontal="right" vertical="center"/>
    </xf>
    <xf numFmtId="6" fontId="10" fillId="4" borderId="0" xfId="1" applyNumberFormat="1" applyFont="1" applyFill="1" applyBorder="1" applyAlignment="1">
      <alignment horizontal="right"/>
    </xf>
    <xf numFmtId="0" fontId="10" fillId="0" borderId="11" xfId="4" applyFont="1" applyBorder="1"/>
    <xf numFmtId="3" fontId="10" fillId="0" borderId="12" xfId="4" applyNumberFormat="1" applyFont="1" applyBorder="1"/>
    <xf numFmtId="164" fontId="10" fillId="0" borderId="0" xfId="4" applyNumberFormat="1" applyFont="1" applyFill="1" applyBorder="1" applyAlignment="1">
      <alignment horizontal="right"/>
    </xf>
    <xf numFmtId="164" fontId="10" fillId="0" borderId="2" xfId="4" applyNumberFormat="1" applyFont="1" applyBorder="1" applyAlignment="1">
      <alignment horizontal="right"/>
    </xf>
    <xf numFmtId="0" fontId="10" fillId="5" borderId="3" xfId="4" applyFont="1" applyFill="1" applyBorder="1"/>
    <xf numFmtId="0" fontId="10" fillId="4" borderId="3" xfId="4" applyFont="1" applyFill="1" applyBorder="1"/>
    <xf numFmtId="166" fontId="10" fillId="5" borderId="8" xfId="1" applyNumberFormat="1" applyFont="1" applyFill="1" applyBorder="1" applyAlignment="1">
      <alignment horizontal="right"/>
    </xf>
    <xf numFmtId="166" fontId="11" fillId="5" borderId="10" xfId="1" applyNumberFormat="1" applyFont="1" applyFill="1" applyBorder="1" applyAlignment="1">
      <alignment horizontal="right" wrapText="1"/>
    </xf>
    <xf numFmtId="166" fontId="10" fillId="5" borderId="0" xfId="1" applyNumberFormat="1" applyFont="1" applyFill="1" applyBorder="1" applyAlignment="1">
      <alignment horizontal="right"/>
    </xf>
    <xf numFmtId="166" fontId="11" fillId="5" borderId="2" xfId="1" applyNumberFormat="1" applyFont="1" applyFill="1" applyBorder="1" applyAlignment="1">
      <alignment horizontal="right" wrapText="1"/>
    </xf>
    <xf numFmtId="166" fontId="10" fillId="5" borderId="26" xfId="1" applyNumberFormat="1" applyFont="1" applyFill="1" applyBorder="1" applyAlignment="1">
      <alignment horizontal="right"/>
    </xf>
    <xf numFmtId="166" fontId="11" fillId="5" borderId="6" xfId="1" applyNumberFormat="1" applyFont="1" applyFill="1" applyBorder="1" applyAlignment="1">
      <alignment horizontal="right" wrapText="1"/>
    </xf>
    <xf numFmtId="6" fontId="10" fillId="0" borderId="26" xfId="4" applyNumberFormat="1" applyFont="1" applyFill="1" applyBorder="1"/>
    <xf numFmtId="6" fontId="10" fillId="4" borderId="0" xfId="4" applyNumberFormat="1" applyFont="1" applyFill="1" applyBorder="1"/>
    <xf numFmtId="6" fontId="10" fillId="0" borderId="0" xfId="4" applyNumberFormat="1" applyFont="1" applyFill="1" applyBorder="1"/>
    <xf numFmtId="6" fontId="11" fillId="3" borderId="4" xfId="4" applyNumberFormat="1" applyFont="1" applyFill="1" applyBorder="1"/>
    <xf numFmtId="0" fontId="10" fillId="0" borderId="26" xfId="4" applyFont="1" applyBorder="1"/>
    <xf numFmtId="0" fontId="10" fillId="0" borderId="26" xfId="4" applyFont="1" applyFill="1" applyBorder="1" applyAlignment="1">
      <alignment horizontal="left" indent="1"/>
    </xf>
    <xf numFmtId="0" fontId="10" fillId="5" borderId="35" xfId="4" applyFont="1" applyFill="1" applyBorder="1" applyAlignment="1">
      <alignment horizontal="center" vertical="top"/>
    </xf>
    <xf numFmtId="0" fontId="10" fillId="5" borderId="26" xfId="4" applyFont="1" applyFill="1" applyBorder="1" applyAlignment="1">
      <alignment vertical="top" wrapText="1"/>
    </xf>
    <xf numFmtId="14" fontId="10" fillId="5" borderId="26" xfId="4" applyNumberFormat="1" applyFont="1" applyFill="1" applyBorder="1" applyAlignment="1">
      <alignment horizontal="center" vertical="top"/>
    </xf>
    <xf numFmtId="0" fontId="10" fillId="5" borderId="36" xfId="4" applyFont="1" applyFill="1" applyBorder="1" applyAlignment="1">
      <alignment vertical="top" wrapText="1"/>
    </xf>
    <xf numFmtId="6" fontId="10" fillId="5" borderId="26" xfId="4" applyNumberFormat="1" applyFont="1" applyFill="1" applyBorder="1" applyAlignment="1">
      <alignment horizontal="center" vertical="top"/>
    </xf>
    <xf numFmtId="3" fontId="10" fillId="0" borderId="12" xfId="4" applyNumberFormat="1" applyFont="1" applyBorder="1" applyAlignment="1">
      <alignment horizontal="right"/>
    </xf>
    <xf numFmtId="6" fontId="11" fillId="4" borderId="26" xfId="4" applyNumberFormat="1" applyFont="1" applyFill="1" applyBorder="1"/>
    <xf numFmtId="165" fontId="10" fillId="5" borderId="3" xfId="4" applyNumberFormat="1" applyFont="1" applyFill="1" applyBorder="1" applyAlignment="1">
      <alignment horizontal="right"/>
    </xf>
    <xf numFmtId="165" fontId="10" fillId="5" borderId="4" xfId="4" applyNumberFormat="1" applyFont="1" applyFill="1" applyBorder="1" applyAlignment="1">
      <alignment horizontal="right"/>
    </xf>
    <xf numFmtId="0" fontId="10" fillId="5" borderId="5" xfId="4" applyFont="1" applyFill="1" applyBorder="1"/>
    <xf numFmtId="0" fontId="10" fillId="5" borderId="5" xfId="4" applyFont="1" applyFill="1" applyBorder="1" applyAlignment="1">
      <alignment wrapText="1"/>
    </xf>
    <xf numFmtId="0" fontId="10" fillId="5" borderId="3" xfId="4" applyFont="1" applyFill="1" applyBorder="1" applyAlignment="1">
      <alignment vertical="center"/>
    </xf>
    <xf numFmtId="2" fontId="10" fillId="5" borderId="3" xfId="4" applyNumberFormat="1" applyFont="1" applyFill="1" applyBorder="1" applyAlignment="1">
      <alignment horizontal="right" vertical="center"/>
    </xf>
    <xf numFmtId="2" fontId="10" fillId="5" borderId="4" xfId="4" applyNumberFormat="1" applyFont="1" applyFill="1" applyBorder="1" applyAlignment="1">
      <alignment horizontal="right" vertical="center"/>
    </xf>
    <xf numFmtId="0" fontId="10" fillId="5" borderId="5" xfId="4" applyFont="1" applyFill="1" applyBorder="1" applyAlignment="1">
      <alignment vertical="center" wrapText="1"/>
    </xf>
    <xf numFmtId="165" fontId="10" fillId="5" borderId="5" xfId="4" applyNumberFormat="1" applyFont="1" applyFill="1" applyBorder="1" applyAlignment="1">
      <alignment horizontal="right"/>
    </xf>
    <xf numFmtId="0" fontId="10" fillId="5" borderId="28" xfId="4" applyFont="1" applyFill="1" applyBorder="1" applyAlignment="1">
      <alignment wrapText="1"/>
    </xf>
    <xf numFmtId="2" fontId="10" fillId="5" borderId="5" xfId="4" applyNumberFormat="1" applyFont="1" applyFill="1" applyBorder="1" applyAlignment="1">
      <alignment horizontal="right" vertical="center"/>
    </xf>
    <xf numFmtId="0" fontId="10" fillId="5" borderId="28" xfId="4" applyFont="1" applyFill="1" applyBorder="1" applyAlignment="1">
      <alignment vertical="center" wrapText="1"/>
    </xf>
    <xf numFmtId="165" fontId="10" fillId="4" borderId="3" xfId="4" applyNumberFormat="1" applyFont="1" applyFill="1" applyBorder="1"/>
    <xf numFmtId="165" fontId="10" fillId="4" borderId="4" xfId="4" applyNumberFormat="1" applyFont="1" applyFill="1" applyBorder="1"/>
    <xf numFmtId="0" fontId="57" fillId="5" borderId="0" xfId="4" applyFont="1" applyFill="1" applyBorder="1" applyAlignment="1">
      <alignment horizontal="left" vertical="top" wrapText="1"/>
    </xf>
    <xf numFmtId="5" fontId="57" fillId="5" borderId="8" xfId="4" applyNumberFormat="1" applyFont="1" applyFill="1" applyBorder="1"/>
    <xf numFmtId="5" fontId="57" fillId="5" borderId="0" xfId="4" applyNumberFormat="1" applyFont="1" applyFill="1" applyBorder="1"/>
    <xf numFmtId="5" fontId="57" fillId="5" borderId="26" xfId="4" applyNumberFormat="1" applyFont="1" applyFill="1" applyBorder="1"/>
    <xf numFmtId="5" fontId="57" fillId="6" borderId="4" xfId="4" applyNumberFormat="1" applyFont="1" applyFill="1" applyBorder="1"/>
    <xf numFmtId="5" fontId="58" fillId="5" borderId="8" xfId="4" applyNumberFormat="1" applyFont="1" applyFill="1" applyBorder="1"/>
    <xf numFmtId="5" fontId="58" fillId="4" borderId="4" xfId="4" applyNumberFormat="1" applyFont="1" applyFill="1" applyBorder="1"/>
    <xf numFmtId="5" fontId="57" fillId="5" borderId="0" xfId="4" applyNumberFormat="1" applyFont="1" applyFill="1"/>
    <xf numFmtId="5" fontId="57" fillId="0" borderId="0" xfId="4" applyNumberFormat="1" applyFont="1" applyFill="1" applyBorder="1"/>
    <xf numFmtId="5" fontId="58" fillId="5" borderId="0" xfId="4" applyNumberFormat="1" applyFont="1" applyFill="1" applyBorder="1"/>
    <xf numFmtId="5" fontId="58" fillId="50" borderId="4" xfId="4" applyNumberFormat="1" applyFont="1" applyFill="1" applyBorder="1"/>
    <xf numFmtId="5" fontId="57" fillId="5" borderId="66" xfId="4" applyNumberFormat="1" applyFont="1" applyFill="1" applyBorder="1"/>
    <xf numFmtId="5" fontId="58" fillId="5" borderId="26" xfId="4" applyNumberFormat="1" applyFont="1" applyFill="1" applyBorder="1"/>
    <xf numFmtId="5" fontId="57" fillId="5" borderId="67" xfId="4" applyNumberFormat="1" applyFont="1" applyFill="1" applyBorder="1"/>
    <xf numFmtId="5" fontId="58" fillId="6" borderId="4" xfId="4" applyNumberFormat="1" applyFont="1" applyFill="1" applyBorder="1"/>
    <xf numFmtId="0" fontId="10" fillId="5" borderId="11" xfId="4" applyFont="1" applyFill="1" applyBorder="1" applyAlignment="1"/>
    <xf numFmtId="6" fontId="10" fillId="0" borderId="0" xfId="4" applyNumberFormat="1" applyFont="1" applyFill="1" applyBorder="1"/>
    <xf numFmtId="3" fontId="10" fillId="4" borderId="14" xfId="902" applyNumberFormat="1" applyFont="1" applyFill="1" applyBorder="1" applyAlignment="1">
      <alignment horizontal="right" vertical="center"/>
    </xf>
    <xf numFmtId="166" fontId="10" fillId="5" borderId="3" xfId="902" applyNumberFormat="1" applyFont="1" applyFill="1" applyBorder="1"/>
    <xf numFmtId="166" fontId="10" fillId="5" borderId="4" xfId="902" quotePrefix="1" applyNumberFormat="1" applyFont="1" applyFill="1" applyBorder="1" applyAlignment="1">
      <alignment horizontal="center"/>
    </xf>
    <xf numFmtId="166" fontId="10" fillId="5" borderId="4" xfId="902" applyNumberFormat="1" applyFont="1" applyFill="1" applyBorder="1"/>
    <xf numFmtId="6" fontId="10" fillId="0" borderId="0" xfId="4" applyNumberFormat="1" applyFont="1" applyFill="1" applyBorder="1" applyAlignment="1">
      <alignment vertical="top"/>
    </xf>
    <xf numFmtId="164" fontId="10" fillId="0" borderId="0" xfId="4" applyNumberFormat="1" applyFont="1" applyFill="1" applyBorder="1" applyAlignment="1">
      <alignment horizontal="right"/>
    </xf>
    <xf numFmtId="164" fontId="10" fillId="0" borderId="2" xfId="4" applyNumberFormat="1" applyFont="1" applyBorder="1" applyAlignment="1">
      <alignment horizontal="right"/>
    </xf>
    <xf numFmtId="165" fontId="10" fillId="0" borderId="12" xfId="4" applyNumberFormat="1" applyFont="1" applyBorder="1"/>
    <xf numFmtId="5" fontId="58" fillId="4" borderId="66" xfId="4" applyNumberFormat="1" applyFont="1" applyFill="1" applyBorder="1"/>
    <xf numFmtId="5" fontId="57" fillId="4" borderId="66" xfId="4" applyNumberFormat="1" applyFont="1" applyFill="1" applyBorder="1"/>
    <xf numFmtId="5" fontId="109" fillId="4" borderId="67" xfId="4" applyNumberFormat="1" applyFont="1" applyFill="1" applyBorder="1"/>
    <xf numFmtId="5" fontId="57" fillId="4" borderId="67" xfId="4" applyNumberFormat="1" applyFont="1" applyFill="1" applyBorder="1"/>
    <xf numFmtId="5" fontId="57" fillId="4" borderId="0" xfId="4" applyNumberFormat="1" applyFont="1" applyFill="1" applyBorder="1"/>
    <xf numFmtId="5" fontId="58" fillId="4" borderId="0" xfId="4" applyNumberFormat="1" applyFont="1" applyFill="1" applyBorder="1"/>
    <xf numFmtId="5" fontId="57" fillId="4" borderId="0" xfId="4" applyNumberFormat="1" applyFont="1" applyFill="1"/>
    <xf numFmtId="5" fontId="58" fillId="4" borderId="0" xfId="4" applyNumberFormat="1" applyFont="1" applyFill="1"/>
    <xf numFmtId="5" fontId="58" fillId="4" borderId="8" xfId="4" applyNumberFormat="1" applyFont="1" applyFill="1" applyBorder="1"/>
    <xf numFmtId="5" fontId="57" fillId="4" borderId="8" xfId="4" applyNumberFormat="1" applyFont="1" applyFill="1" applyBorder="1"/>
    <xf numFmtId="5" fontId="58" fillId="4" borderId="26" xfId="4" applyNumberFormat="1" applyFont="1" applyFill="1" applyBorder="1"/>
    <xf numFmtId="5" fontId="57" fillId="4" borderId="26" xfId="4" applyNumberFormat="1" applyFont="1" applyFill="1" applyBorder="1"/>
    <xf numFmtId="6" fontId="57" fillId="5" borderId="26" xfId="4" applyNumberFormat="1" applyFont="1" applyFill="1" applyBorder="1"/>
    <xf numFmtId="6" fontId="57" fillId="5" borderId="8" xfId="4" applyNumberFormat="1" applyFont="1" applyFill="1" applyBorder="1"/>
    <xf numFmtId="3" fontId="10" fillId="5" borderId="11" xfId="4" applyNumberFormat="1" applyFont="1" applyFill="1" applyBorder="1" applyAlignment="1">
      <alignment horizontal="right" indent="1"/>
    </xf>
    <xf numFmtId="3" fontId="10" fillId="5" borderId="11" xfId="4" applyNumberFormat="1" applyFont="1" applyFill="1" applyBorder="1" applyAlignment="1">
      <alignment horizontal="right" vertical="center"/>
    </xf>
    <xf numFmtId="3" fontId="11" fillId="5" borderId="11" xfId="4" applyNumberFormat="1" applyFont="1" applyFill="1" applyBorder="1" applyAlignment="1">
      <alignment horizontal="right" vertical="center"/>
    </xf>
    <xf numFmtId="3" fontId="10" fillId="5" borderId="21" xfId="4" applyNumberFormat="1" applyFont="1" applyFill="1" applyBorder="1" applyAlignment="1">
      <alignment horizontal="right" indent="1"/>
    </xf>
    <xf numFmtId="3" fontId="10" fillId="5" borderId="28" xfId="4" applyNumberFormat="1" applyFont="1" applyFill="1" applyBorder="1" applyAlignment="1">
      <alignment horizontal="right" indent="1"/>
    </xf>
    <xf numFmtId="0" fontId="10" fillId="5" borderId="28" xfId="4" applyFont="1" applyFill="1" applyBorder="1" applyAlignment="1">
      <alignment horizontal="right" indent="1"/>
    </xf>
    <xf numFmtId="3" fontId="10" fillId="5" borderId="28" xfId="4" applyNumberFormat="1" applyFont="1" applyFill="1" applyBorder="1" applyAlignment="1">
      <alignment horizontal="right" vertical="center" indent="1"/>
    </xf>
    <xf numFmtId="3" fontId="10" fillId="4" borderId="28" xfId="4" applyNumberFormat="1" applyFont="1" applyFill="1" applyBorder="1" applyAlignment="1">
      <alignment horizontal="right" indent="1"/>
    </xf>
    <xf numFmtId="3" fontId="10" fillId="4" borderId="28" xfId="4" applyNumberFormat="1" applyFont="1" applyFill="1" applyBorder="1" applyAlignment="1">
      <alignment horizontal="right" wrapText="1" indent="1"/>
    </xf>
    <xf numFmtId="0" fontId="10" fillId="5" borderId="0" xfId="4" applyFont="1" applyFill="1" applyBorder="1" applyAlignment="1">
      <alignment horizontal="left"/>
    </xf>
    <xf numFmtId="0" fontId="10" fillId="5" borderId="28" xfId="425" applyFont="1" applyFill="1" applyBorder="1" applyAlignment="1">
      <alignment wrapText="1" shrinkToFit="1"/>
    </xf>
    <xf numFmtId="0" fontId="10" fillId="5" borderId="28" xfId="4" applyFont="1" applyFill="1" applyBorder="1" applyAlignment="1">
      <alignment wrapText="1" shrinkToFit="1"/>
    </xf>
    <xf numFmtId="6" fontId="134" fillId="5" borderId="0" xfId="4" applyNumberFormat="1" applyFont="1" applyFill="1" applyBorder="1" applyAlignment="1">
      <alignment horizontal="right"/>
    </xf>
    <xf numFmtId="6" fontId="10" fillId="5" borderId="0" xfId="4" quotePrefix="1" applyNumberFormat="1" applyFont="1" applyFill="1" applyBorder="1" applyAlignment="1">
      <alignment horizontal="right"/>
    </xf>
    <xf numFmtId="0" fontId="23" fillId="5" borderId="0" xfId="5" applyFont="1" applyFill="1" applyAlignment="1">
      <alignment horizontal="right" indent="3"/>
    </xf>
    <xf numFmtId="0" fontId="11" fillId="0" borderId="6" xfId="4" applyFont="1" applyFill="1" applyBorder="1" applyAlignment="1">
      <alignment horizontal="center"/>
    </xf>
    <xf numFmtId="0" fontId="10" fillId="0" borderId="0" xfId="4" applyFont="1" applyFill="1" applyBorder="1" applyAlignment="1">
      <alignment horizontal="left"/>
    </xf>
    <xf numFmtId="0" fontId="11" fillId="0" borderId="6" xfId="4" applyFont="1" applyFill="1" applyBorder="1" applyAlignment="1">
      <alignment horizontal="center"/>
    </xf>
    <xf numFmtId="0" fontId="10" fillId="0" borderId="0" xfId="4" applyFont="1" applyFill="1" applyBorder="1" applyAlignment="1"/>
    <xf numFmtId="164" fontId="11" fillId="0" borderId="4" xfId="4" applyNumberFormat="1" applyFont="1" applyBorder="1" applyAlignment="1">
      <alignment horizontal="center" wrapText="1"/>
    </xf>
    <xf numFmtId="164" fontId="11" fillId="0" borderId="5" xfId="4" applyNumberFormat="1" applyFont="1" applyBorder="1" applyAlignment="1">
      <alignment horizontal="center" wrapText="1"/>
    </xf>
    <xf numFmtId="0" fontId="11" fillId="5" borderId="0" xfId="4" applyFont="1" applyFill="1" applyAlignment="1">
      <alignment horizontal="left"/>
    </xf>
    <xf numFmtId="165" fontId="11" fillId="5" borderId="9" xfId="4" applyNumberFormat="1" applyFont="1" applyFill="1" applyBorder="1"/>
    <xf numFmtId="165" fontId="11" fillId="5" borderId="12" xfId="4" applyNumberFormat="1" applyFont="1" applyFill="1" applyBorder="1"/>
    <xf numFmtId="165" fontId="11" fillId="5" borderId="20" xfId="4" applyNumberFormat="1" applyFont="1" applyFill="1" applyBorder="1"/>
    <xf numFmtId="165" fontId="11" fillId="6" borderId="4" xfId="4" applyNumberFormat="1" applyFont="1" applyFill="1" applyBorder="1"/>
    <xf numFmtId="165" fontId="11" fillId="6" borderId="4" xfId="4" applyNumberFormat="1" applyFont="1" applyFill="1" applyBorder="1" applyAlignment="1"/>
    <xf numFmtId="165" fontId="11" fillId="5" borderId="26" xfId="1" applyNumberFormat="1" applyFont="1" applyFill="1" applyBorder="1" applyAlignment="1">
      <alignment horizontal="right"/>
    </xf>
    <xf numFmtId="165" fontId="11" fillId="5" borderId="4" xfId="4" applyNumberFormat="1" applyFont="1" applyFill="1" applyBorder="1" applyAlignment="1"/>
    <xf numFmtId="165" fontId="11" fillId="5" borderId="26" xfId="4" applyNumberFormat="1" applyFont="1" applyFill="1" applyBorder="1"/>
    <xf numFmtId="165" fontId="11" fillId="5" borderId="5" xfId="4" applyNumberFormat="1" applyFont="1" applyFill="1" applyBorder="1"/>
    <xf numFmtId="165" fontId="11" fillId="5" borderId="26" xfId="4" applyNumberFormat="1" applyFont="1" applyFill="1" applyBorder="1" applyAlignment="1">
      <alignment horizontal="center"/>
    </xf>
    <xf numFmtId="165" fontId="11" fillId="5" borderId="26" xfId="1" applyNumberFormat="1" applyFont="1" applyFill="1" applyBorder="1" applyAlignment="1">
      <alignment horizontal="center"/>
    </xf>
    <xf numFmtId="38" fontId="16" fillId="5" borderId="0" xfId="4" applyNumberFormat="1" applyFont="1" applyFill="1" applyBorder="1" applyAlignment="1"/>
    <xf numFmtId="167" fontId="16" fillId="5" borderId="0" xfId="4" applyNumberFormat="1" applyFont="1" applyFill="1" applyBorder="1" applyAlignment="1"/>
    <xf numFmtId="167" fontId="11" fillId="5" borderId="0" xfId="4" applyNumberFormat="1" applyFont="1" applyFill="1" applyBorder="1" applyAlignment="1"/>
    <xf numFmtId="0" fontId="11" fillId="5" borderId="0" xfId="4" applyFont="1" applyFill="1" applyAlignment="1">
      <alignment horizontal="left" indent="1"/>
    </xf>
    <xf numFmtId="6" fontId="10" fillId="5" borderId="4" xfId="4" applyNumberFormat="1" applyFont="1" applyFill="1" applyBorder="1" applyAlignment="1">
      <alignment horizontal="center" vertical="top"/>
    </xf>
    <xf numFmtId="14" fontId="10" fillId="5" borderId="4" xfId="4" applyNumberFormat="1" applyFont="1" applyFill="1" applyBorder="1" applyAlignment="1">
      <alignment horizontal="center" vertical="top"/>
    </xf>
    <xf numFmtId="6" fontId="10" fillId="0" borderId="38" xfId="4" applyNumberFormat="1" applyFont="1" applyFill="1" applyBorder="1"/>
    <xf numFmtId="4" fontId="10" fillId="4" borderId="3" xfId="4" applyNumberFormat="1" applyFont="1" applyFill="1" applyBorder="1" applyAlignment="1">
      <alignment horizontal="right"/>
    </xf>
    <xf numFmtId="4" fontId="10" fillId="4" borderId="4" xfId="4" applyNumberFormat="1" applyFont="1" applyFill="1" applyBorder="1" applyAlignment="1">
      <alignment horizontal="right"/>
    </xf>
    <xf numFmtId="4" fontId="10" fillId="4" borderId="5" xfId="4" applyNumberFormat="1" applyFont="1" applyFill="1" applyBorder="1" applyAlignment="1">
      <alignment horizontal="right"/>
    </xf>
    <xf numFmtId="0" fontId="11" fillId="0" borderId="6" xfId="4" applyFont="1" applyFill="1" applyBorder="1" applyAlignment="1">
      <alignment horizontal="center"/>
    </xf>
    <xf numFmtId="3" fontId="10" fillId="5" borderId="0" xfId="4" applyNumberFormat="1" applyFont="1" applyFill="1"/>
    <xf numFmtId="3" fontId="10" fillId="5" borderId="0" xfId="4" applyNumberFormat="1" applyFont="1" applyFill="1" applyAlignment="1">
      <alignment horizontal="right"/>
    </xf>
    <xf numFmtId="0" fontId="10" fillId="5" borderId="2" xfId="4" applyFont="1" applyFill="1" applyBorder="1"/>
    <xf numFmtId="39" fontId="10" fillId="4" borderId="15" xfId="4" applyNumberFormat="1" applyFont="1" applyFill="1" applyBorder="1" applyAlignment="1">
      <alignment horizontal="right" vertical="center"/>
    </xf>
    <xf numFmtId="39" fontId="10" fillId="4" borderId="16" xfId="4" applyNumberFormat="1" applyFont="1" applyFill="1" applyBorder="1" applyAlignment="1">
      <alignment horizontal="right" vertical="center"/>
    </xf>
    <xf numFmtId="39" fontId="11" fillId="0" borderId="18" xfId="4" applyNumberFormat="1" applyFont="1" applyBorder="1" applyAlignment="1">
      <alignment horizontal="right" vertical="center" wrapText="1"/>
    </xf>
    <xf numFmtId="39" fontId="11" fillId="0" borderId="19" xfId="4" applyNumberFormat="1" applyFont="1" applyBorder="1" applyAlignment="1">
      <alignment horizontal="right" vertical="center"/>
    </xf>
    <xf numFmtId="3" fontId="10" fillId="5" borderId="7" xfId="4" applyNumberFormat="1" applyFont="1" applyFill="1" applyBorder="1" applyAlignment="1">
      <alignment horizontal="right" indent="1"/>
    </xf>
    <xf numFmtId="0" fontId="0" fillId="0" borderId="11" xfId="0" applyBorder="1"/>
    <xf numFmtId="0" fontId="11" fillId="50" borderId="22" xfId="4" applyFont="1" applyFill="1" applyBorder="1"/>
    <xf numFmtId="3" fontId="11" fillId="50" borderId="23" xfId="4" applyNumberFormat="1" applyFont="1" applyFill="1" applyBorder="1" applyAlignment="1">
      <alignment horizontal="right"/>
    </xf>
    <xf numFmtId="164" fontId="11" fillId="50" borderId="23" xfId="4" applyNumberFormat="1" applyFont="1" applyFill="1" applyBorder="1" applyAlignment="1">
      <alignment horizontal="right"/>
    </xf>
    <xf numFmtId="164" fontId="11" fillId="50" borderId="16" xfId="4" applyNumberFormat="1" applyFont="1" applyFill="1" applyBorder="1" applyAlignment="1">
      <alignment horizontal="right"/>
    </xf>
    <xf numFmtId="3" fontId="11" fillId="5" borderId="0" xfId="4" applyNumberFormat="1" applyFont="1" applyFill="1" applyBorder="1" applyAlignment="1">
      <alignment horizontal="right"/>
    </xf>
    <xf numFmtId="164" fontId="11" fillId="5" borderId="0" xfId="4" applyNumberFormat="1" applyFont="1" applyFill="1" applyBorder="1" applyAlignment="1">
      <alignment horizontal="right"/>
    </xf>
    <xf numFmtId="0" fontId="0" fillId="5" borderId="0" xfId="0" applyFill="1"/>
    <xf numFmtId="0" fontId="10" fillId="5" borderId="74" xfId="4" applyFont="1" applyFill="1" applyBorder="1" applyAlignment="1">
      <alignment horizontal="center" vertical="top"/>
    </xf>
    <xf numFmtId="6" fontId="10" fillId="5" borderId="0" xfId="4" applyNumberFormat="1" applyFont="1" applyFill="1" applyBorder="1" applyAlignment="1">
      <alignment horizontal="center" vertical="top"/>
    </xf>
    <xf numFmtId="0" fontId="10" fillId="5" borderId="0" xfId="4" applyFont="1" applyFill="1" applyBorder="1" applyAlignment="1">
      <alignment vertical="top" wrapText="1"/>
    </xf>
    <xf numFmtId="14" fontId="10" fillId="5" borderId="0" xfId="4" applyNumberFormat="1" applyFont="1" applyFill="1" applyBorder="1" applyAlignment="1">
      <alignment horizontal="center" vertical="top"/>
    </xf>
    <xf numFmtId="0" fontId="10" fillId="5" borderId="75" xfId="4" applyFont="1" applyFill="1" applyBorder="1" applyAlignment="1">
      <alignment vertical="top" wrapText="1"/>
    </xf>
    <xf numFmtId="0" fontId="23" fillId="5" borderId="76" xfId="5" applyFont="1" applyFill="1" applyBorder="1" applyAlignment="1">
      <alignment horizontal="center" vertical="top"/>
    </xf>
    <xf numFmtId="0" fontId="23" fillId="5" borderId="77" xfId="5" applyFont="1" applyFill="1" applyBorder="1" applyAlignment="1">
      <alignment horizontal="center" vertical="top"/>
    </xf>
    <xf numFmtId="0" fontId="23" fillId="5" borderId="78" xfId="5" applyFont="1" applyFill="1" applyBorder="1" applyAlignment="1">
      <alignment horizontal="center" vertical="top"/>
    </xf>
    <xf numFmtId="0" fontId="23" fillId="5" borderId="79" xfId="5" applyFont="1" applyFill="1" applyBorder="1"/>
    <xf numFmtId="6" fontId="23" fillId="5" borderId="80" xfId="5" applyNumberFormat="1" applyFont="1" applyFill="1" applyBorder="1" applyAlignment="1">
      <alignment horizontal="center"/>
    </xf>
    <xf numFmtId="0" fontId="24" fillId="5" borderId="80" xfId="5" applyFont="1" applyFill="1" applyBorder="1"/>
    <xf numFmtId="0" fontId="24" fillId="5" borderId="81" xfId="5" applyFont="1" applyFill="1" applyBorder="1"/>
    <xf numFmtId="0" fontId="10" fillId="5" borderId="32" xfId="4" applyFont="1" applyFill="1" applyBorder="1" applyAlignment="1">
      <alignment horizontal="center" vertical="top"/>
    </xf>
    <xf numFmtId="6" fontId="10" fillId="5" borderId="33" xfId="4" applyNumberFormat="1" applyFont="1" applyFill="1" applyBorder="1" applyAlignment="1">
      <alignment horizontal="center" vertical="top"/>
    </xf>
    <xf numFmtId="0" fontId="10" fillId="5" borderId="33" xfId="4" applyFont="1" applyFill="1" applyBorder="1" applyAlignment="1">
      <alignment vertical="top" wrapText="1"/>
    </xf>
    <xf numFmtId="14" fontId="10" fillId="5" borderId="33" xfId="4" applyNumberFormat="1" applyFont="1" applyFill="1" applyBorder="1" applyAlignment="1">
      <alignment horizontal="center" vertical="top"/>
    </xf>
    <xf numFmtId="0" fontId="10" fillId="5" borderId="34" xfId="4" applyFont="1" applyFill="1" applyBorder="1" applyAlignment="1">
      <alignment vertical="top" wrapText="1"/>
    </xf>
    <xf numFmtId="0" fontId="10" fillId="5" borderId="37" xfId="4" applyFont="1" applyFill="1" applyBorder="1" applyAlignment="1">
      <alignment horizontal="center" vertical="top"/>
    </xf>
    <xf numFmtId="6" fontId="10" fillId="5" borderId="38" xfId="4" applyNumberFormat="1" applyFont="1" applyFill="1" applyBorder="1" applyAlignment="1">
      <alignment horizontal="center" vertical="top"/>
    </xf>
    <xf numFmtId="0" fontId="10" fillId="5" borderId="38" xfId="4" applyFont="1" applyFill="1" applyBorder="1" applyAlignment="1">
      <alignment vertical="top" wrapText="1"/>
    </xf>
    <xf numFmtId="14" fontId="10" fillId="5" borderId="38" xfId="4" applyNumberFormat="1" applyFont="1" applyFill="1" applyBorder="1" applyAlignment="1">
      <alignment horizontal="center" vertical="top"/>
    </xf>
    <xf numFmtId="0" fontId="10" fillId="5" borderId="39" xfId="4" applyFont="1" applyFill="1" applyBorder="1" applyAlignment="1">
      <alignment vertical="top" wrapText="1"/>
    </xf>
    <xf numFmtId="6" fontId="10" fillId="5" borderId="80" xfId="4" applyNumberFormat="1" applyFont="1" applyFill="1" applyBorder="1" applyAlignment="1">
      <alignment horizontal="center" vertical="top"/>
    </xf>
    <xf numFmtId="14" fontId="10" fillId="5" borderId="80" xfId="4" applyNumberFormat="1" applyFont="1" applyFill="1" applyBorder="1" applyAlignment="1">
      <alignment horizontal="center" vertical="top"/>
    </xf>
    <xf numFmtId="0" fontId="10" fillId="5" borderId="81" xfId="4" applyFont="1" applyFill="1" applyBorder="1" applyAlignment="1">
      <alignment vertical="top" wrapText="1"/>
    </xf>
    <xf numFmtId="3" fontId="11" fillId="5" borderId="5" xfId="4" applyNumberFormat="1" applyFont="1" applyFill="1" applyBorder="1" applyAlignment="1">
      <alignment horizontal="center" wrapText="1"/>
    </xf>
    <xf numFmtId="0" fontId="57" fillId="5" borderId="0" xfId="4" applyFont="1" applyFill="1" applyBorder="1" applyAlignment="1">
      <alignment horizontal="left" vertical="top" wrapText="1"/>
    </xf>
    <xf numFmtId="3" fontId="10" fillId="0" borderId="12" xfId="4" applyNumberFormat="1" applyFont="1" applyFill="1" applyBorder="1" applyProtection="1"/>
    <xf numFmtId="3" fontId="10" fillId="0" borderId="12" xfId="4" applyNumberFormat="1" applyFont="1" applyBorder="1" applyProtection="1"/>
    <xf numFmtId="3" fontId="10" fillId="0" borderId="12" xfId="4" applyNumberFormat="1" applyFont="1" applyBorder="1" applyProtection="1"/>
    <xf numFmtId="0" fontId="199" fillId="0" borderId="0" xfId="0" applyFont="1" applyFill="1"/>
    <xf numFmtId="3" fontId="10" fillId="4" borderId="15" xfId="902" applyNumberFormat="1" applyFont="1" applyFill="1" applyBorder="1" applyAlignment="1">
      <alignment horizontal="right" vertical="center"/>
    </xf>
    <xf numFmtId="3" fontId="10" fillId="4" borderId="16" xfId="902" applyNumberFormat="1" applyFont="1" applyFill="1" applyBorder="1" applyAlignment="1">
      <alignment horizontal="right" vertical="center"/>
    </xf>
    <xf numFmtId="0" fontId="11" fillId="4" borderId="14" xfId="4" applyFont="1" applyFill="1" applyBorder="1" applyAlignment="1"/>
    <xf numFmtId="0" fontId="11" fillId="6" borderId="24" xfId="4" applyFont="1" applyFill="1" applyBorder="1"/>
    <xf numFmtId="3" fontId="10" fillId="4" borderId="16" xfId="4" applyNumberFormat="1" applyFont="1" applyFill="1" applyBorder="1" applyAlignment="1">
      <alignment horizontal="right" vertical="center"/>
    </xf>
    <xf numFmtId="0" fontId="10" fillId="0" borderId="12" xfId="4" applyFont="1" applyBorder="1"/>
    <xf numFmtId="0" fontId="11" fillId="4" borderId="14" xfId="4" applyFont="1" applyFill="1" applyBorder="1" applyAlignment="1">
      <alignment vertical="center"/>
    </xf>
    <xf numFmtId="164" fontId="11" fillId="0" borderId="2" xfId="4" applyNumberFormat="1" applyFont="1" applyBorder="1" applyAlignment="1">
      <alignment horizontal="right" vertical="center"/>
    </xf>
    <xf numFmtId="0" fontId="11" fillId="4" borderId="120" xfId="4" applyFont="1" applyFill="1" applyBorder="1" applyAlignment="1">
      <alignment horizontal="left" vertical="center"/>
    </xf>
    <xf numFmtId="3" fontId="11" fillId="0" borderId="120" xfId="4" applyNumberFormat="1" applyFont="1" applyBorder="1" applyAlignment="1">
      <alignment horizontal="right" vertical="center" wrapText="1"/>
    </xf>
    <xf numFmtId="3" fontId="11" fillId="0" borderId="121" xfId="4" applyNumberFormat="1" applyFont="1" applyBorder="1" applyAlignment="1">
      <alignment horizontal="right" vertical="center" wrapText="1"/>
    </xf>
    <xf numFmtId="164" fontId="11" fillId="0" borderId="122" xfId="4" applyNumberFormat="1" applyFont="1" applyBorder="1" applyAlignment="1">
      <alignment horizontal="right" vertical="center"/>
    </xf>
    <xf numFmtId="3" fontId="11" fillId="6" borderId="123" xfId="4" applyNumberFormat="1" applyFont="1" applyFill="1" applyBorder="1" applyAlignment="1">
      <alignment horizontal="right"/>
    </xf>
    <xf numFmtId="3" fontId="11" fillId="6" borderId="25" xfId="4" applyNumberFormat="1" applyFont="1" applyFill="1" applyBorder="1" applyAlignment="1">
      <alignment horizontal="right"/>
    </xf>
    <xf numFmtId="3" fontId="11" fillId="6" borderId="124" xfId="4" applyNumberFormat="1" applyFont="1" applyFill="1" applyBorder="1" applyAlignment="1">
      <alignment horizontal="right"/>
    </xf>
    <xf numFmtId="0" fontId="12" fillId="0" borderId="28" xfId="4" applyFont="1" applyBorder="1" applyAlignment="1">
      <alignment horizontal="left" wrapText="1"/>
    </xf>
    <xf numFmtId="0" fontId="12" fillId="0" borderId="5" xfId="4" applyFont="1" applyBorder="1" applyAlignment="1">
      <alignment horizontal="left"/>
    </xf>
    <xf numFmtId="0" fontId="10" fillId="5" borderId="6" xfId="4" applyFont="1" applyFill="1" applyBorder="1"/>
    <xf numFmtId="0" fontId="10" fillId="0" borderId="28" xfId="4" applyFont="1" applyBorder="1"/>
    <xf numFmtId="0" fontId="10" fillId="0" borderId="0" xfId="4" applyFont="1" applyAlignment="1">
      <alignment horizontal="center"/>
    </xf>
    <xf numFmtId="0" fontId="10" fillId="0" borderId="28" xfId="4" applyFont="1" applyFill="1" applyBorder="1" applyAlignment="1">
      <alignment horizontal="center" vertical="center" wrapText="1"/>
    </xf>
    <xf numFmtId="16" fontId="10" fillId="0" borderId="28" xfId="4993" applyNumberFormat="1" applyFont="1" applyFill="1" applyBorder="1" applyAlignment="1">
      <alignment horizontal="center" vertical="center"/>
    </xf>
    <xf numFmtId="2" fontId="10" fillId="0" borderId="28" xfId="4" applyNumberFormat="1" applyFont="1" applyFill="1" applyBorder="1" applyAlignment="1">
      <alignment horizontal="center" vertical="center" wrapText="1"/>
    </xf>
    <xf numFmtId="175" fontId="10" fillId="0" borderId="28" xfId="4" applyNumberFormat="1" applyFont="1" applyFill="1" applyBorder="1" applyAlignment="1">
      <alignment horizontal="center" vertical="center"/>
    </xf>
    <xf numFmtId="0" fontId="10" fillId="0" borderId="28" xfId="4" applyFont="1" applyFill="1" applyBorder="1" applyAlignment="1">
      <alignment horizontal="center" vertical="center"/>
    </xf>
    <xf numFmtId="0" fontId="10" fillId="0" borderId="28" xfId="4993" applyFont="1" applyFill="1" applyBorder="1" applyAlignment="1">
      <alignment horizontal="left"/>
    </xf>
    <xf numFmtId="0" fontId="10" fillId="5" borderId="0" xfId="4" applyFont="1" applyFill="1" applyBorder="1" applyAlignment="1">
      <alignment horizontal="left" indent="1"/>
    </xf>
    <xf numFmtId="6" fontId="11" fillId="5" borderId="0" xfId="4" applyNumberFormat="1" applyFont="1" applyFill="1" applyBorder="1"/>
    <xf numFmtId="0" fontId="11" fillId="0" borderId="3" xfId="4" applyFont="1" applyFill="1" applyBorder="1" applyAlignment="1">
      <alignment horizontal="center" vertical="center"/>
    </xf>
    <xf numFmtId="0" fontId="11" fillId="0" borderId="28" xfId="4" applyFont="1" applyFill="1" applyBorder="1" applyAlignment="1">
      <alignment horizontal="center" vertical="center"/>
    </xf>
    <xf numFmtId="175" fontId="11" fillId="0" borderId="28" xfId="4" applyNumberFormat="1" applyFont="1" applyFill="1" applyBorder="1" applyAlignment="1">
      <alignment horizontal="center" vertical="center"/>
    </xf>
    <xf numFmtId="0" fontId="11" fillId="0" borderId="28" xfId="4" applyFont="1" applyFill="1" applyBorder="1" applyAlignment="1">
      <alignment horizontal="center" vertical="center" wrapText="1"/>
    </xf>
    <xf numFmtId="0" fontId="19" fillId="0" borderId="3" xfId="4" applyFont="1" applyFill="1" applyBorder="1" applyAlignment="1">
      <alignment wrapText="1"/>
    </xf>
    <xf numFmtId="0" fontId="19" fillId="0" borderId="28" xfId="4" applyFont="1" applyFill="1" applyBorder="1" applyAlignment="1">
      <alignment wrapText="1"/>
    </xf>
    <xf numFmtId="0" fontId="19" fillId="0" borderId="28" xfId="4993" applyFont="1" applyFill="1" applyBorder="1" applyAlignment="1">
      <alignment horizontal="left"/>
    </xf>
    <xf numFmtId="0" fontId="199" fillId="0" borderId="28" xfId="0" applyFont="1" applyFill="1" applyBorder="1"/>
    <xf numFmtId="175" fontId="199" fillId="0" borderId="28" xfId="0" applyNumberFormat="1" applyFont="1" applyFill="1" applyBorder="1"/>
    <xf numFmtId="2" fontId="199" fillId="0" borderId="28" xfId="0" applyNumberFormat="1" applyFont="1" applyFill="1" applyBorder="1"/>
    <xf numFmtId="8" fontId="10" fillId="0" borderId="0" xfId="4" applyNumberFormat="1" applyFont="1" applyBorder="1"/>
    <xf numFmtId="8" fontId="111" fillId="0" borderId="0" xfId="0" applyNumberFormat="1" applyFont="1" applyBorder="1" applyAlignment="1">
      <alignment horizontal="right" vertical="center" wrapText="1"/>
    </xf>
    <xf numFmtId="164" fontId="10" fillId="0" borderId="2" xfId="4" applyNumberFormat="1" applyFont="1" applyFill="1" applyBorder="1" applyAlignment="1">
      <alignment horizontal="right"/>
    </xf>
    <xf numFmtId="3" fontId="10" fillId="0" borderId="14" xfId="4" applyNumberFormat="1" applyFont="1" applyFill="1" applyBorder="1" applyAlignment="1">
      <alignment horizontal="right" vertical="center"/>
    </xf>
    <xf numFmtId="164" fontId="10" fillId="0" borderId="15" xfId="4" applyNumberFormat="1" applyFont="1" applyFill="1" applyBorder="1" applyAlignment="1">
      <alignment horizontal="right" vertical="center"/>
    </xf>
    <xf numFmtId="164" fontId="10" fillId="0" borderId="16" xfId="4" applyNumberFormat="1" applyFont="1" applyFill="1" applyBorder="1" applyAlignment="1">
      <alignment horizontal="right" vertical="center"/>
    </xf>
    <xf numFmtId="3" fontId="11" fillId="0" borderId="24" xfId="4" applyNumberFormat="1" applyFont="1" applyFill="1" applyBorder="1" applyAlignment="1">
      <alignment horizontal="right"/>
    </xf>
    <xf numFmtId="164" fontId="11" fillId="0" borderId="25" xfId="4" applyNumberFormat="1" applyFont="1" applyFill="1" applyBorder="1" applyAlignment="1">
      <alignment horizontal="right"/>
    </xf>
    <xf numFmtId="164" fontId="11" fillId="0" borderId="27" xfId="4" applyNumberFormat="1" applyFont="1" applyFill="1" applyBorder="1" applyAlignment="1">
      <alignment horizontal="right"/>
    </xf>
    <xf numFmtId="5" fontId="58" fillId="5" borderId="4" xfId="4" applyNumberFormat="1" applyFont="1" applyFill="1" applyBorder="1"/>
    <xf numFmtId="0" fontId="10" fillId="0" borderId="3" xfId="4" applyNumberFormat="1" applyFont="1" applyFill="1" applyBorder="1" applyAlignment="1">
      <alignment horizontal="left" vertical="top" wrapText="1"/>
    </xf>
    <xf numFmtId="174" fontId="10" fillId="0" borderId="28" xfId="2" applyNumberFormat="1" applyFont="1" applyFill="1" applyBorder="1" applyAlignment="1">
      <alignment vertical="top"/>
    </xf>
    <xf numFmtId="0" fontId="11" fillId="0" borderId="0" xfId="4993" applyFont="1" applyFill="1"/>
    <xf numFmtId="175" fontId="10" fillId="0" borderId="0" xfId="4" applyNumberFormat="1" applyFont="1" applyFill="1"/>
    <xf numFmtId="0" fontId="10" fillId="0" borderId="0" xfId="4" applyFont="1" applyFill="1" applyAlignment="1">
      <alignment wrapText="1"/>
    </xf>
    <xf numFmtId="3" fontId="10" fillId="0" borderId="118" xfId="4" applyNumberFormat="1" applyFont="1" applyFill="1" applyBorder="1" applyAlignment="1">
      <alignment horizontal="right" vertical="center"/>
    </xf>
    <xf numFmtId="164" fontId="10" fillId="0" borderId="118" xfId="4" applyNumberFormat="1" applyFont="1" applyFill="1" applyBorder="1" applyAlignment="1">
      <alignment horizontal="right" vertical="center"/>
    </xf>
    <xf numFmtId="3" fontId="11" fillId="0" borderId="23" xfId="4" applyNumberFormat="1" applyFont="1" applyFill="1" applyBorder="1" applyAlignment="1">
      <alignment horizontal="right"/>
    </xf>
    <xf numFmtId="164" fontId="11" fillId="0" borderId="23" xfId="4" applyNumberFormat="1" applyFont="1" applyFill="1" applyBorder="1" applyAlignment="1">
      <alignment horizontal="right"/>
    </xf>
    <xf numFmtId="164" fontId="11" fillId="0" borderId="16" xfId="4" applyNumberFormat="1" applyFont="1" applyFill="1" applyBorder="1" applyAlignment="1">
      <alignment horizontal="right"/>
    </xf>
    <xf numFmtId="164" fontId="11" fillId="0" borderId="15" xfId="4" applyNumberFormat="1" applyFont="1" applyFill="1" applyBorder="1" applyAlignment="1">
      <alignment horizontal="right"/>
    </xf>
    <xf numFmtId="0" fontId="10" fillId="0" borderId="0" xfId="4" applyFont="1" applyAlignment="1">
      <alignment horizontal="left" vertical="center" wrapText="1"/>
    </xf>
    <xf numFmtId="0" fontId="10" fillId="0" borderId="0" xfId="4" applyNumberFormat="1" applyFont="1" applyFill="1" applyBorder="1" applyAlignment="1">
      <alignment horizontal="left" vertical="top" wrapText="1"/>
    </xf>
    <xf numFmtId="0" fontId="10" fillId="5" borderId="0" xfId="4" applyFont="1" applyFill="1" applyAlignment="1">
      <alignment horizontal="left" vertical="center"/>
    </xf>
    <xf numFmtId="0" fontId="10" fillId="5" borderId="0" xfId="4" applyFont="1" applyFill="1" applyAlignment="1">
      <alignment horizontal="left" vertical="top"/>
    </xf>
    <xf numFmtId="0" fontId="11" fillId="0" borderId="0" xfId="4" applyFont="1" applyFill="1" applyAlignment="1" applyProtection="1">
      <alignment wrapText="1"/>
    </xf>
    <xf numFmtId="0" fontId="10" fillId="0" borderId="0" xfId="4" applyNumberFormat="1" applyFont="1" applyAlignment="1" applyProtection="1">
      <alignment horizontal="left" vertical="top" wrapText="1"/>
    </xf>
    <xf numFmtId="0" fontId="10" fillId="0" borderId="0" xfId="4" applyFont="1" applyAlignment="1" applyProtection="1">
      <alignment horizontal="left" wrapText="1"/>
    </xf>
    <xf numFmtId="164" fontId="11" fillId="3" borderId="3" xfId="4" applyNumberFormat="1" applyFont="1" applyFill="1" applyBorder="1" applyAlignment="1">
      <alignment horizontal="center"/>
    </xf>
    <xf numFmtId="164" fontId="11" fillId="3" borderId="4" xfId="4" applyNumberFormat="1" applyFont="1" applyFill="1" applyBorder="1" applyAlignment="1">
      <alignment horizontal="center"/>
    </xf>
    <xf numFmtId="164" fontId="11" fillId="3" borderId="5" xfId="4" applyNumberFormat="1" applyFont="1" applyFill="1" applyBorder="1" applyAlignment="1">
      <alignment horizontal="center"/>
    </xf>
    <xf numFmtId="0" fontId="11" fillId="0" borderId="0" xfId="4" applyFont="1" applyAlignment="1">
      <alignment horizontal="center" wrapText="1"/>
    </xf>
    <xf numFmtId="0" fontId="11" fillId="0" borderId="0" xfId="4" applyFont="1" applyAlignment="1">
      <alignment horizontal="center"/>
    </xf>
    <xf numFmtId="0" fontId="11" fillId="3" borderId="3" xfId="4" applyFont="1" applyFill="1" applyBorder="1" applyAlignment="1">
      <alignment horizontal="center"/>
    </xf>
    <xf numFmtId="0" fontId="11" fillId="3" borderId="4" xfId="4" applyFont="1" applyFill="1" applyBorder="1" applyAlignment="1">
      <alignment horizontal="center"/>
    </xf>
    <xf numFmtId="0" fontId="11" fillId="3" borderId="5" xfId="4" applyFont="1" applyFill="1" applyBorder="1" applyAlignment="1">
      <alignment horizontal="center"/>
    </xf>
    <xf numFmtId="0" fontId="10" fillId="5" borderId="0" xfId="4" applyFont="1" applyFill="1" applyAlignment="1">
      <alignment horizontal="left" wrapText="1"/>
    </xf>
    <xf numFmtId="0" fontId="10" fillId="0" borderId="0" xfId="4" applyFont="1" applyAlignment="1">
      <alignment horizontal="left" vertical="top" wrapText="1"/>
    </xf>
    <xf numFmtId="0" fontId="11" fillId="0" borderId="0" xfId="4" applyNumberFormat="1" applyFont="1" applyFill="1" applyBorder="1" applyAlignment="1">
      <alignment horizontal="left" wrapText="1"/>
    </xf>
    <xf numFmtId="0" fontId="10" fillId="0" borderId="0" xfId="4" applyFont="1" applyFill="1" applyBorder="1" applyAlignment="1">
      <alignment vertical="top" wrapText="1"/>
    </xf>
    <xf numFmtId="0" fontId="11" fillId="3" borderId="28" xfId="4" applyFont="1" applyFill="1" applyBorder="1" applyAlignment="1">
      <alignment horizontal="center"/>
    </xf>
    <xf numFmtId="0" fontId="11" fillId="0" borderId="12" xfId="4" applyFont="1" applyBorder="1" applyAlignment="1">
      <alignment horizontal="center" wrapText="1"/>
    </xf>
    <xf numFmtId="0" fontId="11" fillId="0" borderId="20" xfId="4" applyFont="1" applyBorder="1" applyAlignment="1">
      <alignment horizontal="center" wrapText="1"/>
    </xf>
    <xf numFmtId="0" fontId="10" fillId="0" borderId="0" xfId="4" applyNumberFormat="1" applyFont="1" applyAlignment="1">
      <alignment horizontal="left" vertical="top" wrapText="1"/>
    </xf>
    <xf numFmtId="0" fontId="11" fillId="0" borderId="0" xfId="4" applyFont="1" applyAlignment="1">
      <alignment horizontal="left" wrapText="1"/>
    </xf>
    <xf numFmtId="0" fontId="11" fillId="0" borderId="0" xfId="425" applyFont="1" applyFill="1" applyAlignment="1">
      <alignment horizontal="center" wrapText="1"/>
    </xf>
    <xf numFmtId="0" fontId="11" fillId="3" borderId="28" xfId="425" applyFont="1" applyFill="1" applyBorder="1" applyAlignment="1">
      <alignment horizontal="center" vertical="center"/>
    </xf>
    <xf numFmtId="0" fontId="11" fillId="0" borderId="0" xfId="4" applyFont="1" applyFill="1" applyAlignment="1">
      <alignment horizontal="center" wrapText="1"/>
    </xf>
    <xf numFmtId="0" fontId="11" fillId="0" borderId="0" xfId="4" applyFont="1" applyFill="1" applyAlignment="1">
      <alignment horizontal="center"/>
    </xf>
    <xf numFmtId="0" fontId="11" fillId="3" borderId="28" xfId="4" applyFont="1" applyFill="1" applyBorder="1" applyAlignment="1">
      <alignment horizontal="center" vertical="center"/>
    </xf>
    <xf numFmtId="0" fontId="11" fillId="5" borderId="0" xfId="4" applyFont="1" applyFill="1" applyBorder="1" applyAlignment="1">
      <alignment horizontal="center" wrapText="1"/>
    </xf>
    <xf numFmtId="0" fontId="11" fillId="5" borderId="0" xfId="4" applyFont="1" applyFill="1" applyBorder="1" applyAlignment="1">
      <alignment horizontal="center"/>
    </xf>
    <xf numFmtId="0" fontId="11" fillId="4" borderId="8" xfId="4" applyFont="1" applyFill="1" applyBorder="1" applyAlignment="1">
      <alignment horizontal="center" wrapText="1"/>
    </xf>
    <xf numFmtId="0" fontId="11" fillId="4" borderId="26" xfId="4" applyFont="1" applyFill="1" applyBorder="1" applyAlignment="1">
      <alignment horizontal="center" wrapText="1"/>
    </xf>
    <xf numFmtId="0" fontId="11" fillId="4" borderId="10" xfId="4" applyFont="1" applyFill="1" applyBorder="1" applyAlignment="1">
      <alignment horizontal="center" wrapText="1"/>
    </xf>
    <xf numFmtId="0" fontId="11" fillId="4" borderId="6" xfId="4" applyFont="1" applyFill="1" applyBorder="1" applyAlignment="1">
      <alignment horizontal="center" wrapText="1"/>
    </xf>
    <xf numFmtId="0" fontId="11" fillId="0" borderId="6" xfId="4" applyFont="1" applyFill="1" applyBorder="1" applyAlignment="1">
      <alignment horizontal="center"/>
    </xf>
    <xf numFmtId="0" fontId="11" fillId="0" borderId="5" xfId="4" applyFont="1" applyFill="1" applyBorder="1" applyAlignment="1">
      <alignment horizontal="center"/>
    </xf>
    <xf numFmtId="0" fontId="9" fillId="3" borderId="28" xfId="4" applyFont="1" applyFill="1" applyBorder="1" applyAlignment="1">
      <alignment horizontal="center"/>
    </xf>
    <xf numFmtId="0" fontId="11" fillId="4" borderId="9" xfId="4" applyFont="1" applyFill="1" applyBorder="1" applyAlignment="1">
      <alignment horizontal="center" wrapText="1"/>
    </xf>
    <xf numFmtId="0" fontId="11" fillId="4" borderId="20" xfId="4" applyFont="1" applyFill="1" applyBorder="1" applyAlignment="1">
      <alignment horizontal="center" wrapText="1"/>
    </xf>
    <xf numFmtId="0" fontId="11" fillId="4" borderId="7" xfId="4" applyFont="1" applyFill="1" applyBorder="1" applyAlignment="1">
      <alignment horizontal="center" wrapText="1"/>
    </xf>
    <xf numFmtId="0" fontId="11" fillId="4" borderId="21" xfId="4" applyFont="1" applyFill="1" applyBorder="1" applyAlignment="1">
      <alignment horizontal="center" wrapText="1"/>
    </xf>
    <xf numFmtId="0" fontId="57" fillId="5" borderId="0" xfId="4" applyFont="1" applyFill="1" applyBorder="1" applyAlignment="1">
      <alignment horizontal="left" vertical="top" wrapText="1"/>
    </xf>
    <xf numFmtId="0" fontId="58" fillId="5" borderId="0" xfId="4" applyFont="1" applyFill="1" applyBorder="1" applyAlignment="1">
      <alignment horizontal="center" wrapText="1"/>
    </xf>
    <xf numFmtId="0" fontId="58" fillId="5" borderId="0" xfId="4" applyFont="1" applyFill="1" applyBorder="1" applyAlignment="1">
      <alignment horizontal="center"/>
    </xf>
    <xf numFmtId="0" fontId="104" fillId="5" borderId="0" xfId="4" applyFont="1" applyFill="1" applyBorder="1" applyAlignment="1">
      <alignment horizontal="center" wrapText="1"/>
    </xf>
    <xf numFmtId="0" fontId="104" fillId="5" borderId="0" xfId="4" applyFont="1" applyFill="1" applyBorder="1" applyAlignment="1">
      <alignment horizontal="center"/>
    </xf>
    <xf numFmtId="0" fontId="59" fillId="50" borderId="3" xfId="4" applyFont="1" applyFill="1" applyBorder="1" applyAlignment="1">
      <alignment horizontal="center"/>
    </xf>
    <xf numFmtId="0" fontId="59" fillId="50" borderId="4" xfId="4" applyFont="1" applyFill="1" applyBorder="1" applyAlignment="1">
      <alignment horizontal="center"/>
    </xf>
    <xf numFmtId="0" fontId="59" fillId="50" borderId="5" xfId="4" applyFont="1" applyFill="1" applyBorder="1" applyAlignment="1">
      <alignment horizontal="center"/>
    </xf>
    <xf numFmtId="0" fontId="58" fillId="5" borderId="9" xfId="4" applyFont="1" applyFill="1" applyBorder="1" applyAlignment="1">
      <alignment horizontal="center" vertical="center" wrapText="1"/>
    </xf>
    <xf numFmtId="0" fontId="58" fillId="5" borderId="20" xfId="4" applyFont="1" applyFill="1" applyBorder="1" applyAlignment="1">
      <alignment horizontal="center" vertical="center" wrapText="1"/>
    </xf>
    <xf numFmtId="0" fontId="58" fillId="5" borderId="8" xfId="4" applyFont="1" applyFill="1" applyBorder="1" applyAlignment="1">
      <alignment horizontal="center" vertical="center" wrapText="1"/>
    </xf>
    <xf numFmtId="0" fontId="58" fillId="5" borderId="26" xfId="4" applyFont="1" applyFill="1" applyBorder="1" applyAlignment="1">
      <alignment horizontal="center" vertical="center" wrapText="1"/>
    </xf>
    <xf numFmtId="0" fontId="58" fillId="5" borderId="10" xfId="4" applyFont="1" applyFill="1" applyBorder="1" applyAlignment="1">
      <alignment horizontal="center" vertical="center" wrapText="1"/>
    </xf>
    <xf numFmtId="0" fontId="58" fillId="5" borderId="6" xfId="4" applyFont="1" applyFill="1" applyBorder="1" applyAlignment="1">
      <alignment horizontal="center" vertical="center" wrapText="1"/>
    </xf>
    <xf numFmtId="0" fontId="202" fillId="5" borderId="0" xfId="4" applyFont="1" applyFill="1" applyBorder="1" applyAlignment="1">
      <alignment horizontal="center" wrapText="1"/>
    </xf>
    <xf numFmtId="0" fontId="202" fillId="5" borderId="0" xfId="4" applyFont="1" applyFill="1" applyBorder="1" applyAlignment="1">
      <alignment horizontal="center"/>
    </xf>
    <xf numFmtId="0" fontId="23" fillId="5" borderId="0" xfId="5" applyFont="1" applyFill="1" applyAlignment="1">
      <alignment horizontal="center" wrapText="1"/>
    </xf>
    <xf numFmtId="0" fontId="23" fillId="5" borderId="0" xfId="5" applyFont="1" applyFill="1" applyAlignment="1">
      <alignment horizontal="center"/>
    </xf>
    <xf numFmtId="0" fontId="105" fillId="5" borderId="0" xfId="5" applyFont="1" applyFill="1" applyAlignment="1">
      <alignment horizontal="center"/>
    </xf>
    <xf numFmtId="0" fontId="106" fillId="0" borderId="0" xfId="4" applyFont="1" applyFill="1" applyAlignment="1">
      <alignment horizontal="center"/>
    </xf>
    <xf numFmtId="0" fontId="10" fillId="0" borderId="0" xfId="4" applyFont="1" applyFill="1" applyAlignment="1">
      <alignment horizontal="left" wrapText="1"/>
    </xf>
    <xf numFmtId="0" fontId="106" fillId="5" borderId="0" xfId="4" applyFont="1" applyFill="1" applyBorder="1" applyAlignment="1">
      <alignment horizontal="center"/>
    </xf>
  </cellXfs>
  <cellStyles count="11114">
    <cellStyle name="%" xfId="6881"/>
    <cellStyle name="*MB Hardwired" xfId="6885"/>
    <cellStyle name="*MB Input Table Calc" xfId="6884"/>
    <cellStyle name="*MB Normal" xfId="6883"/>
    <cellStyle name="*MB Placeholder" xfId="6882"/>
    <cellStyle name="_x0013_,î3_x0001_N@4" xfId="6891"/>
    <cellStyle name=":¨áy¡’?(" xfId="6890"/>
    <cellStyle name="?? [0]_??" xfId="6889"/>
    <cellStyle name="?????_VERA" xfId="6887"/>
    <cellStyle name="??_?.????" xfId="6888"/>
    <cellStyle name="_2530023 2Q05 Analysis" xfId="6902"/>
    <cellStyle name="_August Expense Reports" xfId="6901"/>
    <cellStyle name="_August Expense Reports_PwrGen" xfId="6900"/>
    <cellStyle name="_IDSM Contracts- 10 15 10 tlc" xfId="6899"/>
    <cellStyle name="_July YTD Staff Aug_all IDSM Manipulated" xfId="6898"/>
    <cellStyle name="_July YTD Staff Aug_Teri" xfId="6897"/>
    <cellStyle name="_Labor and OH from Pavel" xfId="6895"/>
    <cellStyle name="_L-Other Non Current Liab" xfId="6896"/>
    <cellStyle name="_Pavel_Staff Aug PCC charged 8.30" xfId="6894"/>
    <cellStyle name="_Transfers - Adjustments" xfId="6893"/>
    <cellStyle name="_Transfers - Adjustments_PwrGen" xfId="6892"/>
    <cellStyle name="_x0010_“+ˆÉ•?pý¤" xfId="6886"/>
    <cellStyle name="10 in (Normal)" xfId="6880"/>
    <cellStyle name="20% - Accent1" xfId="5648" builtinId="30" customBuiltin="1"/>
    <cellStyle name="20% - Accent1 10" xfId="10167"/>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4 4" xfId="569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7 3" xfId="5702"/>
    <cellStyle name="20% - Accent1 2 8" xfId="3711"/>
    <cellStyle name="20% - Accent1 2 9" xfId="3777"/>
    <cellStyle name="20% - Accent1 3" xfId="7"/>
    <cellStyle name="20% - Accent1 3 2" xfId="691"/>
    <cellStyle name="20% - Accent1 3 2 2" xfId="3873"/>
    <cellStyle name="20% - Accent1 3 2 3" xfId="1806"/>
    <cellStyle name="20% - Accent1 3 2 4" xfId="6879"/>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4 6" xfId="6878"/>
    <cellStyle name="20% - Accent1 5" xfId="9"/>
    <cellStyle name="20% - Accent1 5 2" xfId="3301"/>
    <cellStyle name="20% - Accent1 5 3" xfId="6877"/>
    <cellStyle name="20% - Accent1 6" xfId="10"/>
    <cellStyle name="20% - Accent1 6 2" xfId="6876"/>
    <cellStyle name="20% - Accent1 7" xfId="11"/>
    <cellStyle name="20% - Accent1 7 2" xfId="6875"/>
    <cellStyle name="20% - Accent1 8" xfId="564"/>
    <cellStyle name="20% - Accent1 8 2" xfId="5732"/>
    <cellStyle name="20% - Accent1 9" xfId="5596"/>
    <cellStyle name="20% - Accent1 9 2" xfId="5733"/>
    <cellStyle name="20% - Accent2" xfId="5651" builtinId="34" customBuiltin="1"/>
    <cellStyle name="20% - Accent2 10" xfId="10168"/>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4 4" xfId="574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7 3" xfId="5753"/>
    <cellStyle name="20% - Accent2 2 8" xfId="3712"/>
    <cellStyle name="20% - Accent2 2 9" xfId="3778"/>
    <cellStyle name="20% - Accent2 3" xfId="13"/>
    <cellStyle name="20% - Accent2 3 2" xfId="733"/>
    <cellStyle name="20% - Accent2 3 2 2" xfId="3888"/>
    <cellStyle name="20% - Accent2 3 2 3" xfId="1817"/>
    <cellStyle name="20% - Accent2 3 2 4" xfId="6874"/>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4 6" xfId="6873"/>
    <cellStyle name="20% - Accent2 5" xfId="15"/>
    <cellStyle name="20% - Accent2 5 2" xfId="3302"/>
    <cellStyle name="20% - Accent2 5 3" xfId="6872"/>
    <cellStyle name="20% - Accent2 6" xfId="16"/>
    <cellStyle name="20% - Accent2 6 2" xfId="6871"/>
    <cellStyle name="20% - Accent2 7" xfId="17"/>
    <cellStyle name="20% - Accent2 7 2" xfId="6870"/>
    <cellStyle name="20% - Accent2 8" xfId="558"/>
    <cellStyle name="20% - Accent2 8 2" xfId="5783"/>
    <cellStyle name="20% - Accent2 9" xfId="5600"/>
    <cellStyle name="20% - Accent2 9 2" xfId="5784"/>
    <cellStyle name="20% - Accent3" xfId="5654" builtinId="38" customBuiltin="1"/>
    <cellStyle name="20% - Accent3 10" xfId="10169"/>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4 4" xfId="579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7 3" xfId="5804"/>
    <cellStyle name="20% - Accent3 2 8" xfId="3713"/>
    <cellStyle name="20% - Accent3 2 9" xfId="3779"/>
    <cellStyle name="20% - Accent3 3" xfId="19"/>
    <cellStyle name="20% - Accent3 3 2" xfId="736"/>
    <cellStyle name="20% - Accent3 3 2 2" xfId="3903"/>
    <cellStyle name="20% - Accent3 3 2 3" xfId="1828"/>
    <cellStyle name="20% - Accent3 3 2 4" xfId="6869"/>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4 6" xfId="6868"/>
    <cellStyle name="20% - Accent3 5" xfId="21"/>
    <cellStyle name="20% - Accent3 5 2" xfId="3303"/>
    <cellStyle name="20% - Accent3 5 3" xfId="6867"/>
    <cellStyle name="20% - Accent3 6" xfId="22"/>
    <cellStyle name="20% - Accent3 6 2" xfId="6866"/>
    <cellStyle name="20% - Accent3 7" xfId="23"/>
    <cellStyle name="20% - Accent3 7 2" xfId="6865"/>
    <cellStyle name="20% - Accent3 8" xfId="554"/>
    <cellStyle name="20% - Accent3 8 2" xfId="5834"/>
    <cellStyle name="20% - Accent3 9" xfId="5604"/>
    <cellStyle name="20% - Accent3 9 2" xfId="5835"/>
    <cellStyle name="20% - Accent4" xfId="5657" builtinId="42" customBuiltin="1"/>
    <cellStyle name="20% - Accent4 10" xfId="10170"/>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4 4" xfId="584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7 3" xfId="5855"/>
    <cellStyle name="20% - Accent4 2 8" xfId="3714"/>
    <cellStyle name="20% - Accent4 2 9" xfId="3780"/>
    <cellStyle name="20% - Accent4 3" xfId="25"/>
    <cellStyle name="20% - Accent4 3 2" xfId="739"/>
    <cellStyle name="20% - Accent4 3 2 2" xfId="3918"/>
    <cellStyle name="20% - Accent4 3 2 3" xfId="1839"/>
    <cellStyle name="20% - Accent4 3 2 4" xfId="10537"/>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4 6" xfId="6864"/>
    <cellStyle name="20% - Accent4 5" xfId="27"/>
    <cellStyle name="20% - Accent4 5 2" xfId="3304"/>
    <cellStyle name="20% - Accent4 5 3" xfId="6860"/>
    <cellStyle name="20% - Accent4 6" xfId="28"/>
    <cellStyle name="20% - Accent4 6 2" xfId="6857"/>
    <cellStyle name="20% - Accent4 7" xfId="29"/>
    <cellStyle name="20% - Accent4 7 2" xfId="6856"/>
    <cellStyle name="20% - Accent4 8" xfId="550"/>
    <cellStyle name="20% - Accent4 8 2" xfId="5885"/>
    <cellStyle name="20% - Accent4 9" xfId="5608"/>
    <cellStyle name="20% - Accent4 9 2" xfId="5886"/>
    <cellStyle name="20% - Accent5" xfId="5660" builtinId="46" customBuiltin="1"/>
    <cellStyle name="20% - Accent5 10" xfId="10171"/>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4 4" xfId="589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7 3" xfId="5906"/>
    <cellStyle name="20% - Accent5 2 8" xfId="3715"/>
    <cellStyle name="20% - Accent5 2 9" xfId="3781"/>
    <cellStyle name="20% - Accent5 3" xfId="31"/>
    <cellStyle name="20% - Accent5 3 2" xfId="742"/>
    <cellStyle name="20% - Accent5 3 2 2" xfId="3933"/>
    <cellStyle name="20% - Accent5 3 2 3" xfId="1850"/>
    <cellStyle name="20% - Accent5 3 2 4" xfId="6851"/>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4 6" xfId="6850"/>
    <cellStyle name="20% - Accent5 5" xfId="33"/>
    <cellStyle name="20% - Accent5 5 2" xfId="3305"/>
    <cellStyle name="20% - Accent5 5 3" xfId="6849"/>
    <cellStyle name="20% - Accent5 6" xfId="34"/>
    <cellStyle name="20% - Accent5 6 2" xfId="6846"/>
    <cellStyle name="20% - Accent5 7" xfId="35"/>
    <cellStyle name="20% - Accent5 7 2" xfId="6845"/>
    <cellStyle name="20% - Accent5 8" xfId="546"/>
    <cellStyle name="20% - Accent5 8 2" xfId="5936"/>
    <cellStyle name="20% - Accent5 9" xfId="5612"/>
    <cellStyle name="20% - Accent5 9 2" xfId="5937"/>
    <cellStyle name="20% - Accent6" xfId="5663" builtinId="50" customBuiltin="1"/>
    <cellStyle name="20% - Accent6 10" xfId="10172"/>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4 4" xfId="5945"/>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7 3" xfId="5948"/>
    <cellStyle name="20% - Accent6 2 8" xfId="3716"/>
    <cellStyle name="20% - Accent6 2 9" xfId="3782"/>
    <cellStyle name="20% - Accent6 3" xfId="37"/>
    <cellStyle name="20% - Accent6 3 2" xfId="745"/>
    <cellStyle name="20% - Accent6 3 2 2" xfId="3948"/>
    <cellStyle name="20% - Accent6 3 2 3" xfId="1861"/>
    <cellStyle name="20% - Accent6 3 2 4" xfId="6844"/>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4 6" xfId="6843"/>
    <cellStyle name="20% - Accent6 5" xfId="39"/>
    <cellStyle name="20% - Accent6 5 2" xfId="3306"/>
    <cellStyle name="20% - Accent6 5 3" xfId="6838"/>
    <cellStyle name="20% - Accent6 6" xfId="40"/>
    <cellStyle name="20% - Accent6 6 2" xfId="6837"/>
    <cellStyle name="20% - Accent6 7" xfId="41"/>
    <cellStyle name="20% - Accent6 7 2" xfId="6834"/>
    <cellStyle name="20% - Accent6 8" xfId="544"/>
    <cellStyle name="20% - Accent6 8 2" xfId="5963"/>
    <cellStyle name="20% - Accent6 9" xfId="5616"/>
    <cellStyle name="20% - Accent6 9 2" xfId="5964"/>
    <cellStyle name="2decimal" xfId="6833"/>
    <cellStyle name="40% - Accent1" xfId="5649" builtinId="31" customBuiltin="1"/>
    <cellStyle name="40% - Accent1 10" xfId="10173"/>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4 4" xfId="5975"/>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7 3" xfId="5983"/>
    <cellStyle name="40% - Accent1 2 8" xfId="3717"/>
    <cellStyle name="40% - Accent1 2 9" xfId="3783"/>
    <cellStyle name="40% - Accent1 3" xfId="43"/>
    <cellStyle name="40% - Accent1 3 2" xfId="748"/>
    <cellStyle name="40% - Accent1 3 2 2" xfId="3963"/>
    <cellStyle name="40% - Accent1 3 2 3" xfId="1872"/>
    <cellStyle name="40% - Accent1 3 2 4" xfId="6825"/>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4 6" xfId="6824"/>
    <cellStyle name="40% - Accent1 5" xfId="45"/>
    <cellStyle name="40% - Accent1 5 2" xfId="3307"/>
    <cellStyle name="40% - Accent1 5 3" xfId="10539"/>
    <cellStyle name="40% - Accent1 6" xfId="46"/>
    <cellStyle name="40% - Accent1 6 2" xfId="6823"/>
    <cellStyle name="40% - Accent1 7" xfId="47"/>
    <cellStyle name="40% - Accent1 7 2" xfId="6822"/>
    <cellStyle name="40% - Accent1 8" xfId="561"/>
    <cellStyle name="40% - Accent1 8 2" xfId="6013"/>
    <cellStyle name="40% - Accent1 9" xfId="5597"/>
    <cellStyle name="40% - Accent1 9 2" xfId="6014"/>
    <cellStyle name="40% - Accent2" xfId="5652" builtinId="35" customBuiltin="1"/>
    <cellStyle name="40% - Accent2 10" xfId="10174"/>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4 4" xfId="6025"/>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7 3" xfId="6032"/>
    <cellStyle name="40% - Accent2 2 8" xfId="3718"/>
    <cellStyle name="40% - Accent2 2 9" xfId="3784"/>
    <cellStyle name="40% - Accent2 3" xfId="49"/>
    <cellStyle name="40% - Accent2 3 2" xfId="751"/>
    <cellStyle name="40% - Accent2 3 2 2" xfId="3978"/>
    <cellStyle name="40% - Accent2 3 2 3" xfId="1883"/>
    <cellStyle name="40% - Accent2 3 2 4" xfId="6821"/>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4 6" xfId="6820"/>
    <cellStyle name="40% - Accent2 5" xfId="51"/>
    <cellStyle name="40% - Accent2 5 2" xfId="3308"/>
    <cellStyle name="40% - Accent2 5 3" xfId="6819"/>
    <cellStyle name="40% - Accent2 6" xfId="52"/>
    <cellStyle name="40% - Accent2 6 2" xfId="6818"/>
    <cellStyle name="40% - Accent2 7" xfId="53"/>
    <cellStyle name="40% - Accent2 7 2" xfId="6817"/>
    <cellStyle name="40% - Accent2 8" xfId="557"/>
    <cellStyle name="40% - Accent2 8 2" xfId="6050"/>
    <cellStyle name="40% - Accent2 9" xfId="5601"/>
    <cellStyle name="40% - Accent2 9 2" xfId="6051"/>
    <cellStyle name="40% - Accent3" xfId="5655" builtinId="39" customBuiltin="1"/>
    <cellStyle name="40% - Accent3 10" xfId="10175"/>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4 4" xfId="605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7 3" xfId="6053"/>
    <cellStyle name="40% - Accent3 2 8" xfId="3719"/>
    <cellStyle name="40% - Accent3 2 9" xfId="3785"/>
    <cellStyle name="40% - Accent3 3" xfId="55"/>
    <cellStyle name="40% - Accent3 3 2" xfId="754"/>
    <cellStyle name="40% - Accent3 3 2 2" xfId="3993"/>
    <cellStyle name="40% - Accent3 3 2 3" xfId="1894"/>
    <cellStyle name="40% - Accent3 3 2 4" xfId="6816"/>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4 6" xfId="6815"/>
    <cellStyle name="40% - Accent3 5" xfId="57"/>
    <cellStyle name="40% - Accent3 5 2" xfId="3309"/>
    <cellStyle name="40% - Accent3 5 3" xfId="6814"/>
    <cellStyle name="40% - Accent3 6" xfId="58"/>
    <cellStyle name="40% - Accent3 6 2" xfId="6813"/>
    <cellStyle name="40% - Accent3 7" xfId="59"/>
    <cellStyle name="40% - Accent3 7 2" xfId="6812"/>
    <cellStyle name="40% - Accent3 8" xfId="553"/>
    <cellStyle name="40% - Accent3 8 2" xfId="6054"/>
    <cellStyle name="40% - Accent3 9" xfId="5605"/>
    <cellStyle name="40% - Accent3 9 2" xfId="6055"/>
    <cellStyle name="40% - Accent4" xfId="5658" builtinId="43" customBuiltin="1"/>
    <cellStyle name="40% - Accent4 10" xfId="10176"/>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4 4" xfId="6056"/>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7 3" xfId="6057"/>
    <cellStyle name="40% - Accent4 2 8" xfId="3720"/>
    <cellStyle name="40% - Accent4 2 9" xfId="3786"/>
    <cellStyle name="40% - Accent4 3" xfId="61"/>
    <cellStyle name="40% - Accent4 3 2" xfId="757"/>
    <cellStyle name="40% - Accent4 3 2 2" xfId="4008"/>
    <cellStyle name="40% - Accent4 3 2 3" xfId="1905"/>
    <cellStyle name="40% - Accent4 3 2 4" xfId="6811"/>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4 6" xfId="6810"/>
    <cellStyle name="40% - Accent4 5" xfId="63"/>
    <cellStyle name="40% - Accent4 5 2" xfId="3310"/>
    <cellStyle name="40% - Accent4 5 3" xfId="6809"/>
    <cellStyle name="40% - Accent4 6" xfId="64"/>
    <cellStyle name="40% - Accent4 6 2" xfId="6808"/>
    <cellStyle name="40% - Accent4 7" xfId="65"/>
    <cellStyle name="40% - Accent4 7 2" xfId="6807"/>
    <cellStyle name="40% - Accent4 8" xfId="549"/>
    <cellStyle name="40% - Accent4 8 2" xfId="6061"/>
    <cellStyle name="40% - Accent4 9" xfId="5609"/>
    <cellStyle name="40% - Accent4 9 2" xfId="6062"/>
    <cellStyle name="40% - Accent5" xfId="5661" builtinId="47" customBuiltin="1"/>
    <cellStyle name="40% - Accent5 10" xfId="1017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4 4" xfId="6070"/>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7 3" xfId="6075"/>
    <cellStyle name="40% - Accent5 2 8" xfId="3721"/>
    <cellStyle name="40% - Accent5 2 9" xfId="3787"/>
    <cellStyle name="40% - Accent5 3" xfId="67"/>
    <cellStyle name="40% - Accent5 3 2" xfId="760"/>
    <cellStyle name="40% - Accent5 3 2 2" xfId="4023"/>
    <cellStyle name="40% - Accent5 3 2 3" xfId="1916"/>
    <cellStyle name="40% - Accent5 3 2 4" xfId="680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4 6" xfId="6805"/>
    <cellStyle name="40% - Accent5 5" xfId="69"/>
    <cellStyle name="40% - Accent5 5 2" xfId="3311"/>
    <cellStyle name="40% - Accent5 5 3" xfId="6804"/>
    <cellStyle name="40% - Accent5 6" xfId="70"/>
    <cellStyle name="40% - Accent5 6 2" xfId="6803"/>
    <cellStyle name="40% - Accent5 7" xfId="71"/>
    <cellStyle name="40% - Accent5 7 2" xfId="6802"/>
    <cellStyle name="40% - Accent5 8" xfId="582"/>
    <cellStyle name="40% - Accent5 8 2" xfId="6096"/>
    <cellStyle name="40% - Accent5 9" xfId="5613"/>
    <cellStyle name="40% - Accent5 9 2" xfId="6097"/>
    <cellStyle name="40% - Accent6" xfId="5664" builtinId="51" customBuiltin="1"/>
    <cellStyle name="40% - Accent6 10" xfId="10178"/>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4 4" xfId="610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7 3" xfId="6110"/>
    <cellStyle name="40% - Accent6 2 8" xfId="3722"/>
    <cellStyle name="40% - Accent6 2 9" xfId="3788"/>
    <cellStyle name="40% - Accent6 3" xfId="73"/>
    <cellStyle name="40% - Accent6 3 2" xfId="763"/>
    <cellStyle name="40% - Accent6 3 2 2" xfId="4038"/>
    <cellStyle name="40% - Accent6 3 2 3" xfId="1927"/>
    <cellStyle name="40% - Accent6 3 2 4" xfId="6801"/>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4 6" xfId="6800"/>
    <cellStyle name="40% - Accent6 5" xfId="75"/>
    <cellStyle name="40% - Accent6 5 2" xfId="3312"/>
    <cellStyle name="40% - Accent6 5 3" xfId="6799"/>
    <cellStyle name="40% - Accent6 6" xfId="76"/>
    <cellStyle name="40% - Accent6 6 2" xfId="6798"/>
    <cellStyle name="40% - Accent6 7" xfId="77"/>
    <cellStyle name="40% - Accent6 7 2" xfId="6797"/>
    <cellStyle name="40% - Accent6 8" xfId="543"/>
    <cellStyle name="40% - Accent6 8 2" xfId="6130"/>
    <cellStyle name="40% - Accent6 9" xfId="5617"/>
    <cellStyle name="40% - Accent6 9 2" xfId="6131"/>
    <cellStyle name="5 in (Normal)" xfId="6796"/>
    <cellStyle name="60% - Accent1" xfId="5650" builtinId="32" customBuiltin="1"/>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2 3" xfId="6795"/>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4 4" xfId="6794"/>
    <cellStyle name="60% - Accent1 5" xfId="81"/>
    <cellStyle name="60% - Accent1 5 2" xfId="3313"/>
    <cellStyle name="60% - Accent1 5 3" xfId="6793"/>
    <cellStyle name="60% - Accent1 6" xfId="82"/>
    <cellStyle name="60% - Accent1 6 2" xfId="6792"/>
    <cellStyle name="60% - Accent1 7" xfId="83"/>
    <cellStyle name="60% - Accent1 7 2" xfId="6791"/>
    <cellStyle name="60% - Accent1 8" xfId="560"/>
    <cellStyle name="60% - Accent1 9" xfId="5598"/>
    <cellStyle name="60% - Accent2" xfId="5653" builtinId="36" customBuiltin="1"/>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2 3" xfId="6790"/>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4 4" xfId="6789"/>
    <cellStyle name="60% - Accent2 5" xfId="87"/>
    <cellStyle name="60% - Accent2 5 2" xfId="3314"/>
    <cellStyle name="60% - Accent2 5 3" xfId="6788"/>
    <cellStyle name="60% - Accent2 6" xfId="88"/>
    <cellStyle name="60% - Accent2 6 2" xfId="6787"/>
    <cellStyle name="60% - Accent2 7" xfId="89"/>
    <cellStyle name="60% - Accent2 7 2" xfId="6786"/>
    <cellStyle name="60% - Accent2 8" xfId="556"/>
    <cellStyle name="60% - Accent2 9" xfId="5602"/>
    <cellStyle name="60% - Accent3" xfId="5656" builtinId="40" customBuiltin="1"/>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2 3" xfId="6785"/>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4 4" xfId="6784"/>
    <cellStyle name="60% - Accent3 5" xfId="93"/>
    <cellStyle name="60% - Accent3 5 2" xfId="3315"/>
    <cellStyle name="60% - Accent3 5 3" xfId="10165"/>
    <cellStyle name="60% - Accent3 6" xfId="94"/>
    <cellStyle name="60% - Accent3 6 2" xfId="6783"/>
    <cellStyle name="60% - Accent3 7" xfId="95"/>
    <cellStyle name="60% - Accent3 7 2" xfId="6782"/>
    <cellStyle name="60% - Accent3 8" xfId="552"/>
    <cellStyle name="60% - Accent3 9" xfId="5606"/>
    <cellStyle name="60% - Accent4" xfId="5659" builtinId="44" customBuiltin="1"/>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2 3" xfId="6781"/>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4 4" xfId="6780"/>
    <cellStyle name="60% - Accent4 5" xfId="99"/>
    <cellStyle name="60% - Accent4 5 2" xfId="3316"/>
    <cellStyle name="60% - Accent4 5 3" xfId="6779"/>
    <cellStyle name="60% - Accent4 6" xfId="100"/>
    <cellStyle name="60% - Accent4 6 2" xfId="10162"/>
    <cellStyle name="60% - Accent4 7" xfId="101"/>
    <cellStyle name="60% - Accent4 7 2" xfId="6778"/>
    <cellStyle name="60% - Accent4 8" xfId="548"/>
    <cellStyle name="60% - Accent4 9" xfId="5610"/>
    <cellStyle name="60% - Accent5" xfId="5662" builtinId="48" customBuiltin="1"/>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2 3" xfId="10164"/>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4 4" xfId="6777"/>
    <cellStyle name="60% - Accent5 5" xfId="105"/>
    <cellStyle name="60% - Accent5 5 2" xfId="3317"/>
    <cellStyle name="60% - Accent5 5 3" xfId="6776"/>
    <cellStyle name="60% - Accent5 6" xfId="106"/>
    <cellStyle name="60% - Accent5 6 2" xfId="6775"/>
    <cellStyle name="60% - Accent5 7" xfId="107"/>
    <cellStyle name="60% - Accent5 7 2" xfId="6774"/>
    <cellStyle name="60% - Accent5 8" xfId="590"/>
    <cellStyle name="60% - Accent5 9" xfId="5614"/>
    <cellStyle name="60% - Accent6" xfId="5665" builtinId="52" customBuiltin="1"/>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2 3" xfId="677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4 4" xfId="6772"/>
    <cellStyle name="60% - Accent6 5" xfId="111"/>
    <cellStyle name="60% - Accent6 5 2" xfId="3318"/>
    <cellStyle name="60% - Accent6 5 3" xfId="6771"/>
    <cellStyle name="60% - Accent6 6" xfId="112"/>
    <cellStyle name="60% - Accent6 6 2" xfId="6770"/>
    <cellStyle name="60% - Accent6 7" xfId="113"/>
    <cellStyle name="60% - Accent6 7 2" xfId="6769"/>
    <cellStyle name="60% - Accent6 8" xfId="542"/>
    <cellStyle name="60% - Accent6 9" xfId="5618"/>
    <cellStyle name="Accent1" xfId="10095"/>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 4" xfId="9956"/>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 4" xfId="6941"/>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 4" xfId="6917"/>
    <cellStyle name="Accent1 160" xfId="5464"/>
    <cellStyle name="Accent1 161" xfId="5459"/>
    <cellStyle name="Accent1 162" xfId="5325"/>
    <cellStyle name="Accent1 163" xfId="5595"/>
    <cellStyle name="Accent1 164" xfId="6144"/>
    <cellStyle name="Accent1 165" xfId="10280"/>
    <cellStyle name="Accent1 166" xfId="10541"/>
    <cellStyle name="Accent1 167" xfId="11099"/>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2 5" xfId="9284"/>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2 4" xfId="6768"/>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2 4" xfId="6767"/>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2 2" xfId="6766"/>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2 2" xfId="10529"/>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2 2" xfId="6765"/>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9916"/>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 4" xfId="9958"/>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 4" xfId="6940"/>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 4" xfId="6920"/>
    <cellStyle name="Accent2 160" xfId="5461"/>
    <cellStyle name="Accent2 161" xfId="5460"/>
    <cellStyle name="Accent2 162" xfId="5326"/>
    <cellStyle name="Accent2 163" xfId="5599"/>
    <cellStyle name="Accent2 164" xfId="6303"/>
    <cellStyle name="Accent2 165" xfId="10282"/>
    <cellStyle name="Accent2 166" xfId="10542"/>
    <cellStyle name="Accent2 167" xfId="11100"/>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2 5" xfId="9280"/>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2 4" xfId="6764"/>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2 4" xfId="6763"/>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2 2" xfId="10528"/>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2 2" xfId="6762"/>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2 2" xfId="676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9917"/>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 4" xfId="9957"/>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 4" xfId="9954"/>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 4" xfId="6939"/>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 4" xfId="6921"/>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 4" xfId="6938"/>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 4" xfId="6922"/>
    <cellStyle name="Accent3 160" xfId="5497"/>
    <cellStyle name="Accent3 161" xfId="5552"/>
    <cellStyle name="Accent3 162" xfId="5327"/>
    <cellStyle name="Accent3 163" xfId="5603"/>
    <cellStyle name="Accent3 164" xfId="6677"/>
    <cellStyle name="Accent3 165" xfId="10283"/>
    <cellStyle name="Accent3 166" xfId="10544"/>
    <cellStyle name="Accent3 167" xfId="1110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2 5" xfId="9279"/>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2 4" xfId="10522"/>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2 4" xfId="6760"/>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2 3" xfId="6759"/>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2 3" xfId="675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2 3" xfId="6757"/>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 4" xfId="10012"/>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 4" xfId="9961"/>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9810"/>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 4" xfId="9955"/>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 4" xfId="9953"/>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 4" xfId="6937"/>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 4" xfId="6923"/>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 4" xfId="6935"/>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 4" xfId="6925"/>
    <cellStyle name="Accent4 160" xfId="5554"/>
    <cellStyle name="Accent4 161" xfId="5447"/>
    <cellStyle name="Accent4 162" xfId="5328"/>
    <cellStyle name="Accent4 163" xfId="5607"/>
    <cellStyle name="Accent4 164" xfId="7034"/>
    <cellStyle name="Accent4 165" xfId="10284"/>
    <cellStyle name="Accent4 166" xfId="10546"/>
    <cellStyle name="Accent4 167" xfId="11102"/>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2 5" xfId="9254"/>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2 4" xfId="6756"/>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2 4" xfId="6755"/>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2 3" xfId="6754"/>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2 3" xfId="6753"/>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2 3" xfId="6752"/>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 4" xfId="10008"/>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 4" xfId="996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10503"/>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 4" xfId="9959"/>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 4" xfId="9952"/>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 4" xfId="6936"/>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 4" xfId="6924"/>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 4" xfId="6933"/>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 4" xfId="6927"/>
    <cellStyle name="Accent5 160" xfId="5553"/>
    <cellStyle name="Accent5 161" xfId="5449"/>
    <cellStyle name="Accent5 162" xfId="5329"/>
    <cellStyle name="Accent5 163" xfId="5611"/>
    <cellStyle name="Accent5 164" xfId="7433"/>
    <cellStyle name="Accent5 165" xfId="10285"/>
    <cellStyle name="Accent5 166" xfId="10548"/>
    <cellStyle name="Accent5 167" xfId="11103"/>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2 5" xfId="9248"/>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2 4" xfId="675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2 4" xfId="6750"/>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2 3" xfId="6749"/>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2 3" xfId="6748"/>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2 3" xfId="6747"/>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 4" xfId="10071"/>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 4" xfId="9963"/>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9860"/>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 4" xfId="9960"/>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 4" xfId="9951"/>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 4" xfId="6934"/>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 4" xfId="6926"/>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 4" xfId="6932"/>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 4" xfId="6928"/>
    <cellStyle name="Accent6 160" xfId="5534"/>
    <cellStyle name="Accent6 161" xfId="5557"/>
    <cellStyle name="Accent6 162" xfId="5330"/>
    <cellStyle name="Accent6 163" xfId="5615"/>
    <cellStyle name="Accent6 164" xfId="7850"/>
    <cellStyle name="Accent6 165" xfId="10286"/>
    <cellStyle name="Accent6 166" xfId="10550"/>
    <cellStyle name="Accent6 167" xfId="11104"/>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2 5" xfId="9223"/>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2 4" xfId="6746"/>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2 4" xfId="6745"/>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2 3" xfId="6744"/>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2 3" xfId="6743"/>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2 3" xfId="6742"/>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 4" xfId="10072"/>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 4" xfId="9964"/>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Actual Date 2" xfId="10163"/>
    <cellStyle name="Actual Date 3" xfId="6741"/>
    <cellStyle name="Actual Date_2010-2012 Program Workbook_Incent_FS" xfId="6740"/>
    <cellStyle name="Address" xfId="6739"/>
    <cellStyle name="Array Enter" xfId="6738"/>
    <cellStyle name="Bad" xfId="5639" builtinId="27" customBuiltin="1"/>
    <cellStyle name="Bad 2" xfId="174"/>
    <cellStyle name="Bad 2 10" xfId="4704"/>
    <cellStyle name="Bad 2 11" xfId="2509"/>
    <cellStyle name="Bad 2 2" xfId="642"/>
    <cellStyle name="Bad 2 2 2" xfId="3127"/>
    <cellStyle name="Bad 2 2 2 2" xfId="4706"/>
    <cellStyle name="Bad 2 2 3" xfId="4705"/>
    <cellStyle name="Bad 2 2 4" xfId="2510"/>
    <cellStyle name="Bad 2 2 5" xfId="9218"/>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2 3" xfId="6737"/>
    <cellStyle name="Bad 3 3" xfId="2515"/>
    <cellStyle name="Bad 3 3 2" xfId="4714"/>
    <cellStyle name="Bad 3 4" xfId="4712"/>
    <cellStyle name="Bad 3 5" xfId="2513"/>
    <cellStyle name="Bad 4" xfId="176"/>
    <cellStyle name="Bad 4 2" xfId="4715"/>
    <cellStyle name="Bad 4 3" xfId="2516"/>
    <cellStyle name="Bad 4 4" xfId="6736"/>
    <cellStyle name="Bad 5" xfId="177"/>
    <cellStyle name="Bad 5 2" xfId="3343"/>
    <cellStyle name="Bad 5 3" xfId="6735"/>
    <cellStyle name="Bad 6" xfId="178"/>
    <cellStyle name="Bad 6 2" xfId="6734"/>
    <cellStyle name="Bad 7" xfId="179"/>
    <cellStyle name="Bad 7 2" xfId="6733"/>
    <cellStyle name="Bad 8" xfId="587"/>
    <cellStyle name="Bad 9" xfId="5585"/>
    <cellStyle name="basic" xfId="6732"/>
    <cellStyle name="billion" xfId="6731"/>
    <cellStyle name="Calc Currency (0)" xfId="6730"/>
    <cellStyle name="Calculation" xfId="5642" builtinId="22" customBuiltin="1"/>
    <cellStyle name="Calculation 2" xfId="180"/>
    <cellStyle name="Calculation 2 10" xfId="4716"/>
    <cellStyle name="Calculation 2 10 2" xfId="6863"/>
    <cellStyle name="Calculation 2 10 3" xfId="8568"/>
    <cellStyle name="Calculation 2 11" xfId="2517"/>
    <cellStyle name="Calculation 2 11 2" xfId="6862"/>
    <cellStyle name="Calculation 2 11 3" xfId="8569"/>
    <cellStyle name="Calculation 2 2" xfId="181"/>
    <cellStyle name="Calculation 2 2 2" xfId="643"/>
    <cellStyle name="Calculation 2 2 2 2" xfId="4718"/>
    <cellStyle name="Calculation 2 2 2 2 2" xfId="6859"/>
    <cellStyle name="Calculation 2 2 2 2 3" xfId="8572"/>
    <cellStyle name="Calculation 2 2 2 3" xfId="3129"/>
    <cellStyle name="Calculation 2 2 2 3 2" xfId="6858"/>
    <cellStyle name="Calculation 2 2 2 3 3" xfId="8573"/>
    <cellStyle name="Calculation 2 2 2 4" xfId="10160"/>
    <cellStyle name="Calculation 2 2 3" xfId="4717"/>
    <cellStyle name="Calculation 2 2 4" xfId="2518"/>
    <cellStyle name="Calculation 2 2 5" xfId="6861"/>
    <cellStyle name="Calculation 2 2 6" xfId="8570"/>
    <cellStyle name="Calculation 2 2 7" xfId="9877"/>
    <cellStyle name="Calculation 2 3" xfId="792"/>
    <cellStyle name="Calculation 2 3 2" xfId="4719"/>
    <cellStyle name="Calculation 2 3 2 2" xfId="6854"/>
    <cellStyle name="Calculation 2 3 2 3" xfId="8577"/>
    <cellStyle name="Calculation 2 3 3" xfId="2519"/>
    <cellStyle name="Calculation 2 3 3 2" xfId="6853"/>
    <cellStyle name="Calculation 2 3 3 3" xfId="8578"/>
    <cellStyle name="Calculation 2 3 4" xfId="6855"/>
    <cellStyle name="Calculation 2 3 5" xfId="8576"/>
    <cellStyle name="Calculation 2 3 6" xfId="9850"/>
    <cellStyle name="Calculation 2 4" xfId="451"/>
    <cellStyle name="Calculation 2 4 2" xfId="4720"/>
    <cellStyle name="Calculation 2 4 3" xfId="2520"/>
    <cellStyle name="Calculation 2 4 4" xfId="6852"/>
    <cellStyle name="Calculation 2 4 5" xfId="8579"/>
    <cellStyle name="Calculation 2 5" xfId="885"/>
    <cellStyle name="Calculation 2 5 2" xfId="4721"/>
    <cellStyle name="Calculation 2 5 2 2" xfId="6848"/>
    <cellStyle name="Calculation 2 5 2 3" xfId="8583"/>
    <cellStyle name="Calculation 2 5 3" xfId="2915"/>
    <cellStyle name="Calculation 2 5 3 2" xfId="6847"/>
    <cellStyle name="Calculation 2 5 3 3" xfId="8584"/>
    <cellStyle name="Calculation 2 5 4" xfId="9818"/>
    <cellStyle name="Calculation 2 6" xfId="3128"/>
    <cellStyle name="Calculation 2 6 2" xfId="4722"/>
    <cellStyle name="Calculation 2 6 3" xfId="5394"/>
    <cellStyle name="Calculation 2 6 4" xfId="9215"/>
    <cellStyle name="Calculation 2 7" xfId="3394"/>
    <cellStyle name="Calculation 2 7 2" xfId="4723"/>
    <cellStyle name="Calculation 2 7 2 2" xfId="6842"/>
    <cellStyle name="Calculation 2 7 2 3" xfId="8589"/>
    <cellStyle name="Calculation 2 8" xfId="3736"/>
    <cellStyle name="Calculation 2 8 2" xfId="6841"/>
    <cellStyle name="Calculation 2 8 3" xfId="8590"/>
    <cellStyle name="Calculation 2 9" xfId="3820"/>
    <cellStyle name="Calculation 2 9 2" xfId="6840"/>
    <cellStyle name="Calculation 2 9 3" xfId="8591"/>
    <cellStyle name="Calculation 3" xfId="182"/>
    <cellStyle name="Calculation 3 2" xfId="2522"/>
    <cellStyle name="Calculation 3 2 2" xfId="4725"/>
    <cellStyle name="Calculation 3 2 2 2" xfId="6728"/>
    <cellStyle name="Calculation 3 2 3" xfId="9763"/>
    <cellStyle name="Calculation 3 3" xfId="2523"/>
    <cellStyle name="Calculation 3 3 2" xfId="4726"/>
    <cellStyle name="Calculation 3 3 2 2" xfId="6835"/>
    <cellStyle name="Calculation 3 3 2 3" xfId="8595"/>
    <cellStyle name="Calculation 3 3 3" xfId="6836"/>
    <cellStyle name="Calculation 3 3 4" xfId="8594"/>
    <cellStyle name="Calculation 3 3 5" xfId="9667"/>
    <cellStyle name="Calculation 3 4" xfId="4724"/>
    <cellStyle name="Calculation 3 4 2" xfId="9516"/>
    <cellStyle name="Calculation 3 5" xfId="2521"/>
    <cellStyle name="Calculation 3 5 2" xfId="9415"/>
    <cellStyle name="Calculation 3 6" xfId="6839"/>
    <cellStyle name="Calculation 3 6 2" xfId="9344"/>
    <cellStyle name="Calculation 3 7" xfId="8592"/>
    <cellStyle name="Calculation 3 7 2" xfId="6729"/>
    <cellStyle name="Calculation 3 8" xfId="9950"/>
    <cellStyle name="Calculation 4" xfId="183"/>
    <cellStyle name="Calculation 4 2" xfId="4727"/>
    <cellStyle name="Calculation 4 2 2" xfId="6831"/>
    <cellStyle name="Calculation 4 2 3" xfId="8599"/>
    <cellStyle name="Calculation 4 2 4" xfId="6726"/>
    <cellStyle name="Calculation 4 3" xfId="2524"/>
    <cellStyle name="Calculation 4 3 2" xfId="6830"/>
    <cellStyle name="Calculation 4 3 3" xfId="8600"/>
    <cellStyle name="Calculation 4 3 4" xfId="6727"/>
    <cellStyle name="Calculation 4 4" xfId="6832"/>
    <cellStyle name="Calculation 4 5" xfId="8598"/>
    <cellStyle name="Calculation 5" xfId="184"/>
    <cellStyle name="Calculation 5 2" xfId="3344"/>
    <cellStyle name="Calculation 5 2 2" xfId="6828"/>
    <cellStyle name="Calculation 5 2 3" xfId="8602"/>
    <cellStyle name="Calculation 5 2 4" xfId="6724"/>
    <cellStyle name="Calculation 5 3" xfId="6829"/>
    <cellStyle name="Calculation 5 4" xfId="8601"/>
    <cellStyle name="Calculation 5 5" xfId="6725"/>
    <cellStyle name="Calculation 6" xfId="185"/>
    <cellStyle name="Calculation 6 2" xfId="6827"/>
    <cellStyle name="Calculation 6 2 2" xfId="6722"/>
    <cellStyle name="Calculation 6 3" xfId="8603"/>
    <cellStyle name="Calculation 6 4" xfId="6723"/>
    <cellStyle name="Calculation 7" xfId="186"/>
    <cellStyle name="Calculation 7 2" xfId="6826"/>
    <cellStyle name="Calculation 7 2 2" xfId="6720"/>
    <cellStyle name="Calculation 7 3" xfId="8604"/>
    <cellStyle name="Calculation 7 4" xfId="6721"/>
    <cellStyle name="Calculation 8" xfId="577"/>
    <cellStyle name="Calculation 9" xfId="5589"/>
    <cellStyle name="Check Cell" xfId="5644" builtinId="23" customBuiltin="1"/>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2 5" xfId="9187"/>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2 3" xfId="6719"/>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4 4" xfId="6718"/>
    <cellStyle name="Check Cell 5" xfId="190"/>
    <cellStyle name="Check Cell 5 2" xfId="3345"/>
    <cellStyle name="Check Cell 5 3" xfId="6717"/>
    <cellStyle name="Check Cell 6" xfId="191"/>
    <cellStyle name="Check Cell 6 2" xfId="6716"/>
    <cellStyle name="Check Cell 7" xfId="192"/>
    <cellStyle name="Check Cell 7 2" xfId="6715"/>
    <cellStyle name="Check Cell 8" xfId="574"/>
    <cellStyle name="Check Cell 9" xfId="5591"/>
    <cellStyle name="City" xfId="6714"/>
    <cellStyle name="Comma" xfId="1" builtinId="3"/>
    <cellStyle name="Comma  - Style1" xfId="6713"/>
    <cellStyle name="Comma  - Style2" xfId="6712"/>
    <cellStyle name="Comma  - Style3" xfId="6711"/>
    <cellStyle name="Comma  - Style4" xfId="6710"/>
    <cellStyle name="Comma  - Style5" xfId="6709"/>
    <cellStyle name="Comma  - Style6" xfId="6708"/>
    <cellStyle name="Comma  - Style7" xfId="6707"/>
    <cellStyle name="Comma  - Style8" xfId="6706"/>
    <cellStyle name="Comma [0] 2" xfId="9186"/>
    <cellStyle name="Comma 10" xfId="1145"/>
    <cellStyle name="Comma 10 2" xfId="3285"/>
    <cellStyle name="Comma 10 2 2" xfId="8273"/>
    <cellStyle name="Comma 10 2 3" xfId="6705"/>
    <cellStyle name="Comma 10 3" xfId="3132"/>
    <cellStyle name="Comma 10 3 2" xfId="8274"/>
    <cellStyle name="Comma 10 4" xfId="9326"/>
    <cellStyle name="Comma 11" xfId="3775"/>
    <cellStyle name="Comma 11 2" xfId="5332"/>
    <cellStyle name="Comma 11 2 2" xfId="6704"/>
    <cellStyle name="Comma 12" xfId="5677"/>
    <cellStyle name="Comma 12 2" xfId="8277"/>
    <cellStyle name="Comma 12 2 2" xfId="6703"/>
    <cellStyle name="Comma 13" xfId="5667"/>
    <cellStyle name="Comma 13 2" xfId="6702"/>
    <cellStyle name="Comma 13 3" xfId="9185"/>
    <cellStyle name="Comma 14" xfId="9184"/>
    <cellStyle name="Comma 14 2" xfId="6701"/>
    <cellStyle name="Comma 148" xfId="6946"/>
    <cellStyle name="Comma 15" xfId="9183"/>
    <cellStyle name="Comma 15 2" xfId="6700"/>
    <cellStyle name="Comma 16" xfId="9182"/>
    <cellStyle name="Comma 16 2" xfId="6699"/>
    <cellStyle name="Comma 17" xfId="9181"/>
    <cellStyle name="Comma 18" xfId="9180"/>
    <cellStyle name="Comma 19" xfId="9179"/>
    <cellStyle name="Comma 2" xfId="193"/>
    <cellStyle name="Comma 2 2" xfId="194"/>
    <cellStyle name="Comma 2 2 2" xfId="195"/>
    <cellStyle name="Comma 2 2 2 2" xfId="6696"/>
    <cellStyle name="Comma 2 2 2 3" xfId="6942"/>
    <cellStyle name="Comma 2 2 3" xfId="196"/>
    <cellStyle name="Comma 2 2 3 2" xfId="3767"/>
    <cellStyle name="Comma 2 2 3 2 2" xfId="8281"/>
    <cellStyle name="Comma 2 2 3 3" xfId="6697"/>
    <cellStyle name="Comma 2 3" xfId="197"/>
    <cellStyle name="Comma 2 3 2" xfId="3770"/>
    <cellStyle name="Comma 2 3 2 2" xfId="8283"/>
    <cellStyle name="Comma 2 3 2 3" xfId="6911"/>
    <cellStyle name="Comma 2 3 3" xfId="3133"/>
    <cellStyle name="Comma 2 3 3 2" xfId="6695"/>
    <cellStyle name="Comma 2 3 4" xfId="9178"/>
    <cellStyle name="Comma 2 4" xfId="3484"/>
    <cellStyle name="Comma 2 4 2" xfId="3764"/>
    <cellStyle name="Comma 2 4 2 2" xfId="8286"/>
    <cellStyle name="Comma 2 4 3" xfId="5396"/>
    <cellStyle name="Comma 2 4 4" xfId="6698"/>
    <cellStyle name="Comma 2 5" xfId="3760"/>
    <cellStyle name="Comma 2 5 2" xfId="8288"/>
    <cellStyle name="Comma 2 6" xfId="2533"/>
    <cellStyle name="Comma 2 7" xfId="5631"/>
    <cellStyle name="Comma 2 7 2" xfId="10250"/>
    <cellStyle name="Comma 2 8" xfId="11034"/>
    <cellStyle name="Comma 2 9" xfId="6905"/>
    <cellStyle name="Comma 20" xfId="9177"/>
    <cellStyle name="Comma 21" xfId="9176"/>
    <cellStyle name="Comma 22" xfId="9175"/>
    <cellStyle name="Comma 229" xfId="6948"/>
    <cellStyle name="Comma 23" xfId="9174"/>
    <cellStyle name="Comma 24" xfId="9173"/>
    <cellStyle name="Comma 247" xfId="6943"/>
    <cellStyle name="Comma 25" xfId="9172"/>
    <cellStyle name="Comma 26" xfId="9171"/>
    <cellStyle name="Comma 27" xfId="9170"/>
    <cellStyle name="Comma 28" xfId="9169"/>
    <cellStyle name="Comma 29" xfId="9168"/>
    <cellStyle name="Comma 3" xfId="198"/>
    <cellStyle name="Comma 3 2" xfId="2535"/>
    <cellStyle name="Comma 3 2 2" xfId="3486"/>
    <cellStyle name="Comma 3 2 2 2" xfId="6693"/>
    <cellStyle name="Comma 3 2 3" xfId="10224"/>
    <cellStyle name="Comma 3 3" xfId="3485"/>
    <cellStyle name="Comma 3 3 2" xfId="6692"/>
    <cellStyle name="Comma 3 3 3" xfId="10075"/>
    <cellStyle name="Comma 3 4" xfId="2534"/>
    <cellStyle name="Comma 3 4 2" xfId="10091"/>
    <cellStyle name="Comma 3 5" xfId="10179"/>
    <cellStyle name="Comma 3 5 2" xfId="9167"/>
    <cellStyle name="Comma 3 6" xfId="6694"/>
    <cellStyle name="Comma 30" xfId="9166"/>
    <cellStyle name="Comma 31" xfId="9165"/>
    <cellStyle name="Comma 32" xfId="9164"/>
    <cellStyle name="Comma 33" xfId="9163"/>
    <cellStyle name="Comma 34" xfId="9162"/>
    <cellStyle name="Comma 35" xfId="9161"/>
    <cellStyle name="Comma 36" xfId="9160"/>
    <cellStyle name="Comma 37" xfId="9159"/>
    <cellStyle name="Comma 38" xfId="9158"/>
    <cellStyle name="Comma 39" xfId="9157"/>
    <cellStyle name="Comma 4" xfId="199"/>
    <cellStyle name="Comma 4 2" xfId="2537"/>
    <cellStyle name="Comma 4 2 2" xfId="3488"/>
    <cellStyle name="Comma 4 2 3" xfId="9156"/>
    <cellStyle name="Comma 4 3" xfId="2538"/>
    <cellStyle name="Comma 4 3 2" xfId="3489"/>
    <cellStyle name="Comma 4 3 3" xfId="6690"/>
    <cellStyle name="Comma 4 4" xfId="2539"/>
    <cellStyle name="Comma 4 4 2" xfId="3490"/>
    <cellStyle name="Comma 4 4 3" xfId="6691"/>
    <cellStyle name="Comma 4 5" xfId="2540"/>
    <cellStyle name="Comma 4 5 2" xfId="3491"/>
    <cellStyle name="Comma 4 6" xfId="3487"/>
    <cellStyle name="Comma 4 7" xfId="2536"/>
    <cellStyle name="Comma 4 8" xfId="10089"/>
    <cellStyle name="Comma 4_App b.3 Unspent_" xfId="6689"/>
    <cellStyle name="Comma 40" xfId="9155"/>
    <cellStyle name="Comma 41" xfId="9154"/>
    <cellStyle name="Comma 42" xfId="9153"/>
    <cellStyle name="Comma 43" xfId="9152"/>
    <cellStyle name="Comma 44" xfId="9151"/>
    <cellStyle name="Comma 45" xfId="9150"/>
    <cellStyle name="Comma 46" xfId="9149"/>
    <cellStyle name="Comma 47" xfId="9148"/>
    <cellStyle name="Comma 48" xfId="9147"/>
    <cellStyle name="Comma 49" xfId="9146"/>
    <cellStyle name="Comma 5" xfId="200"/>
    <cellStyle name="Comma 5 2" xfId="3492"/>
    <cellStyle name="Comma 5 2 2" xfId="9145"/>
    <cellStyle name="Comma 5 3" xfId="6688"/>
    <cellStyle name="Comma 5 4" xfId="10013"/>
    <cellStyle name="Comma 5_App b.3 Unspent_" xfId="6687"/>
    <cellStyle name="Comma 50" xfId="9144"/>
    <cellStyle name="Comma 51" xfId="9143"/>
    <cellStyle name="Comma 52" xfId="9142"/>
    <cellStyle name="Comma 53" xfId="9141"/>
    <cellStyle name="Comma 54" xfId="9140"/>
    <cellStyle name="Comma 55" xfId="9139"/>
    <cellStyle name="Comma 56" xfId="9138"/>
    <cellStyle name="Comma 57" xfId="9137"/>
    <cellStyle name="Comma 58" xfId="6931"/>
    <cellStyle name="Comma 59" xfId="6929"/>
    <cellStyle name="Comma 6" xfId="201"/>
    <cellStyle name="Comma 6 2" xfId="2541"/>
    <cellStyle name="Comma 6 2 2" xfId="3494"/>
    <cellStyle name="Comma 6 2 3" xfId="6685"/>
    <cellStyle name="Comma 6 3" xfId="3493"/>
    <cellStyle name="Comma 6 3 2" xfId="6686"/>
    <cellStyle name="Comma 6 4" xfId="9136"/>
    <cellStyle name="Comma 6_App b.3 Unspent_" xfId="6684"/>
    <cellStyle name="Comma 60" xfId="6916"/>
    <cellStyle name="Comma 61" xfId="6915"/>
    <cellStyle name="Comma 62" xfId="6907"/>
    <cellStyle name="Comma 63" xfId="6146"/>
    <cellStyle name="Comma 7" xfId="202"/>
    <cellStyle name="Comma 7 2" xfId="3255"/>
    <cellStyle name="Comma 7 2 2" xfId="8313"/>
    <cellStyle name="Comma 7 2 3" xfId="6682"/>
    <cellStyle name="Comma 7 3" xfId="2839"/>
    <cellStyle name="Comma 7 3 2" xfId="8314"/>
    <cellStyle name="Comma 7 3 3" xfId="5676"/>
    <cellStyle name="Comma 7 3 4" xfId="6683"/>
    <cellStyle name="Comma 7 4" xfId="9135"/>
    <cellStyle name="Comma 7_App b.3 Unspent_" xfId="6681"/>
    <cellStyle name="Comma 8" xfId="203"/>
    <cellStyle name="Comma 8 2" xfId="204"/>
    <cellStyle name="Comma 8 2 2" xfId="3275"/>
    <cellStyle name="Comma 8 2 2 2" xfId="8317"/>
    <cellStyle name="Comma 8 2 3" xfId="6679"/>
    <cellStyle name="Comma 8 3" xfId="2997"/>
    <cellStyle name="Comma 8 3 2" xfId="8318"/>
    <cellStyle name="Comma 8 3 3" xfId="6680"/>
    <cellStyle name="Comma 8 4" xfId="9134"/>
    <cellStyle name="Comma 8_App b.3 Unspent_" xfId="6678"/>
    <cellStyle name="Comma 9" xfId="1139"/>
    <cellStyle name="Comma 9 2" xfId="3282"/>
    <cellStyle name="Comma 9 2 2" xfId="8320"/>
    <cellStyle name="Comma 9 2 3" xfId="6675"/>
    <cellStyle name="Comma 9 3" xfId="3056"/>
    <cellStyle name="Comma 9 3 2" xfId="8321"/>
    <cellStyle name="Comma 9 3 3" xfId="6676"/>
    <cellStyle name="Comma 9_App b.3 Unspent_" xfId="6674"/>
    <cellStyle name="Comma0" xfId="2846"/>
    <cellStyle name="Comma0 2" xfId="2960"/>
    <cellStyle name="Comma0 2 2" xfId="3649"/>
    <cellStyle name="Comma0 3" xfId="3599"/>
    <cellStyle name="Copied" xfId="6673"/>
    <cellStyle name="Currency" xfId="2"/>
    <cellStyle name="Currency [$0]" xfId="6672"/>
    <cellStyle name="Currency [£0]" xfId="6671"/>
    <cellStyle name="Currency 10" xfId="5681"/>
    <cellStyle name="Currency 10 2" xfId="6670"/>
    <cellStyle name="Currency 10 2 2 2" xfId="10534"/>
    <cellStyle name="Currency 10 4 2 2 2" xfId="6906"/>
    <cellStyle name="Currency 11" xfId="6903"/>
    <cellStyle name="Currency 12" xfId="6669"/>
    <cellStyle name="Currency 13" xfId="6668"/>
    <cellStyle name="Currency 14" xfId="6147"/>
    <cellStyle name="Currency 2" xfId="426"/>
    <cellStyle name="Currency 2 2" xfId="598"/>
    <cellStyle name="Currency 2 2 2" xfId="853"/>
    <cellStyle name="Currency 2 2 2 2" xfId="6665"/>
    <cellStyle name="Currency 2 2 3" xfId="1141"/>
    <cellStyle name="Currency 2 2 3 2" xfId="8329"/>
    <cellStyle name="Currency 2 2 3 3" xfId="6666"/>
    <cellStyle name="Currency 2 2 4" xfId="3134"/>
    <cellStyle name="Currency 2 2 5" xfId="8327"/>
    <cellStyle name="Currency 2 3" xfId="3204"/>
    <cellStyle name="Currency 2 3 2" xfId="3298"/>
    <cellStyle name="Currency 2 3 2 2" xfId="8332"/>
    <cellStyle name="Currency 2 3 3" xfId="8331"/>
    <cellStyle name="Currency 2 3 4" xfId="6664"/>
    <cellStyle name="Currency 2 4" xfId="3495"/>
    <cellStyle name="Currency 2 4 2" xfId="6667"/>
    <cellStyle name="Currency 2 5" xfId="11017"/>
    <cellStyle name="Currency 3" xfId="2542"/>
    <cellStyle name="Currency 3 2" xfId="3135"/>
    <cellStyle name="Currency 3 2 2" xfId="6661"/>
    <cellStyle name="Currency 3 2 3" xfId="6662"/>
    <cellStyle name="Currency 3 3" xfId="3496"/>
    <cellStyle name="Currency 3 3 2" xfId="6660"/>
    <cellStyle name="Currency 3 4" xfId="6659"/>
    <cellStyle name="Currency 3 5" xfId="6663"/>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2 2" xfId="6657"/>
    <cellStyle name="Currency 5 3" xfId="3500"/>
    <cellStyle name="Currency 5 3 2" xfId="6656"/>
    <cellStyle name="Currency 5 4" xfId="6658"/>
    <cellStyle name="Currency 5 5" xfId="9133"/>
    <cellStyle name="Currency 6" xfId="2547"/>
    <cellStyle name="Currency 6 2" xfId="2548"/>
    <cellStyle name="Currency 6 2 2" xfId="3502"/>
    <cellStyle name="Currency 6 2 2 2" xfId="6655"/>
    <cellStyle name="Currency 6 2 3" xfId="6947"/>
    <cellStyle name="Currency 6 3" xfId="3138"/>
    <cellStyle name="Currency 6 3 2" xfId="3676"/>
    <cellStyle name="Currency 6 4" xfId="3501"/>
    <cellStyle name="Currency 7" xfId="2840"/>
    <cellStyle name="Currency 7 2" xfId="3256"/>
    <cellStyle name="Currency 7 2 2" xfId="8354"/>
    <cellStyle name="Currency 7 2 3" xfId="6654"/>
    <cellStyle name="Currency 7 3" xfId="8353"/>
    <cellStyle name="Currency 7 3 2" xfId="10540"/>
    <cellStyle name="Currency 7_App b.3 Unspent_" xfId="6653"/>
    <cellStyle name="Currency 8" xfId="2996"/>
    <cellStyle name="Currency 8 2" xfId="3274"/>
    <cellStyle name="Currency 8 2 2" xfId="8356"/>
    <cellStyle name="Currency 8 2 3" xfId="6652"/>
    <cellStyle name="Currency 8 3" xfId="8355"/>
    <cellStyle name="Currency 8 4" xfId="6912"/>
    <cellStyle name="Currency 9" xfId="8357"/>
    <cellStyle name="Currency 9 2" xfId="6651"/>
    <cellStyle name="Currency0" xfId="2847"/>
    <cellStyle name="Currency0 2" xfId="2962"/>
    <cellStyle name="Currency0 2 2" xfId="3651"/>
    <cellStyle name="Currency0 2 3" xfId="4741"/>
    <cellStyle name="Currency0 2 4" xfId="6650"/>
    <cellStyle name="Currency0 3" xfId="2961"/>
    <cellStyle name="Currency0 3 2" xfId="3650"/>
    <cellStyle name="Currency0 3 3" xfId="4742"/>
    <cellStyle name="Currency0 3 4" xfId="6649"/>
    <cellStyle name="Currency0 4" xfId="3600"/>
    <cellStyle name="Currency0 4 2" xfId="4743"/>
    <cellStyle name="Currency0 5" xfId="4740"/>
    <cellStyle name="Currency0nospace" xfId="6648"/>
    <cellStyle name="Currency2" xfId="6647"/>
    <cellStyle name="Date" xfId="2848"/>
    <cellStyle name="Date 2" xfId="2963"/>
    <cellStyle name="Date 2 2" xfId="3652"/>
    <cellStyle name="Date 2 3" xfId="6646"/>
    <cellStyle name="Date 3" xfId="3601"/>
    <cellStyle name="Date_App b.3 Unspent_" xfId="6645"/>
    <cellStyle name="DateData" xfId="6644"/>
    <cellStyle name="Days_from_01/21/2006" xfId="6643"/>
    <cellStyle name="Dollars &amp; Cents" xfId="6642"/>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ntered" xfId="6641"/>
    <cellStyle name="Euro" xfId="6640"/>
    <cellStyle name="Euro billion" xfId="6639"/>
    <cellStyle name="Euro million" xfId="6638"/>
    <cellStyle name="Euro thousand" xfId="6637"/>
    <cellStyle name="Euro_12889 GP Contracts v3" xfId="6636"/>
    <cellStyle name="Explanatory Text" xfId="5646" builtinId="53" customBuiltin="1"/>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2 3" xfId="6635"/>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4 4" xfId="6634"/>
    <cellStyle name="Explanatory Text 5" xfId="211"/>
    <cellStyle name="Explanatory Text 5 2" xfId="3349"/>
    <cellStyle name="Explanatory Text 5 3" xfId="6633"/>
    <cellStyle name="Explanatory Text 6" xfId="212"/>
    <cellStyle name="Explanatory Text 6 2" xfId="6632"/>
    <cellStyle name="Explanatory Text 7" xfId="213"/>
    <cellStyle name="Explanatory Text 7 2" xfId="6631"/>
    <cellStyle name="Explanatory Text 8" xfId="569"/>
    <cellStyle name="Explanatory Text 9" xfId="5593"/>
    <cellStyle name="First_Name" xfId="6630"/>
    <cellStyle name="Fixed" xfId="2849"/>
    <cellStyle name="Fixed 2" xfId="2964"/>
    <cellStyle name="Fixed 2 2" xfId="3653"/>
    <cellStyle name="Fixed 2 3" xfId="6629"/>
    <cellStyle name="Fixed 3" xfId="3602"/>
    <cellStyle name="Fixed 3 2" xfId="6628"/>
    <cellStyle name="Fixed_2010-2012 Program Workbook_Incent_FS" xfId="6627"/>
    <cellStyle name="Forecast" xfId="6626"/>
    <cellStyle name="fred" xfId="6625"/>
    <cellStyle name="Fred%" xfId="6624"/>
    <cellStyle name="GBP" xfId="6623"/>
    <cellStyle name="GBP billion" xfId="6622"/>
    <cellStyle name="GBP million" xfId="6621"/>
    <cellStyle name="GBP thousand" xfId="6620"/>
    <cellStyle name="General" xfId="6619"/>
    <cellStyle name="Good" xfId="5638" builtinId="26" customBuiltin="1"/>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2 5" xfId="9132"/>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2 3" xfId="6618"/>
    <cellStyle name="Good 3 3" xfId="2566"/>
    <cellStyle name="Good 3 3 2" xfId="4775"/>
    <cellStyle name="Good 3 4" xfId="4773"/>
    <cellStyle name="Good 3 5" xfId="2564"/>
    <cellStyle name="Good 4" xfId="216"/>
    <cellStyle name="Good 4 2" xfId="4776"/>
    <cellStyle name="Good 4 3" xfId="2567"/>
    <cellStyle name="Good 4 4" xfId="6617"/>
    <cellStyle name="Good 5" xfId="217"/>
    <cellStyle name="Good 5 2" xfId="3350"/>
    <cellStyle name="Good 5 3" xfId="6616"/>
    <cellStyle name="Good 6" xfId="218"/>
    <cellStyle name="Good 6 2" xfId="6615"/>
    <cellStyle name="Good 7" xfId="219"/>
    <cellStyle name="Good 7 2" xfId="6614"/>
    <cellStyle name="Good 8" xfId="588"/>
    <cellStyle name="Good 9" xfId="5584"/>
    <cellStyle name="Grey" xfId="2850"/>
    <cellStyle name="Grey 2" xfId="2851"/>
    <cellStyle name="Grey_2010-2012 Program Workbook Completed_Incent_V2" xfId="6613"/>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2 2 2" xfId="6565"/>
    <cellStyle name="Header2 2 2 2 3" xfId="8881"/>
    <cellStyle name="Header2 2 2 3" xfId="6566"/>
    <cellStyle name="Header2 2 2 4" xfId="8880"/>
    <cellStyle name="Header2 2 3" xfId="4788"/>
    <cellStyle name="Header2 2 3 2" xfId="6564"/>
    <cellStyle name="Header2 2 3 3" xfId="8882"/>
    <cellStyle name="Header2 2 4" xfId="6567"/>
    <cellStyle name="Header2 2 5" xfId="8879"/>
    <cellStyle name="Header2 2 6" xfId="10533"/>
    <cellStyle name="Header2 3" xfId="3007"/>
    <cellStyle name="Header2 3 2" xfId="4790"/>
    <cellStyle name="Header2 3 2 2" xfId="6562"/>
    <cellStyle name="Header2 3 2 3" xfId="8884"/>
    <cellStyle name="Header2 3 3" xfId="6563"/>
    <cellStyle name="Header2 3 4" xfId="8883"/>
    <cellStyle name="Header2 4" xfId="3008"/>
    <cellStyle name="Header2 4 2" xfId="4791"/>
    <cellStyle name="Header2 4 2 2" xfId="6560"/>
    <cellStyle name="Header2 4 2 3" xfId="8886"/>
    <cellStyle name="Header2 4 3" xfId="6561"/>
    <cellStyle name="Header2 4 4" xfId="8885"/>
    <cellStyle name="Header2 5" xfId="4792"/>
    <cellStyle name="Header2 5 2" xfId="6559"/>
    <cellStyle name="Header2 5 3" xfId="8890"/>
    <cellStyle name="Header2 6" xfId="4787"/>
    <cellStyle name="Header2 6 2" xfId="6558"/>
    <cellStyle name="Header2 6 3" xfId="8891"/>
    <cellStyle name="Header2 7" xfId="6568"/>
    <cellStyle name="Header2 8" xfId="8878"/>
    <cellStyle name="Heading 1" xfId="5634" builtinId="16" customBuiltin="1"/>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2 5" xfId="9129"/>
    <cellStyle name="Heading 1 2 3" xfId="889"/>
    <cellStyle name="Heading 1 2 3 2" xfId="4796"/>
    <cellStyle name="Heading 1 2 3 3" xfId="2570"/>
    <cellStyle name="Heading 1 2 3 4" xfId="6612"/>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2_App b.3 Unspent_" xfId="6611"/>
    <cellStyle name="Heading 1 3" xfId="221"/>
    <cellStyle name="Heading 1 3 2" xfId="2573"/>
    <cellStyle name="Heading 1 3 2 2" xfId="4802"/>
    <cellStyle name="Heading 1 3 2 3" xfId="6610"/>
    <cellStyle name="Heading 1 3 3" xfId="2574"/>
    <cellStyle name="Heading 1 3 3 2" xfId="4803"/>
    <cellStyle name="Heading 1 3 4" xfId="4801"/>
    <cellStyle name="Heading 1 3 5" xfId="2572"/>
    <cellStyle name="Heading 1 3 6" xfId="9130"/>
    <cellStyle name="Heading 1 4" xfId="222"/>
    <cellStyle name="Heading 1 4 2" xfId="4804"/>
    <cellStyle name="Heading 1 4 3" xfId="2575"/>
    <cellStyle name="Heading 1 4 4" xfId="6609"/>
    <cellStyle name="Heading 1 5" xfId="223"/>
    <cellStyle name="Heading 1 5 2" xfId="3351"/>
    <cellStyle name="Heading 1 5 3" xfId="6608"/>
    <cellStyle name="Heading 1 6" xfId="224"/>
    <cellStyle name="Heading 1 6 2" xfId="6607"/>
    <cellStyle name="Heading 1 7" xfId="225"/>
    <cellStyle name="Heading 1 7 2" xfId="6606"/>
    <cellStyle name="Heading 1 8" xfId="597"/>
    <cellStyle name="Heading 1 9" xfId="5580"/>
    <cellStyle name="Heading 2" xfId="5635" builtinId="17" customBuiltin="1"/>
    <cellStyle name="Heading 2 10" xfId="10180"/>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2 5" xfId="9125"/>
    <cellStyle name="Heading 2 2 3" xfId="799"/>
    <cellStyle name="Heading 2 2 3 2" xfId="4808"/>
    <cellStyle name="Heading 2 2 3 3" xfId="2578"/>
    <cellStyle name="Heading 2 2 3 4" xfId="6605"/>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2_App b.3 Unspent_" xfId="6604"/>
    <cellStyle name="Heading 2 3" xfId="227"/>
    <cellStyle name="Heading 2 3 2" xfId="2581"/>
    <cellStyle name="Heading 2 3 2 2" xfId="4814"/>
    <cellStyle name="Heading 2 3 2 3" xfId="6603"/>
    <cellStyle name="Heading 2 3 3" xfId="2582"/>
    <cellStyle name="Heading 2 3 3 2" xfId="4815"/>
    <cellStyle name="Heading 2 3 4" xfId="4813"/>
    <cellStyle name="Heading 2 3 5" xfId="2580"/>
    <cellStyle name="Heading 2 3 6" xfId="9126"/>
    <cellStyle name="Heading 2 4" xfId="228"/>
    <cellStyle name="Heading 2 4 2" xfId="4816"/>
    <cellStyle name="Heading 2 4 3" xfId="2583"/>
    <cellStyle name="Heading 2 4 4" xfId="6602"/>
    <cellStyle name="Heading 2 5" xfId="229"/>
    <cellStyle name="Heading 2 5 2" xfId="3352"/>
    <cellStyle name="Heading 2 5 3" xfId="6601"/>
    <cellStyle name="Heading 2 6" xfId="230"/>
    <cellStyle name="Heading 2 6 2" xfId="6600"/>
    <cellStyle name="Heading 2 7" xfId="231"/>
    <cellStyle name="Heading 2 7 2" xfId="6599"/>
    <cellStyle name="Heading 2 8" xfId="596"/>
    <cellStyle name="Heading 2 9" xfId="5581"/>
    <cellStyle name="Heading 3" xfId="5636" builtinId="18" customBuiltin="1"/>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2 5" xfId="9124"/>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2 3" xfId="6598"/>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4 4" xfId="6597"/>
    <cellStyle name="Heading 3 5" xfId="235"/>
    <cellStyle name="Heading 3 5 2" xfId="3353"/>
    <cellStyle name="Heading 3 5 3" xfId="6596"/>
    <cellStyle name="Heading 3 6" xfId="236"/>
    <cellStyle name="Heading 3 6 2" xfId="6595"/>
    <cellStyle name="Heading 3 7" xfId="237"/>
    <cellStyle name="Heading 3 7 2" xfId="6594"/>
    <cellStyle name="Heading 3 8" xfId="595"/>
    <cellStyle name="Heading 3 9" xfId="5582"/>
    <cellStyle name="Heading 4" xfId="5637" builtinId="19" customBuiltin="1"/>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2 5" xfId="912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83"/>
    <cellStyle name="Heading1" xfId="2855"/>
    <cellStyle name="Heading1 2" xfId="2968"/>
    <cellStyle name="Heading1 2 2" xfId="3654"/>
    <cellStyle name="Heading1 3" xfId="3603"/>
    <cellStyle name="Heading1_2010-2012 Program Workbook_Incent_FS" xfId="6593"/>
    <cellStyle name="Heading2" xfId="2856"/>
    <cellStyle name="Heading2 2" xfId="2969"/>
    <cellStyle name="Heading2 2 2" xfId="3655"/>
    <cellStyle name="Heading2 3" xfId="3604"/>
    <cellStyle name="Heading2_2010-2012 Program Workbook_Incent_FS" xfId="6592"/>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ighlite" xfId="6591"/>
    <cellStyle name="hilite" xfId="6590"/>
    <cellStyle name="Hyperlink 2" xfId="2600"/>
    <cellStyle name="Hyperlink 2 2" xfId="4845"/>
    <cellStyle name="Hyperlink 2 3" xfId="9117"/>
    <cellStyle name="Hyperlink 3" xfId="4846"/>
    <cellStyle name="Hyperlink 3 2" xfId="9116"/>
    <cellStyle name="Hyperlink 4" xfId="2843"/>
    <cellStyle name="Hyperlink 4 2" xfId="9115"/>
    <cellStyle name="Hyperlink 5" xfId="9114"/>
    <cellStyle name="Input" xfId="9890"/>
    <cellStyle name="Input [yellow]" xfId="2860"/>
    <cellStyle name="Input [yellow] 2" xfId="2861"/>
    <cellStyle name="Input [yellow] 2 2" xfId="6391"/>
    <cellStyle name="Input [yellow] 2 2 2" xfId="6588"/>
    <cellStyle name="Input [yellow] 2 3" xfId="9189"/>
    <cellStyle name="Input [yellow] 2 4" xfId="6589"/>
    <cellStyle name="Input [yellow] 3" xfId="6392"/>
    <cellStyle name="Input [yellow] 3 2" xfId="6587"/>
    <cellStyle name="Input [yellow] 4" xfId="9188"/>
    <cellStyle name="Input [yellow] 5" xfId="9113"/>
    <cellStyle name="Input [yellow]_2010-2012 Program Workbook Completed_Incent_V2" xfId="6586"/>
    <cellStyle name="Input 10" xfId="3010"/>
    <cellStyle name="Input 10 2" xfId="4848"/>
    <cellStyle name="Input 10 2 2" xfId="6389"/>
    <cellStyle name="Input 10 2 3" xfId="9191"/>
    <cellStyle name="Input 10 3" xfId="4847"/>
    <cellStyle name="Input 10 3 2" xfId="6388"/>
    <cellStyle name="Input 10 3 3" xfId="9192"/>
    <cellStyle name="Input 10 4" xfId="6390"/>
    <cellStyle name="Input 10 5" xfId="9190"/>
    <cellStyle name="Input 11" xfId="3011"/>
    <cellStyle name="Input 11 2" xfId="4849"/>
    <cellStyle name="Input 11 2 2" xfId="6386"/>
    <cellStyle name="Input 11 2 3" xfId="9194"/>
    <cellStyle name="Input 11 3" xfId="6387"/>
    <cellStyle name="Input 11 4" xfId="9193"/>
    <cellStyle name="Input 12" xfId="3012"/>
    <cellStyle name="Input 12 2" xfId="4850"/>
    <cellStyle name="Input 12 2 2" xfId="6384"/>
    <cellStyle name="Input 12 2 3" xfId="9196"/>
    <cellStyle name="Input 12 3" xfId="6385"/>
    <cellStyle name="Input 12 4" xfId="9195"/>
    <cellStyle name="Input 13" xfId="3013"/>
    <cellStyle name="Input 13 2" xfId="4851"/>
    <cellStyle name="Input 13 2 2" xfId="6382"/>
    <cellStyle name="Input 13 2 3" xfId="9198"/>
    <cellStyle name="Input 13 3" xfId="6383"/>
    <cellStyle name="Input 13 4" xfId="9197"/>
    <cellStyle name="Input 14" xfId="3014"/>
    <cellStyle name="Input 14 2" xfId="4852"/>
    <cellStyle name="Input 14 2 2" xfId="6380"/>
    <cellStyle name="Input 14 2 3" xfId="9200"/>
    <cellStyle name="Input 14 3" xfId="6381"/>
    <cellStyle name="Input 14 4" xfId="9199"/>
    <cellStyle name="Input 15" xfId="3015"/>
    <cellStyle name="Input 15 2" xfId="4853"/>
    <cellStyle name="Input 15 2 2" xfId="6378"/>
    <cellStyle name="Input 15 2 3" xfId="9202"/>
    <cellStyle name="Input 15 3" xfId="6379"/>
    <cellStyle name="Input 15 4" xfId="9201"/>
    <cellStyle name="Input 16" xfId="3016"/>
    <cellStyle name="Input 16 2" xfId="4854"/>
    <cellStyle name="Input 16 2 2" xfId="6376"/>
    <cellStyle name="Input 16 2 3" xfId="9204"/>
    <cellStyle name="Input 16 3" xfId="6377"/>
    <cellStyle name="Input 16 4" xfId="9203"/>
    <cellStyle name="Input 17" xfId="3017"/>
    <cellStyle name="Input 17 2" xfId="4855"/>
    <cellStyle name="Input 17 2 2" xfId="6374"/>
    <cellStyle name="Input 17 2 3" xfId="9206"/>
    <cellStyle name="Input 17 3" xfId="6375"/>
    <cellStyle name="Input 17 4" xfId="9205"/>
    <cellStyle name="Input 18" xfId="3018"/>
    <cellStyle name="Input 18 2" xfId="4856"/>
    <cellStyle name="Input 18 2 2" xfId="6372"/>
    <cellStyle name="Input 18 2 3" xfId="9209"/>
    <cellStyle name="Input 18 3" xfId="6373"/>
    <cellStyle name="Input 18 4" xfId="9207"/>
    <cellStyle name="Input 19" xfId="3019"/>
    <cellStyle name="Input 19 2" xfId="4857"/>
    <cellStyle name="Input 19 2 2" xfId="6370"/>
    <cellStyle name="Input 19 2 3" xfId="9211"/>
    <cellStyle name="Input 19 3" xfId="6371"/>
    <cellStyle name="Input 19 4" xfId="9210"/>
    <cellStyle name="Input 2" xfId="244"/>
    <cellStyle name="Input 2 10" xfId="4858"/>
    <cellStyle name="Input 2 10 2" xfId="6368"/>
    <cellStyle name="Input 2 10 3" xfId="9213"/>
    <cellStyle name="Input 2 11" xfId="2601"/>
    <cellStyle name="Input 2 11 2" xfId="6367"/>
    <cellStyle name="Input 2 11 3" xfId="9214"/>
    <cellStyle name="Input 2 12" xfId="6369"/>
    <cellStyle name="Input 2 13" xfId="9212"/>
    <cellStyle name="Input 2 2" xfId="653"/>
    <cellStyle name="Input 2 2 2" xfId="3155"/>
    <cellStyle name="Input 2 2 2 2" xfId="4860"/>
    <cellStyle name="Input 2 2 2 2 2" xfId="6364"/>
    <cellStyle name="Input 2 2 2 2 3" xfId="9217"/>
    <cellStyle name="Input 2 2 2 3" xfId="6365"/>
    <cellStyle name="Input 2 2 2 4" xfId="9216"/>
    <cellStyle name="Input 2 2 2 5" xfId="6585"/>
    <cellStyle name="Input 2 2 3" xfId="4859"/>
    <cellStyle name="Input 2 2 4" xfId="2602"/>
    <cellStyle name="Input 2 2 5" xfId="9807"/>
    <cellStyle name="Input 2 3" xfId="802"/>
    <cellStyle name="Input 2 3 2" xfId="4861"/>
    <cellStyle name="Input 2 3 2 2" xfId="6360"/>
    <cellStyle name="Input 2 3 2 3" xfId="9220"/>
    <cellStyle name="Input 2 3 3" xfId="2603"/>
    <cellStyle name="Input 2 3 3 2" xfId="6359"/>
    <cellStyle name="Input 2 3 3 3" xfId="9221"/>
    <cellStyle name="Input 2 3 4" xfId="6361"/>
    <cellStyle name="Input 2 3 5" xfId="9219"/>
    <cellStyle name="Input 2 3 6" xfId="9767"/>
    <cellStyle name="Input 2 4" xfId="458"/>
    <cellStyle name="Input 2 4 2" xfId="4862"/>
    <cellStyle name="Input 2 4 3" xfId="2604"/>
    <cellStyle name="Input 2 4 4" xfId="6358"/>
    <cellStyle name="Input 2 4 5" xfId="9222"/>
    <cellStyle name="Input 2 5" xfId="893"/>
    <cellStyle name="Input 2 5 2" xfId="4863"/>
    <cellStyle name="Input 2 5 2 2" xfId="6354"/>
    <cellStyle name="Input 2 5 2 3" xfId="9224"/>
    <cellStyle name="Input 2 5 3" xfId="2924"/>
    <cellStyle name="Input 2 5 3 2" xfId="6353"/>
    <cellStyle name="Input 2 5 3 3" xfId="9225"/>
    <cellStyle name="Input 2 5 4" xfId="10549"/>
    <cellStyle name="Input 2 6" xfId="3154"/>
    <cellStyle name="Input 2 6 2" xfId="4864"/>
    <cellStyle name="Input 2 6 3" xfId="5403"/>
    <cellStyle name="Input 2 6 3 2" xfId="6350"/>
    <cellStyle name="Input 2 6 3 3" xfId="9229"/>
    <cellStyle name="Input 2 6 4" xfId="9112"/>
    <cellStyle name="Input 2 7" xfId="3392"/>
    <cellStyle name="Input 2 7 2" xfId="4865"/>
    <cellStyle name="Input 2 7 2 2" xfId="6348"/>
    <cellStyle name="Input 2 7 2 3" xfId="9230"/>
    <cellStyle name="Input 2 8" xfId="3744"/>
    <cellStyle name="Input 2 8 2" xfId="6347"/>
    <cellStyle name="Input 2 8 3" xfId="9231"/>
    <cellStyle name="Input 2 9" xfId="3831"/>
    <cellStyle name="Input 2 9 2" xfId="6346"/>
    <cellStyle name="Input 2 9 3" xfId="9232"/>
    <cellStyle name="Input 20" xfId="3020"/>
    <cellStyle name="Input 20 2" xfId="4866"/>
    <cellStyle name="Input 20 2 2" xfId="6344"/>
    <cellStyle name="Input 20 2 3" xfId="9234"/>
    <cellStyle name="Input 20 3" xfId="6345"/>
    <cellStyle name="Input 20 4" xfId="9233"/>
    <cellStyle name="Input 21" xfId="3021"/>
    <cellStyle name="Input 21 2" xfId="4867"/>
    <cellStyle name="Input 21 2 2" xfId="6342"/>
    <cellStyle name="Input 21 2 3" xfId="9236"/>
    <cellStyle name="Input 21 3" xfId="6343"/>
    <cellStyle name="Input 21 4" xfId="9235"/>
    <cellStyle name="Input 22" xfId="3022"/>
    <cellStyle name="Input 22 2" xfId="4868"/>
    <cellStyle name="Input 22 2 2" xfId="6340"/>
    <cellStyle name="Input 22 2 3" xfId="9238"/>
    <cellStyle name="Input 22 3" xfId="6341"/>
    <cellStyle name="Input 22 4" xfId="9237"/>
    <cellStyle name="Input 23" xfId="3023"/>
    <cellStyle name="Input 23 2" xfId="4869"/>
    <cellStyle name="Input 23 2 2" xfId="6338"/>
    <cellStyle name="Input 23 2 3" xfId="9240"/>
    <cellStyle name="Input 23 3" xfId="6339"/>
    <cellStyle name="Input 23 4" xfId="9239"/>
    <cellStyle name="Input 24" xfId="3355"/>
    <cellStyle name="Input 24 2" xfId="6337"/>
    <cellStyle name="Input 24 3" xfId="9241"/>
    <cellStyle name="Input 25" xfId="3440"/>
    <cellStyle name="Input 25 2" xfId="6336"/>
    <cellStyle name="Input 25 3" xfId="9242"/>
    <cellStyle name="Input 26" xfId="3451"/>
    <cellStyle name="Input 26 2" xfId="6335"/>
    <cellStyle name="Input 26 3" xfId="9243"/>
    <cellStyle name="Input 27" xfId="3363"/>
    <cellStyle name="Input 27 2" xfId="6334"/>
    <cellStyle name="Input 27 3" xfId="9244"/>
    <cellStyle name="Input 28" xfId="3448"/>
    <cellStyle name="Input 28 2" xfId="6333"/>
    <cellStyle name="Input 28 3" xfId="9245"/>
    <cellStyle name="Input 29" xfId="5322"/>
    <cellStyle name="Input 29 2" xfId="6332"/>
    <cellStyle name="Input 29 3" xfId="9246"/>
    <cellStyle name="Input 3" xfId="245"/>
    <cellStyle name="Input 3 10" xfId="9949"/>
    <cellStyle name="Input 3 2" xfId="2606"/>
    <cellStyle name="Input 3 2 2" xfId="4871"/>
    <cellStyle name="Input 3 2 2 2" xfId="6583"/>
    <cellStyle name="Input 3 2 3" xfId="9762"/>
    <cellStyle name="Input 3 3" xfId="2607"/>
    <cellStyle name="Input 3 3 2" xfId="4872"/>
    <cellStyle name="Input 3 3 2 2" xfId="6327"/>
    <cellStyle name="Input 3 3 2 3" xfId="9250"/>
    <cellStyle name="Input 3 3 3" xfId="6328"/>
    <cellStyle name="Input 3 3 4" xfId="9249"/>
    <cellStyle name="Input 3 3 5" xfId="9666"/>
    <cellStyle name="Input 3 4" xfId="2938"/>
    <cellStyle name="Input 3 4 2" xfId="4873"/>
    <cellStyle name="Input 3 4 2 2" xfId="6325"/>
    <cellStyle name="Input 3 4 2 3" xfId="9252"/>
    <cellStyle name="Input 3 4 3" xfId="6326"/>
    <cellStyle name="Input 3 4 4" xfId="9251"/>
    <cellStyle name="Input 3 4 5" xfId="9515"/>
    <cellStyle name="Input 3 5" xfId="4874"/>
    <cellStyle name="Input 3 5 2" xfId="9413"/>
    <cellStyle name="Input 3 6" xfId="4870"/>
    <cellStyle name="Input 3 6 2" xfId="6323"/>
    <cellStyle name="Input 3 6 3" xfId="9253"/>
    <cellStyle name="Input 3 6 4" xfId="9420"/>
    <cellStyle name="Input 3 7" xfId="2605"/>
    <cellStyle name="Input 3 7 2" xfId="6584"/>
    <cellStyle name="Input 3 8" xfId="6331"/>
    <cellStyle name="Input 3 9" xfId="9247"/>
    <cellStyle name="Input 30" xfId="5324"/>
    <cellStyle name="Input 31" xfId="5587"/>
    <cellStyle name="Input 32" xfId="8768"/>
    <cellStyle name="Input 33" xfId="10272"/>
    <cellStyle name="Input 34" xfId="10536"/>
    <cellStyle name="Input 35" xfId="11095"/>
    <cellStyle name="Input 4" xfId="246"/>
    <cellStyle name="Input 4 2" xfId="2940"/>
    <cellStyle name="Input 4 2 2" xfId="4876"/>
    <cellStyle name="Input 4 2 2 2" xfId="6316"/>
    <cellStyle name="Input 4 2 2 3" xfId="9257"/>
    <cellStyle name="Input 4 2 3" xfId="6317"/>
    <cellStyle name="Input 4 2 4" xfId="9256"/>
    <cellStyle name="Input 4 2 5" xfId="6581"/>
    <cellStyle name="Input 4 3" xfId="4877"/>
    <cellStyle name="Input 4 3 2" xfId="6315"/>
    <cellStyle name="Input 4 3 3" xfId="9258"/>
    <cellStyle name="Input 4 3 4" xfId="6582"/>
    <cellStyle name="Input 4 4" xfId="4875"/>
    <cellStyle name="Input 4 4 2" xfId="6314"/>
    <cellStyle name="Input 4 4 3" xfId="9259"/>
    <cellStyle name="Input 4 5" xfId="2608"/>
    <cellStyle name="Input 4 5 2" xfId="6313"/>
    <cellStyle name="Input 4 5 3" xfId="9260"/>
    <cellStyle name="Input 4 6" xfId="6318"/>
    <cellStyle name="Input 4 7" xfId="9255"/>
    <cellStyle name="Input 5" xfId="247"/>
    <cellStyle name="Input 5 2" xfId="4879"/>
    <cellStyle name="Input 5 2 2" xfId="6311"/>
    <cellStyle name="Input 5 2 3" xfId="9262"/>
    <cellStyle name="Input 5 2 4" xfId="6580"/>
    <cellStyle name="Input 5 3" xfId="4878"/>
    <cellStyle name="Input 5 3 2" xfId="6310"/>
    <cellStyle name="Input 5 3 3" xfId="9263"/>
    <cellStyle name="Input 5 4" xfId="2937"/>
    <cellStyle name="Input 5 4 2" xfId="6309"/>
    <cellStyle name="Input 5 4 3" xfId="9264"/>
    <cellStyle name="Input 5 5" xfId="6312"/>
    <cellStyle name="Input 5 6" xfId="9261"/>
    <cellStyle name="Input 6" xfId="248"/>
    <cellStyle name="Input 6 2" xfId="4881"/>
    <cellStyle name="Input 6 2 2" xfId="6307"/>
    <cellStyle name="Input 6 2 3" xfId="9266"/>
    <cellStyle name="Input 6 2 4" xfId="6579"/>
    <cellStyle name="Input 6 3" xfId="4880"/>
    <cellStyle name="Input 6 3 2" xfId="6306"/>
    <cellStyle name="Input 6 3 3" xfId="9267"/>
    <cellStyle name="Input 6 4" xfId="2933"/>
    <cellStyle name="Input 6 4 2" xfId="6305"/>
    <cellStyle name="Input 6 4 3" xfId="9268"/>
    <cellStyle name="Input 6 5" xfId="6308"/>
    <cellStyle name="Input 6 6" xfId="9265"/>
    <cellStyle name="Input 7" xfId="249"/>
    <cellStyle name="Input 7 2" xfId="4883"/>
    <cellStyle name="Input 7 2 2" xfId="6302"/>
    <cellStyle name="Input 7 2 3" xfId="9270"/>
    <cellStyle name="Input 7 2 4" xfId="6578"/>
    <cellStyle name="Input 7 3" xfId="4882"/>
    <cellStyle name="Input 7 3 2" xfId="6301"/>
    <cellStyle name="Input 7 3 3" xfId="9271"/>
    <cellStyle name="Input 7 4" xfId="2936"/>
    <cellStyle name="Input 7 4 2" xfId="6300"/>
    <cellStyle name="Input 7 4 3" xfId="9272"/>
    <cellStyle name="Input 7 5" xfId="6304"/>
    <cellStyle name="Input 7 6" xfId="9269"/>
    <cellStyle name="Input 8" xfId="580"/>
    <cellStyle name="Input 8 2" xfId="4885"/>
    <cellStyle name="Input 8 2 2" xfId="6298"/>
    <cellStyle name="Input 8 2 3" xfId="9273"/>
    <cellStyle name="Input 8 3" xfId="4884"/>
    <cellStyle name="Input 8 3 2" xfId="6297"/>
    <cellStyle name="Input 8 3 3" xfId="9274"/>
    <cellStyle name="Input 8 4" xfId="2945"/>
    <cellStyle name="Input 8 4 2" xfId="6296"/>
    <cellStyle name="Input 8 4 3" xfId="9275"/>
    <cellStyle name="Input 8 5" xfId="6930"/>
    <cellStyle name="Input 9" xfId="3024"/>
    <cellStyle name="Input 9 2" xfId="4887"/>
    <cellStyle name="Input 9 2 2" xfId="6294"/>
    <cellStyle name="Input 9 2 3" xfId="9277"/>
    <cellStyle name="Input 9 3" xfId="4886"/>
    <cellStyle name="Input 9 3 2" xfId="6293"/>
    <cellStyle name="Input 9 3 3" xfId="9278"/>
    <cellStyle name="Input 9 4" xfId="6295"/>
    <cellStyle name="Input 9 5" xfId="9276"/>
    <cellStyle name="LabelWithTotals" xfId="6577"/>
    <cellStyle name="Last,_First" xfId="6575"/>
    <cellStyle name="Last_Name" xfId="6576"/>
    <cellStyle name="Linked Cell" xfId="5643" builtinId="24" customBuiltin="1"/>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2 5" xfId="91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0"/>
    <cellStyle name="Millares [0]_2AV_M_M " xfId="6574"/>
    <cellStyle name="Millares_2AV_M_M " xfId="6573"/>
    <cellStyle name="million" xfId="6572"/>
    <cellStyle name="Moneda [0]_2AV_M_M " xfId="6571"/>
    <cellStyle name="Moneda_2AV_M_M " xfId="6570"/>
    <cellStyle name="MyHeading1" xfId="6569"/>
    <cellStyle name="Name" xfId="10530"/>
    <cellStyle name="Neutral" xfId="5640" builtinId="28" customBuiltin="1"/>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2 5" xfId="9107"/>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2 3" xfId="6557"/>
    <cellStyle name="Neutral 3 3" xfId="2623"/>
    <cellStyle name="Neutral 3 3 2" xfId="4910"/>
    <cellStyle name="Neutral 3 4" xfId="4908"/>
    <cellStyle name="Neutral 3 5" xfId="2621"/>
    <cellStyle name="Neutral 4" xfId="260"/>
    <cellStyle name="Neutral 4 2" xfId="4911"/>
    <cellStyle name="Neutral 4 3" xfId="2624"/>
    <cellStyle name="Neutral 4 4" xfId="6556"/>
    <cellStyle name="Neutral 5" xfId="261"/>
    <cellStyle name="Neutral 5 2" xfId="3357"/>
    <cellStyle name="Neutral 5 3" xfId="6555"/>
    <cellStyle name="Neutral 6" xfId="262"/>
    <cellStyle name="Neutral 6 2" xfId="6554"/>
    <cellStyle name="Neutral 7" xfId="263"/>
    <cellStyle name="Neutral 7 2" xfId="6553"/>
    <cellStyle name="Neutral 8" xfId="581"/>
    <cellStyle name="Neutral 9" xfId="5586"/>
    <cellStyle name="no dec" xfId="2862"/>
    <cellStyle name="Normal" xfId="0" builtinId="0"/>
    <cellStyle name="Normal - Style1" xfId="2863"/>
    <cellStyle name="Normal - Style1 2" xfId="6552"/>
    <cellStyle name="Normal - Style1 3" xfId="6551"/>
    <cellStyle name="Normal - Style1_2010-2012 Program Workbook_Incent_FS" xfId="6550"/>
    <cellStyle name="Normal - Style2" xfId="6549"/>
    <cellStyle name="Normal - Style3" xfId="6548"/>
    <cellStyle name="Normal - Style4" xfId="6547"/>
    <cellStyle name="Normal - Style5" xfId="6546"/>
    <cellStyle name="Normal - Style6" xfId="6545"/>
    <cellStyle name="Normal - Style7" xfId="6544"/>
    <cellStyle name="Normal - Style8" xfId="6543"/>
    <cellStyle name="Normal 10" xfId="424"/>
    <cellStyle name="Normal 10 2" xfId="2626"/>
    <cellStyle name="Normal 10 2 2" xfId="4913"/>
    <cellStyle name="Normal 10 2 3" xfId="5429"/>
    <cellStyle name="Normal 10 3" xfId="2627"/>
    <cellStyle name="Normal 10 3 2" xfId="3503"/>
    <cellStyle name="Normal 10 3 3" xfId="4914"/>
    <cellStyle name="Normal 10 3 4" xfId="6542"/>
    <cellStyle name="Normal 10 4" xfId="2864"/>
    <cellStyle name="Normal 10 4 2" xfId="3607"/>
    <cellStyle name="Normal 10 4 3" xfId="4915"/>
    <cellStyle name="Normal 10 5" xfId="2971"/>
    <cellStyle name="Normal 10 5 2" xfId="3259"/>
    <cellStyle name="Normal 10 5 2 2" xfId="8888"/>
    <cellStyle name="Normal 10 5 3" xfId="4916"/>
    <cellStyle name="Normal 10 5 3 2" xfId="8889"/>
    <cellStyle name="Normal 10 5 4" xfId="8887"/>
    <cellStyle name="Normal 10 6" xfId="3431"/>
    <cellStyle name="Normal 10 6 2" xfId="3705"/>
    <cellStyle name="Normal 10 6 3" xfId="4917"/>
    <cellStyle name="Normal 10 7" xfId="4912"/>
    <cellStyle name="Normal 10 8" xfId="2625"/>
    <cellStyle name="Normal 10_App b.3 Unspent_" xfId="6541"/>
    <cellStyle name="Normal 100" xfId="5314"/>
    <cellStyle name="Normal 101" xfId="5315"/>
    <cellStyle name="Normal 102" xfId="5323"/>
    <cellStyle name="Normal 102 2" xfId="8897"/>
    <cellStyle name="Normal 103" xfId="5623"/>
    <cellStyle name="Normal 103 2" xfId="8898"/>
    <cellStyle name="Normal 104" xfId="5626"/>
    <cellStyle name="Normal 104 2" xfId="8899"/>
    <cellStyle name="Normal 105" xfId="5628"/>
    <cellStyle name="Normal 105 2" xfId="10181"/>
    <cellStyle name="Normal 106" xfId="5629"/>
    <cellStyle name="Normal 106 2" xfId="10182"/>
    <cellStyle name="Normal 107" xfId="10183"/>
    <cellStyle name="Normal 108" xfId="10184"/>
    <cellStyle name="Normal 109" xfId="10185"/>
    <cellStyle name="Normal 11" xfId="423"/>
    <cellStyle name="Normal 11 10" xfId="2972"/>
    <cellStyle name="Normal 11 10 2" xfId="3260"/>
    <cellStyle name="Normal 11 10 2 2" xfId="8902"/>
    <cellStyle name="Normal 11 10 3" xfId="4919"/>
    <cellStyle name="Normal 11 10 3 2" xfId="8903"/>
    <cellStyle name="Normal 11 10 4" xfId="8901"/>
    <cellStyle name="Normal 11 11" xfId="3215"/>
    <cellStyle name="Normal 11 11 2" xfId="4920"/>
    <cellStyle name="Normal 11 11 2 2" xfId="8905"/>
    <cellStyle name="Normal 11 11 3" xfId="8904"/>
    <cellStyle name="Normal 11 12" xfId="3433"/>
    <cellStyle name="Normal 11 12 2" xfId="8906"/>
    <cellStyle name="Normal 11 13" xfId="3862"/>
    <cellStyle name="Normal 11 14" xfId="4918"/>
    <cellStyle name="Normal 11 15" xfId="2628"/>
    <cellStyle name="Normal 11 15 2" xfId="8909"/>
    <cellStyle name="Normal 11 2" xfId="730"/>
    <cellStyle name="Normal 11 2 10" xfId="2629"/>
    <cellStyle name="Normal 11 2 10 2" xfId="8911"/>
    <cellStyle name="Normal 11 2 11" xfId="8910"/>
    <cellStyle name="Normal 11 2 12" xfId="6539"/>
    <cellStyle name="Normal 11 2 2" xfId="2630"/>
    <cellStyle name="Normal 11 2 2 2" xfId="2631"/>
    <cellStyle name="Normal 11 2 2 2 2" xfId="3218"/>
    <cellStyle name="Normal 11 2 2 2 2 2" xfId="8914"/>
    <cellStyle name="Normal 11 2 2 2 3" xfId="4923"/>
    <cellStyle name="Normal 11 2 2 2 3 2" xfId="8915"/>
    <cellStyle name="Normal 11 2 2 2 4" xfId="8913"/>
    <cellStyle name="Normal 11 2 2 3" xfId="3217"/>
    <cellStyle name="Normal 11 2 2 3 2" xfId="8916"/>
    <cellStyle name="Normal 11 2 2 4" xfId="4922"/>
    <cellStyle name="Normal 11 2 2 4 2" xfId="8917"/>
    <cellStyle name="Normal 11 2 2 5" xfId="8912"/>
    <cellStyle name="Normal 11 2 3" xfId="2632"/>
    <cellStyle name="Normal 11 2 3 2" xfId="2633"/>
    <cellStyle name="Normal 11 2 3 2 2" xfId="3220"/>
    <cellStyle name="Normal 11 2 3 2 2 2" xfId="8920"/>
    <cellStyle name="Normal 11 2 3 2 3" xfId="4925"/>
    <cellStyle name="Normal 11 2 3 2 3 2" xfId="8921"/>
    <cellStyle name="Normal 11 2 3 2 4" xfId="8919"/>
    <cellStyle name="Normal 11 2 3 3" xfId="3219"/>
    <cellStyle name="Normal 11 2 3 3 2" xfId="8922"/>
    <cellStyle name="Normal 11 2 3 4" xfId="4924"/>
    <cellStyle name="Normal 11 2 3 4 2" xfId="8923"/>
    <cellStyle name="Normal 11 2 3 5" xfId="8918"/>
    <cellStyle name="Normal 11 2 4" xfId="2634"/>
    <cellStyle name="Normal 11 2 4 2" xfId="2635"/>
    <cellStyle name="Normal 11 2 4 2 2" xfId="3222"/>
    <cellStyle name="Normal 11 2 4 2 2 2" xfId="8926"/>
    <cellStyle name="Normal 11 2 4 2 3" xfId="4927"/>
    <cellStyle name="Normal 11 2 4 2 3 2" xfId="8927"/>
    <cellStyle name="Normal 11 2 4 2 4" xfId="8925"/>
    <cellStyle name="Normal 11 2 4 3" xfId="3221"/>
    <cellStyle name="Normal 11 2 4 3 2" xfId="8928"/>
    <cellStyle name="Normal 11 2 4 4" xfId="4926"/>
    <cellStyle name="Normal 11 2 4 4 2" xfId="8929"/>
    <cellStyle name="Normal 11 2 4 5" xfId="8924"/>
    <cellStyle name="Normal 11 2 5" xfId="2636"/>
    <cellStyle name="Normal 11 2 5 2" xfId="2637"/>
    <cellStyle name="Normal 11 2 5 2 2" xfId="3224"/>
    <cellStyle name="Normal 11 2 5 2 2 2" xfId="8932"/>
    <cellStyle name="Normal 11 2 5 2 3" xfId="4929"/>
    <cellStyle name="Normal 11 2 5 2 3 2" xfId="8933"/>
    <cellStyle name="Normal 11 2 5 2 4" xfId="8931"/>
    <cellStyle name="Normal 11 2 5 3" xfId="3223"/>
    <cellStyle name="Normal 11 2 5 3 2" xfId="8934"/>
    <cellStyle name="Normal 11 2 5 4" xfId="4928"/>
    <cellStyle name="Normal 11 2 5 4 2" xfId="8935"/>
    <cellStyle name="Normal 11 2 5 5" xfId="8930"/>
    <cellStyle name="Normal 11 2 6" xfId="2638"/>
    <cellStyle name="Normal 11 2 6 2" xfId="2639"/>
    <cellStyle name="Normal 11 2 6 2 2" xfId="3226"/>
    <cellStyle name="Normal 11 2 6 2 2 2" xfId="8938"/>
    <cellStyle name="Normal 11 2 6 2 3" xfId="4931"/>
    <cellStyle name="Normal 11 2 6 2 3 2" xfId="8939"/>
    <cellStyle name="Normal 11 2 6 2 4" xfId="8937"/>
    <cellStyle name="Normal 11 2 6 3" xfId="3225"/>
    <cellStyle name="Normal 11 2 6 3 2" xfId="8940"/>
    <cellStyle name="Normal 11 2 6 4" xfId="4930"/>
    <cellStyle name="Normal 11 2 6 4 2" xfId="8941"/>
    <cellStyle name="Normal 11 2 6 5" xfId="8936"/>
    <cellStyle name="Normal 11 2 7" xfId="2640"/>
    <cellStyle name="Normal 11 2 7 2" xfId="3227"/>
    <cellStyle name="Normal 11 2 7 2 2" xfId="8943"/>
    <cellStyle name="Normal 11 2 7 3" xfId="4932"/>
    <cellStyle name="Normal 11 2 7 3 2" xfId="8944"/>
    <cellStyle name="Normal 11 2 7 4" xfId="8942"/>
    <cellStyle name="Normal 11 2 8" xfId="3216"/>
    <cellStyle name="Normal 11 2 8 2" xfId="8945"/>
    <cellStyle name="Normal 11 2 9" xfId="4921"/>
    <cellStyle name="Normal 11 2 9 2" xfId="8946"/>
    <cellStyle name="Normal 11 3" xfId="1140"/>
    <cellStyle name="Normal 11 3 2" xfId="1425"/>
    <cellStyle name="Normal 11 3 2 2" xfId="3229"/>
    <cellStyle name="Normal 11 3 2 2 2" xfId="8949"/>
    <cellStyle name="Normal 11 3 2 3" xfId="4934"/>
    <cellStyle name="Normal 11 3 2 3 2" xfId="8950"/>
    <cellStyle name="Normal 11 3 2 4" xfId="2642"/>
    <cellStyle name="Normal 11 3 2 4 2" xfId="8951"/>
    <cellStyle name="Normal 11 3 3" xfId="1760"/>
    <cellStyle name="Normal 11 3 3 2" xfId="3228"/>
    <cellStyle name="Normal 11 3 3 2 2" xfId="8953"/>
    <cellStyle name="Normal 11 3 4" xfId="4933"/>
    <cellStyle name="Normal 11 3 4 2" xfId="8954"/>
    <cellStyle name="Normal 11 3 5" xfId="2641"/>
    <cellStyle name="Normal 11 3 5 2" xfId="8955"/>
    <cellStyle name="Normal 11 3 6" xfId="6538"/>
    <cellStyle name="Normal 11 4" xfId="1370"/>
    <cellStyle name="Normal 11 4 2" xfId="2644"/>
    <cellStyle name="Normal 11 4 2 2" xfId="3231"/>
    <cellStyle name="Normal 11 4 2 2 2" xfId="8958"/>
    <cellStyle name="Normal 11 4 2 3" xfId="4936"/>
    <cellStyle name="Normal 11 4 2 3 2" xfId="8959"/>
    <cellStyle name="Normal 11 4 2 4" xfId="8957"/>
    <cellStyle name="Normal 11 4 3" xfId="3230"/>
    <cellStyle name="Normal 11 4 3 2" xfId="8960"/>
    <cellStyle name="Normal 11 4 4" xfId="4935"/>
    <cellStyle name="Normal 11 4 4 2" xfId="8961"/>
    <cellStyle name="Normal 11 4 5" xfId="2643"/>
    <cellStyle name="Normal 11 4 5 2" xfId="8962"/>
    <cellStyle name="Normal 11 4 6" xfId="6540"/>
    <cellStyle name="Normal 11 5" xfId="1753"/>
    <cellStyle name="Normal 11 5 2" xfId="2646"/>
    <cellStyle name="Normal 11 5 2 2" xfId="3233"/>
    <cellStyle name="Normal 11 5 2 2 2" xfId="8965"/>
    <cellStyle name="Normal 11 5 2 3" xfId="4938"/>
    <cellStyle name="Normal 11 5 2 3 2" xfId="8966"/>
    <cellStyle name="Normal 11 5 2 4" xfId="8964"/>
    <cellStyle name="Normal 11 5 3" xfId="3232"/>
    <cellStyle name="Normal 11 5 3 2" xfId="8967"/>
    <cellStyle name="Normal 11 5 4" xfId="4937"/>
    <cellStyle name="Normal 11 5 4 2" xfId="8968"/>
    <cellStyle name="Normal 11 5 5" xfId="2645"/>
    <cellStyle name="Normal 11 5 5 2" xfId="8969"/>
    <cellStyle name="Normal 11 6" xfId="2647"/>
    <cellStyle name="Normal 11 6 2" xfId="2648"/>
    <cellStyle name="Normal 11 6 2 2" xfId="3235"/>
    <cellStyle name="Normal 11 6 2 2 2" xfId="8972"/>
    <cellStyle name="Normal 11 6 2 3" xfId="4940"/>
    <cellStyle name="Normal 11 6 2 3 2" xfId="8973"/>
    <cellStyle name="Normal 11 6 2 4" xfId="8971"/>
    <cellStyle name="Normal 11 6 3" xfId="3234"/>
    <cellStyle name="Normal 11 6 3 2" xfId="8974"/>
    <cellStyle name="Normal 11 6 4" xfId="4939"/>
    <cellStyle name="Normal 11 6 4 2" xfId="8975"/>
    <cellStyle name="Normal 11 6 5" xfId="5428"/>
    <cellStyle name="Normal 11 6 6" xfId="8970"/>
    <cellStyle name="Normal 11 7" xfId="2649"/>
    <cellStyle name="Normal 11 7 2" xfId="2650"/>
    <cellStyle name="Normal 11 7 2 2" xfId="3237"/>
    <cellStyle name="Normal 11 7 2 2 2" xfId="8979"/>
    <cellStyle name="Normal 11 7 2 3" xfId="4942"/>
    <cellStyle name="Normal 11 7 2 3 2" xfId="8980"/>
    <cellStyle name="Normal 11 7 2 4" xfId="8978"/>
    <cellStyle name="Normal 11 7 3" xfId="3236"/>
    <cellStyle name="Normal 11 7 3 2" xfId="8981"/>
    <cellStyle name="Normal 11 7 4" xfId="4941"/>
    <cellStyle name="Normal 11 7 4 2" xfId="8982"/>
    <cellStyle name="Normal 11 7 5" xfId="8977"/>
    <cellStyle name="Normal 11 8" xfId="2651"/>
    <cellStyle name="Normal 11 8 2" xfId="3238"/>
    <cellStyle name="Normal 11 8 2 2" xfId="8984"/>
    <cellStyle name="Normal 11 8 3" xfId="4943"/>
    <cellStyle name="Normal 11 8 3 2" xfId="8985"/>
    <cellStyle name="Normal 11 8 4" xfId="8983"/>
    <cellStyle name="Normal 11 9" xfId="2865"/>
    <cellStyle name="Normal 11 9 2" xfId="3608"/>
    <cellStyle name="Normal 11 9 3" xfId="4944"/>
    <cellStyle name="Normal 11_App b.3 Unspent_" xfId="6537"/>
    <cellStyle name="Normal 110" xfId="10186"/>
    <cellStyle name="Normal 111" xfId="10203"/>
    <cellStyle name="Normal 112" xfId="10208"/>
    <cellStyle name="Normal 112 2" xfId="6536"/>
    <cellStyle name="Normal 113" xfId="10211"/>
    <cellStyle name="Normal 114" xfId="10206"/>
    <cellStyle name="Normal 115" xfId="10229"/>
    <cellStyle name="Normal 116" xfId="10226"/>
    <cellStyle name="Normal 117" xfId="10209"/>
    <cellStyle name="Normal 118" xfId="10216"/>
    <cellStyle name="Normal 119" xfId="10205"/>
    <cellStyle name="Normal 12" xfId="425"/>
    <cellStyle name="Normal 12 2" xfId="599"/>
    <cellStyle name="Normal 12 2 2" xfId="3609"/>
    <cellStyle name="Normal 12 2 3" xfId="4946"/>
    <cellStyle name="Normal 12 2 4" xfId="2866"/>
    <cellStyle name="Normal 12 2 5" xfId="8989"/>
    <cellStyle name="Normal 12 2 6" xfId="6534"/>
    <cellStyle name="Normal 12 3" xfId="902"/>
    <cellStyle name="Normal 12 3 2" xfId="1142"/>
    <cellStyle name="Normal 12 3 2 2" xfId="3261"/>
    <cellStyle name="Normal 12 3 2 2 2" xfId="8994"/>
    <cellStyle name="Normal 12 3 3" xfId="4947"/>
    <cellStyle name="Normal 12 3 3 2" xfId="8995"/>
    <cellStyle name="Normal 12 3 4" xfId="2973"/>
    <cellStyle name="Normal 12 3 4 2" xfId="8996"/>
    <cellStyle name="Normal 12 3 5" xfId="6533"/>
    <cellStyle name="Normal 12 4" xfId="3459"/>
    <cellStyle name="Normal 12 4 2" xfId="3709"/>
    <cellStyle name="Normal 12 4 3" xfId="4948"/>
    <cellStyle name="Normal 12 4 4" xfId="6535"/>
    <cellStyle name="Normal 12 5" xfId="3776"/>
    <cellStyle name="Normal 12 6" xfId="4945"/>
    <cellStyle name="Normal 12 7" xfId="2652"/>
    <cellStyle name="Normal 12_2010 - 2012 CEE Analysis - 2012 Budget DRAFT 11.1.11" xfId="6532"/>
    <cellStyle name="Normal 120" xfId="10227"/>
    <cellStyle name="Normal 121" xfId="10214"/>
    <cellStyle name="Normal 122" xfId="10230"/>
    <cellStyle name="Normal 123" xfId="10207"/>
    <cellStyle name="Normal 124" xfId="10225"/>
    <cellStyle name="Normal 125" xfId="10234"/>
    <cellStyle name="Normal 126" xfId="10241"/>
    <cellStyle name="Normal 127" xfId="10243"/>
    <cellStyle name="Normal 128" xfId="10245"/>
    <cellStyle name="Normal 129" xfId="10248"/>
    <cellStyle name="Normal 13" xfId="693"/>
    <cellStyle name="Normal 13 10" xfId="3239"/>
    <cellStyle name="Normal 13 10 2" xfId="4950"/>
    <cellStyle name="Normal 13 10 2 2" xfId="9005"/>
    <cellStyle name="Normal 13 10 3" xfId="9004"/>
    <cellStyle name="Normal 13 11" xfId="4949"/>
    <cellStyle name="Normal 13 12" xfId="2653"/>
    <cellStyle name="Normal 13 12 2" xfId="9007"/>
    <cellStyle name="Normal 13 2" xfId="842"/>
    <cellStyle name="Normal 13 2 2" xfId="2655"/>
    <cellStyle name="Normal 13 2 2 2" xfId="3241"/>
    <cellStyle name="Normal 13 2 2 2 2" xfId="9010"/>
    <cellStyle name="Normal 13 2 2 3" xfId="4952"/>
    <cellStyle name="Normal 13 2 2 3 2" xfId="9011"/>
    <cellStyle name="Normal 13 2 2 4" xfId="9009"/>
    <cellStyle name="Normal 13 2 3" xfId="3240"/>
    <cellStyle name="Normal 13 2 3 2" xfId="9012"/>
    <cellStyle name="Normal 13 2 4" xfId="4951"/>
    <cellStyle name="Normal 13 2 4 2" xfId="9013"/>
    <cellStyle name="Normal 13 2 5" xfId="2654"/>
    <cellStyle name="Normal 13 2 5 2" xfId="9014"/>
    <cellStyle name="Normal 13 3" xfId="2656"/>
    <cellStyle name="Normal 13 3 2" xfId="2657"/>
    <cellStyle name="Normal 13 3 2 2" xfId="3243"/>
    <cellStyle name="Normal 13 3 2 2 2" xfId="9017"/>
    <cellStyle name="Normal 13 3 2 3" xfId="4954"/>
    <cellStyle name="Normal 13 3 2 3 2" xfId="9018"/>
    <cellStyle name="Normal 13 3 2 4" xfId="9016"/>
    <cellStyle name="Normal 13 3 3" xfId="3242"/>
    <cellStyle name="Normal 13 3 3 2" xfId="9019"/>
    <cellStyle name="Normal 13 3 4" xfId="4953"/>
    <cellStyle name="Normal 13 3 4 2" xfId="9020"/>
    <cellStyle name="Normal 13 3 5" xfId="9015"/>
    <cellStyle name="Normal 13 4" xfId="2658"/>
    <cellStyle name="Normal 13 4 2" xfId="2659"/>
    <cellStyle name="Normal 13 4 2 2" xfId="3245"/>
    <cellStyle name="Normal 13 4 2 2 2" xfId="9023"/>
    <cellStyle name="Normal 13 4 2 3" xfId="4956"/>
    <cellStyle name="Normal 13 4 2 3 2" xfId="9024"/>
    <cellStyle name="Normal 13 4 2 4" xfId="9022"/>
    <cellStyle name="Normal 13 4 3" xfId="3244"/>
    <cellStyle name="Normal 13 4 3 2" xfId="9025"/>
    <cellStyle name="Normal 13 4 4" xfId="4955"/>
    <cellStyle name="Normal 13 4 4 2" xfId="9026"/>
    <cellStyle name="Normal 13 4 5" xfId="9021"/>
    <cellStyle name="Normal 13 5" xfId="2660"/>
    <cellStyle name="Normal 13 5 2" xfId="2661"/>
    <cellStyle name="Normal 13 5 2 2" xfId="3247"/>
    <cellStyle name="Normal 13 5 2 2 2" xfId="9029"/>
    <cellStyle name="Normal 13 5 2 3" xfId="4958"/>
    <cellStyle name="Normal 13 5 2 3 2" xfId="9030"/>
    <cellStyle name="Normal 13 5 2 4" xfId="9028"/>
    <cellStyle name="Normal 13 5 3" xfId="3246"/>
    <cellStyle name="Normal 13 5 3 2" xfId="9031"/>
    <cellStyle name="Normal 13 5 4" xfId="4957"/>
    <cellStyle name="Normal 13 5 4 2" xfId="9032"/>
    <cellStyle name="Normal 13 5 5" xfId="9027"/>
    <cellStyle name="Normal 13 6" xfId="2662"/>
    <cellStyle name="Normal 13 6 2" xfId="2663"/>
    <cellStyle name="Normal 13 6 2 2" xfId="3249"/>
    <cellStyle name="Normal 13 6 2 2 2" xfId="9035"/>
    <cellStyle name="Normal 13 6 2 3" xfId="4960"/>
    <cellStyle name="Normal 13 6 2 3 2" xfId="9036"/>
    <cellStyle name="Normal 13 6 2 4" xfId="9034"/>
    <cellStyle name="Normal 13 6 3" xfId="3248"/>
    <cellStyle name="Normal 13 6 3 2" xfId="9037"/>
    <cellStyle name="Normal 13 6 4" xfId="4959"/>
    <cellStyle name="Normal 13 6 4 2" xfId="9038"/>
    <cellStyle name="Normal 13 6 5" xfId="9033"/>
    <cellStyle name="Normal 13 7" xfId="2664"/>
    <cellStyle name="Normal 13 7 2" xfId="3250"/>
    <cellStyle name="Normal 13 7 2 2" xfId="9040"/>
    <cellStyle name="Normal 13 7 3" xfId="4961"/>
    <cellStyle name="Normal 13 7 3 2" xfId="9041"/>
    <cellStyle name="Normal 13 7 4" xfId="9039"/>
    <cellStyle name="Normal 13 8" xfId="2867"/>
    <cellStyle name="Normal 13 8 2" xfId="3610"/>
    <cellStyle name="Normal 13 8 3" xfId="4962"/>
    <cellStyle name="Normal 13 9" xfId="2974"/>
    <cellStyle name="Normal 13 9 2" xfId="3262"/>
    <cellStyle name="Normal 13 9 2 2" xfId="9046"/>
    <cellStyle name="Normal 13 9 3" xfId="4963"/>
    <cellStyle name="Normal 13 9 3 2" xfId="9047"/>
    <cellStyle name="Normal 13 9 4" xfId="9045"/>
    <cellStyle name="Normal 130" xfId="10252"/>
    <cellStyle name="Normal 131" xfId="10254"/>
    <cellStyle name="Normal 132" xfId="10255"/>
    <cellStyle name="Normal 133" xfId="10257"/>
    <cellStyle name="Normal 134" xfId="10253"/>
    <cellStyle name="Normal 135" xfId="10261"/>
    <cellStyle name="Normal 136" xfId="10263"/>
    <cellStyle name="Normal 137" xfId="5666"/>
    <cellStyle name="Normal 138" xfId="10166"/>
    <cellStyle name="Normal 139" xfId="10510"/>
    <cellStyle name="Normal 14" xfId="828"/>
    <cellStyle name="Normal 14 2" xfId="2666"/>
    <cellStyle name="Normal 14 2 2" xfId="4965"/>
    <cellStyle name="Normal 14 2 3" xfId="6530"/>
    <cellStyle name="Normal 14 3" xfId="2667"/>
    <cellStyle name="Normal 14 3 2" xfId="4966"/>
    <cellStyle name="Normal 14 3 3" xfId="6531"/>
    <cellStyle name="Normal 14 4" xfId="2868"/>
    <cellStyle name="Normal 14 4 2" xfId="3611"/>
    <cellStyle name="Normal 14 4 3" xfId="4967"/>
    <cellStyle name="Normal 14 5" xfId="2975"/>
    <cellStyle name="Normal 14 5 2" xfId="3263"/>
    <cellStyle name="Normal 14 5 2 2" xfId="9057"/>
    <cellStyle name="Normal 14 5 3" xfId="4968"/>
    <cellStyle name="Normal 14 5 3 2" xfId="9058"/>
    <cellStyle name="Normal 14 5 4" xfId="9056"/>
    <cellStyle name="Normal 14 6" xfId="4969"/>
    <cellStyle name="Normal 14 7" xfId="4964"/>
    <cellStyle name="Normal 14 8" xfId="2665"/>
    <cellStyle name="Normal 14_App b.3 Unspent_" xfId="6529"/>
    <cellStyle name="Normal 140" xfId="11035"/>
    <cellStyle name="Normal 141" xfId="11033"/>
    <cellStyle name="Normal 142" xfId="11012"/>
    <cellStyle name="Normal 143" xfId="11106"/>
    <cellStyle name="Normal 15" xfId="428"/>
    <cellStyle name="Normal 15 10" xfId="2668"/>
    <cellStyle name="Normal 15 2" xfId="2669"/>
    <cellStyle name="Normal 15 2 2" xfId="4971"/>
    <cellStyle name="Normal 15 2 3" xfId="6527"/>
    <cellStyle name="Normal 15 3" xfId="2670"/>
    <cellStyle name="Normal 15 3 2" xfId="2671"/>
    <cellStyle name="Normal 15 3 2 2" xfId="3506"/>
    <cellStyle name="Normal 15 3 2 3" xfId="4973"/>
    <cellStyle name="Normal 15 3 3" xfId="3505"/>
    <cellStyle name="Normal 15 3 4" xfId="4972"/>
    <cellStyle name="Normal 15 3 5" xfId="6528"/>
    <cellStyle name="Normal 15 4" xfId="2672"/>
    <cellStyle name="Normal 15 4 2" xfId="2673"/>
    <cellStyle name="Normal 15 4 2 2" xfId="3252"/>
    <cellStyle name="Normal 15 4 2 2 2" xfId="9074"/>
    <cellStyle name="Normal 15 4 2 3" xfId="4975"/>
    <cellStyle name="Normal 15 4 2 3 2" xfId="9075"/>
    <cellStyle name="Normal 15 4 2 4" xfId="9073"/>
    <cellStyle name="Normal 15 4 3" xfId="3251"/>
    <cellStyle name="Normal 15 4 3 2" xfId="9076"/>
    <cellStyle name="Normal 15 4 4" xfId="4974"/>
    <cellStyle name="Normal 15 4 4 2" xfId="9077"/>
    <cellStyle name="Normal 15 4 5" xfId="9072"/>
    <cellStyle name="Normal 15 5" xfId="2674"/>
    <cellStyle name="Normal 15 5 2" xfId="3253"/>
    <cellStyle name="Normal 15 5 2 2" xfId="9079"/>
    <cellStyle name="Normal 15 5 3" xfId="4976"/>
    <cellStyle name="Normal 15 5 3 2" xfId="9080"/>
    <cellStyle name="Normal 15 5 4" xfId="9078"/>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5_App b.3 Unspent_" xfId="6526"/>
    <cellStyle name="Normal 16" xfId="903"/>
    <cellStyle name="Normal 16 2" xfId="1143"/>
    <cellStyle name="Normal 16 2 2" xfId="3508"/>
    <cellStyle name="Normal 16 2 3" xfId="4981"/>
    <cellStyle name="Normal 16 2 4" xfId="2676"/>
    <cellStyle name="Normal 16 2 5" xfId="6524"/>
    <cellStyle name="Normal 16 3" xfId="2870"/>
    <cellStyle name="Normal 16 3 2" xfId="3613"/>
    <cellStyle name="Normal 16 3 3" xfId="4982"/>
    <cellStyle name="Normal 16 3 4" xfId="6525"/>
    <cellStyle name="Normal 16 4" xfId="2977"/>
    <cellStyle name="Normal 16 4 2" xfId="4983"/>
    <cellStyle name="Normal 16 5" xfId="3507"/>
    <cellStyle name="Normal 16 5 2" xfId="4984"/>
    <cellStyle name="Normal 16 6" xfId="4980"/>
    <cellStyle name="Normal 16 7" xfId="2675"/>
    <cellStyle name="Normal 16_App b.3 Unspent_" xfId="10523"/>
    <cellStyle name="Normal 17" xfId="1138"/>
    <cellStyle name="Normal 17 2" xfId="1424"/>
    <cellStyle name="Normal 17 2 2" xfId="3614"/>
    <cellStyle name="Normal 17 2 3" xfId="4986"/>
    <cellStyle name="Normal 17 2 4" xfId="2871"/>
    <cellStyle name="Normal 17 2 5" xfId="6522"/>
    <cellStyle name="Normal 17 3" xfId="1759"/>
    <cellStyle name="Normal 17 3 2" xfId="4987"/>
    <cellStyle name="Normal 17 3 3" xfId="2978"/>
    <cellStyle name="Normal 17 3 4" xfId="6523"/>
    <cellStyle name="Normal 17 4" xfId="3213"/>
    <cellStyle name="Normal 17 4 2" xfId="4988"/>
    <cellStyle name="Normal 17 4 2 2" xfId="9109"/>
    <cellStyle name="Normal 17 4 3" xfId="9108"/>
    <cellStyle name="Normal 17 5" xfId="4985"/>
    <cellStyle name="Normal 17 6" xfId="1799"/>
    <cellStyle name="Normal 17 6 2" xfId="9111"/>
    <cellStyle name="Normal 17 7" xfId="5627"/>
    <cellStyle name="Normal 17_App b.3 Unspent_" xfId="6521"/>
    <cellStyle name="Normal 18" xfId="1369"/>
    <cellStyle name="Normal 18 2" xfId="3597"/>
    <cellStyle name="Normal 18 2 2" xfId="4990"/>
    <cellStyle name="Normal 18 2 3" xfId="6520"/>
    <cellStyle name="Normal 18 3" xfId="4989"/>
    <cellStyle name="Normal 18 4" xfId="2842"/>
    <cellStyle name="Normal 18 5" xfId="6909"/>
    <cellStyle name="Normal 19" xfId="1559"/>
    <cellStyle name="Normal 19 2" xfId="3615"/>
    <cellStyle name="Normal 19 2 2" xfId="4992"/>
    <cellStyle name="Normal 19 2 3" xfId="6519"/>
    <cellStyle name="Normal 19 3" xfId="4991"/>
    <cellStyle name="Normal 19 4" xfId="2872"/>
    <cellStyle name="Normal 19_App b.3 Unspent_" xfId="6518"/>
    <cellStyle name="Normal 194" xfId="6910"/>
    <cellStyle name="Normal 2" xfId="4"/>
    <cellStyle name="Normal 2 10" xfId="3203"/>
    <cellStyle name="Normal 2 10 10" xfId="9104"/>
    <cellStyle name="Normal 2 10 10 2" xfId="6516"/>
    <cellStyle name="Normal 2 10 11" xfId="9103"/>
    <cellStyle name="Normal 2 10 12" xfId="11092"/>
    <cellStyle name="Normal 2 10 13" xfId="9102"/>
    <cellStyle name="Normal 2 10 14" xfId="9101"/>
    <cellStyle name="Normal 2 10 15" xfId="9100"/>
    <cellStyle name="Normal 2 10 16" xfId="9099"/>
    <cellStyle name="Normal 2 10 17" xfId="9098"/>
    <cellStyle name="Normal 2 10 18" xfId="9097"/>
    <cellStyle name="Normal 2 10 19" xfId="9096"/>
    <cellStyle name="Normal 2 10 2" xfId="3297"/>
    <cellStyle name="Normal 2 10 2 2" xfId="9119"/>
    <cellStyle name="Normal 2 10 2 3" xfId="9095"/>
    <cellStyle name="Normal 2 10 20" xfId="9094"/>
    <cellStyle name="Normal 2 10 21" xfId="9093"/>
    <cellStyle name="Normal 2 10 22" xfId="9092"/>
    <cellStyle name="Normal 2 10 23" xfId="9091"/>
    <cellStyle name="Normal 2 10 24" xfId="6517"/>
    <cellStyle name="Normal 2 10 25" xfId="9105"/>
    <cellStyle name="Normal 2 10 3" xfId="4994"/>
    <cellStyle name="Normal 2 10 3 2" xfId="9120"/>
    <cellStyle name="Normal 2 10 3 3" xfId="9090"/>
    <cellStyle name="Normal 2 10 4" xfId="9118"/>
    <cellStyle name="Normal 2 10 4 2" xfId="9089"/>
    <cellStyle name="Normal 2 10 5" xfId="9088"/>
    <cellStyle name="Normal 2 10 6" xfId="9087"/>
    <cellStyle name="Normal 2 10 7" xfId="9086"/>
    <cellStyle name="Normal 2 10 8" xfId="9085"/>
    <cellStyle name="Normal 2 10 9" xfId="9084"/>
    <cellStyle name="Normal 2 10_App b.3 Unspent_" xfId="6515"/>
    <cellStyle name="Normal 2 11" xfId="3212"/>
    <cellStyle name="Normal 2 11 10" xfId="9082"/>
    <cellStyle name="Normal 2 11 11" xfId="9081"/>
    <cellStyle name="Normal 2 11 12" xfId="9071"/>
    <cellStyle name="Normal 2 11 13" xfId="9070"/>
    <cellStyle name="Normal 2 11 14" xfId="9069"/>
    <cellStyle name="Normal 2 11 15" xfId="9068"/>
    <cellStyle name="Normal 2 11 16" xfId="9067"/>
    <cellStyle name="Normal 2 11 17" xfId="9066"/>
    <cellStyle name="Normal 2 11 18" xfId="9065"/>
    <cellStyle name="Normal 2 11 19" xfId="9064"/>
    <cellStyle name="Normal 2 11 2" xfId="4995"/>
    <cellStyle name="Normal 2 11 2 2" xfId="9122"/>
    <cellStyle name="Normal 2 11 2 3" xfId="9063"/>
    <cellStyle name="Normal 2 11 20" xfId="9062"/>
    <cellStyle name="Normal 2 11 21" xfId="9061"/>
    <cellStyle name="Normal 2 11 22" xfId="9060"/>
    <cellStyle name="Normal 2 11 23" xfId="9059"/>
    <cellStyle name="Normal 2 11 24" xfId="9083"/>
    <cellStyle name="Normal 2 11 3" xfId="9121"/>
    <cellStyle name="Normal 2 11 3 2" xfId="9055"/>
    <cellStyle name="Normal 2 11 4" xfId="9054"/>
    <cellStyle name="Normal 2 11 5" xfId="9053"/>
    <cellStyle name="Normal 2 11 6" xfId="9052"/>
    <cellStyle name="Normal 2 11 7" xfId="9051"/>
    <cellStyle name="Normal 2 11 8" xfId="11037"/>
    <cellStyle name="Normal 2 11 9" xfId="9050"/>
    <cellStyle name="Normal 2 12" xfId="3210"/>
    <cellStyle name="Normal 2 12 10" xfId="9048"/>
    <cellStyle name="Normal 2 12 11" xfId="9044"/>
    <cellStyle name="Normal 2 12 12" xfId="9043"/>
    <cellStyle name="Normal 2 12 13" xfId="9042"/>
    <cellStyle name="Normal 2 12 14" xfId="9008"/>
    <cellStyle name="Normal 2 12 15" xfId="9006"/>
    <cellStyle name="Normal 2 12 16" xfId="9003"/>
    <cellStyle name="Normal 2 12 17" xfId="9002"/>
    <cellStyle name="Normal 2 12 18" xfId="9001"/>
    <cellStyle name="Normal 2 12 19" xfId="9000"/>
    <cellStyle name="Normal 2 12 2" xfId="8999"/>
    <cellStyle name="Normal 2 12 20" xfId="8998"/>
    <cellStyle name="Normal 2 12 21" xfId="8997"/>
    <cellStyle name="Normal 2 12 22" xfId="8993"/>
    <cellStyle name="Normal 2 12 23" xfId="5669"/>
    <cellStyle name="Normal 2 12 24" xfId="9049"/>
    <cellStyle name="Normal 2 12 3" xfId="8992"/>
    <cellStyle name="Normal 2 12 4" xfId="8991"/>
    <cellStyle name="Normal 2 12 5" xfId="8990"/>
    <cellStyle name="Normal 2 12 6" xfId="5668"/>
    <cellStyle name="Normal 2 12 7" xfId="8988"/>
    <cellStyle name="Normal 2 12 8" xfId="8987"/>
    <cellStyle name="Normal 2 12 9" xfId="8986"/>
    <cellStyle name="Normal 2 13" xfId="3383"/>
    <cellStyle name="Normal 2 13 10" xfId="8963"/>
    <cellStyle name="Normal 2 13 11" xfId="8956"/>
    <cellStyle name="Normal 2 13 12" xfId="8952"/>
    <cellStyle name="Normal 2 13 13" xfId="8948"/>
    <cellStyle name="Normal 2 13 14" xfId="8947"/>
    <cellStyle name="Normal 2 13 15" xfId="8908"/>
    <cellStyle name="Normal 2 13 16" xfId="8907"/>
    <cellStyle name="Normal 2 13 17" xfId="8900"/>
    <cellStyle name="Normal 2 13 18" xfId="8896"/>
    <cellStyle name="Normal 2 13 19" xfId="8895"/>
    <cellStyle name="Normal 2 13 2" xfId="3704"/>
    <cellStyle name="Normal 2 13 2 2" xfId="8894"/>
    <cellStyle name="Normal 2 13 20" xfId="8893"/>
    <cellStyle name="Normal 2 13 21" xfId="8892"/>
    <cellStyle name="Normal 2 13 22" xfId="11091"/>
    <cellStyle name="Normal 2 13 23" xfId="8877"/>
    <cellStyle name="Normal 2 13 24" xfId="8976"/>
    <cellStyle name="Normal 2 13 3" xfId="8876"/>
    <cellStyle name="Normal 2 13 4" xfId="8875"/>
    <cellStyle name="Normal 2 13 5" xfId="8874"/>
    <cellStyle name="Normal 2 13 6" xfId="8873"/>
    <cellStyle name="Normal 2 13 7" xfId="8872"/>
    <cellStyle name="Normal 2 13 8" xfId="8871"/>
    <cellStyle name="Normal 2 13 9" xfId="8870"/>
    <cellStyle name="Normal 2 14" xfId="3747"/>
    <cellStyle name="Normal 2 14 10" xfId="8868"/>
    <cellStyle name="Normal 2 14 11" xfId="8867"/>
    <cellStyle name="Normal 2 14 12" xfId="8866"/>
    <cellStyle name="Normal 2 14 13" xfId="8865"/>
    <cellStyle name="Normal 2 14 14" xfId="8864"/>
    <cellStyle name="Normal 2 14 15" xfId="8863"/>
    <cellStyle name="Normal 2 14 16" xfId="8862"/>
    <cellStyle name="Normal 2 14 17" xfId="8861"/>
    <cellStyle name="Normal 2 14 18" xfId="8860"/>
    <cellStyle name="Normal 2 14 19" xfId="8859"/>
    <cellStyle name="Normal 2 14 2" xfId="8858"/>
    <cellStyle name="Normal 2 14 20" xfId="8857"/>
    <cellStyle name="Normal 2 14 21" xfId="8856"/>
    <cellStyle name="Normal 2 14 22" xfId="8855"/>
    <cellStyle name="Normal 2 14 23" xfId="8854"/>
    <cellStyle name="Normal 2 14 24" xfId="8869"/>
    <cellStyle name="Normal 2 14 3" xfId="8853"/>
    <cellStyle name="Normal 2 14 4" xfId="8852"/>
    <cellStyle name="Normal 2 14 5" xfId="8851"/>
    <cellStyle name="Normal 2 14 6" xfId="8850"/>
    <cellStyle name="Normal 2 14 7" xfId="8849"/>
    <cellStyle name="Normal 2 14 8" xfId="8848"/>
    <cellStyle name="Normal 2 14 9" xfId="8847"/>
    <cellStyle name="Normal 2 15" xfId="3834"/>
    <cellStyle name="Normal 2 15 10" xfId="8845"/>
    <cellStyle name="Normal 2 15 11" xfId="8844"/>
    <cellStyle name="Normal 2 15 12" xfId="8843"/>
    <cellStyle name="Normal 2 15 13" xfId="8842"/>
    <cellStyle name="Normal 2 15 14" xfId="8841"/>
    <cellStyle name="Normal 2 15 15" xfId="8840"/>
    <cellStyle name="Normal 2 15 16" xfId="8839"/>
    <cellStyle name="Normal 2 15 17" xfId="8838"/>
    <cellStyle name="Normal 2 15 18" xfId="8837"/>
    <cellStyle name="Normal 2 15 19" xfId="8836"/>
    <cellStyle name="Normal 2 15 2" xfId="8835"/>
    <cellStyle name="Normal 2 15 20" xfId="8834"/>
    <cellStyle name="Normal 2 15 21" xfId="8833"/>
    <cellStyle name="Normal 2 15 22" xfId="10271"/>
    <cellStyle name="Normal 2 15 23" xfId="8832"/>
    <cellStyle name="Normal 2 15 24" xfId="8846"/>
    <cellStyle name="Normal 2 15 3" xfId="8831"/>
    <cellStyle name="Normal 2 15 4" xfId="8830"/>
    <cellStyle name="Normal 2 15 5" xfId="8829"/>
    <cellStyle name="Normal 2 15 6" xfId="8828"/>
    <cellStyle name="Normal 2 15 7" xfId="8827"/>
    <cellStyle name="Normal 2 15 8" xfId="8826"/>
    <cellStyle name="Normal 2 15 9" xfId="8825"/>
    <cellStyle name="Normal 2 16" xfId="4993"/>
    <cellStyle name="Normal 2 16 10" xfId="8824"/>
    <cellStyle name="Normal 2 16 11" xfId="8823"/>
    <cellStyle name="Normal 2 16 12" xfId="8822"/>
    <cellStyle name="Normal 2 16 13" xfId="8821"/>
    <cellStyle name="Normal 2 16 14" xfId="8820"/>
    <cellStyle name="Normal 2 16 15" xfId="11093"/>
    <cellStyle name="Normal 2 16 16" xfId="8819"/>
    <cellStyle name="Normal 2 16 17" xfId="8818"/>
    <cellStyle name="Normal 2 16 18" xfId="8817"/>
    <cellStyle name="Normal 2 16 19" xfId="8816"/>
    <cellStyle name="Normal 2 16 2" xfId="8815"/>
    <cellStyle name="Normal 2 16 20" xfId="8814"/>
    <cellStyle name="Normal 2 16 21" xfId="8813"/>
    <cellStyle name="Normal 2 16 22" xfId="8812"/>
    <cellStyle name="Normal 2 16 23" xfId="8811"/>
    <cellStyle name="Normal 2 16 3" xfId="8810"/>
    <cellStyle name="Normal 2 16 4" xfId="8809"/>
    <cellStyle name="Normal 2 16 5" xfId="8808"/>
    <cellStyle name="Normal 2 16 6" xfId="8807"/>
    <cellStyle name="Normal 2 16 7" xfId="8806"/>
    <cellStyle name="Normal 2 16 8" xfId="8805"/>
    <cellStyle name="Normal 2 16 9" xfId="8804"/>
    <cellStyle name="Normal 2 17" xfId="5306"/>
    <cellStyle name="Normal 2 17 10" xfId="8802"/>
    <cellStyle name="Normal 2 17 11" xfId="8801"/>
    <cellStyle name="Normal 2 17 12" xfId="8800"/>
    <cellStyle name="Normal 2 17 13" xfId="8799"/>
    <cellStyle name="Normal 2 17 14" xfId="8798"/>
    <cellStyle name="Normal 2 17 15" xfId="8797"/>
    <cellStyle name="Normal 2 17 16" xfId="8796"/>
    <cellStyle name="Normal 2 17 17" xfId="8795"/>
    <cellStyle name="Normal 2 17 18" xfId="8794"/>
    <cellStyle name="Normal 2 17 19" xfId="10275"/>
    <cellStyle name="Normal 2 17 2" xfId="9127"/>
    <cellStyle name="Normal 2 17 2 2" xfId="8793"/>
    <cellStyle name="Normal 2 17 20" xfId="8792"/>
    <cellStyle name="Normal 2 17 21" xfId="8791"/>
    <cellStyle name="Normal 2 17 22" xfId="8790"/>
    <cellStyle name="Normal 2 17 23" xfId="8789"/>
    <cellStyle name="Normal 2 17 24" xfId="8803"/>
    <cellStyle name="Normal 2 17 3" xfId="8788"/>
    <cellStyle name="Normal 2 17 4" xfId="8787"/>
    <cellStyle name="Normal 2 17 5" xfId="8786"/>
    <cellStyle name="Normal 2 17 6" xfId="8785"/>
    <cellStyle name="Normal 2 17 7" xfId="8784"/>
    <cellStyle name="Normal 2 17 8" xfId="8783"/>
    <cellStyle name="Normal 2 17 9" xfId="8782"/>
    <cellStyle name="Normal 2 18" xfId="1798"/>
    <cellStyle name="Normal 2 18 10" xfId="8780"/>
    <cellStyle name="Normal 2 18 11" xfId="8779"/>
    <cellStyle name="Normal 2 18 12" xfId="8778"/>
    <cellStyle name="Normal 2 18 13" xfId="11098"/>
    <cellStyle name="Normal 2 18 14" xfId="8777"/>
    <cellStyle name="Normal 2 18 15" xfId="8776"/>
    <cellStyle name="Normal 2 18 16" xfId="8775"/>
    <cellStyle name="Normal 2 18 17" xfId="8774"/>
    <cellStyle name="Normal 2 18 18" xfId="8773"/>
    <cellStyle name="Normal 2 18 19" xfId="8772"/>
    <cellStyle name="Normal 2 18 2" xfId="9128"/>
    <cellStyle name="Normal 2 18 2 2" xfId="8771"/>
    <cellStyle name="Normal 2 18 20" xfId="8770"/>
    <cellStyle name="Normal 2 18 21" xfId="8769"/>
    <cellStyle name="Normal 2 18 22" xfId="8767"/>
    <cellStyle name="Normal 2 18 23" xfId="8766"/>
    <cellStyle name="Normal 2 18 24" xfId="8781"/>
    <cellStyle name="Normal 2 18 3" xfId="8765"/>
    <cellStyle name="Normal 2 18 4" xfId="8764"/>
    <cellStyle name="Normal 2 18 5" xfId="8763"/>
    <cellStyle name="Normal 2 18 6" xfId="8762"/>
    <cellStyle name="Normal 2 18 7" xfId="8761"/>
    <cellStyle name="Normal 2 18 8" xfId="8760"/>
    <cellStyle name="Normal 2 18 9" xfId="8759"/>
    <cellStyle name="Normal 2 19" xfId="5625"/>
    <cellStyle name="Normal 2 19 10" xfId="8757"/>
    <cellStyle name="Normal 2 19 11" xfId="8756"/>
    <cellStyle name="Normal 2 19 12" xfId="8755"/>
    <cellStyle name="Normal 2 19 13" xfId="8754"/>
    <cellStyle name="Normal 2 19 14" xfId="8753"/>
    <cellStyle name="Normal 2 19 15" xfId="8752"/>
    <cellStyle name="Normal 2 19 16" xfId="8751"/>
    <cellStyle name="Normal 2 19 17" xfId="8750"/>
    <cellStyle name="Normal 2 19 18" xfId="8749"/>
    <cellStyle name="Normal 2 19 19" xfId="8748"/>
    <cellStyle name="Normal 2 19 2" xfId="8747"/>
    <cellStyle name="Normal 2 19 20" xfId="8746"/>
    <cellStyle name="Normal 2 19 21" xfId="8745"/>
    <cellStyle name="Normal 2 19 22" xfId="8744"/>
    <cellStyle name="Normal 2 19 23" xfId="8743"/>
    <cellStyle name="Normal 2 19 24" xfId="8758"/>
    <cellStyle name="Normal 2 19 3" xfId="8742"/>
    <cellStyle name="Normal 2 19 4" xfId="8741"/>
    <cellStyle name="Normal 2 19 5" xfId="8740"/>
    <cellStyle name="Normal 2 19 6" xfId="8739"/>
    <cellStyle name="Normal 2 19 7" xfId="8738"/>
    <cellStyle name="Normal 2 19 8" xfId="8737"/>
    <cellStyle name="Normal 2 19 9" xfId="8736"/>
    <cellStyle name="Normal 2 2" xfId="264"/>
    <cellStyle name="Normal 2 2 10" xfId="10088"/>
    <cellStyle name="Normal 2 2 11" xfId="11109"/>
    <cellStyle name="Normal 2 2 2" xfId="729"/>
    <cellStyle name="Normal 2 2 2 2" xfId="2981"/>
    <cellStyle name="Normal 2 2 2 2 2" xfId="3656"/>
    <cellStyle name="Normal 2 2 2 2 2 2" xfId="10221"/>
    <cellStyle name="Normal 2 2 2 2 3" xfId="4998"/>
    <cellStyle name="Normal 2 2 2 2 4" xfId="10187"/>
    <cellStyle name="Normal 2 2 2 2 5" xfId="6513"/>
    <cellStyle name="Normal 2 2 2 3" xfId="4997"/>
    <cellStyle name="Normal 2 2 2 3 2" xfId="10219"/>
    <cellStyle name="Normal 2 2 2 4" xfId="2678"/>
    <cellStyle name="Normal 2 2 2 5" xfId="9131"/>
    <cellStyle name="Normal 2 2 2 6" xfId="9965"/>
    <cellStyle name="Normal 2 2 3" xfId="2679"/>
    <cellStyle name="Normal 2 2 3 2" xfId="3509"/>
    <cellStyle name="Normal 2 2 3 2 2" xfId="10220"/>
    <cellStyle name="Normal 2 2 3 2 3" xfId="6512"/>
    <cellStyle name="Normal 2 2 3 3" xfId="4999"/>
    <cellStyle name="Normal 2 2 3 4" xfId="10188"/>
    <cellStyle name="Normal 2 2 3 5" xfId="10074"/>
    <cellStyle name="Normal 2 2 4" xfId="2980"/>
    <cellStyle name="Normal 2 2 4 2" xfId="5000"/>
    <cellStyle name="Normal 2 2 4 3" xfId="10217"/>
    <cellStyle name="Normal 2 2 4 4" xfId="8735"/>
    <cellStyle name="Normal 2 2 5" xfId="3161"/>
    <cellStyle name="Normal 2 2 5 2" xfId="3677"/>
    <cellStyle name="Normal 2 2 5 3" xfId="5001"/>
    <cellStyle name="Normal 2 2 5 4" xfId="6514"/>
    <cellStyle name="Normal 2 2 6" xfId="3748"/>
    <cellStyle name="Normal 2 2 7" xfId="3835"/>
    <cellStyle name="Normal 2 2 8" xfId="4996"/>
    <cellStyle name="Normal 2 2 9" xfId="2677"/>
    <cellStyle name="Normal 2 2_App b.3 Unspent_" xfId="6511"/>
    <cellStyle name="Normal 2 20" xfId="5630"/>
    <cellStyle name="Normal 2 20 10" xfId="8733"/>
    <cellStyle name="Normal 2 20 11" xfId="8732"/>
    <cellStyle name="Normal 2 20 12" xfId="8731"/>
    <cellStyle name="Normal 2 20 13" xfId="8730"/>
    <cellStyle name="Normal 2 20 14" xfId="8729"/>
    <cellStyle name="Normal 2 20 15" xfId="8728"/>
    <cellStyle name="Normal 2 20 16" xfId="8727"/>
    <cellStyle name="Normal 2 20 17" xfId="8726"/>
    <cellStyle name="Normal 2 20 18" xfId="8725"/>
    <cellStyle name="Normal 2 20 19" xfId="8724"/>
    <cellStyle name="Normal 2 20 2" xfId="10189"/>
    <cellStyle name="Normal 2 20 2 2" xfId="8723"/>
    <cellStyle name="Normal 2 20 20" xfId="8722"/>
    <cellStyle name="Normal 2 20 21" xfId="8721"/>
    <cellStyle name="Normal 2 20 22" xfId="8720"/>
    <cellStyle name="Normal 2 20 23" xfId="8719"/>
    <cellStyle name="Normal 2 20 24" xfId="8734"/>
    <cellStyle name="Normal 2 20 3" xfId="8718"/>
    <cellStyle name="Normal 2 20 4" xfId="8717"/>
    <cellStyle name="Normal 2 20 5" xfId="8716"/>
    <cellStyle name="Normal 2 20 6" xfId="8715"/>
    <cellStyle name="Normal 2 20 7" xfId="8714"/>
    <cellStyle name="Normal 2 20 8" xfId="8713"/>
    <cellStyle name="Normal 2 20 9" xfId="8712"/>
    <cellStyle name="Normal 2 21" xfId="5682"/>
    <cellStyle name="Normal 2 21 10" xfId="8710"/>
    <cellStyle name="Normal 2 21 11" xfId="8709"/>
    <cellStyle name="Normal 2 21 12" xfId="8708"/>
    <cellStyle name="Normal 2 21 13" xfId="8707"/>
    <cellStyle name="Normal 2 21 14" xfId="8706"/>
    <cellStyle name="Normal 2 21 15" xfId="8705"/>
    <cellStyle name="Normal 2 21 16" xfId="8704"/>
    <cellStyle name="Normal 2 21 17" xfId="8703"/>
    <cellStyle name="Normal 2 21 18" xfId="8702"/>
    <cellStyle name="Normal 2 21 19" xfId="8701"/>
    <cellStyle name="Normal 2 21 2" xfId="8700"/>
    <cellStyle name="Normal 2 21 20" xfId="10495"/>
    <cellStyle name="Normal 2 21 21" xfId="8699"/>
    <cellStyle name="Normal 2 21 22" xfId="8698"/>
    <cellStyle name="Normal 2 21 23" xfId="8697"/>
    <cellStyle name="Normal 2 21 24" xfId="8711"/>
    <cellStyle name="Normal 2 21 3" xfId="8696"/>
    <cellStyle name="Normal 2 21 4" xfId="8695"/>
    <cellStyle name="Normal 2 21 5" xfId="8694"/>
    <cellStyle name="Normal 2 21 6" xfId="8693"/>
    <cellStyle name="Normal 2 21 7" xfId="8692"/>
    <cellStyle name="Normal 2 21 8" xfId="8691"/>
    <cellStyle name="Normal 2 21 9" xfId="8690"/>
    <cellStyle name="Normal 2 22" xfId="8689"/>
    <cellStyle name="Normal 2 22 10" xfId="8688"/>
    <cellStyle name="Normal 2 22 11" xfId="10499"/>
    <cellStyle name="Normal 2 22 12" xfId="8687"/>
    <cellStyle name="Normal 2 22 13" xfId="8686"/>
    <cellStyle name="Normal 2 22 14" xfId="8685"/>
    <cellStyle name="Normal 2 22 15" xfId="8684"/>
    <cellStyle name="Normal 2 22 16" xfId="8683"/>
    <cellStyle name="Normal 2 22 17" xfId="8682"/>
    <cellStyle name="Normal 2 22 18" xfId="8681"/>
    <cellStyle name="Normal 2 22 19" xfId="8680"/>
    <cellStyle name="Normal 2 22 2" xfId="8679"/>
    <cellStyle name="Normal 2 22 20" xfId="8678"/>
    <cellStyle name="Normal 2 22 21" xfId="8677"/>
    <cellStyle name="Normal 2 22 22" xfId="8676"/>
    <cellStyle name="Normal 2 22 23" xfId="8675"/>
    <cellStyle name="Normal 2 22 3" xfId="8674"/>
    <cellStyle name="Normal 2 22 4" xfId="8673"/>
    <cellStyle name="Normal 2 22 5" xfId="8672"/>
    <cellStyle name="Normal 2 22 6" xfId="8671"/>
    <cellStyle name="Normal 2 22 7" xfId="8670"/>
    <cellStyle name="Normal 2 22 8" xfId="8669"/>
    <cellStyle name="Normal 2 22 9" xfId="11036"/>
    <cellStyle name="Normal 2 23" xfId="8668"/>
    <cellStyle name="Normal 2 23 10" xfId="8667"/>
    <cellStyle name="Normal 2 23 11" xfId="11069"/>
    <cellStyle name="Normal 2 23 12" xfId="8666"/>
    <cellStyle name="Normal 2 23 13" xfId="8665"/>
    <cellStyle name="Normal 2 23 14" xfId="8664"/>
    <cellStyle name="Normal 2 23 15" xfId="11083"/>
    <cellStyle name="Normal 2 23 16" xfId="8663"/>
    <cellStyle name="Normal 2 23 17" xfId="8662"/>
    <cellStyle name="Normal 2 23 18" xfId="8661"/>
    <cellStyle name="Normal 2 23 19" xfId="8660"/>
    <cellStyle name="Normal 2 23 2" xfId="8659"/>
    <cellStyle name="Normal 2 23 20" xfId="8658"/>
    <cellStyle name="Normal 2 23 21" xfId="8657"/>
    <cellStyle name="Normal 2 23 22" xfId="8656"/>
    <cellStyle name="Normal 2 23 23" xfId="8655"/>
    <cellStyle name="Normal 2 23 3" xfId="8654"/>
    <cellStyle name="Normal 2 23 4" xfId="8653"/>
    <cellStyle name="Normal 2 23 5" xfId="8652"/>
    <cellStyle name="Normal 2 23 6" xfId="10502"/>
    <cellStyle name="Normal 2 23 7" xfId="8651"/>
    <cellStyle name="Normal 2 23 8" xfId="10498"/>
    <cellStyle name="Normal 2 23 9" xfId="8650"/>
    <cellStyle name="Normal 2 24" xfId="8649"/>
    <cellStyle name="Normal 2 24 10" xfId="8648"/>
    <cellStyle name="Normal 2 24 11" xfId="8647"/>
    <cellStyle name="Normal 2 24 12" xfId="8646"/>
    <cellStyle name="Normal 2 24 13" xfId="10509"/>
    <cellStyle name="Normal 2 24 14" xfId="8645"/>
    <cellStyle name="Normal 2 24 15" xfId="8644"/>
    <cellStyle name="Normal 2 24 16" xfId="8643"/>
    <cellStyle name="Normal 2 24 17" xfId="8642"/>
    <cellStyle name="Normal 2 24 18" xfId="8641"/>
    <cellStyle name="Normal 2 24 19" xfId="8640"/>
    <cellStyle name="Normal 2 24 2" xfId="8639"/>
    <cellStyle name="Normal 2 24 20" xfId="8638"/>
    <cellStyle name="Normal 2 24 21" xfId="8637"/>
    <cellStyle name="Normal 2 24 22" xfId="8636"/>
    <cellStyle name="Normal 2 24 23" xfId="8635"/>
    <cellStyle name="Normal 2 24 3" xfId="8634"/>
    <cellStyle name="Normal 2 24 4" xfId="10268"/>
    <cellStyle name="Normal 2 24 5" xfId="8633"/>
    <cellStyle name="Normal 2 24 6" xfId="8632"/>
    <cellStyle name="Normal 2 24 7" xfId="8631"/>
    <cellStyle name="Normal 2 24 8" xfId="8630"/>
    <cellStyle name="Normal 2 24 9" xfId="8629"/>
    <cellStyle name="Normal 2 25" xfId="8628"/>
    <cellStyle name="Normal 2 25 10" xfId="8627"/>
    <cellStyle name="Normal 2 25 11" xfId="8626"/>
    <cellStyle name="Normal 2 25 12" xfId="8625"/>
    <cellStyle name="Normal 2 25 13" xfId="8624"/>
    <cellStyle name="Normal 2 25 14" xfId="8623"/>
    <cellStyle name="Normal 2 25 15" xfId="8622"/>
    <cellStyle name="Normal 2 25 16" xfId="8621"/>
    <cellStyle name="Normal 2 25 17" xfId="8620"/>
    <cellStyle name="Normal 2 25 18" xfId="8619"/>
    <cellStyle name="Normal 2 25 19" xfId="8618"/>
    <cellStyle name="Normal 2 25 2" xfId="8617"/>
    <cellStyle name="Normal 2 25 20" xfId="8616"/>
    <cellStyle name="Normal 2 25 21" xfId="8615"/>
    <cellStyle name="Normal 2 25 22" xfId="8614"/>
    <cellStyle name="Normal 2 25 23" xfId="8613"/>
    <cellStyle name="Normal 2 25 3" xfId="8612"/>
    <cellStyle name="Normal 2 25 4" xfId="8611"/>
    <cellStyle name="Normal 2 25 5" xfId="8610"/>
    <cellStyle name="Normal 2 25 6" xfId="8609"/>
    <cellStyle name="Normal 2 25 7" xfId="8608"/>
    <cellStyle name="Normal 2 25 8" xfId="8607"/>
    <cellStyle name="Normal 2 25 9" xfId="11097"/>
    <cellStyle name="Normal 2 26" xfId="8606"/>
    <cellStyle name="Normal 2 26 10" xfId="8605"/>
    <cellStyle name="Normal 2 26 11" xfId="8597"/>
    <cellStyle name="Normal 2 26 12" xfId="8596"/>
    <cellStyle name="Normal 2 26 13" xfId="10267"/>
    <cellStyle name="Normal 2 26 14" xfId="8593"/>
    <cellStyle name="Normal 2 26 15" xfId="8588"/>
    <cellStyle name="Normal 2 26 16" xfId="8587"/>
    <cellStyle name="Normal 2 26 17" xfId="8586"/>
    <cellStyle name="Normal 2 26 18" xfId="8585"/>
    <cellStyle name="Normal 2 26 19" xfId="8582"/>
    <cellStyle name="Normal 2 26 2" xfId="8581"/>
    <cellStyle name="Normal 2 26 20" xfId="8580"/>
    <cellStyle name="Normal 2 26 21" xfId="8575"/>
    <cellStyle name="Normal 2 26 22" xfId="8574"/>
    <cellStyle name="Normal 2 26 23" xfId="8571"/>
    <cellStyle name="Normal 2 26 3" xfId="8567"/>
    <cellStyle name="Normal 2 26 4" xfId="11096"/>
    <cellStyle name="Normal 2 26 5" xfId="8566"/>
    <cellStyle name="Normal 2 26 6" xfId="8565"/>
    <cellStyle name="Normal 2 26 7" xfId="8564"/>
    <cellStyle name="Normal 2 26 8" xfId="8563"/>
    <cellStyle name="Normal 2 26 9" xfId="8562"/>
    <cellStyle name="Normal 2 27" xfId="8561"/>
    <cellStyle name="Normal 2 27 10" xfId="8560"/>
    <cellStyle name="Normal 2 27 11" xfId="8559"/>
    <cellStyle name="Normal 2 27 12" xfId="8558"/>
    <cellStyle name="Normal 2 27 13" xfId="8557"/>
    <cellStyle name="Normal 2 27 14" xfId="8556"/>
    <cellStyle name="Normal 2 27 15" xfId="8555"/>
    <cellStyle name="Normal 2 27 16" xfId="8554"/>
    <cellStyle name="Normal 2 27 17" xfId="8553"/>
    <cellStyle name="Normal 2 27 18" xfId="8552"/>
    <cellStyle name="Normal 2 27 19" xfId="8551"/>
    <cellStyle name="Normal 2 27 2" xfId="8550"/>
    <cellStyle name="Normal 2 27 20" xfId="8549"/>
    <cellStyle name="Normal 2 27 21" xfId="8548"/>
    <cellStyle name="Normal 2 27 22" xfId="8547"/>
    <cellStyle name="Normal 2 27 23" xfId="8546"/>
    <cellStyle name="Normal 2 27 3" xfId="8545"/>
    <cellStyle name="Normal 2 27 4" xfId="8544"/>
    <cellStyle name="Normal 2 27 5" xfId="8543"/>
    <cellStyle name="Normal 2 27 6" xfId="8542"/>
    <cellStyle name="Normal 2 27 7" xfId="8541"/>
    <cellStyle name="Normal 2 27 8" xfId="8540"/>
    <cellStyle name="Normal 2 27 9" xfId="8539"/>
    <cellStyle name="Normal 2 28" xfId="8538"/>
    <cellStyle name="Normal 2 28 10" xfId="8537"/>
    <cellStyle name="Normal 2 28 11" xfId="8536"/>
    <cellStyle name="Normal 2 28 12" xfId="8535"/>
    <cellStyle name="Normal 2 28 13" xfId="8534"/>
    <cellStyle name="Normal 2 28 14" xfId="8533"/>
    <cellStyle name="Normal 2 28 15" xfId="8532"/>
    <cellStyle name="Normal 2 28 16" xfId="8531"/>
    <cellStyle name="Normal 2 28 17" xfId="8530"/>
    <cellStyle name="Normal 2 28 18" xfId="8529"/>
    <cellStyle name="Normal 2 28 19" xfId="8528"/>
    <cellStyle name="Normal 2 28 2" xfId="8527"/>
    <cellStyle name="Normal 2 28 20" xfId="11094"/>
    <cellStyle name="Normal 2 28 21" xfId="8526"/>
    <cellStyle name="Normal 2 28 22" xfId="8525"/>
    <cellStyle name="Normal 2 28 23" xfId="8524"/>
    <cellStyle name="Normal 2 28 3" xfId="8523"/>
    <cellStyle name="Normal 2 28 4" xfId="8522"/>
    <cellStyle name="Normal 2 28 5" xfId="8521"/>
    <cellStyle name="Normal 2 28 6" xfId="8520"/>
    <cellStyle name="Normal 2 28 7" xfId="8519"/>
    <cellStyle name="Normal 2 28 8" xfId="8518"/>
    <cellStyle name="Normal 2 28 9" xfId="8517"/>
    <cellStyle name="Normal 2 29" xfId="8516"/>
    <cellStyle name="Normal 2 29 10" xfId="10266"/>
    <cellStyle name="Normal 2 29 11" xfId="8515"/>
    <cellStyle name="Normal 2 29 12" xfId="8514"/>
    <cellStyle name="Normal 2 29 13" xfId="8513"/>
    <cellStyle name="Normal 2 29 14" xfId="8512"/>
    <cellStyle name="Normal 2 29 15" xfId="8511"/>
    <cellStyle name="Normal 2 29 16" xfId="8510"/>
    <cellStyle name="Normal 2 29 17" xfId="8509"/>
    <cellStyle name="Normal 2 29 18" xfId="8508"/>
    <cellStyle name="Normal 2 29 19" xfId="8507"/>
    <cellStyle name="Normal 2 29 2" xfId="8506"/>
    <cellStyle name="Normal 2 29 20" xfId="8505"/>
    <cellStyle name="Normal 2 29 21" xfId="8504"/>
    <cellStyle name="Normal 2 29 22" xfId="8503"/>
    <cellStyle name="Normal 2 29 23" xfId="8502"/>
    <cellStyle name="Normal 2 29 3" xfId="8501"/>
    <cellStyle name="Normal 2 29 4" xfId="8500"/>
    <cellStyle name="Normal 2 29 5" xfId="8499"/>
    <cellStyle name="Normal 2 29 6" xfId="8498"/>
    <cellStyle name="Normal 2 29 7" xfId="8497"/>
    <cellStyle name="Normal 2 29 8" xfId="8496"/>
    <cellStyle name="Normal 2 29 9" xfId="8495"/>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3 8" xfId="10093"/>
    <cellStyle name="Normal 2 3 9" xfId="11113"/>
    <cellStyle name="Normal 2 30" xfId="8494"/>
    <cellStyle name="Normal 2 30 10" xfId="8493"/>
    <cellStyle name="Normal 2 30 11" xfId="8492"/>
    <cellStyle name="Normal 2 30 12" xfId="8491"/>
    <cellStyle name="Normal 2 30 13" xfId="8490"/>
    <cellStyle name="Normal 2 30 14" xfId="8489"/>
    <cellStyle name="Normal 2 30 15" xfId="8488"/>
    <cellStyle name="Normal 2 30 16" xfId="8487"/>
    <cellStyle name="Normal 2 30 17" xfId="8486"/>
    <cellStyle name="Normal 2 30 18" xfId="8485"/>
    <cellStyle name="Normal 2 30 19" xfId="8484"/>
    <cellStyle name="Normal 2 30 2" xfId="8483"/>
    <cellStyle name="Normal 2 30 20" xfId="8482"/>
    <cellStyle name="Normal 2 30 21" xfId="8481"/>
    <cellStyle name="Normal 2 30 22" xfId="8480"/>
    <cellStyle name="Normal 2 30 23" xfId="8479"/>
    <cellStyle name="Normal 2 30 3" xfId="8478"/>
    <cellStyle name="Normal 2 30 4" xfId="8477"/>
    <cellStyle name="Normal 2 30 5" xfId="8476"/>
    <cellStyle name="Normal 2 30 6" xfId="8475"/>
    <cellStyle name="Normal 2 30 7" xfId="8474"/>
    <cellStyle name="Normal 2 30 8" xfId="8473"/>
    <cellStyle name="Normal 2 30 9" xfId="8472"/>
    <cellStyle name="Normal 2 31" xfId="8471"/>
    <cellStyle name="Normal 2 31 10" xfId="8470"/>
    <cellStyle name="Normal 2 31 11" xfId="8469"/>
    <cellStyle name="Normal 2 31 12" xfId="8468"/>
    <cellStyle name="Normal 2 31 13" xfId="8467"/>
    <cellStyle name="Normal 2 31 14" xfId="8466"/>
    <cellStyle name="Normal 2 31 15" xfId="8465"/>
    <cellStyle name="Normal 2 31 16" xfId="8464"/>
    <cellStyle name="Normal 2 31 17" xfId="8463"/>
    <cellStyle name="Normal 2 31 18" xfId="8462"/>
    <cellStyle name="Normal 2 31 19" xfId="8461"/>
    <cellStyle name="Normal 2 31 2" xfId="8460"/>
    <cellStyle name="Normal 2 31 20" xfId="8459"/>
    <cellStyle name="Normal 2 31 21" xfId="8458"/>
    <cellStyle name="Normal 2 31 22" xfId="8457"/>
    <cellStyle name="Normal 2 31 23" xfId="8456"/>
    <cellStyle name="Normal 2 31 3" xfId="8455"/>
    <cellStyle name="Normal 2 31 4" xfId="8454"/>
    <cellStyle name="Normal 2 31 5" xfId="8453"/>
    <cellStyle name="Normal 2 31 6" xfId="8452"/>
    <cellStyle name="Normal 2 31 7" xfId="8451"/>
    <cellStyle name="Normal 2 31 8" xfId="8450"/>
    <cellStyle name="Normal 2 31 9" xfId="8449"/>
    <cellStyle name="Normal 2 32" xfId="8448"/>
    <cellStyle name="Normal 2 32 10" xfId="8447"/>
    <cellStyle name="Normal 2 32 11" xfId="8446"/>
    <cellStyle name="Normal 2 32 12" xfId="10269"/>
    <cellStyle name="Normal 2 32 13" xfId="8445"/>
    <cellStyle name="Normal 2 32 14" xfId="8444"/>
    <cellStyle name="Normal 2 32 15" xfId="8443"/>
    <cellStyle name="Normal 2 32 16" xfId="8442"/>
    <cellStyle name="Normal 2 32 17" xfId="8441"/>
    <cellStyle name="Normal 2 32 18" xfId="8440"/>
    <cellStyle name="Normal 2 32 19" xfId="8439"/>
    <cellStyle name="Normal 2 32 2" xfId="8438"/>
    <cellStyle name="Normal 2 32 20" xfId="8437"/>
    <cellStyle name="Normal 2 32 21" xfId="8436"/>
    <cellStyle name="Normal 2 32 22" xfId="8435"/>
    <cellStyle name="Normal 2 32 23" xfId="8434"/>
    <cellStyle name="Normal 2 32 3" xfId="8433"/>
    <cellStyle name="Normal 2 32 4" xfId="8432"/>
    <cellStyle name="Normal 2 32 5" xfId="8431"/>
    <cellStyle name="Normal 2 32 6" xfId="8430"/>
    <cellStyle name="Normal 2 32 7" xfId="8429"/>
    <cellStyle name="Normal 2 32 8" xfId="8428"/>
    <cellStyle name="Normal 2 32 9" xfId="8427"/>
    <cellStyle name="Normal 2 33" xfId="8426"/>
    <cellStyle name="Normal 2 33 10" xfId="8425"/>
    <cellStyle name="Normal 2 33 11" xfId="8424"/>
    <cellStyle name="Normal 2 33 12" xfId="8423"/>
    <cellStyle name="Normal 2 33 13" xfId="8422"/>
    <cellStyle name="Normal 2 33 14" xfId="8421"/>
    <cellStyle name="Normal 2 33 15" xfId="8420"/>
    <cellStyle name="Normal 2 33 16" xfId="8419"/>
    <cellStyle name="Normal 2 33 17" xfId="8418"/>
    <cellStyle name="Normal 2 33 18" xfId="8417"/>
    <cellStyle name="Normal 2 33 19" xfId="8416"/>
    <cellStyle name="Normal 2 33 2" xfId="8415"/>
    <cellStyle name="Normal 2 33 20" xfId="8414"/>
    <cellStyle name="Normal 2 33 21" xfId="8413"/>
    <cellStyle name="Normal 2 33 22" xfId="8412"/>
    <cellStyle name="Normal 2 33 23" xfId="8411"/>
    <cellStyle name="Normal 2 33 3" xfId="8410"/>
    <cellStyle name="Normal 2 33 4" xfId="8409"/>
    <cellStyle name="Normal 2 33 5" xfId="8408"/>
    <cellStyle name="Normal 2 33 6" xfId="8407"/>
    <cellStyle name="Normal 2 33 7" xfId="8406"/>
    <cellStyle name="Normal 2 33 8" xfId="8405"/>
    <cellStyle name="Normal 2 33 9" xfId="8404"/>
    <cellStyle name="Normal 2 34" xfId="8403"/>
    <cellStyle name="Normal 2 34 10" xfId="10278"/>
    <cellStyle name="Normal 2 34 11" xfId="8402"/>
    <cellStyle name="Normal 2 34 12" xfId="8401"/>
    <cellStyle name="Normal 2 34 13" xfId="8400"/>
    <cellStyle name="Normal 2 34 14" xfId="8399"/>
    <cellStyle name="Normal 2 34 15" xfId="8398"/>
    <cellStyle name="Normal 2 34 16" xfId="8397"/>
    <cellStyle name="Normal 2 34 17" xfId="8396"/>
    <cellStyle name="Normal 2 34 18" xfId="8395"/>
    <cellStyle name="Normal 2 34 19" xfId="8394"/>
    <cellStyle name="Normal 2 34 2" xfId="8393"/>
    <cellStyle name="Normal 2 34 20" xfId="8392"/>
    <cellStyle name="Normal 2 34 21" xfId="8391"/>
    <cellStyle name="Normal 2 34 22" xfId="8390"/>
    <cellStyle name="Normal 2 34 23" xfId="8389"/>
    <cellStyle name="Normal 2 34 3" xfId="8388"/>
    <cellStyle name="Normal 2 34 4" xfId="8387"/>
    <cellStyle name="Normal 2 34 5" xfId="8386"/>
    <cellStyle name="Normal 2 34 6" xfId="8385"/>
    <cellStyle name="Normal 2 34 7" xfId="8384"/>
    <cellStyle name="Normal 2 34 8" xfId="8383"/>
    <cellStyle name="Normal 2 34 9" xfId="8382"/>
    <cellStyle name="Normal 2 35" xfId="8381"/>
    <cellStyle name="Normal 2 35 10" xfId="8380"/>
    <cellStyle name="Normal 2 35 11" xfId="8379"/>
    <cellStyle name="Normal 2 35 12" xfId="8378"/>
    <cellStyle name="Normal 2 35 13" xfId="8377"/>
    <cellStyle name="Normal 2 35 14" xfId="8376"/>
    <cellStyle name="Normal 2 35 15" xfId="8375"/>
    <cellStyle name="Normal 2 35 16" xfId="8374"/>
    <cellStyle name="Normal 2 35 17" xfId="8373"/>
    <cellStyle name="Normal 2 35 18" xfId="8372"/>
    <cellStyle name="Normal 2 35 19" xfId="8371"/>
    <cellStyle name="Normal 2 35 2" xfId="8370"/>
    <cellStyle name="Normal 2 35 20" xfId="8369"/>
    <cellStyle name="Normal 2 35 21" xfId="8368"/>
    <cellStyle name="Normal 2 35 22" xfId="8367"/>
    <cellStyle name="Normal 2 35 23" xfId="8366"/>
    <cellStyle name="Normal 2 35 3" xfId="8365"/>
    <cellStyle name="Normal 2 35 4" xfId="8364"/>
    <cellStyle name="Normal 2 35 5" xfId="8363"/>
    <cellStyle name="Normal 2 35 6" xfId="8362"/>
    <cellStyle name="Normal 2 35 7" xfId="8361"/>
    <cellStyle name="Normal 2 35 8" xfId="8360"/>
    <cellStyle name="Normal 2 35 9" xfId="8359"/>
    <cellStyle name="Normal 2 36" xfId="8358"/>
    <cellStyle name="Normal 2 36 10" xfId="8352"/>
    <cellStyle name="Normal 2 36 11" xfId="8351"/>
    <cellStyle name="Normal 2 36 12" xfId="8350"/>
    <cellStyle name="Normal 2 36 13" xfId="8349"/>
    <cellStyle name="Normal 2 36 14" xfId="8348"/>
    <cellStyle name="Normal 2 36 15" xfId="8347"/>
    <cellStyle name="Normal 2 36 16" xfId="8346"/>
    <cellStyle name="Normal 2 36 17" xfId="8345"/>
    <cellStyle name="Normal 2 36 18" xfId="8344"/>
    <cellStyle name="Normal 2 36 19" xfId="8343"/>
    <cellStyle name="Normal 2 36 2" xfId="8342"/>
    <cellStyle name="Normal 2 36 20" xfId="8341"/>
    <cellStyle name="Normal 2 36 21" xfId="8340"/>
    <cellStyle name="Normal 2 36 22" xfId="8339"/>
    <cellStyle name="Normal 2 36 23" xfId="8338"/>
    <cellStyle name="Normal 2 36 3" xfId="8337"/>
    <cellStyle name="Normal 2 36 4" xfId="8336"/>
    <cellStyle name="Normal 2 36 5" xfId="8335"/>
    <cellStyle name="Normal 2 36 6" xfId="8334"/>
    <cellStyle name="Normal 2 36 7" xfId="8333"/>
    <cellStyle name="Normal 2 36 8" xfId="8330"/>
    <cellStyle name="Normal 2 36 9" xfId="8328"/>
    <cellStyle name="Normal 2 37" xfId="8326"/>
    <cellStyle name="Normal 2 37 10" xfId="8325"/>
    <cellStyle name="Normal 2 37 11" xfId="8324"/>
    <cellStyle name="Normal 2 37 12" xfId="8323"/>
    <cellStyle name="Normal 2 37 13" xfId="8322"/>
    <cellStyle name="Normal 2 37 14" xfId="8319"/>
    <cellStyle name="Normal 2 37 15" xfId="8316"/>
    <cellStyle name="Normal 2 37 16" xfId="8315"/>
    <cellStyle name="Normal 2 37 17" xfId="8312"/>
    <cellStyle name="Normal 2 37 18" xfId="8311"/>
    <cellStyle name="Normal 2 37 19" xfId="8310"/>
    <cellStyle name="Normal 2 37 2" xfId="8309"/>
    <cellStyle name="Normal 2 37 20" xfId="8308"/>
    <cellStyle name="Normal 2 37 21" xfId="8307"/>
    <cellStyle name="Normal 2 37 22" xfId="8306"/>
    <cellStyle name="Normal 2 37 23" xfId="8305"/>
    <cellStyle name="Normal 2 37 3" xfId="8304"/>
    <cellStyle name="Normal 2 37 4" xfId="8303"/>
    <cellStyle name="Normal 2 37 5" xfId="8302"/>
    <cellStyle name="Normal 2 37 6" xfId="8301"/>
    <cellStyle name="Normal 2 37 7" xfId="8300"/>
    <cellStyle name="Normal 2 37 8" xfId="8299"/>
    <cellStyle name="Normal 2 37 9" xfId="8298"/>
    <cellStyle name="Normal 2 38" xfId="8297"/>
    <cellStyle name="Normal 2 38 10" xfId="8296"/>
    <cellStyle name="Normal 2 38 11" xfId="8295"/>
    <cellStyle name="Normal 2 38 12" xfId="8294"/>
    <cellStyle name="Normal 2 38 13" xfId="8293"/>
    <cellStyle name="Normal 2 38 14" xfId="8292"/>
    <cellStyle name="Normal 2 38 15" xfId="8291"/>
    <cellStyle name="Normal 2 38 16" xfId="8290"/>
    <cellStyle name="Normal 2 38 17" xfId="8289"/>
    <cellStyle name="Normal 2 38 18" xfId="8287"/>
    <cellStyle name="Normal 2 38 19" xfId="8285"/>
    <cellStyle name="Normal 2 38 2" xfId="8284"/>
    <cellStyle name="Normal 2 38 20" xfId="8282"/>
    <cellStyle name="Normal 2 38 21" xfId="8280"/>
    <cellStyle name="Normal 2 38 22" xfId="8279"/>
    <cellStyle name="Normal 2 38 23" xfId="8278"/>
    <cellStyle name="Normal 2 38 3" xfId="5673"/>
    <cellStyle name="Normal 2 38 4" xfId="8276"/>
    <cellStyle name="Normal 2 38 5" xfId="8275"/>
    <cellStyle name="Normal 2 38 6" xfId="8272"/>
    <cellStyle name="Normal 2 38 7" xfId="8271"/>
    <cellStyle name="Normal 2 38 8" xfId="8270"/>
    <cellStyle name="Normal 2 38 9" xfId="8269"/>
    <cellStyle name="Normal 2 39" xfId="8268"/>
    <cellStyle name="Normal 2 39 10" xfId="8267"/>
    <cellStyle name="Normal 2 39 11" xfId="8266"/>
    <cellStyle name="Normal 2 39 12" xfId="8265"/>
    <cellStyle name="Normal 2 39 13" xfId="8264"/>
    <cellStyle name="Normal 2 39 14" xfId="8263"/>
    <cellStyle name="Normal 2 39 15" xfId="8262"/>
    <cellStyle name="Normal 2 39 16" xfId="8261"/>
    <cellStyle name="Normal 2 39 17" xfId="8260"/>
    <cellStyle name="Normal 2 39 18" xfId="8259"/>
    <cellStyle name="Normal 2 39 19" xfId="8258"/>
    <cellStyle name="Normal 2 39 2" xfId="8257"/>
    <cellStyle name="Normal 2 39 20" xfId="8256"/>
    <cellStyle name="Normal 2 39 21" xfId="8255"/>
    <cellStyle name="Normal 2 39 22" xfId="8254"/>
    <cellStyle name="Normal 2 39 23" xfId="8253"/>
    <cellStyle name="Normal 2 39 3" xfId="8252"/>
    <cellStyle name="Normal 2 39 4" xfId="8251"/>
    <cellStyle name="Normal 2 39 5" xfId="8250"/>
    <cellStyle name="Normal 2 39 6" xfId="8249"/>
    <cellStyle name="Normal 2 39 7" xfId="8248"/>
    <cellStyle name="Normal 2 39 8" xfId="8247"/>
    <cellStyle name="Normal 2 39 9" xfId="8246"/>
    <cellStyle name="Normal 2 4" xfId="541"/>
    <cellStyle name="Normal 2 4 2" xfId="5005"/>
    <cellStyle name="Normal 2 4 2 2" xfId="10190"/>
    <cellStyle name="Normal 2 4 2 3" xfId="6509"/>
    <cellStyle name="Normal 2 4 3" xfId="2681"/>
    <cellStyle name="Normal 2 4 3 2" xfId="10218"/>
    <cellStyle name="Normal 2 4 3 3" xfId="6510"/>
    <cellStyle name="Normal 2 4 4" xfId="10191"/>
    <cellStyle name="Normal 2 4_App b.3 Unspent_" xfId="6508"/>
    <cellStyle name="Normal 2 40" xfId="8245"/>
    <cellStyle name="Normal 2 41" xfId="8244"/>
    <cellStyle name="Normal 2 42" xfId="8243"/>
    <cellStyle name="Normal 2 43" xfId="8242"/>
    <cellStyle name="Normal 2 44" xfId="8241"/>
    <cellStyle name="Normal 2 45" xfId="8240"/>
    <cellStyle name="Normal 2 46" xfId="8239"/>
    <cellStyle name="Normal 2 47" xfId="8238"/>
    <cellStyle name="Normal 2 48" xfId="8237"/>
    <cellStyle name="Normal 2 49" xfId="8236"/>
    <cellStyle name="Normal 2 5" xfId="841"/>
    <cellStyle name="Normal 2 5 10" xfId="8234"/>
    <cellStyle name="Normal 2 5 11" xfId="8233"/>
    <cellStyle name="Normal 2 5 12" xfId="10276"/>
    <cellStyle name="Normal 2 5 13" xfId="8232"/>
    <cellStyle name="Normal 2 5 14" xfId="8231"/>
    <cellStyle name="Normal 2 5 15" xfId="8230"/>
    <cellStyle name="Normal 2 5 16" xfId="8229"/>
    <cellStyle name="Normal 2 5 17" xfId="8228"/>
    <cellStyle name="Normal 2 5 18" xfId="8227"/>
    <cellStyle name="Normal 2 5 19" xfId="8226"/>
    <cellStyle name="Normal 2 5 2" xfId="5006"/>
    <cellStyle name="Normal 2 5 2 10" xfId="8224"/>
    <cellStyle name="Normal 2 5 2 11" xfId="8223"/>
    <cellStyle name="Normal 2 5 2 12" xfId="8222"/>
    <cellStyle name="Normal 2 5 2 13" xfId="8221"/>
    <cellStyle name="Normal 2 5 2 14" xfId="8220"/>
    <cellStyle name="Normal 2 5 2 15" xfId="8219"/>
    <cellStyle name="Normal 2 5 2 16" xfId="8218"/>
    <cellStyle name="Normal 2 5 2 17" xfId="8217"/>
    <cellStyle name="Normal 2 5 2 18" xfId="8216"/>
    <cellStyle name="Normal 2 5 2 19" xfId="8215"/>
    <cellStyle name="Normal 2 5 2 2" xfId="8214"/>
    <cellStyle name="Normal 2 5 2 2 10" xfId="8213"/>
    <cellStyle name="Normal 2 5 2 2 11" xfId="8212"/>
    <cellStyle name="Normal 2 5 2 2 12" xfId="8211"/>
    <cellStyle name="Normal 2 5 2 2 13" xfId="8210"/>
    <cellStyle name="Normal 2 5 2 2 14" xfId="8209"/>
    <cellStyle name="Normal 2 5 2 2 15" xfId="8208"/>
    <cellStyle name="Normal 2 5 2 2 16" xfId="8207"/>
    <cellStyle name="Normal 2 5 2 2 17" xfId="8206"/>
    <cellStyle name="Normal 2 5 2 2 18" xfId="8205"/>
    <cellStyle name="Normal 2 5 2 2 19" xfId="8204"/>
    <cellStyle name="Normal 2 5 2 2 2" xfId="8203"/>
    <cellStyle name="Normal 2 5 2 2 20" xfId="8202"/>
    <cellStyle name="Normal 2 5 2 2 21" xfId="8201"/>
    <cellStyle name="Normal 2 5 2 2 22" xfId="8200"/>
    <cellStyle name="Normal 2 5 2 2 23" xfId="8199"/>
    <cellStyle name="Normal 2 5 2 2 24" xfId="8198"/>
    <cellStyle name="Normal 2 5 2 2 25" xfId="8197"/>
    <cellStyle name="Normal 2 5 2 2 26" xfId="8196"/>
    <cellStyle name="Normal 2 5 2 2 27" xfId="8195"/>
    <cellStyle name="Normal 2 5 2 2 28" xfId="8194"/>
    <cellStyle name="Normal 2 5 2 2 29" xfId="8193"/>
    <cellStyle name="Normal 2 5 2 2 3" xfId="8192"/>
    <cellStyle name="Normal 2 5 2 2 30" xfId="10274"/>
    <cellStyle name="Normal 2 5 2 2 31" xfId="8191"/>
    <cellStyle name="Normal 2 5 2 2 32" xfId="8190"/>
    <cellStyle name="Normal 2 5 2 2 33" xfId="8189"/>
    <cellStyle name="Normal 2 5 2 2 34" xfId="8188"/>
    <cellStyle name="Normal 2 5 2 2 35" xfId="8187"/>
    <cellStyle name="Normal 2 5 2 2 36" xfId="8186"/>
    <cellStyle name="Normal 2 5 2 2 37" xfId="8185"/>
    <cellStyle name="Normal 2 5 2 2 38" xfId="8184"/>
    <cellStyle name="Normal 2 5 2 2 39" xfId="8183"/>
    <cellStyle name="Normal 2 5 2 2 4" xfId="8182"/>
    <cellStyle name="Normal 2 5 2 2 40" xfId="8181"/>
    <cellStyle name="Normal 2 5 2 2 41" xfId="8180"/>
    <cellStyle name="Normal 2 5 2 2 42" xfId="8179"/>
    <cellStyle name="Normal 2 5 2 2 43" xfId="8178"/>
    <cellStyle name="Normal 2 5 2 2 44" xfId="8177"/>
    <cellStyle name="Normal 2 5 2 2 45" xfId="8176"/>
    <cellStyle name="Normal 2 5 2 2 46" xfId="8175"/>
    <cellStyle name="Normal 2 5 2 2 47" xfId="8174"/>
    <cellStyle name="Normal 2 5 2 2 48" xfId="8173"/>
    <cellStyle name="Normal 2 5 2 2 49" xfId="8172"/>
    <cellStyle name="Normal 2 5 2 2 5" xfId="8171"/>
    <cellStyle name="Normal 2 5 2 2 50" xfId="8170"/>
    <cellStyle name="Normal 2 5 2 2 51" xfId="8169"/>
    <cellStyle name="Normal 2 5 2 2 52" xfId="8168"/>
    <cellStyle name="Normal 2 5 2 2 53" xfId="8167"/>
    <cellStyle name="Normal 2 5 2 2 54" xfId="8166"/>
    <cellStyle name="Normal 2 5 2 2 55" xfId="8165"/>
    <cellStyle name="Normal 2 5 2 2 6" xfId="8164"/>
    <cellStyle name="Normal 2 5 2 2 7" xfId="8163"/>
    <cellStyle name="Normal 2 5 2 2 8" xfId="8162"/>
    <cellStyle name="Normal 2 5 2 2 9" xfId="8161"/>
    <cellStyle name="Normal 2 5 2 20" xfId="8160"/>
    <cellStyle name="Normal 2 5 2 21" xfId="8159"/>
    <cellStyle name="Normal 2 5 2 22" xfId="8158"/>
    <cellStyle name="Normal 2 5 2 23" xfId="8157"/>
    <cellStyle name="Normal 2 5 2 24" xfId="8156"/>
    <cellStyle name="Normal 2 5 2 25" xfId="8155"/>
    <cellStyle name="Normal 2 5 2 26" xfId="8154"/>
    <cellStyle name="Normal 2 5 2 27" xfId="8153"/>
    <cellStyle name="Normal 2 5 2 28" xfId="8152"/>
    <cellStyle name="Normal 2 5 2 29" xfId="10270"/>
    <cellStyle name="Normal 2 5 2 3" xfId="8151"/>
    <cellStyle name="Normal 2 5 2 30" xfId="8150"/>
    <cellStyle name="Normal 2 5 2 31" xfId="8149"/>
    <cellStyle name="Normal 2 5 2 32" xfId="8148"/>
    <cellStyle name="Normal 2 5 2 33" xfId="8147"/>
    <cellStyle name="Normal 2 5 2 34" xfId="8225"/>
    <cellStyle name="Normal 2 5 2 4" xfId="8146"/>
    <cellStyle name="Normal 2 5 2 5" xfId="8145"/>
    <cellStyle name="Normal 2 5 2 6" xfId="8144"/>
    <cellStyle name="Normal 2 5 2 7" xfId="8143"/>
    <cellStyle name="Normal 2 5 2 8" xfId="8142"/>
    <cellStyle name="Normal 2 5 2 9" xfId="8141"/>
    <cellStyle name="Normal 2 5 20" xfId="8140"/>
    <cellStyle name="Normal 2 5 21" xfId="8139"/>
    <cellStyle name="Normal 2 5 22" xfId="8138"/>
    <cellStyle name="Normal 2 5 23" xfId="8137"/>
    <cellStyle name="Normal 2 5 24" xfId="8136"/>
    <cellStyle name="Normal 2 5 25" xfId="8135"/>
    <cellStyle name="Normal 2 5 26" xfId="8134"/>
    <cellStyle name="Normal 2 5 27" xfId="8133"/>
    <cellStyle name="Normal 2 5 28" xfId="8132"/>
    <cellStyle name="Normal 2 5 29" xfId="8131"/>
    <cellStyle name="Normal 2 5 3" xfId="1800"/>
    <cellStyle name="Normal 2 5 3 2" xfId="8130"/>
    <cellStyle name="Normal 2 5 30" xfId="8129"/>
    <cellStyle name="Normal 2 5 31" xfId="8128"/>
    <cellStyle name="Normal 2 5 32" xfId="8127"/>
    <cellStyle name="Normal 2 5 33" xfId="8126"/>
    <cellStyle name="Normal 2 5 34" xfId="8125"/>
    <cellStyle name="Normal 2 5 35" xfId="8124"/>
    <cellStyle name="Normal 2 5 36" xfId="8123"/>
    <cellStyle name="Normal 2 5 37" xfId="8122"/>
    <cellStyle name="Normal 2 5 38" xfId="8121"/>
    <cellStyle name="Normal 2 5 39" xfId="8120"/>
    <cellStyle name="Normal 2 5 4" xfId="8119"/>
    <cellStyle name="Normal 2 5 40" xfId="8118"/>
    <cellStyle name="Normal 2 5 41" xfId="8117"/>
    <cellStyle name="Normal 2 5 42" xfId="8116"/>
    <cellStyle name="Normal 2 5 43" xfId="8115"/>
    <cellStyle name="Normal 2 5 44" xfId="8114"/>
    <cellStyle name="Normal 2 5 45" xfId="8113"/>
    <cellStyle name="Normal 2 5 46" xfId="8112"/>
    <cellStyle name="Normal 2 5 47" xfId="8111"/>
    <cellStyle name="Normal 2 5 48" xfId="8110"/>
    <cellStyle name="Normal 2 5 49" xfId="8109"/>
    <cellStyle name="Normal 2 5 5" xfId="8108"/>
    <cellStyle name="Normal 2 5 50" xfId="8107"/>
    <cellStyle name="Normal 2 5 51" xfId="8106"/>
    <cellStyle name="Normal 2 5 52" xfId="8105"/>
    <cellStyle name="Normal 2 5 53" xfId="8104"/>
    <cellStyle name="Normal 2 5 54" xfId="8103"/>
    <cellStyle name="Normal 2 5 55" xfId="8102"/>
    <cellStyle name="Normal 2 5 56" xfId="8101"/>
    <cellStyle name="Normal 2 5 57" xfId="8100"/>
    <cellStyle name="Normal 2 5 58" xfId="8099"/>
    <cellStyle name="Normal 2 5 59" xfId="8098"/>
    <cellStyle name="Normal 2 5 6" xfId="8097"/>
    <cellStyle name="Normal 2 5 60" xfId="8096"/>
    <cellStyle name="Normal 2 5 61" xfId="8095"/>
    <cellStyle name="Normal 2 5 62" xfId="8094"/>
    <cellStyle name="Normal 2 5 63" xfId="8093"/>
    <cellStyle name="Normal 2 5 64" xfId="8092"/>
    <cellStyle name="Normal 2 5 65" xfId="8091"/>
    <cellStyle name="Normal 2 5 66" xfId="8090"/>
    <cellStyle name="Normal 2 5 67" xfId="8089"/>
    <cellStyle name="Normal 2 5 68" xfId="8088"/>
    <cellStyle name="Normal 2 5 69" xfId="8087"/>
    <cellStyle name="Normal 2 5 7" xfId="8086"/>
    <cellStyle name="Normal 2 5 70" xfId="8085"/>
    <cellStyle name="Normal 2 5 71" xfId="8084"/>
    <cellStyle name="Normal 2 5 72" xfId="8083"/>
    <cellStyle name="Normal 2 5 73" xfId="8082"/>
    <cellStyle name="Normal 2 5 74" xfId="8081"/>
    <cellStyle name="Normal 2 5 75" xfId="8080"/>
    <cellStyle name="Normal 2 5 76" xfId="8079"/>
    <cellStyle name="Normal 2 5 77" xfId="8078"/>
    <cellStyle name="Normal 2 5 78" xfId="8077"/>
    <cellStyle name="Normal 2 5 79" xfId="8076"/>
    <cellStyle name="Normal 2 5 8" xfId="8075"/>
    <cellStyle name="Normal 2 5 80" xfId="8074"/>
    <cellStyle name="Normal 2 5 81" xfId="8073"/>
    <cellStyle name="Normal 2 5 82" xfId="8072"/>
    <cellStyle name="Normal 2 5 83" xfId="8071"/>
    <cellStyle name="Normal 2 5 84" xfId="8070"/>
    <cellStyle name="Normal 2 5 85" xfId="8069"/>
    <cellStyle name="Normal 2 5 86" xfId="8068"/>
    <cellStyle name="Normal 2 5 87" xfId="8067"/>
    <cellStyle name="Normal 2 5 88" xfId="6507"/>
    <cellStyle name="Normal 2 5 89" xfId="8235"/>
    <cellStyle name="Normal 2 5 9" xfId="8066"/>
    <cellStyle name="Normal 2 5_App b.3 Unspent_" xfId="6506"/>
    <cellStyle name="Normal 2 50" xfId="8065"/>
    <cellStyle name="Normal 2 51" xfId="8064"/>
    <cellStyle name="Normal 2 52" xfId="8063"/>
    <cellStyle name="Normal 2 53" xfId="8062"/>
    <cellStyle name="Normal 2 54" xfId="8061"/>
    <cellStyle name="Normal 2 55" xfId="8060"/>
    <cellStyle name="Normal 2 56" xfId="8059"/>
    <cellStyle name="Normal 2 57" xfId="8058"/>
    <cellStyle name="Normal 2 58" xfId="8057"/>
    <cellStyle name="Normal 2 59" xfId="8056"/>
    <cellStyle name="Normal 2 6" xfId="429"/>
    <cellStyle name="Normal 2 6 2" xfId="3616"/>
    <cellStyle name="Normal 2 6 2 2" xfId="6504"/>
    <cellStyle name="Normal 2 6 3" xfId="5007"/>
    <cellStyle name="Normal 2 6 3 2" xfId="6505"/>
    <cellStyle name="Normal 2 6 4" xfId="2873"/>
    <cellStyle name="Normal 2 6 5" xfId="8055"/>
    <cellStyle name="Normal 2 6_App b.3 Unspent_" xfId="6503"/>
    <cellStyle name="Normal 2 60" xfId="8054"/>
    <cellStyle name="Normal 2 61" xfId="8053"/>
    <cellStyle name="Normal 2 62" xfId="8052"/>
    <cellStyle name="Normal 2 63" xfId="8051"/>
    <cellStyle name="Normal 2 64" xfId="8050"/>
    <cellStyle name="Normal 2 65" xfId="8049"/>
    <cellStyle name="Normal 2 66" xfId="8048"/>
    <cellStyle name="Normal 2 67" xfId="8047"/>
    <cellStyle name="Normal 2 68" xfId="8046"/>
    <cellStyle name="Normal 2 69" xfId="8045"/>
    <cellStyle name="Normal 2 7" xfId="2979"/>
    <cellStyle name="Normal 2 7 2" xfId="5008"/>
    <cellStyle name="Normal 2 7 2 2" xfId="6501"/>
    <cellStyle name="Normal 2 7 3" xfId="6502"/>
    <cellStyle name="Normal 2 7 4" xfId="8044"/>
    <cellStyle name="Normal 2 7_App b.3 Unspent_" xfId="6500"/>
    <cellStyle name="Normal 2 70" xfId="8043"/>
    <cellStyle name="Normal 2 71" xfId="8042"/>
    <cellStyle name="Normal 2 72" xfId="8041"/>
    <cellStyle name="Normal 2 73" xfId="8040"/>
    <cellStyle name="Normal 2 74" xfId="8039"/>
    <cellStyle name="Normal 2 75" xfId="8038"/>
    <cellStyle name="Normal 2 76" xfId="8037"/>
    <cellStyle name="Normal 2 77" xfId="8036"/>
    <cellStyle name="Normal 2 78" xfId="8035"/>
    <cellStyle name="Normal 2 79" xfId="8034"/>
    <cellStyle name="Normal 2 8" xfId="3000"/>
    <cellStyle name="Normal 2 8 10" xfId="8032"/>
    <cellStyle name="Normal 2 8 11" xfId="8031"/>
    <cellStyle name="Normal 2 8 12" xfId="8030"/>
    <cellStyle name="Normal 2 8 13" xfId="8029"/>
    <cellStyle name="Normal 2 8 14" xfId="8028"/>
    <cellStyle name="Normal 2 8 15" xfId="8027"/>
    <cellStyle name="Normal 2 8 16" xfId="8026"/>
    <cellStyle name="Normal 2 8 17" xfId="8025"/>
    <cellStyle name="Normal 2 8 18" xfId="8024"/>
    <cellStyle name="Normal 2 8 19" xfId="8023"/>
    <cellStyle name="Normal 2 8 2" xfId="3660"/>
    <cellStyle name="Normal 2 8 2 2" xfId="8022"/>
    <cellStyle name="Normal 2 8 20" xfId="8021"/>
    <cellStyle name="Normal 2 8 21" xfId="8020"/>
    <cellStyle name="Normal 2 8 22" xfId="8019"/>
    <cellStyle name="Normal 2 8 23" xfId="8018"/>
    <cellStyle name="Normal 2 8 24" xfId="6499"/>
    <cellStyle name="Normal 2 8 25" xfId="8033"/>
    <cellStyle name="Normal 2 8 3" xfId="5009"/>
    <cellStyle name="Normal 2 8 3 2" xfId="8017"/>
    <cellStyle name="Normal 2 8 4" xfId="8016"/>
    <cellStyle name="Normal 2 8 5" xfId="8015"/>
    <cellStyle name="Normal 2 8 6" xfId="8014"/>
    <cellStyle name="Normal 2 8 7" xfId="8013"/>
    <cellStyle name="Normal 2 8 8" xfId="8012"/>
    <cellStyle name="Normal 2 8 9" xfId="8011"/>
    <cellStyle name="Normal 2 8_App b.3 Unspent_" xfId="6498"/>
    <cellStyle name="Normal 2 80" xfId="8010"/>
    <cellStyle name="Normal 2 81" xfId="8009"/>
    <cellStyle name="Normal 2 82" xfId="8008"/>
    <cellStyle name="Normal 2 83" xfId="8007"/>
    <cellStyle name="Normal 2 84" xfId="8006"/>
    <cellStyle name="Normal 2 85" xfId="8005"/>
    <cellStyle name="Normal 2 86" xfId="8004"/>
    <cellStyle name="Normal 2 87" xfId="8003"/>
    <cellStyle name="Normal 2 88" xfId="8002"/>
    <cellStyle name="Normal 2 89" xfId="8001"/>
    <cellStyle name="Normal 2 9" xfId="3160"/>
    <cellStyle name="Normal 2 9 10" xfId="7999"/>
    <cellStyle name="Normal 2 9 11" xfId="7998"/>
    <cellStyle name="Normal 2 9 12" xfId="7997"/>
    <cellStyle name="Normal 2 9 13" xfId="7996"/>
    <cellStyle name="Normal 2 9 14" xfId="7995"/>
    <cellStyle name="Normal 2 9 15" xfId="7994"/>
    <cellStyle name="Normal 2 9 16" xfId="7993"/>
    <cellStyle name="Normal 2 9 17" xfId="7992"/>
    <cellStyle name="Normal 2 9 18" xfId="7991"/>
    <cellStyle name="Normal 2 9 19" xfId="7990"/>
    <cellStyle name="Normal 2 9 2" xfId="5010"/>
    <cellStyle name="Normal 2 9 2 2" xfId="7989"/>
    <cellStyle name="Normal 2 9 20" xfId="7988"/>
    <cellStyle name="Normal 2 9 21" xfId="7987"/>
    <cellStyle name="Normal 2 9 22" xfId="7986"/>
    <cellStyle name="Normal 2 9 23" xfId="7985"/>
    <cellStyle name="Normal 2 9 24" xfId="6497"/>
    <cellStyle name="Normal 2 9 25" xfId="8000"/>
    <cellStyle name="Normal 2 9 3" xfId="7984"/>
    <cellStyle name="Normal 2 9 4" xfId="7983"/>
    <cellStyle name="Normal 2 9 5" xfId="7982"/>
    <cellStyle name="Normal 2 9 6" xfId="7981"/>
    <cellStyle name="Normal 2 9 7" xfId="7980"/>
    <cellStyle name="Normal 2 9 8" xfId="7979"/>
    <cellStyle name="Normal 2 9 9" xfId="7978"/>
    <cellStyle name="Normal 2 9_App b.3 Unspent_" xfId="6496"/>
    <cellStyle name="Normal 2 90" xfId="7977"/>
    <cellStyle name="Normal 2 91" xfId="7976"/>
    <cellStyle name="Normal 2 92" xfId="7975"/>
    <cellStyle name="Normal 2 93" xfId="7974"/>
    <cellStyle name="Normal 2 94" xfId="9106"/>
    <cellStyle name="Normal 2 95" xfId="6495"/>
    <cellStyle name="Normal 2 96" xfId="6494"/>
    <cellStyle name="Normal 2 97" xfId="11107"/>
    <cellStyle name="Normal 2 99" xfId="6908"/>
    <cellStyle name="Normal 2_12889 GP Contracts v3" xfId="6493"/>
    <cellStyle name="Normal 20" xfId="1146"/>
    <cellStyle name="Normal 20 2" xfId="3617"/>
    <cellStyle name="Normal 20 2 2" xfId="5012"/>
    <cellStyle name="Normal 20 2 3" xfId="5568"/>
    <cellStyle name="Normal 20 2 4" xfId="6492"/>
    <cellStyle name="Normal 20 3" xfId="5011"/>
    <cellStyle name="Normal 20 3 2" xfId="6491"/>
    <cellStyle name="Normal 20 4" xfId="2874"/>
    <cellStyle name="Normal 20_App b.3 Unspent_" xfId="6490"/>
    <cellStyle name="Normal 21" xfId="2875"/>
    <cellStyle name="Normal 21 2" xfId="3618"/>
    <cellStyle name="Normal 21 2 2" xfId="5014"/>
    <cellStyle name="Normal 21 2 3" xfId="6489"/>
    <cellStyle name="Normal 21 3" xfId="5013"/>
    <cellStyle name="Normal 21 4" xfId="5331"/>
    <cellStyle name="Normal 21_App b.3 Unspent_" xfId="6488"/>
    <cellStyle name="Normal 22" xfId="2876"/>
    <cellStyle name="Normal 22 2" xfId="3619"/>
    <cellStyle name="Normal 22 2 2" xfId="5016"/>
    <cellStyle name="Normal 22 2 3" xfId="10531"/>
    <cellStyle name="Normal 22 3" xfId="5015"/>
    <cellStyle name="Normal 22_App b.3 Unspent_" xfId="6487"/>
    <cellStyle name="Normal 23" xfId="2889"/>
    <cellStyle name="Normal 23 2" xfId="3627"/>
    <cellStyle name="Normal 23 2 2" xfId="5018"/>
    <cellStyle name="Normal 23 3" xfId="5017"/>
    <cellStyle name="Normal 23 4" xfId="5569"/>
    <cellStyle name="Normal 23 4 2" xfId="5621"/>
    <cellStyle name="Normal 23 4 3" xfId="5622"/>
    <cellStyle name="Normal 23 5" xfId="5619"/>
    <cellStyle name="Normal 23 6" xfId="5620"/>
    <cellStyle name="Normal 23 7" xfId="11110"/>
    <cellStyle name="Normal 24" xfId="2935"/>
    <cellStyle name="Normal 24 2" xfId="3632"/>
    <cellStyle name="Normal 24 2 2" xfId="5020"/>
    <cellStyle name="Normal 24 3" xfId="5019"/>
    <cellStyle name="Normal 24 4" xfId="6486"/>
    <cellStyle name="Normal 25" xfId="2941"/>
    <cellStyle name="Normal 25 2" xfId="3634"/>
    <cellStyle name="Normal 25 2 2" xfId="5022"/>
    <cellStyle name="Normal 25 3" xfId="5021"/>
    <cellStyle name="Normal 25 4" xfId="6485"/>
    <cellStyle name="Normal 26" xfId="2923"/>
    <cellStyle name="Normal 26 2" xfId="3628"/>
    <cellStyle name="Normal 26 2 2" xfId="5024"/>
    <cellStyle name="Normal 26 3" xfId="5023"/>
    <cellStyle name="Normal 26 4" xfId="6484"/>
    <cellStyle name="Normal 26 5" xfId="11111"/>
    <cellStyle name="Normal 27" xfId="2942"/>
    <cellStyle name="Normal 27 2" xfId="3635"/>
    <cellStyle name="Normal 27 2 2" xfId="5026"/>
    <cellStyle name="Normal 27 3" xfId="5025"/>
    <cellStyle name="Normal 27 4" xfId="6483"/>
    <cellStyle name="Normal 27 5" xfId="11112"/>
    <cellStyle name="Normal 28" xfId="2943"/>
    <cellStyle name="Normal 28 2" xfId="3636"/>
    <cellStyle name="Normal 28 2 2" xfId="5028"/>
    <cellStyle name="Normal 28 3" xfId="5027"/>
    <cellStyle name="Normal 28 4" xfId="6482"/>
    <cellStyle name="Normal 29" xfId="2944"/>
    <cellStyle name="Normal 29 2" xfId="3637"/>
    <cellStyle name="Normal 29 2 2" xfId="5030"/>
    <cellStyle name="Normal 29 3" xfId="5029"/>
    <cellStyle name="Normal 29 4" xfId="6904"/>
    <cellStyle name="Normal 3" xfId="265"/>
    <cellStyle name="Normal 3 10" xfId="3836"/>
    <cellStyle name="Normal 3 10 10" xfId="7971"/>
    <cellStyle name="Normal 3 10 11" xfId="7970"/>
    <cellStyle name="Normal 3 10 12" xfId="7969"/>
    <cellStyle name="Normal 3 10 13" xfId="7968"/>
    <cellStyle name="Normal 3 10 14" xfId="7967"/>
    <cellStyle name="Normal 3 10 15" xfId="7966"/>
    <cellStyle name="Normal 3 10 16" xfId="7965"/>
    <cellStyle name="Normal 3 10 17" xfId="7964"/>
    <cellStyle name="Normal 3 10 18" xfId="7963"/>
    <cellStyle name="Normal 3 10 19" xfId="7962"/>
    <cellStyle name="Normal 3 10 2" xfId="7961"/>
    <cellStyle name="Normal 3 10 20" xfId="7960"/>
    <cellStyle name="Normal 3 10 21" xfId="7959"/>
    <cellStyle name="Normal 3 10 22" xfId="7958"/>
    <cellStyle name="Normal 3 10 23" xfId="7957"/>
    <cellStyle name="Normal 3 10 24" xfId="7972"/>
    <cellStyle name="Normal 3 10 3" xfId="7956"/>
    <cellStyle name="Normal 3 10 4" xfId="7955"/>
    <cellStyle name="Normal 3 10 5" xfId="7954"/>
    <cellStyle name="Normal 3 10 6" xfId="7953"/>
    <cellStyle name="Normal 3 10 7" xfId="7952"/>
    <cellStyle name="Normal 3 10 8" xfId="7951"/>
    <cellStyle name="Normal 3 10 9" xfId="7950"/>
    <cellStyle name="Normal 3 11" xfId="5031"/>
    <cellStyle name="Normal 3 11 10" xfId="7949"/>
    <cellStyle name="Normal 3 11 11" xfId="7948"/>
    <cellStyle name="Normal 3 11 12" xfId="7947"/>
    <cellStyle name="Normal 3 11 13" xfId="7946"/>
    <cellStyle name="Normal 3 11 14" xfId="7945"/>
    <cellStyle name="Normal 3 11 15" xfId="7944"/>
    <cellStyle name="Normal 3 11 16" xfId="7943"/>
    <cellStyle name="Normal 3 11 17" xfId="7942"/>
    <cellStyle name="Normal 3 11 18" xfId="7941"/>
    <cellStyle name="Normal 3 11 19" xfId="7940"/>
    <cellStyle name="Normal 3 11 2" xfId="7939"/>
    <cellStyle name="Normal 3 11 20" xfId="7938"/>
    <cellStyle name="Normal 3 11 21" xfId="7937"/>
    <cellStyle name="Normal 3 11 22" xfId="7936"/>
    <cellStyle name="Normal 3 11 23" xfId="7935"/>
    <cellStyle name="Normal 3 11 3" xfId="7934"/>
    <cellStyle name="Normal 3 11 4" xfId="7933"/>
    <cellStyle name="Normal 3 11 5" xfId="7932"/>
    <cellStyle name="Normal 3 11 6" xfId="7931"/>
    <cellStyle name="Normal 3 11 7" xfId="7930"/>
    <cellStyle name="Normal 3 11 8" xfId="7929"/>
    <cellStyle name="Normal 3 11 9" xfId="7928"/>
    <cellStyle name="Normal 3 12" xfId="2682"/>
    <cellStyle name="Normal 3 12 10" xfId="7926"/>
    <cellStyle name="Normal 3 12 11" xfId="7925"/>
    <cellStyle name="Normal 3 12 12" xfId="7924"/>
    <cellStyle name="Normal 3 12 13" xfId="7923"/>
    <cellStyle name="Normal 3 12 14" xfId="7922"/>
    <cellStyle name="Normal 3 12 15" xfId="7921"/>
    <cellStyle name="Normal 3 12 16" xfId="7920"/>
    <cellStyle name="Normal 3 12 17" xfId="7919"/>
    <cellStyle name="Normal 3 12 18" xfId="7918"/>
    <cellStyle name="Normal 3 12 19" xfId="7917"/>
    <cellStyle name="Normal 3 12 2" xfId="7916"/>
    <cellStyle name="Normal 3 12 20" xfId="7915"/>
    <cellStyle name="Normal 3 12 21" xfId="7914"/>
    <cellStyle name="Normal 3 12 22" xfId="7913"/>
    <cellStyle name="Normal 3 12 23" xfId="7912"/>
    <cellStyle name="Normal 3 12 24" xfId="7927"/>
    <cellStyle name="Normal 3 12 3" xfId="7911"/>
    <cellStyle name="Normal 3 12 4" xfId="7910"/>
    <cellStyle name="Normal 3 12 5" xfId="7909"/>
    <cellStyle name="Normal 3 12 6" xfId="7908"/>
    <cellStyle name="Normal 3 12 7" xfId="7907"/>
    <cellStyle name="Normal 3 12 8" xfId="7906"/>
    <cellStyle name="Normal 3 12 9" xfId="7905"/>
    <cellStyle name="Normal 3 13" xfId="5624"/>
    <cellStyle name="Normal 3 13 10" xfId="7903"/>
    <cellStyle name="Normal 3 13 11" xfId="7902"/>
    <cellStyle name="Normal 3 13 12" xfId="7901"/>
    <cellStyle name="Normal 3 13 13" xfId="7900"/>
    <cellStyle name="Normal 3 13 14" xfId="7899"/>
    <cellStyle name="Normal 3 13 15" xfId="7898"/>
    <cellStyle name="Normal 3 13 16" xfId="7897"/>
    <cellStyle name="Normal 3 13 17" xfId="7896"/>
    <cellStyle name="Normal 3 13 18" xfId="7895"/>
    <cellStyle name="Normal 3 13 19" xfId="7894"/>
    <cellStyle name="Normal 3 13 2" xfId="7893"/>
    <cellStyle name="Normal 3 13 20" xfId="7892"/>
    <cellStyle name="Normal 3 13 21" xfId="7891"/>
    <cellStyle name="Normal 3 13 22" xfId="7890"/>
    <cellStyle name="Normal 3 13 23" xfId="7889"/>
    <cellStyle name="Normal 3 13 24" xfId="7904"/>
    <cellStyle name="Normal 3 13 3" xfId="7888"/>
    <cellStyle name="Normal 3 13 4" xfId="7887"/>
    <cellStyle name="Normal 3 13 5" xfId="7886"/>
    <cellStyle name="Normal 3 13 6" xfId="7885"/>
    <cellStyle name="Normal 3 13 7" xfId="7884"/>
    <cellStyle name="Normal 3 13 8" xfId="7883"/>
    <cellStyle name="Normal 3 13 9" xfId="7882"/>
    <cellStyle name="Normal 3 14" xfId="5632"/>
    <cellStyle name="Normal 3 14 10" xfId="7880"/>
    <cellStyle name="Normal 3 14 11" xfId="7879"/>
    <cellStyle name="Normal 3 14 12" xfId="7878"/>
    <cellStyle name="Normal 3 14 13" xfId="7877"/>
    <cellStyle name="Normal 3 14 14" xfId="7876"/>
    <cellStyle name="Normal 3 14 15" xfId="7875"/>
    <cellStyle name="Normal 3 14 16" xfId="7874"/>
    <cellStyle name="Normal 3 14 17" xfId="7873"/>
    <cellStyle name="Normal 3 14 18" xfId="7872"/>
    <cellStyle name="Normal 3 14 19" xfId="7871"/>
    <cellStyle name="Normal 3 14 2" xfId="10192"/>
    <cellStyle name="Normal 3 14 2 2" xfId="7870"/>
    <cellStyle name="Normal 3 14 20" xfId="7869"/>
    <cellStyle name="Normal 3 14 21" xfId="7868"/>
    <cellStyle name="Normal 3 14 22" xfId="7867"/>
    <cellStyle name="Normal 3 14 23" xfId="7866"/>
    <cellStyle name="Normal 3 14 24" xfId="7881"/>
    <cellStyle name="Normal 3 14 3" xfId="7865"/>
    <cellStyle name="Normal 3 14 4" xfId="7864"/>
    <cellStyle name="Normal 3 14 5" xfId="7863"/>
    <cellStyle name="Normal 3 14 6" xfId="7862"/>
    <cellStyle name="Normal 3 14 7" xfId="7861"/>
    <cellStyle name="Normal 3 14 8" xfId="7860"/>
    <cellStyle name="Normal 3 14 9" xfId="7859"/>
    <cellStyle name="Normal 3 15" xfId="9208"/>
    <cellStyle name="Normal 3 15 10" xfId="7857"/>
    <cellStyle name="Normal 3 15 11" xfId="7856"/>
    <cellStyle name="Normal 3 15 12" xfId="7855"/>
    <cellStyle name="Normal 3 15 13" xfId="7854"/>
    <cellStyle name="Normal 3 15 14" xfId="7853"/>
    <cellStyle name="Normal 3 15 15" xfId="7852"/>
    <cellStyle name="Normal 3 15 16" xfId="7851"/>
    <cellStyle name="Normal 3 15 17" xfId="7849"/>
    <cellStyle name="Normal 3 15 18" xfId="7848"/>
    <cellStyle name="Normal 3 15 19" xfId="7847"/>
    <cellStyle name="Normal 3 15 2" xfId="7846"/>
    <cellStyle name="Normal 3 15 20" xfId="7845"/>
    <cellStyle name="Normal 3 15 21" xfId="7844"/>
    <cellStyle name="Normal 3 15 22" xfId="7843"/>
    <cellStyle name="Normal 3 15 23" xfId="7842"/>
    <cellStyle name="Normal 3 15 24" xfId="7858"/>
    <cellStyle name="Normal 3 15 3" xfId="7841"/>
    <cellStyle name="Normal 3 15 4" xfId="7840"/>
    <cellStyle name="Normal 3 15 5" xfId="7839"/>
    <cellStyle name="Normal 3 15 6" xfId="7838"/>
    <cellStyle name="Normal 3 15 7" xfId="7837"/>
    <cellStyle name="Normal 3 15 8" xfId="7836"/>
    <cellStyle name="Normal 3 15 9" xfId="7835"/>
    <cellStyle name="Normal 3 16" xfId="10249"/>
    <cellStyle name="Normal 3 16 10" xfId="7833"/>
    <cellStyle name="Normal 3 16 11" xfId="7832"/>
    <cellStyle name="Normal 3 16 12" xfId="7831"/>
    <cellStyle name="Normal 3 16 13" xfId="7830"/>
    <cellStyle name="Normal 3 16 14" xfId="7829"/>
    <cellStyle name="Normal 3 16 15" xfId="7828"/>
    <cellStyle name="Normal 3 16 16" xfId="7827"/>
    <cellStyle name="Normal 3 16 17" xfId="7826"/>
    <cellStyle name="Normal 3 16 18" xfId="7825"/>
    <cellStyle name="Normal 3 16 19" xfId="7824"/>
    <cellStyle name="Normal 3 16 2" xfId="7823"/>
    <cellStyle name="Normal 3 16 20" xfId="7822"/>
    <cellStyle name="Normal 3 16 21" xfId="7821"/>
    <cellStyle name="Normal 3 16 22" xfId="7820"/>
    <cellStyle name="Normal 3 16 23" xfId="7819"/>
    <cellStyle name="Normal 3 16 24" xfId="7834"/>
    <cellStyle name="Normal 3 16 3" xfId="7818"/>
    <cellStyle name="Normal 3 16 4" xfId="7817"/>
    <cellStyle name="Normal 3 16 5" xfId="7816"/>
    <cellStyle name="Normal 3 16 6" xfId="7815"/>
    <cellStyle name="Normal 3 16 7" xfId="7814"/>
    <cellStyle name="Normal 3 16 8" xfId="7813"/>
    <cellStyle name="Normal 3 16 9" xfId="7812"/>
    <cellStyle name="Normal 3 17" xfId="10288"/>
    <cellStyle name="Normal 3 17 10" xfId="7810"/>
    <cellStyle name="Normal 3 17 11" xfId="7809"/>
    <cellStyle name="Normal 3 17 12" xfId="7808"/>
    <cellStyle name="Normal 3 17 13" xfId="7807"/>
    <cellStyle name="Normal 3 17 14" xfId="7806"/>
    <cellStyle name="Normal 3 17 15" xfId="7805"/>
    <cellStyle name="Normal 3 17 16" xfId="7804"/>
    <cellStyle name="Normal 3 17 17" xfId="7803"/>
    <cellStyle name="Normal 3 17 18" xfId="7802"/>
    <cellStyle name="Normal 3 17 19" xfId="7801"/>
    <cellStyle name="Normal 3 17 2" xfId="7800"/>
    <cellStyle name="Normal 3 17 20" xfId="7799"/>
    <cellStyle name="Normal 3 17 21" xfId="7798"/>
    <cellStyle name="Normal 3 17 22" xfId="7797"/>
    <cellStyle name="Normal 3 17 23" xfId="7796"/>
    <cellStyle name="Normal 3 17 24" xfId="7811"/>
    <cellStyle name="Normal 3 17 3" xfId="7795"/>
    <cellStyle name="Normal 3 17 4" xfId="7794"/>
    <cellStyle name="Normal 3 17 5" xfId="7793"/>
    <cellStyle name="Normal 3 17 6" xfId="7792"/>
    <cellStyle name="Normal 3 17 7" xfId="7791"/>
    <cellStyle name="Normal 3 17 8" xfId="7790"/>
    <cellStyle name="Normal 3 17 9" xfId="7789"/>
    <cellStyle name="Normal 3 18" xfId="5672"/>
    <cellStyle name="Normal 3 18 10" xfId="7787"/>
    <cellStyle name="Normal 3 18 11" xfId="7786"/>
    <cellStyle name="Normal 3 18 12" xfId="7785"/>
    <cellStyle name="Normal 3 18 13" xfId="7784"/>
    <cellStyle name="Normal 3 18 14" xfId="7783"/>
    <cellStyle name="Normal 3 18 15" xfId="7782"/>
    <cellStyle name="Normal 3 18 16" xfId="7781"/>
    <cellStyle name="Normal 3 18 17" xfId="7780"/>
    <cellStyle name="Normal 3 18 18" xfId="7779"/>
    <cellStyle name="Normal 3 18 19" xfId="7778"/>
    <cellStyle name="Normal 3 18 2" xfId="7777"/>
    <cellStyle name="Normal 3 18 20" xfId="7776"/>
    <cellStyle name="Normal 3 18 21" xfId="7775"/>
    <cellStyle name="Normal 3 18 22" xfId="7774"/>
    <cellStyle name="Normal 3 18 23" xfId="7773"/>
    <cellStyle name="Normal 3 18 24" xfId="7788"/>
    <cellStyle name="Normal 3 18 3" xfId="7772"/>
    <cellStyle name="Normal 3 18 4" xfId="7771"/>
    <cellStyle name="Normal 3 18 5" xfId="7770"/>
    <cellStyle name="Normal 3 18 6" xfId="7769"/>
    <cellStyle name="Normal 3 18 7" xfId="7768"/>
    <cellStyle name="Normal 3 18 8" xfId="7767"/>
    <cellStyle name="Normal 3 18 9" xfId="7766"/>
    <cellStyle name="Normal 3 19" xfId="11032"/>
    <cellStyle name="Normal 3 19 10" xfId="7764"/>
    <cellStyle name="Normal 3 19 11" xfId="7763"/>
    <cellStyle name="Normal 3 19 12" xfId="7762"/>
    <cellStyle name="Normal 3 19 13" xfId="7761"/>
    <cellStyle name="Normal 3 19 14" xfId="7760"/>
    <cellStyle name="Normal 3 19 15" xfId="7759"/>
    <cellStyle name="Normal 3 19 16" xfId="7758"/>
    <cellStyle name="Normal 3 19 17" xfId="7757"/>
    <cellStyle name="Normal 3 19 18" xfId="7756"/>
    <cellStyle name="Normal 3 19 19" xfId="7755"/>
    <cellStyle name="Normal 3 19 2" xfId="7754"/>
    <cellStyle name="Normal 3 19 20" xfId="7753"/>
    <cellStyle name="Normal 3 19 21" xfId="7752"/>
    <cellStyle name="Normal 3 19 22" xfId="7751"/>
    <cellStyle name="Normal 3 19 23" xfId="7750"/>
    <cellStyle name="Normal 3 19 24" xfId="7765"/>
    <cellStyle name="Normal 3 19 3" xfId="7749"/>
    <cellStyle name="Normal 3 19 4" xfId="7748"/>
    <cellStyle name="Normal 3 19 5" xfId="7747"/>
    <cellStyle name="Normal 3 19 6" xfId="7746"/>
    <cellStyle name="Normal 3 19 7" xfId="7745"/>
    <cellStyle name="Normal 3 19 8" xfId="7744"/>
    <cellStyle name="Normal 3 19 9" xfId="7743"/>
    <cellStyle name="Normal 3 2" xfId="266"/>
    <cellStyle name="Normal 3 2 10" xfId="7741"/>
    <cellStyle name="Normal 3 2 11" xfId="7740"/>
    <cellStyle name="Normal 3 2 12" xfId="7739"/>
    <cellStyle name="Normal 3 2 13" xfId="7738"/>
    <cellStyle name="Normal 3 2 14" xfId="7737"/>
    <cellStyle name="Normal 3 2 15" xfId="7736"/>
    <cellStyle name="Normal 3 2 16" xfId="7735"/>
    <cellStyle name="Normal 3 2 17" xfId="7734"/>
    <cellStyle name="Normal 3 2 18" xfId="7733"/>
    <cellStyle name="Normal 3 2 19" xfId="7732"/>
    <cellStyle name="Normal 3 2 2" xfId="267"/>
    <cellStyle name="Normal 3 2 2 10" xfId="7730"/>
    <cellStyle name="Normal 3 2 2 11" xfId="7729"/>
    <cellStyle name="Normal 3 2 2 12" xfId="7728"/>
    <cellStyle name="Normal 3 2 2 13" xfId="7727"/>
    <cellStyle name="Normal 3 2 2 14" xfId="7726"/>
    <cellStyle name="Normal 3 2 2 15" xfId="7725"/>
    <cellStyle name="Normal 3 2 2 16" xfId="7724"/>
    <cellStyle name="Normal 3 2 2 17" xfId="7723"/>
    <cellStyle name="Normal 3 2 2 18" xfId="7722"/>
    <cellStyle name="Normal 3 2 2 19" xfId="7721"/>
    <cellStyle name="Normal 3 2 2 2" xfId="901"/>
    <cellStyle name="Normal 3 2 2 2 2" xfId="3661"/>
    <cellStyle name="Normal 3 2 2 2 3" xfId="7720"/>
    <cellStyle name="Normal 3 2 2 20" xfId="7719"/>
    <cellStyle name="Normal 3 2 2 21" xfId="7718"/>
    <cellStyle name="Normal 3 2 2 22" xfId="7717"/>
    <cellStyle name="Normal 3 2 2 23" xfId="7716"/>
    <cellStyle name="Normal 3 2 2 24" xfId="7715"/>
    <cellStyle name="Normal 3 2 2 25" xfId="7714"/>
    <cellStyle name="Normal 3 2 2 26" xfId="7713"/>
    <cellStyle name="Normal 3 2 2 27" xfId="7712"/>
    <cellStyle name="Normal 3 2 2 28" xfId="7711"/>
    <cellStyle name="Normal 3 2 2 29" xfId="7710"/>
    <cellStyle name="Normal 3 2 2 3" xfId="5033"/>
    <cellStyle name="Normal 3 2 2 3 2" xfId="7709"/>
    <cellStyle name="Normal 3 2 2 30" xfId="7708"/>
    <cellStyle name="Normal 3 2 2 31" xfId="7707"/>
    <cellStyle name="Normal 3 2 2 32" xfId="7706"/>
    <cellStyle name="Normal 3 2 2 33" xfId="7705"/>
    <cellStyle name="Normal 3 2 2 34" xfId="7731"/>
    <cellStyle name="Normal 3 2 2 35" xfId="10500"/>
    <cellStyle name="Normal 3 2 2 4" xfId="3025"/>
    <cellStyle name="Normal 3 2 2 4 2" xfId="7704"/>
    <cellStyle name="Normal 3 2 2 5" xfId="7703"/>
    <cellStyle name="Normal 3 2 2 6" xfId="7702"/>
    <cellStyle name="Normal 3 2 2 7" xfId="7701"/>
    <cellStyle name="Normal 3 2 2 8" xfId="7700"/>
    <cellStyle name="Normal 3 2 2 9" xfId="7699"/>
    <cellStyle name="Normal 3 2 20" xfId="7698"/>
    <cellStyle name="Normal 3 2 21" xfId="7697"/>
    <cellStyle name="Normal 3 2 22" xfId="7696"/>
    <cellStyle name="Normal 3 2 23" xfId="7695"/>
    <cellStyle name="Normal 3 2 24" xfId="7694"/>
    <cellStyle name="Normal 3 2 25" xfId="7693"/>
    <cellStyle name="Normal 3 2 26" xfId="7692"/>
    <cellStyle name="Normal 3 2 27" xfId="7691"/>
    <cellStyle name="Normal 3 2 28" xfId="7690"/>
    <cellStyle name="Normal 3 2 29" xfId="7689"/>
    <cellStyle name="Normal 3 2 3" xfId="268"/>
    <cellStyle name="Normal 3 2 3 2" xfId="5032"/>
    <cellStyle name="Normal 3 2 3 2 2" xfId="7688"/>
    <cellStyle name="Normal 3 2 3 3" xfId="10073"/>
    <cellStyle name="Normal 3 2 30" xfId="7687"/>
    <cellStyle name="Normal 3 2 31" xfId="7686"/>
    <cellStyle name="Normal 3 2 32" xfId="7685"/>
    <cellStyle name="Normal 3 2 33" xfId="7684"/>
    <cellStyle name="Normal 3 2 34" xfId="7683"/>
    <cellStyle name="Normal 3 2 35" xfId="7682"/>
    <cellStyle name="Normal 3 2 36" xfId="7681"/>
    <cellStyle name="Normal 3 2 37" xfId="7680"/>
    <cellStyle name="Normal 3 2 38" xfId="7679"/>
    <cellStyle name="Normal 3 2 39" xfId="7678"/>
    <cellStyle name="Normal 3 2 4" xfId="2683"/>
    <cellStyle name="Normal 3 2 4 2" xfId="7677"/>
    <cellStyle name="Normal 3 2 40" xfId="7676"/>
    <cellStyle name="Normal 3 2 41" xfId="7675"/>
    <cellStyle name="Normal 3 2 42" xfId="7674"/>
    <cellStyle name="Normal 3 2 43" xfId="7673"/>
    <cellStyle name="Normal 3 2 44" xfId="7672"/>
    <cellStyle name="Normal 3 2 45" xfId="7671"/>
    <cellStyle name="Normal 3 2 46" xfId="7670"/>
    <cellStyle name="Normal 3 2 47" xfId="7669"/>
    <cellStyle name="Normal 3 2 48" xfId="7668"/>
    <cellStyle name="Normal 3 2 49" xfId="7667"/>
    <cellStyle name="Normal 3 2 5" xfId="10287"/>
    <cellStyle name="Normal 3 2 50" xfId="7666"/>
    <cellStyle name="Normal 3 2 51" xfId="7665"/>
    <cellStyle name="Normal 3 2 52" xfId="7664"/>
    <cellStyle name="Normal 3 2 53" xfId="7663"/>
    <cellStyle name="Normal 3 2 54" xfId="7662"/>
    <cellStyle name="Normal 3 2 55" xfId="7661"/>
    <cellStyle name="Normal 3 2 56" xfId="7742"/>
    <cellStyle name="Normal 3 2 57" xfId="6480"/>
    <cellStyle name="Normal 3 2 58" xfId="10087"/>
    <cellStyle name="Normal 3 2 59" xfId="11108"/>
    <cellStyle name="Normal 3 2 6" xfId="7660"/>
    <cellStyle name="Normal 3 2 7" xfId="7659"/>
    <cellStyle name="Normal 3 2 8" xfId="7658"/>
    <cellStyle name="Normal 3 2 9" xfId="7657"/>
    <cellStyle name="Normal 3 2_App b.3 Unspent_" xfId="6479"/>
    <cellStyle name="Normal 3 20" xfId="7656"/>
    <cellStyle name="Normal 3 20 10" xfId="7655"/>
    <cellStyle name="Normal 3 20 11" xfId="7654"/>
    <cellStyle name="Normal 3 20 12" xfId="7653"/>
    <cellStyle name="Normal 3 20 13" xfId="7652"/>
    <cellStyle name="Normal 3 20 14" xfId="7651"/>
    <cellStyle name="Normal 3 20 15" xfId="7650"/>
    <cellStyle name="Normal 3 20 16" xfId="7649"/>
    <cellStyle name="Normal 3 20 17" xfId="7648"/>
    <cellStyle name="Normal 3 20 18" xfId="7647"/>
    <cellStyle name="Normal 3 20 19" xfId="7646"/>
    <cellStyle name="Normal 3 20 2" xfId="7645"/>
    <cellStyle name="Normal 3 20 20" xfId="7644"/>
    <cellStyle name="Normal 3 20 21" xfId="7643"/>
    <cellStyle name="Normal 3 20 22" xfId="7642"/>
    <cellStyle name="Normal 3 20 23" xfId="7641"/>
    <cellStyle name="Normal 3 20 3" xfId="7640"/>
    <cellStyle name="Normal 3 20 4" xfId="7639"/>
    <cellStyle name="Normal 3 20 5" xfId="7638"/>
    <cellStyle name="Normal 3 20 6" xfId="7637"/>
    <cellStyle name="Normal 3 20 7" xfId="7636"/>
    <cellStyle name="Normal 3 20 8" xfId="7635"/>
    <cellStyle name="Normal 3 20 9" xfId="7634"/>
    <cellStyle name="Normal 3 21" xfId="7633"/>
    <cellStyle name="Normal 3 21 10" xfId="7632"/>
    <cellStyle name="Normal 3 21 11" xfId="7631"/>
    <cellStyle name="Normal 3 21 12" xfId="7630"/>
    <cellStyle name="Normal 3 21 13" xfId="7629"/>
    <cellStyle name="Normal 3 21 14" xfId="7628"/>
    <cellStyle name="Normal 3 21 15" xfId="7627"/>
    <cellStyle name="Normal 3 21 16" xfId="7626"/>
    <cellStyle name="Normal 3 21 17" xfId="7625"/>
    <cellStyle name="Normal 3 21 18" xfId="7624"/>
    <cellStyle name="Normal 3 21 19" xfId="7623"/>
    <cellStyle name="Normal 3 21 2" xfId="7622"/>
    <cellStyle name="Normal 3 21 20" xfId="7621"/>
    <cellStyle name="Normal 3 21 21" xfId="7620"/>
    <cellStyle name="Normal 3 21 22" xfId="7619"/>
    <cellStyle name="Normal 3 21 23" xfId="7618"/>
    <cellStyle name="Normal 3 21 3" xfId="7617"/>
    <cellStyle name="Normal 3 21 4" xfId="7616"/>
    <cellStyle name="Normal 3 21 5" xfId="7615"/>
    <cellStyle name="Normal 3 21 6" xfId="7614"/>
    <cellStyle name="Normal 3 21 7" xfId="7613"/>
    <cellStyle name="Normal 3 21 8" xfId="7612"/>
    <cellStyle name="Normal 3 21 9" xfId="7611"/>
    <cellStyle name="Normal 3 22" xfId="7610"/>
    <cellStyle name="Normal 3 22 10" xfId="7609"/>
    <cellStyle name="Normal 3 22 11" xfId="7608"/>
    <cellStyle name="Normal 3 22 12" xfId="7607"/>
    <cellStyle name="Normal 3 22 13" xfId="7606"/>
    <cellStyle name="Normal 3 22 14" xfId="7605"/>
    <cellStyle name="Normal 3 22 15" xfId="7604"/>
    <cellStyle name="Normal 3 22 16" xfId="7603"/>
    <cellStyle name="Normal 3 22 17" xfId="7602"/>
    <cellStyle name="Normal 3 22 18" xfId="7601"/>
    <cellStyle name="Normal 3 22 19" xfId="7600"/>
    <cellStyle name="Normal 3 22 2" xfId="7599"/>
    <cellStyle name="Normal 3 22 20" xfId="7598"/>
    <cellStyle name="Normal 3 22 21" xfId="7597"/>
    <cellStyle name="Normal 3 22 22" xfId="7596"/>
    <cellStyle name="Normal 3 22 23" xfId="7595"/>
    <cellStyle name="Normal 3 22 3" xfId="7594"/>
    <cellStyle name="Normal 3 22 4" xfId="7593"/>
    <cellStyle name="Normal 3 22 5" xfId="7592"/>
    <cellStyle name="Normal 3 22 6" xfId="7591"/>
    <cellStyle name="Normal 3 22 7" xfId="7590"/>
    <cellStyle name="Normal 3 22 8" xfId="7589"/>
    <cellStyle name="Normal 3 22 9" xfId="7588"/>
    <cellStyle name="Normal 3 23" xfId="7587"/>
    <cellStyle name="Normal 3 23 10" xfId="7586"/>
    <cellStyle name="Normal 3 23 11" xfId="7585"/>
    <cellStyle name="Normal 3 23 12" xfId="7584"/>
    <cellStyle name="Normal 3 23 13" xfId="7583"/>
    <cellStyle name="Normal 3 23 14" xfId="7582"/>
    <cellStyle name="Normal 3 23 15" xfId="7581"/>
    <cellStyle name="Normal 3 23 16" xfId="7580"/>
    <cellStyle name="Normal 3 23 17" xfId="7579"/>
    <cellStyle name="Normal 3 23 18" xfId="7578"/>
    <cellStyle name="Normal 3 23 19" xfId="7577"/>
    <cellStyle name="Normal 3 23 2" xfId="7576"/>
    <cellStyle name="Normal 3 23 20" xfId="7575"/>
    <cellStyle name="Normal 3 23 21" xfId="7574"/>
    <cellStyle name="Normal 3 23 22" xfId="7573"/>
    <cellStyle name="Normal 3 23 23" xfId="7572"/>
    <cellStyle name="Normal 3 23 3" xfId="7571"/>
    <cellStyle name="Normal 3 23 4" xfId="7570"/>
    <cellStyle name="Normal 3 23 5" xfId="7569"/>
    <cellStyle name="Normal 3 23 6" xfId="7568"/>
    <cellStyle name="Normal 3 23 7" xfId="7567"/>
    <cellStyle name="Normal 3 23 8" xfId="7566"/>
    <cellStyle name="Normal 3 23 9" xfId="7565"/>
    <cellStyle name="Normal 3 24" xfId="7564"/>
    <cellStyle name="Normal 3 24 10" xfId="7563"/>
    <cellStyle name="Normal 3 24 11" xfId="7562"/>
    <cellStyle name="Normal 3 24 12" xfId="7561"/>
    <cellStyle name="Normal 3 24 13" xfId="7560"/>
    <cellStyle name="Normal 3 24 14" xfId="7559"/>
    <cellStyle name="Normal 3 24 15" xfId="7558"/>
    <cellStyle name="Normal 3 24 16" xfId="7557"/>
    <cellStyle name="Normal 3 24 17" xfId="7556"/>
    <cellStyle name="Normal 3 24 18" xfId="7555"/>
    <cellStyle name="Normal 3 24 19" xfId="7554"/>
    <cellStyle name="Normal 3 24 2" xfId="7553"/>
    <cellStyle name="Normal 3 24 20" xfId="7552"/>
    <cellStyle name="Normal 3 24 21" xfId="7551"/>
    <cellStyle name="Normal 3 24 22" xfId="7550"/>
    <cellStyle name="Normal 3 24 23" xfId="7549"/>
    <cellStyle name="Normal 3 24 3" xfId="7548"/>
    <cellStyle name="Normal 3 24 4" xfId="7547"/>
    <cellStyle name="Normal 3 24 5" xfId="7546"/>
    <cellStyle name="Normal 3 24 6" xfId="7545"/>
    <cellStyle name="Normal 3 24 7" xfId="7544"/>
    <cellStyle name="Normal 3 24 8" xfId="7543"/>
    <cellStyle name="Normal 3 24 9" xfId="7542"/>
    <cellStyle name="Normal 3 25" xfId="7541"/>
    <cellStyle name="Normal 3 25 10" xfId="7540"/>
    <cellStyle name="Normal 3 25 11" xfId="7539"/>
    <cellStyle name="Normal 3 25 12" xfId="7538"/>
    <cellStyle name="Normal 3 25 13" xfId="7537"/>
    <cellStyle name="Normal 3 25 14" xfId="7536"/>
    <cellStyle name="Normal 3 25 15" xfId="7535"/>
    <cellStyle name="Normal 3 25 16" xfId="7534"/>
    <cellStyle name="Normal 3 25 17" xfId="7533"/>
    <cellStyle name="Normal 3 25 18" xfId="7532"/>
    <cellStyle name="Normal 3 25 19" xfId="7531"/>
    <cellStyle name="Normal 3 25 2" xfId="7530"/>
    <cellStyle name="Normal 3 25 20" xfId="7529"/>
    <cellStyle name="Normal 3 25 21" xfId="7528"/>
    <cellStyle name="Normal 3 25 22" xfId="7527"/>
    <cellStyle name="Normal 3 25 23" xfId="7526"/>
    <cellStyle name="Normal 3 25 3" xfId="7525"/>
    <cellStyle name="Normal 3 25 4" xfId="7524"/>
    <cellStyle name="Normal 3 25 5" xfId="7523"/>
    <cellStyle name="Normal 3 25 6" xfId="7522"/>
    <cellStyle name="Normal 3 25 7" xfId="7521"/>
    <cellStyle name="Normal 3 25 8" xfId="7520"/>
    <cellStyle name="Normal 3 25 9" xfId="7519"/>
    <cellStyle name="Normal 3 26" xfId="7518"/>
    <cellStyle name="Normal 3 26 10" xfId="7517"/>
    <cellStyle name="Normal 3 26 11" xfId="7516"/>
    <cellStyle name="Normal 3 26 12" xfId="7515"/>
    <cellStyle name="Normal 3 26 13" xfId="7514"/>
    <cellStyle name="Normal 3 26 14" xfId="7513"/>
    <cellStyle name="Normal 3 26 15" xfId="7512"/>
    <cellStyle name="Normal 3 26 16" xfId="7511"/>
    <cellStyle name="Normal 3 26 17" xfId="7510"/>
    <cellStyle name="Normal 3 26 18" xfId="7509"/>
    <cellStyle name="Normal 3 26 19" xfId="7508"/>
    <cellStyle name="Normal 3 26 2" xfId="7507"/>
    <cellStyle name="Normal 3 26 20" xfId="7506"/>
    <cellStyle name="Normal 3 26 21" xfId="7505"/>
    <cellStyle name="Normal 3 26 22" xfId="7504"/>
    <cellStyle name="Normal 3 26 23" xfId="7503"/>
    <cellStyle name="Normal 3 26 3" xfId="7502"/>
    <cellStyle name="Normal 3 26 4" xfId="7501"/>
    <cellStyle name="Normal 3 26 5" xfId="7500"/>
    <cellStyle name="Normal 3 26 6" xfId="7499"/>
    <cellStyle name="Normal 3 26 7" xfId="7498"/>
    <cellStyle name="Normal 3 26 8" xfId="7497"/>
    <cellStyle name="Normal 3 26 9" xfId="7496"/>
    <cellStyle name="Normal 3 27" xfId="7495"/>
    <cellStyle name="Normal 3 27 10" xfId="7494"/>
    <cellStyle name="Normal 3 27 11" xfId="7493"/>
    <cellStyle name="Normal 3 27 12" xfId="7492"/>
    <cellStyle name="Normal 3 27 13" xfId="7491"/>
    <cellStyle name="Normal 3 27 14" xfId="7490"/>
    <cellStyle name="Normal 3 27 15" xfId="7489"/>
    <cellStyle name="Normal 3 27 16" xfId="7488"/>
    <cellStyle name="Normal 3 27 17" xfId="7487"/>
    <cellStyle name="Normal 3 27 18" xfId="7486"/>
    <cellStyle name="Normal 3 27 19" xfId="7485"/>
    <cellStyle name="Normal 3 27 2" xfId="7484"/>
    <cellStyle name="Normal 3 27 20" xfId="7483"/>
    <cellStyle name="Normal 3 27 21" xfId="7482"/>
    <cellStyle name="Normal 3 27 22" xfId="7481"/>
    <cellStyle name="Normal 3 27 23" xfId="7480"/>
    <cellStyle name="Normal 3 27 3" xfId="7479"/>
    <cellStyle name="Normal 3 27 4" xfId="7478"/>
    <cellStyle name="Normal 3 27 5" xfId="7477"/>
    <cellStyle name="Normal 3 27 6" xfId="7476"/>
    <cellStyle name="Normal 3 27 7" xfId="7475"/>
    <cellStyle name="Normal 3 27 8" xfId="7474"/>
    <cellStyle name="Normal 3 27 9" xfId="7473"/>
    <cellStyle name="Normal 3 28" xfId="7472"/>
    <cellStyle name="Normal 3 28 10" xfId="7471"/>
    <cellStyle name="Normal 3 28 11" xfId="7470"/>
    <cellStyle name="Normal 3 28 12" xfId="7469"/>
    <cellStyle name="Normal 3 28 13" xfId="7468"/>
    <cellStyle name="Normal 3 28 14" xfId="7467"/>
    <cellStyle name="Normal 3 28 15" xfId="7466"/>
    <cellStyle name="Normal 3 28 16" xfId="7465"/>
    <cellStyle name="Normal 3 28 17" xfId="7464"/>
    <cellStyle name="Normal 3 28 18" xfId="7463"/>
    <cellStyle name="Normal 3 28 19" xfId="7462"/>
    <cellStyle name="Normal 3 28 2" xfId="7461"/>
    <cellStyle name="Normal 3 28 20" xfId="7460"/>
    <cellStyle name="Normal 3 28 21" xfId="7459"/>
    <cellStyle name="Normal 3 28 22" xfId="7458"/>
    <cellStyle name="Normal 3 28 23" xfId="7457"/>
    <cellStyle name="Normal 3 28 3" xfId="7456"/>
    <cellStyle name="Normal 3 28 4" xfId="7455"/>
    <cellStyle name="Normal 3 28 5" xfId="7454"/>
    <cellStyle name="Normal 3 28 6" xfId="7453"/>
    <cellStyle name="Normal 3 28 7" xfId="7452"/>
    <cellStyle name="Normal 3 28 8" xfId="7451"/>
    <cellStyle name="Normal 3 28 9" xfId="7450"/>
    <cellStyle name="Normal 3 29" xfId="7449"/>
    <cellStyle name="Normal 3 29 10" xfId="7448"/>
    <cellStyle name="Normal 3 29 11" xfId="7447"/>
    <cellStyle name="Normal 3 29 12" xfId="7446"/>
    <cellStyle name="Normal 3 29 13" xfId="7445"/>
    <cellStyle name="Normal 3 29 14" xfId="7444"/>
    <cellStyle name="Normal 3 29 15" xfId="7443"/>
    <cellStyle name="Normal 3 29 16" xfId="7442"/>
    <cellStyle name="Normal 3 29 17" xfId="7441"/>
    <cellStyle name="Normal 3 29 18" xfId="7440"/>
    <cellStyle name="Normal 3 29 19" xfId="7439"/>
    <cellStyle name="Normal 3 29 2" xfId="7438"/>
    <cellStyle name="Normal 3 29 20" xfId="7437"/>
    <cellStyle name="Normal 3 29 21" xfId="7436"/>
    <cellStyle name="Normal 3 29 22" xfId="7435"/>
    <cellStyle name="Normal 3 29 23" xfId="7434"/>
    <cellStyle name="Normal 3 29 3" xfId="7432"/>
    <cellStyle name="Normal 3 29 4" xfId="7431"/>
    <cellStyle name="Normal 3 29 5" xfId="7430"/>
    <cellStyle name="Normal 3 29 6" xfId="7429"/>
    <cellStyle name="Normal 3 29 7" xfId="7428"/>
    <cellStyle name="Normal 3 29 8" xfId="7427"/>
    <cellStyle name="Normal 3 29 9" xfId="7426"/>
    <cellStyle name="Normal 3 3" xfId="269"/>
    <cellStyle name="Normal 3 3 10" xfId="7424"/>
    <cellStyle name="Normal 3 3 11" xfId="7423"/>
    <cellStyle name="Normal 3 3 12" xfId="7422"/>
    <cellStyle name="Normal 3 3 13" xfId="7421"/>
    <cellStyle name="Normal 3 3 14" xfId="7420"/>
    <cellStyle name="Normal 3 3 15" xfId="7419"/>
    <cellStyle name="Normal 3 3 16" xfId="7418"/>
    <cellStyle name="Normal 3 3 17" xfId="7417"/>
    <cellStyle name="Normal 3 3 18" xfId="7416"/>
    <cellStyle name="Normal 3 3 19" xfId="7415"/>
    <cellStyle name="Normal 3 3 2" xfId="3512"/>
    <cellStyle name="Normal 3 3 2 2" xfId="7414"/>
    <cellStyle name="Normal 3 3 20" xfId="7413"/>
    <cellStyle name="Normal 3 3 21" xfId="7412"/>
    <cellStyle name="Normal 3 3 22" xfId="7411"/>
    <cellStyle name="Normal 3 3 23" xfId="7410"/>
    <cellStyle name="Normal 3 3 24" xfId="6478"/>
    <cellStyle name="Normal 3 3 25" xfId="7425"/>
    <cellStyle name="Normal 3 3 3" xfId="5034"/>
    <cellStyle name="Normal 3 3 3 2" xfId="7409"/>
    <cellStyle name="Normal 3 3 4" xfId="2684"/>
    <cellStyle name="Normal 3 3 4 2" xfId="7408"/>
    <cellStyle name="Normal 3 3 5" xfId="7407"/>
    <cellStyle name="Normal 3 3 6" xfId="7406"/>
    <cellStyle name="Normal 3 3 7" xfId="7405"/>
    <cellStyle name="Normal 3 3 8" xfId="7404"/>
    <cellStyle name="Normal 3 3 9" xfId="7403"/>
    <cellStyle name="Normal 3 3_App b.3 Unspent_" xfId="6477"/>
    <cellStyle name="Normal 3 30" xfId="7402"/>
    <cellStyle name="Normal 3 30 10" xfId="7401"/>
    <cellStyle name="Normal 3 30 11" xfId="7400"/>
    <cellStyle name="Normal 3 30 12" xfId="7399"/>
    <cellStyle name="Normal 3 30 13" xfId="7398"/>
    <cellStyle name="Normal 3 30 14" xfId="7397"/>
    <cellStyle name="Normal 3 30 15" xfId="7396"/>
    <cellStyle name="Normal 3 30 16" xfId="7395"/>
    <cellStyle name="Normal 3 30 17" xfId="7394"/>
    <cellStyle name="Normal 3 30 18" xfId="7393"/>
    <cellStyle name="Normal 3 30 19" xfId="7392"/>
    <cellStyle name="Normal 3 30 2" xfId="7391"/>
    <cellStyle name="Normal 3 30 20" xfId="7390"/>
    <cellStyle name="Normal 3 30 21" xfId="7389"/>
    <cellStyle name="Normal 3 30 22" xfId="7388"/>
    <cellStyle name="Normal 3 30 23" xfId="7387"/>
    <cellStyle name="Normal 3 30 3" xfId="7386"/>
    <cellStyle name="Normal 3 30 4" xfId="7385"/>
    <cellStyle name="Normal 3 30 5" xfId="7384"/>
    <cellStyle name="Normal 3 30 6" xfId="7383"/>
    <cellStyle name="Normal 3 30 7" xfId="7382"/>
    <cellStyle name="Normal 3 30 8" xfId="7381"/>
    <cellStyle name="Normal 3 30 9" xfId="7380"/>
    <cellStyle name="Normal 3 31" xfId="7379"/>
    <cellStyle name="Normal 3 31 10" xfId="7378"/>
    <cellStyle name="Normal 3 31 11" xfId="7377"/>
    <cellStyle name="Normal 3 31 12" xfId="7376"/>
    <cellStyle name="Normal 3 31 13" xfId="7375"/>
    <cellStyle name="Normal 3 31 14" xfId="7374"/>
    <cellStyle name="Normal 3 31 15" xfId="7373"/>
    <cellStyle name="Normal 3 31 16" xfId="7372"/>
    <cellStyle name="Normal 3 31 17" xfId="7371"/>
    <cellStyle name="Normal 3 31 18" xfId="7370"/>
    <cellStyle name="Normal 3 31 19" xfId="7369"/>
    <cellStyle name="Normal 3 31 2" xfId="7368"/>
    <cellStyle name="Normal 3 31 20" xfId="7367"/>
    <cellStyle name="Normal 3 31 21" xfId="7366"/>
    <cellStyle name="Normal 3 31 22" xfId="7365"/>
    <cellStyle name="Normal 3 31 23" xfId="7364"/>
    <cellStyle name="Normal 3 31 3" xfId="7363"/>
    <cellStyle name="Normal 3 31 4" xfId="7362"/>
    <cellStyle name="Normal 3 31 5" xfId="7361"/>
    <cellStyle name="Normal 3 31 6" xfId="7360"/>
    <cellStyle name="Normal 3 31 7" xfId="7359"/>
    <cellStyle name="Normal 3 31 8" xfId="7358"/>
    <cellStyle name="Normal 3 31 9" xfId="7357"/>
    <cellStyle name="Normal 3 32" xfId="7356"/>
    <cellStyle name="Normal 3 32 10" xfId="7355"/>
    <cellStyle name="Normal 3 32 11" xfId="7354"/>
    <cellStyle name="Normal 3 32 12" xfId="7353"/>
    <cellStyle name="Normal 3 32 13" xfId="7352"/>
    <cellStyle name="Normal 3 32 14" xfId="7351"/>
    <cellStyle name="Normal 3 32 15" xfId="7350"/>
    <cellStyle name="Normal 3 32 16" xfId="7349"/>
    <cellStyle name="Normal 3 32 17" xfId="7348"/>
    <cellStyle name="Normal 3 32 18" xfId="7347"/>
    <cellStyle name="Normal 3 32 19" xfId="7346"/>
    <cellStyle name="Normal 3 32 2" xfId="7345"/>
    <cellStyle name="Normal 3 32 20" xfId="7344"/>
    <cellStyle name="Normal 3 32 21" xfId="7343"/>
    <cellStyle name="Normal 3 32 22" xfId="7342"/>
    <cellStyle name="Normal 3 32 23" xfId="7341"/>
    <cellStyle name="Normal 3 32 3" xfId="7340"/>
    <cellStyle name="Normal 3 32 4" xfId="7339"/>
    <cellStyle name="Normal 3 32 5" xfId="7338"/>
    <cellStyle name="Normal 3 32 6" xfId="7337"/>
    <cellStyle name="Normal 3 32 7" xfId="7336"/>
    <cellStyle name="Normal 3 32 8" xfId="7335"/>
    <cellStyle name="Normal 3 32 9" xfId="7334"/>
    <cellStyle name="Normal 3 33" xfId="7333"/>
    <cellStyle name="Normal 3 33 10" xfId="7332"/>
    <cellStyle name="Normal 3 33 11" xfId="7331"/>
    <cellStyle name="Normal 3 33 12" xfId="7330"/>
    <cellStyle name="Normal 3 33 13" xfId="7329"/>
    <cellStyle name="Normal 3 33 14" xfId="7328"/>
    <cellStyle name="Normal 3 33 15" xfId="7327"/>
    <cellStyle name="Normal 3 33 16" xfId="7326"/>
    <cellStyle name="Normal 3 33 17" xfId="7325"/>
    <cellStyle name="Normal 3 33 18" xfId="7324"/>
    <cellStyle name="Normal 3 33 19" xfId="7323"/>
    <cellStyle name="Normal 3 33 2" xfId="7322"/>
    <cellStyle name="Normal 3 33 20" xfId="7321"/>
    <cellStyle name="Normal 3 33 21" xfId="7320"/>
    <cellStyle name="Normal 3 33 22" xfId="7319"/>
    <cellStyle name="Normal 3 33 23" xfId="7318"/>
    <cellStyle name="Normal 3 33 3" xfId="7317"/>
    <cellStyle name="Normal 3 33 4" xfId="7316"/>
    <cellStyle name="Normal 3 33 5" xfId="7315"/>
    <cellStyle name="Normal 3 33 6" xfId="7314"/>
    <cellStyle name="Normal 3 33 7" xfId="7313"/>
    <cellStyle name="Normal 3 33 8" xfId="7312"/>
    <cellStyle name="Normal 3 33 9" xfId="7311"/>
    <cellStyle name="Normal 3 34" xfId="7310"/>
    <cellStyle name="Normal 3 35" xfId="7309"/>
    <cellStyle name="Normal 3 36" xfId="7308"/>
    <cellStyle name="Normal 3 37" xfId="7307"/>
    <cellStyle name="Normal 3 38" xfId="7306"/>
    <cellStyle name="Normal 3 39" xfId="7305"/>
    <cellStyle name="Normal 3 4" xfId="656"/>
    <cellStyle name="Normal 3 4 10" xfId="7303"/>
    <cellStyle name="Normal 3 4 11" xfId="7302"/>
    <cellStyle name="Normal 3 4 12" xfId="7301"/>
    <cellStyle name="Normal 3 4 13" xfId="7300"/>
    <cellStyle name="Normal 3 4 14" xfId="7299"/>
    <cellStyle name="Normal 3 4 15" xfId="7298"/>
    <cellStyle name="Normal 3 4 16" xfId="7297"/>
    <cellStyle name="Normal 3 4 17" xfId="7296"/>
    <cellStyle name="Normal 3 4 18" xfId="7295"/>
    <cellStyle name="Normal 3 4 19" xfId="7294"/>
    <cellStyle name="Normal 3 4 2" xfId="3620"/>
    <cellStyle name="Normal 3 4 2 2" xfId="7293"/>
    <cellStyle name="Normal 3 4 20" xfId="7292"/>
    <cellStyle name="Normal 3 4 21" xfId="7291"/>
    <cellStyle name="Normal 3 4 22" xfId="7290"/>
    <cellStyle name="Normal 3 4 23" xfId="7289"/>
    <cellStyle name="Normal 3 4 24" xfId="7304"/>
    <cellStyle name="Normal 3 4 3" xfId="5035"/>
    <cellStyle name="Normal 3 4 3 2" xfId="7288"/>
    <cellStyle name="Normal 3 4 4" xfId="2877"/>
    <cellStyle name="Normal 3 4 4 2" xfId="7287"/>
    <cellStyle name="Normal 3 4 5" xfId="7286"/>
    <cellStyle name="Normal 3 4 6" xfId="7285"/>
    <cellStyle name="Normal 3 4 7" xfId="7284"/>
    <cellStyle name="Normal 3 4 8" xfId="7283"/>
    <cellStyle name="Normal 3 4 9" xfId="7282"/>
    <cellStyle name="Normal 3 40" xfId="7281"/>
    <cellStyle name="Normal 3 41" xfId="7280"/>
    <cellStyle name="Normal 3 42" xfId="7279"/>
    <cellStyle name="Normal 3 43" xfId="7278"/>
    <cellStyle name="Normal 3 44" xfId="7277"/>
    <cellStyle name="Normal 3 45" xfId="7276"/>
    <cellStyle name="Normal 3 46" xfId="7275"/>
    <cellStyle name="Normal 3 47" xfId="7274"/>
    <cellStyle name="Normal 3 48" xfId="7273"/>
    <cellStyle name="Normal 3 49" xfId="7272"/>
    <cellStyle name="Normal 3 5" xfId="2982"/>
    <cellStyle name="Normal 3 5 10" xfId="7270"/>
    <cellStyle name="Normal 3 5 11" xfId="7269"/>
    <cellStyle name="Normal 3 5 12" xfId="7268"/>
    <cellStyle name="Normal 3 5 13" xfId="7267"/>
    <cellStyle name="Normal 3 5 14" xfId="7266"/>
    <cellStyle name="Normal 3 5 15" xfId="7265"/>
    <cellStyle name="Normal 3 5 16" xfId="7264"/>
    <cellStyle name="Normal 3 5 17" xfId="7263"/>
    <cellStyle name="Normal 3 5 18" xfId="7262"/>
    <cellStyle name="Normal 3 5 19" xfId="7261"/>
    <cellStyle name="Normal 3 5 2" xfId="3264"/>
    <cellStyle name="Normal 3 5 2 2" xfId="9227"/>
    <cellStyle name="Normal 3 5 2 3" xfId="7260"/>
    <cellStyle name="Normal 3 5 20" xfId="7259"/>
    <cellStyle name="Normal 3 5 21" xfId="7258"/>
    <cellStyle name="Normal 3 5 22" xfId="7257"/>
    <cellStyle name="Normal 3 5 23" xfId="7256"/>
    <cellStyle name="Normal 3 5 24" xfId="7271"/>
    <cellStyle name="Normal 3 5 3" xfId="5036"/>
    <cellStyle name="Normal 3 5 3 2" xfId="9228"/>
    <cellStyle name="Normal 3 5 3 3" xfId="7255"/>
    <cellStyle name="Normal 3 5 4" xfId="5406"/>
    <cellStyle name="Normal 3 5 4 2" xfId="7254"/>
    <cellStyle name="Normal 3 5 5" xfId="9226"/>
    <cellStyle name="Normal 3 5 5 2" xfId="7253"/>
    <cellStyle name="Normal 3 5 6" xfId="7252"/>
    <cellStyle name="Normal 3 5 7" xfId="7251"/>
    <cellStyle name="Normal 3 5 8" xfId="7250"/>
    <cellStyle name="Normal 3 5 9" xfId="7249"/>
    <cellStyle name="Normal 3 50" xfId="7248"/>
    <cellStyle name="Normal 3 51" xfId="7247"/>
    <cellStyle name="Normal 3 52" xfId="7246"/>
    <cellStyle name="Normal 3 53" xfId="7245"/>
    <cellStyle name="Normal 3 54" xfId="7244"/>
    <cellStyle name="Normal 3 55" xfId="7243"/>
    <cellStyle name="Normal 3 56" xfId="7242"/>
    <cellStyle name="Normal 3 57" xfId="7241"/>
    <cellStyle name="Normal 3 58" xfId="7240"/>
    <cellStyle name="Normal 3 59" xfId="7239"/>
    <cellStyle name="Normal 3 6" xfId="3049"/>
    <cellStyle name="Normal 3 6 10" xfId="7237"/>
    <cellStyle name="Normal 3 6 11" xfId="7236"/>
    <cellStyle name="Normal 3 6 12" xfId="7235"/>
    <cellStyle name="Normal 3 6 13" xfId="7234"/>
    <cellStyle name="Normal 3 6 14" xfId="7233"/>
    <cellStyle name="Normal 3 6 15" xfId="7232"/>
    <cellStyle name="Normal 3 6 16" xfId="7231"/>
    <cellStyle name="Normal 3 6 17" xfId="7230"/>
    <cellStyle name="Normal 3 6 18" xfId="7229"/>
    <cellStyle name="Normal 3 6 19" xfId="7228"/>
    <cellStyle name="Normal 3 6 2" xfId="5037"/>
    <cellStyle name="Normal 3 6 2 2" xfId="7227"/>
    <cellStyle name="Normal 3 6 20" xfId="7226"/>
    <cellStyle name="Normal 3 6 21" xfId="7225"/>
    <cellStyle name="Normal 3 6 22" xfId="7224"/>
    <cellStyle name="Normal 3 6 23" xfId="7223"/>
    <cellStyle name="Normal 3 6 24" xfId="7238"/>
    <cellStyle name="Normal 3 6 3" xfId="7222"/>
    <cellStyle name="Normal 3 6 4" xfId="7221"/>
    <cellStyle name="Normal 3 6 5" xfId="7220"/>
    <cellStyle name="Normal 3 6 6" xfId="7219"/>
    <cellStyle name="Normal 3 6 7" xfId="7218"/>
    <cellStyle name="Normal 3 6 8" xfId="7217"/>
    <cellStyle name="Normal 3 6 9" xfId="7216"/>
    <cellStyle name="Normal 3 60" xfId="7215"/>
    <cellStyle name="Normal 3 61" xfId="7214"/>
    <cellStyle name="Normal 3 62" xfId="7213"/>
    <cellStyle name="Normal 3 63" xfId="7212"/>
    <cellStyle name="Normal 3 64" xfId="7211"/>
    <cellStyle name="Normal 3 65" xfId="7210"/>
    <cellStyle name="Normal 3 66" xfId="7973"/>
    <cellStyle name="Normal 3 67" xfId="6481"/>
    <cellStyle name="Normal 3 68" xfId="11075"/>
    <cellStyle name="Normal 3 7" xfId="3163"/>
    <cellStyle name="Normal 3 7 10" xfId="7208"/>
    <cellStyle name="Normal 3 7 11" xfId="7207"/>
    <cellStyle name="Normal 3 7 12" xfId="7206"/>
    <cellStyle name="Normal 3 7 13" xfId="7205"/>
    <cellStyle name="Normal 3 7 14" xfId="7204"/>
    <cellStyle name="Normal 3 7 15" xfId="7203"/>
    <cellStyle name="Normal 3 7 16" xfId="7202"/>
    <cellStyle name="Normal 3 7 17" xfId="7201"/>
    <cellStyle name="Normal 3 7 18" xfId="7200"/>
    <cellStyle name="Normal 3 7 19" xfId="7199"/>
    <cellStyle name="Normal 3 7 2" xfId="5038"/>
    <cellStyle name="Normal 3 7 2 2" xfId="7198"/>
    <cellStyle name="Normal 3 7 20" xfId="7197"/>
    <cellStyle name="Normal 3 7 21" xfId="7196"/>
    <cellStyle name="Normal 3 7 22" xfId="7195"/>
    <cellStyle name="Normal 3 7 23" xfId="7194"/>
    <cellStyle name="Normal 3 7 24" xfId="7209"/>
    <cellStyle name="Normal 3 7 3" xfId="7193"/>
    <cellStyle name="Normal 3 7 4" xfId="7192"/>
    <cellStyle name="Normal 3 7 5" xfId="7191"/>
    <cellStyle name="Normal 3 7 6" xfId="7190"/>
    <cellStyle name="Normal 3 7 7" xfId="7189"/>
    <cellStyle name="Normal 3 7 8" xfId="7188"/>
    <cellStyle name="Normal 3 7 9" xfId="7187"/>
    <cellStyle name="Normal 3 8" xfId="3511"/>
    <cellStyle name="Normal 3 8 10" xfId="7185"/>
    <cellStyle name="Normal 3 8 11" xfId="7184"/>
    <cellStyle name="Normal 3 8 12" xfId="7183"/>
    <cellStyle name="Normal 3 8 13" xfId="7182"/>
    <cellStyle name="Normal 3 8 14" xfId="7181"/>
    <cellStyle name="Normal 3 8 15" xfId="7180"/>
    <cellStyle name="Normal 3 8 16" xfId="7179"/>
    <cellStyle name="Normal 3 8 17" xfId="7178"/>
    <cellStyle name="Normal 3 8 18" xfId="7177"/>
    <cellStyle name="Normal 3 8 19" xfId="7176"/>
    <cellStyle name="Normal 3 8 2" xfId="5039"/>
    <cellStyle name="Normal 3 8 2 2" xfId="7175"/>
    <cellStyle name="Normal 3 8 20" xfId="7174"/>
    <cellStyle name="Normal 3 8 21" xfId="7173"/>
    <cellStyle name="Normal 3 8 22" xfId="7172"/>
    <cellStyle name="Normal 3 8 23" xfId="7171"/>
    <cellStyle name="Normal 3 8 24" xfId="7186"/>
    <cellStyle name="Normal 3 8 3" xfId="7170"/>
    <cellStyle name="Normal 3 8 4" xfId="7169"/>
    <cellStyle name="Normal 3 8 5" xfId="7168"/>
    <cellStyle name="Normal 3 8 6" xfId="7167"/>
    <cellStyle name="Normal 3 8 7" xfId="7166"/>
    <cellStyle name="Normal 3 8 8" xfId="7165"/>
    <cellStyle name="Normal 3 8 9" xfId="7164"/>
    <cellStyle name="Normal 3 9" xfId="3749"/>
    <cellStyle name="Normal 3 9 10" xfId="7162"/>
    <cellStyle name="Normal 3 9 11" xfId="7161"/>
    <cellStyle name="Normal 3 9 12" xfId="7160"/>
    <cellStyle name="Normal 3 9 13" xfId="7159"/>
    <cellStyle name="Normal 3 9 14" xfId="7158"/>
    <cellStyle name="Normal 3 9 15" xfId="7157"/>
    <cellStyle name="Normal 3 9 16" xfId="7156"/>
    <cellStyle name="Normal 3 9 17" xfId="7155"/>
    <cellStyle name="Normal 3 9 18" xfId="7154"/>
    <cellStyle name="Normal 3 9 19" xfId="7153"/>
    <cellStyle name="Normal 3 9 2" xfId="7152"/>
    <cellStyle name="Normal 3 9 20" xfId="7151"/>
    <cellStyle name="Normal 3 9 21" xfId="7150"/>
    <cellStyle name="Normal 3 9 22" xfId="7149"/>
    <cellStyle name="Normal 3 9 23" xfId="7148"/>
    <cellStyle name="Normal 3 9 24" xfId="7163"/>
    <cellStyle name="Normal 3 9 3" xfId="7147"/>
    <cellStyle name="Normal 3 9 4" xfId="7146"/>
    <cellStyle name="Normal 3 9 5" xfId="7145"/>
    <cellStyle name="Normal 3 9 6" xfId="7144"/>
    <cellStyle name="Normal 3 9 7" xfId="7143"/>
    <cellStyle name="Normal 3 9 8" xfId="7142"/>
    <cellStyle name="Normal 3 9 9" xfId="7141"/>
    <cellStyle name="Normal 3_Incentive Updates" xfId="6476"/>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13" xfId="5633"/>
    <cellStyle name="Normal 4 14" xfId="11031"/>
    <cellStyle name="Normal 4 15" xfId="11016"/>
    <cellStyle name="Normal 4 2" xfId="805"/>
    <cellStyle name="Normal 4 2 2" xfId="2687"/>
    <cellStyle name="Normal 4 2 2 2" xfId="5059"/>
    <cellStyle name="Normal 4 2 2 3" xfId="7139"/>
    <cellStyle name="Normal 4 2 3" xfId="2688"/>
    <cellStyle name="Normal 4 2 3 2" xfId="3513"/>
    <cellStyle name="Normal 4 2 3 3" xfId="5060"/>
    <cellStyle name="Normal 4 2 3 4" xfId="6474"/>
    <cellStyle name="Normal 4 2 4" xfId="5058"/>
    <cellStyle name="Normal 4 2 5" xfId="2686"/>
    <cellStyle name="Normal 4 2 6" xfId="9966"/>
    <cellStyle name="Normal 4 2_App b.3 Unspent_" xfId="6473"/>
    <cellStyle name="Normal 4 3" xfId="657"/>
    <cellStyle name="Normal 4 3 2" xfId="5061"/>
    <cellStyle name="Normal 4 3 2 2" xfId="6472"/>
    <cellStyle name="Normal 4 3 3" xfId="2689"/>
    <cellStyle name="Normal 4 3 4" xfId="10076"/>
    <cellStyle name="Normal 4 4" xfId="2690"/>
    <cellStyle name="Normal 4 4 2" xfId="5062"/>
    <cellStyle name="Normal 4 4 2 2" xfId="6471"/>
    <cellStyle name="Normal 4 4 3" xfId="5407"/>
    <cellStyle name="Normal 4 4 4" xfId="10092"/>
    <cellStyle name="Normal 4 5" xfId="2878"/>
    <cellStyle name="Normal 4 5 2" xfId="3621"/>
    <cellStyle name="Normal 4 5 3" xfId="5063"/>
    <cellStyle name="Normal 4 5 4" xfId="7140"/>
    <cellStyle name="Normal 4 6" xfId="2983"/>
    <cellStyle name="Normal 4 6 2" xfId="3265"/>
    <cellStyle name="Normal 4 6 2 2" xfId="9282"/>
    <cellStyle name="Normal 4 6 3" xfId="5064"/>
    <cellStyle name="Normal 4 6 3 2" xfId="9283"/>
    <cellStyle name="Normal 4 6 4" xfId="9281"/>
    <cellStyle name="Normal 4 6 5" xfId="6475"/>
    <cellStyle name="Normal 4 7" xfId="3050"/>
    <cellStyle name="Normal 4 7 2" xfId="3674"/>
    <cellStyle name="Normal 4 7 3" xfId="5065"/>
    <cellStyle name="Normal 4 8" xfId="3164"/>
    <cellStyle name="Normal 4 8 2" xfId="5066"/>
    <cellStyle name="Normal 4 9" xfId="3750"/>
    <cellStyle name="Normal 4 9 2" xfId="5067"/>
    <cellStyle name="Normal 4_2011 Planning Templates_Incentive 3-14-2011 (2)" xfId="6470"/>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2 2" xfId="9286"/>
    <cellStyle name="Normal 43 3" xfId="5071"/>
    <cellStyle name="Normal 43 3 2" xfId="9287"/>
    <cellStyle name="Normal 43 4" xfId="9285"/>
    <cellStyle name="Normal 44" xfId="2991"/>
    <cellStyle name="Normal 44 2" xfId="3269"/>
    <cellStyle name="Normal 44 2 2" xfId="9289"/>
    <cellStyle name="Normal 44 3" xfId="5072"/>
    <cellStyle name="Normal 44 3 2" xfId="9290"/>
    <cellStyle name="Normal 44 4" xfId="9288"/>
    <cellStyle name="Normal 45" xfId="2992"/>
    <cellStyle name="Normal 45 2" xfId="2998"/>
    <cellStyle name="Normal 45 2 2" xfId="3658"/>
    <cellStyle name="Normal 45 2 3" xfId="5074"/>
    <cellStyle name="Normal 45 3" xfId="3270"/>
    <cellStyle name="Normal 45 3 2" xfId="9292"/>
    <cellStyle name="Normal 45 4" xfId="5073"/>
    <cellStyle name="Normal 45 4 2" xfId="9293"/>
    <cellStyle name="Normal 45 5" xfId="9291"/>
    <cellStyle name="Normal 46" xfId="2993"/>
    <cellStyle name="Normal 46 2" xfId="3271"/>
    <cellStyle name="Normal 46 2 2" xfId="9295"/>
    <cellStyle name="Normal 46 3" xfId="5075"/>
    <cellStyle name="Normal 46 3 2" xfId="9296"/>
    <cellStyle name="Normal 46 4" xfId="9294"/>
    <cellStyle name="Normal 47" xfId="2994"/>
    <cellStyle name="Normal 47 2" xfId="3272"/>
    <cellStyle name="Normal 47 2 2" xfId="9297"/>
    <cellStyle name="Normal 47 3" xfId="5076"/>
    <cellStyle name="Normal 47 3 2" xfId="9298"/>
    <cellStyle name="Normal 47 4" xfId="5670"/>
    <cellStyle name="Normal 47 5" xfId="7138"/>
    <cellStyle name="Normal 48" xfId="3047"/>
    <cellStyle name="Normal 48 2" xfId="3672"/>
    <cellStyle name="Normal 48 3" xfId="5077"/>
    <cellStyle name="Normal 49" xfId="3048"/>
    <cellStyle name="Normal 49 2" xfId="3673"/>
    <cellStyle name="Normal 49 3" xfId="5078"/>
    <cellStyle name="Normal 5" xfId="271"/>
    <cellStyle name="Normal 5 10" xfId="10193"/>
    <cellStyle name="Normal 5 10 2" xfId="7136"/>
    <cellStyle name="Normal 5 11" xfId="7135"/>
    <cellStyle name="Normal 5 12" xfId="7134"/>
    <cellStyle name="Normal 5 13" xfId="7133"/>
    <cellStyle name="Normal 5 14" xfId="7132"/>
    <cellStyle name="Normal 5 15" xfId="7131"/>
    <cellStyle name="Normal 5 16" xfId="7130"/>
    <cellStyle name="Normal 5 17" xfId="7129"/>
    <cellStyle name="Normal 5 18" xfId="7128"/>
    <cellStyle name="Normal 5 19" xfId="7127"/>
    <cellStyle name="Normal 5 2" xfId="2692"/>
    <cellStyle name="Normal 5 2 10" xfId="7125"/>
    <cellStyle name="Normal 5 2 11" xfId="7124"/>
    <cellStyle name="Normal 5 2 12" xfId="7123"/>
    <cellStyle name="Normal 5 2 13" xfId="7122"/>
    <cellStyle name="Normal 5 2 14" xfId="7121"/>
    <cellStyle name="Normal 5 2 15" xfId="7120"/>
    <cellStyle name="Normal 5 2 16" xfId="7119"/>
    <cellStyle name="Normal 5 2 17" xfId="7118"/>
    <cellStyle name="Normal 5 2 18" xfId="7117"/>
    <cellStyle name="Normal 5 2 19" xfId="7116"/>
    <cellStyle name="Normal 5 2 2" xfId="3514"/>
    <cellStyle name="Normal 5 2 2 2" xfId="7115"/>
    <cellStyle name="Normal 5 2 20" xfId="7114"/>
    <cellStyle name="Normal 5 2 21" xfId="7113"/>
    <cellStyle name="Normal 5 2 22" xfId="7112"/>
    <cellStyle name="Normal 5 2 23" xfId="7111"/>
    <cellStyle name="Normal 5 2 24" xfId="7126"/>
    <cellStyle name="Normal 5 2 25" xfId="10090"/>
    <cellStyle name="Normal 5 2 3" xfId="5080"/>
    <cellStyle name="Normal 5 2 3 2" xfId="7110"/>
    <cellStyle name="Normal 5 2 4" xfId="10222"/>
    <cellStyle name="Normal 5 2 4 2" xfId="7109"/>
    <cellStyle name="Normal 5 2 5" xfId="7108"/>
    <cellStyle name="Normal 5 2 6" xfId="7107"/>
    <cellStyle name="Normal 5 2 7" xfId="7106"/>
    <cellStyle name="Normal 5 2 8" xfId="7105"/>
    <cellStyle name="Normal 5 2 9" xfId="7104"/>
    <cellStyle name="Normal 5 20" xfId="7103"/>
    <cellStyle name="Normal 5 21" xfId="7102"/>
    <cellStyle name="Normal 5 22" xfId="7101"/>
    <cellStyle name="Normal 5 23" xfId="7100"/>
    <cellStyle name="Normal 5 24" xfId="7099"/>
    <cellStyle name="Normal 5 25" xfId="7137"/>
    <cellStyle name="Normal 5 26" xfId="10265"/>
    <cellStyle name="Normal 5 3" xfId="2879"/>
    <cellStyle name="Normal 5 3 2" xfId="3622"/>
    <cellStyle name="Normal 5 3 3" xfId="5081"/>
    <cellStyle name="Normal 5 3 4" xfId="7098"/>
    <cellStyle name="Normal 5 4" xfId="2984"/>
    <cellStyle name="Normal 5 4 2" xfId="3266"/>
    <cellStyle name="Normal 5 4 2 2" xfId="9300"/>
    <cellStyle name="Normal 5 4 3" xfId="5082"/>
    <cellStyle name="Normal 5 4 3 2" xfId="9301"/>
    <cellStyle name="Normal 5 4 4" xfId="9299"/>
    <cellStyle name="Normal 5 4 5" xfId="7097"/>
    <cellStyle name="Normal 5 5" xfId="3165"/>
    <cellStyle name="Normal 5 5 2" xfId="5083"/>
    <cellStyle name="Normal 5 5 3" xfId="7096"/>
    <cellStyle name="Normal 5 6" xfId="3751"/>
    <cellStyle name="Normal 5 6 2" xfId="5084"/>
    <cellStyle name="Normal 5 6 3" xfId="7095"/>
    <cellStyle name="Normal 5 7" xfId="3838"/>
    <cellStyle name="Normal 5 7 2" xfId="7094"/>
    <cellStyle name="Normal 5 8" xfId="5079"/>
    <cellStyle name="Normal 5 9" xfId="2691"/>
    <cellStyle name="Normal 5 9 2" xfId="7093"/>
    <cellStyle name="Normal 5_EE Incentives Budget 2010-2012" xfId="6469"/>
    <cellStyle name="Normal 50" xfId="3051"/>
    <cellStyle name="Normal 50 2" xfId="3675"/>
    <cellStyle name="Normal 50 3" xfId="5085"/>
    <cellStyle name="Normal 50 4" xfId="7092"/>
    <cellStyle name="Normal 51" xfId="3052"/>
    <cellStyle name="Normal 51 2" xfId="3278"/>
    <cellStyle name="Normal 51 2 2" xfId="9303"/>
    <cellStyle name="Normal 51 3" xfId="5086"/>
    <cellStyle name="Normal 51 3 2" xfId="9304"/>
    <cellStyle name="Normal 51 4" xfId="9302"/>
    <cellStyle name="Normal 52" xfId="3053"/>
    <cellStyle name="Normal 52 2" xfId="3279"/>
    <cellStyle name="Normal 52 2 2" xfId="9306"/>
    <cellStyle name="Normal 52 3" xfId="5087"/>
    <cellStyle name="Normal 52 3 2" xfId="9307"/>
    <cellStyle name="Normal 52 4" xfId="9305"/>
    <cellStyle name="Normal 53" xfId="3054"/>
    <cellStyle name="Normal 53 2" xfId="3280"/>
    <cellStyle name="Normal 53 2 2" xfId="9309"/>
    <cellStyle name="Normal 53 3" xfId="5088"/>
    <cellStyle name="Normal 53 3 2" xfId="9310"/>
    <cellStyle name="Normal 53 4" xfId="9308"/>
    <cellStyle name="Normal 53 5" xfId="7091"/>
    <cellStyle name="Normal 54" xfId="3057"/>
    <cellStyle name="Normal 54 2" xfId="5089"/>
    <cellStyle name="Normal 55" xfId="3059"/>
    <cellStyle name="Normal 55 2" xfId="3284"/>
    <cellStyle name="Normal 55 2 2" xfId="9312"/>
    <cellStyle name="Normal 55 3" xfId="5090"/>
    <cellStyle name="Normal 55 3 2" xfId="9313"/>
    <cellStyle name="Normal 55 4" xfId="9311"/>
    <cellStyle name="Normal 56" xfId="3186"/>
    <cellStyle name="Normal 56 2" xfId="3287"/>
    <cellStyle name="Normal 56 2 2" xfId="9315"/>
    <cellStyle name="Normal 56 3" xfId="5091"/>
    <cellStyle name="Normal 56 3 2" xfId="9316"/>
    <cellStyle name="Normal 56 4" xfId="9314"/>
    <cellStyle name="Normal 56 5" xfId="7090"/>
    <cellStyle name="Normal 57" xfId="3199"/>
    <cellStyle name="Normal 57 2" xfId="3294"/>
    <cellStyle name="Normal 57 2 2" xfId="9318"/>
    <cellStyle name="Normal 57 3" xfId="5092"/>
    <cellStyle name="Normal 57 3 2" xfId="9319"/>
    <cellStyle name="Normal 57 4" xfId="9317"/>
    <cellStyle name="Normal 58" xfId="3200"/>
    <cellStyle name="Normal 58 2" xfId="3295"/>
    <cellStyle name="Normal 58 2 2" xfId="9321"/>
    <cellStyle name="Normal 58 3" xfId="5093"/>
    <cellStyle name="Normal 58 3 2" xfId="9322"/>
    <cellStyle name="Normal 58 4" xfId="9320"/>
    <cellStyle name="Normal 59" xfId="3198"/>
    <cellStyle name="Normal 59 2" xfId="3293"/>
    <cellStyle name="Normal 59 2 2" xfId="9324"/>
    <cellStyle name="Normal 59 3" xfId="5094"/>
    <cellStyle name="Normal 59 3 2" xfId="9325"/>
    <cellStyle name="Normal 59 4" xfId="9323"/>
    <cellStyle name="Normal 59 5" xfId="7089"/>
    <cellStyle name="Normal 6" xfId="272"/>
    <cellStyle name="Normal 6 2" xfId="2880"/>
    <cellStyle name="Normal 6 2 2" xfId="3623"/>
    <cellStyle name="Normal 6 2 3" xfId="3766"/>
    <cellStyle name="Normal 6 2 3 2" xfId="9327"/>
    <cellStyle name="Normal 6 2 4" xfId="5096"/>
    <cellStyle name="Normal 6 2 5" xfId="10223"/>
    <cellStyle name="Normal 6 2 6" xfId="7088"/>
    <cellStyle name="Normal 6 3" xfId="2985"/>
    <cellStyle name="Normal 6 3 2" xfId="3267"/>
    <cellStyle name="Normal 6 3 2 2" xfId="9329"/>
    <cellStyle name="Normal 6 3 3" xfId="3769"/>
    <cellStyle name="Normal 6 3 3 2" xfId="9330"/>
    <cellStyle name="Normal 6 3 4" xfId="5097"/>
    <cellStyle name="Normal 6 3 4 2" xfId="9331"/>
    <cellStyle name="Normal 6 3 5" xfId="9328"/>
    <cellStyle name="Normal 6 4" xfId="3166"/>
    <cellStyle name="Normal 6 4 2" xfId="3678"/>
    <cellStyle name="Normal 6 4 3" xfId="3763"/>
    <cellStyle name="Normal 6 4 3 2" xfId="9332"/>
    <cellStyle name="Normal 6 4 4" xfId="5098"/>
    <cellStyle name="Normal 6 5" xfId="3759"/>
    <cellStyle name="Normal 6 5 2" xfId="5099"/>
    <cellStyle name="Normal 6 5 3" xfId="9333"/>
    <cellStyle name="Normal 6 6" xfId="3858"/>
    <cellStyle name="Normal 6 7" xfId="5095"/>
    <cellStyle name="Normal 6 8" xfId="2693"/>
    <cellStyle name="Normal 6 9" xfId="10194"/>
    <cellStyle name="Normal 60" xfId="3201"/>
    <cellStyle name="Normal 60 2" xfId="3296"/>
    <cellStyle name="Normal 60 2 2" xfId="9337"/>
    <cellStyle name="Normal 60 3" xfId="5100"/>
    <cellStyle name="Normal 60 3 2" xfId="9338"/>
    <cellStyle name="Normal 60 4" xfId="9336"/>
    <cellStyle name="Normal 61" xfId="3202"/>
    <cellStyle name="Normal 61 2" xfId="5101"/>
    <cellStyle name="Normal 62" xfId="3205"/>
    <cellStyle name="Normal 62 2" xfId="5102"/>
    <cellStyle name="Normal 62 3" xfId="7087"/>
    <cellStyle name="Normal 63" xfId="3206"/>
    <cellStyle name="Normal 63 2" xfId="5103"/>
    <cellStyle name="Normal 64" xfId="3207"/>
    <cellStyle name="Normal 64 2" xfId="3299"/>
    <cellStyle name="Normal 64 2 2" xfId="9346"/>
    <cellStyle name="Normal 64 3" xfId="5104"/>
    <cellStyle name="Normal 64 3 2" xfId="9347"/>
    <cellStyle name="Normal 64 4" xfId="9345"/>
    <cellStyle name="Normal 65" xfId="3208"/>
    <cellStyle name="Normal 65 2" xfId="5105"/>
    <cellStyle name="Normal 66" xfId="3211"/>
    <cellStyle name="Normal 66 2" xfId="3689"/>
    <cellStyle name="Normal 66 3" xfId="5106"/>
    <cellStyle name="Normal 67" xfId="3209"/>
    <cellStyle name="Normal 67 2" xfId="5107"/>
    <cellStyle name="Normal 67 3" xfId="9353"/>
    <cellStyle name="Normal 68" xfId="3254"/>
    <cellStyle name="Normal 68 2" xfId="9355"/>
    <cellStyle name="Normal 69" xfId="3214"/>
    <cellStyle name="Normal 69 2" xfId="9356"/>
    <cellStyle name="Normal 7" xfId="273"/>
    <cellStyle name="Normal 7 10" xfId="7086"/>
    <cellStyle name="Normal 7 11" xfId="7085"/>
    <cellStyle name="Normal 7 12" xfId="7084"/>
    <cellStyle name="Normal 7 13" xfId="7083"/>
    <cellStyle name="Normal 7 14" xfId="7082"/>
    <cellStyle name="Normal 7 15" xfId="7081"/>
    <cellStyle name="Normal 7 16" xfId="7080"/>
    <cellStyle name="Normal 7 17" xfId="7079"/>
    <cellStyle name="Normal 7 18" xfId="7078"/>
    <cellStyle name="Normal 7 19" xfId="7077"/>
    <cellStyle name="Normal 7 2" xfId="2844"/>
    <cellStyle name="Normal 7 2 10" xfId="7075"/>
    <cellStyle name="Normal 7 2 11" xfId="7074"/>
    <cellStyle name="Normal 7 2 12" xfId="7073"/>
    <cellStyle name="Normal 7 2 13" xfId="7072"/>
    <cellStyle name="Normal 7 2 14" xfId="7071"/>
    <cellStyle name="Normal 7 2 15" xfId="7070"/>
    <cellStyle name="Normal 7 2 16" xfId="7069"/>
    <cellStyle name="Normal 7 2 17" xfId="7068"/>
    <cellStyle name="Normal 7 2 18" xfId="7067"/>
    <cellStyle name="Normal 7 2 19" xfId="7066"/>
    <cellStyle name="Normal 7 2 2" xfId="3598"/>
    <cellStyle name="Normal 7 2 2 2" xfId="7065"/>
    <cellStyle name="Normal 7 2 20" xfId="7064"/>
    <cellStyle name="Normal 7 2 21" xfId="7063"/>
    <cellStyle name="Normal 7 2 22" xfId="7062"/>
    <cellStyle name="Normal 7 2 23" xfId="7061"/>
    <cellStyle name="Normal 7 2 24" xfId="6467"/>
    <cellStyle name="Normal 7 2 25" xfId="7076"/>
    <cellStyle name="Normal 7 2 3" xfId="5109"/>
    <cellStyle name="Normal 7 2 3 2" xfId="7060"/>
    <cellStyle name="Normal 7 2 4" xfId="7059"/>
    <cellStyle name="Normal 7 2 5" xfId="7058"/>
    <cellStyle name="Normal 7 2 6" xfId="7057"/>
    <cellStyle name="Normal 7 2 7" xfId="7056"/>
    <cellStyle name="Normal 7 2 8" xfId="7055"/>
    <cellStyle name="Normal 7 2 9" xfId="7054"/>
    <cellStyle name="Normal 7 2_App b.3 Unspent_" xfId="6466"/>
    <cellStyle name="Normal 7 20" xfId="7053"/>
    <cellStyle name="Normal 7 21" xfId="7052"/>
    <cellStyle name="Normal 7 22" xfId="7051"/>
    <cellStyle name="Normal 7 23" xfId="7050"/>
    <cellStyle name="Normal 7 24" xfId="7049"/>
    <cellStyle name="Normal 7 25" xfId="6468"/>
    <cellStyle name="Normal 7 3" xfId="2986"/>
    <cellStyle name="Normal 7 3 2" xfId="3268"/>
    <cellStyle name="Normal 7 3 2 2" xfId="9362"/>
    <cellStyle name="Normal 7 3 3" xfId="5110"/>
    <cellStyle name="Normal 7 3 3 2" xfId="9363"/>
    <cellStyle name="Normal 7 3 4" xfId="9361"/>
    <cellStyle name="Normal 7 3 5" xfId="7048"/>
    <cellStyle name="Normal 7 4" xfId="2999"/>
    <cellStyle name="Normal 7 4 2" xfId="3659"/>
    <cellStyle name="Normal 7 4 3" xfId="5111"/>
    <cellStyle name="Normal 7 4 4" xfId="7047"/>
    <cellStyle name="Normal 7 5" xfId="3859"/>
    <cellStyle name="Normal 7 5 2" xfId="5112"/>
    <cellStyle name="Normal 7 5 3" xfId="7046"/>
    <cellStyle name="Normal 7 6" xfId="5108"/>
    <cellStyle name="Normal 7 7" xfId="2694"/>
    <cellStyle name="Normal 7 7 2" xfId="7045"/>
    <cellStyle name="Normal 7 8" xfId="7044"/>
    <cellStyle name="Normal 7 9" xfId="7043"/>
    <cellStyle name="Normal 7_App b.3 Unspent_" xfId="6465"/>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11" xfId="9386"/>
    <cellStyle name="Normal 8 12" xfId="7042"/>
    <cellStyle name="Normal 8 2" xfId="2696"/>
    <cellStyle name="Normal 8 2 2" xfId="3516"/>
    <cellStyle name="Normal 8 2 3" xfId="5114"/>
    <cellStyle name="Normal 8 2 4" xfId="6463"/>
    <cellStyle name="Normal 8 3" xfId="2697"/>
    <cellStyle name="Normal 8 3 2" xfId="3517"/>
    <cellStyle name="Normal 8 3 3" xfId="5115"/>
    <cellStyle name="Normal 8 3 4" xfId="6462"/>
    <cellStyle name="Normal 8 4" xfId="2881"/>
    <cellStyle name="Normal 8 4 2" xfId="3624"/>
    <cellStyle name="Normal 8 4 3" xfId="5116"/>
    <cellStyle name="Normal 8 4 4" xfId="6464"/>
    <cellStyle name="Normal 8 5" xfId="2987"/>
    <cellStyle name="Normal 8 5 2" xfId="5117"/>
    <cellStyle name="Normal 8 6" xfId="3001"/>
    <cellStyle name="Normal 8 6 2" xfId="3276"/>
    <cellStyle name="Normal 8 6 2 2" xfId="9400"/>
    <cellStyle name="Normal 8 6 3" xfId="5118"/>
    <cellStyle name="Normal 8 6 3 2" xfId="9401"/>
    <cellStyle name="Normal 8 6 4" xfId="9399"/>
    <cellStyle name="Normal 8 7" xfId="3515"/>
    <cellStyle name="Normal 8 7 2" xfId="5119"/>
    <cellStyle name="Normal 8 8" xfId="3860"/>
    <cellStyle name="Normal 8 9" xfId="5113"/>
    <cellStyle name="Normal 8_App b.3 Unspent_" xfId="6461"/>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89 2" xfId="9414"/>
    <cellStyle name="Normal 9" xfId="275"/>
    <cellStyle name="Normal 9 2" xfId="2882"/>
    <cellStyle name="Normal 9 2 2" xfId="3625"/>
    <cellStyle name="Normal 9 2 3" xfId="5121"/>
    <cellStyle name="Normal 9 2 4" xfId="6459"/>
    <cellStyle name="Normal 9 3" xfId="2988"/>
    <cellStyle name="Normal 9 3 2" xfId="5122"/>
    <cellStyle name="Normal 9 3 3" xfId="6460"/>
    <cellStyle name="Normal 9 4" xfId="3861"/>
    <cellStyle name="Normal 9 4 2" xfId="5123"/>
    <cellStyle name="Normal 9 5" xfId="5120"/>
    <cellStyle name="Normal 9 6" xfId="2698"/>
    <cellStyle name="Normal 9_App b.3 Unspent_" xfId="6458"/>
    <cellStyle name="Normal 90" xfId="5292"/>
    <cellStyle name="Normal 90 2" xfId="9424"/>
    <cellStyle name="Normal 91" xfId="5305"/>
    <cellStyle name="Normal 92" xfId="5308"/>
    <cellStyle name="Normal 93" xfId="5309"/>
    <cellStyle name="Normal 94" xfId="1761"/>
    <cellStyle name="Normal 95" xfId="1796"/>
    <cellStyle name="Normal 96" xfId="5311"/>
    <cellStyle name="Normal 97" xfId="5312"/>
    <cellStyle name="Normal 97 2" xfId="9431"/>
    <cellStyle name="Normal 97 3" xfId="5675"/>
    <cellStyle name="Normal 98" xfId="5310"/>
    <cellStyle name="Normal 98 2" xfId="9432"/>
    <cellStyle name="Normal 98 3" xfId="5678"/>
    <cellStyle name="Normal 99" xfId="5313"/>
    <cellStyle name="Normal 99 2" xfId="9433"/>
    <cellStyle name="Normal 99 3" xfId="5679"/>
    <cellStyle name="Normal_Funding Shift Table Sample" xfId="5"/>
    <cellStyle name="Note 2" xfId="276"/>
    <cellStyle name="Note 2 10" xfId="3839"/>
    <cellStyle name="Note 2 10 2" xfId="6142"/>
    <cellStyle name="Note 2 10 3" xfId="9968"/>
    <cellStyle name="Note 2 11" xfId="5124"/>
    <cellStyle name="Note 2 11 2" xfId="6141"/>
    <cellStyle name="Note 2 11 3" xfId="9969"/>
    <cellStyle name="Note 2 12" xfId="2699"/>
    <cellStyle name="Note 2 12 2" xfId="6140"/>
    <cellStyle name="Note 2 12 3" xfId="9970"/>
    <cellStyle name="Note 2 13" xfId="6143"/>
    <cellStyle name="Note 2 14" xfId="9967"/>
    <cellStyle name="Note 2 2" xfId="658"/>
    <cellStyle name="Note 2 2 2" xfId="3168"/>
    <cellStyle name="Note 2 2 2 2" xfId="3679"/>
    <cellStyle name="Note 2 2 2 2 2" xfId="6138"/>
    <cellStyle name="Note 2 2 2 2 3" xfId="9972"/>
    <cellStyle name="Note 2 2 2 3" xfId="5126"/>
    <cellStyle name="Note 2 2 2 3 2" xfId="6137"/>
    <cellStyle name="Note 2 2 2 3 3" xfId="9973"/>
    <cellStyle name="Note 2 2 2 4" xfId="6139"/>
    <cellStyle name="Note 2 2 2 5" xfId="9971"/>
    <cellStyle name="Note 2 2 2 6" xfId="9863"/>
    <cellStyle name="Note 2 2 3" xfId="5125"/>
    <cellStyle name="Note 2 2 3 2" xfId="9838"/>
    <cellStyle name="Note 2 2 4" xfId="2700"/>
    <cellStyle name="Note 2 2 4 2" xfId="9545"/>
    <cellStyle name="Note 2 2 5" xfId="9448"/>
    <cellStyle name="Note 2 2 6" xfId="10007"/>
    <cellStyle name="Note 2 3" xfId="807"/>
    <cellStyle name="Note 2 3 2" xfId="3519"/>
    <cellStyle name="Note 2 3 2 2" xfId="6135"/>
    <cellStyle name="Note 2 3 2 3" xfId="9975"/>
    <cellStyle name="Note 2 3 2 4" xfId="9897"/>
    <cellStyle name="Note 2 3 3" xfId="5127"/>
    <cellStyle name="Note 2 3 3 2" xfId="6134"/>
    <cellStyle name="Note 2 3 3 3" xfId="9976"/>
    <cellStyle name="Note 2 3 3 4" xfId="9687"/>
    <cellStyle name="Note 2 3 4" xfId="2701"/>
    <cellStyle name="Note 2 3 4 2" xfId="6133"/>
    <cellStyle name="Note 2 3 4 3" xfId="9977"/>
    <cellStyle name="Note 2 3 4 4" xfId="9629"/>
    <cellStyle name="Note 2 3 5" xfId="6136"/>
    <cellStyle name="Note 2 3 5 2" xfId="9816"/>
    <cellStyle name="Note 2 3 6" xfId="9974"/>
    <cellStyle name="Note 2 3 7" xfId="10086"/>
    <cellStyle name="Note 2 4" xfId="461"/>
    <cellStyle name="Note 2 4 2" xfId="5128"/>
    <cellStyle name="Note 2 4 3" xfId="2702"/>
    <cellStyle name="Note 2 4 4" xfId="6132"/>
    <cellStyle name="Note 2 4 5" xfId="9978"/>
    <cellStyle name="Note 2 5" xfId="897"/>
    <cellStyle name="Note 2 5 2" xfId="3629"/>
    <cellStyle name="Note 2 5 2 2" xfId="10281"/>
    <cellStyle name="Note 2 5 2 3" xfId="9979"/>
    <cellStyle name="Note 2 5 3" xfId="5129"/>
    <cellStyle name="Note 2 5 3 2" xfId="6129"/>
    <cellStyle name="Note 2 5 3 3" xfId="9980"/>
    <cellStyle name="Note 2 5 4" xfId="2927"/>
    <cellStyle name="Note 2 5 4 2" xfId="6128"/>
    <cellStyle name="Note 2 5 4 3" xfId="9981"/>
    <cellStyle name="Note 2 5 5" xfId="9451"/>
    <cellStyle name="Note 2 5 6" xfId="9827"/>
    <cellStyle name="Note 2 6" xfId="3167"/>
    <cellStyle name="Note 2 6 2" xfId="5130"/>
    <cellStyle name="Note 2 6 3" xfId="5408"/>
    <cellStyle name="Note 2 6 3 2" xfId="6127"/>
    <cellStyle name="Note 2 6 3 3" xfId="9982"/>
    <cellStyle name="Note 2 6 4" xfId="9689"/>
    <cellStyle name="Note 2 7" xfId="3398"/>
    <cellStyle name="Note 2 7 2" xfId="5131"/>
    <cellStyle name="Note 2 7 2 2" xfId="6126"/>
    <cellStyle name="Note 2 7 2 3" xfId="9983"/>
    <cellStyle name="Note 2 7 3" xfId="9458"/>
    <cellStyle name="Note 2 7 4" xfId="9527"/>
    <cellStyle name="Note 2 8" xfId="3518"/>
    <cellStyle name="Note 2 8 2" xfId="6125"/>
    <cellStyle name="Note 2 8 3" xfId="10515"/>
    <cellStyle name="Note 2 8 4" xfId="7041"/>
    <cellStyle name="Note 2 9" xfId="3752"/>
    <cellStyle name="Note 2 9 2" xfId="6124"/>
    <cellStyle name="Note 2 9 3" xfId="9984"/>
    <cellStyle name="Note 3" xfId="277"/>
    <cellStyle name="Note 3 10" xfId="10070"/>
    <cellStyle name="Note 3 2" xfId="808"/>
    <cellStyle name="Note 3 2 2" xfId="5133"/>
    <cellStyle name="Note 3 2 2 2" xfId="6456"/>
    <cellStyle name="Note 3 2 3" xfId="2704"/>
    <cellStyle name="Note 3 2 4" xfId="6122"/>
    <cellStyle name="Note 3 2 5" xfId="9986"/>
    <cellStyle name="Note 3 2 6" xfId="9764"/>
    <cellStyle name="Note 3 3" xfId="659"/>
    <cellStyle name="Note 3 3 2" xfId="3521"/>
    <cellStyle name="Note 3 3 2 2" xfId="6121"/>
    <cellStyle name="Note 3 3 2 3" xfId="9987"/>
    <cellStyle name="Note 3 3 3" xfId="5134"/>
    <cellStyle name="Note 3 3 3 2" xfId="6120"/>
    <cellStyle name="Note 3 3 3 3" xfId="9988"/>
    <cellStyle name="Note 3 3 4" xfId="2705"/>
    <cellStyle name="Note 3 3 4 2" xfId="6119"/>
    <cellStyle name="Note 3 3 4 3" xfId="9989"/>
    <cellStyle name="Note 3 3 5" xfId="9701"/>
    <cellStyle name="Note 3 4" xfId="2706"/>
    <cellStyle name="Note 3 4 2" xfId="5135"/>
    <cellStyle name="Note 3 4 3" xfId="5409"/>
    <cellStyle name="Note 3 4 3 2" xfId="6118"/>
    <cellStyle name="Note 3 4 3 3" xfId="9990"/>
    <cellStyle name="Note 3 4 4" xfId="9581"/>
    <cellStyle name="Note 3 5" xfId="3520"/>
    <cellStyle name="Note 3 5 2" xfId="6117"/>
    <cellStyle name="Note 3 5 3" xfId="9991"/>
    <cellStyle name="Note 3 5 4" xfId="9483"/>
    <cellStyle name="Note 3 6" xfId="5132"/>
    <cellStyle name="Note 3 6 2" xfId="6116"/>
    <cellStyle name="Note 3 6 3" xfId="9992"/>
    <cellStyle name="Note 3 6 4" xfId="6457"/>
    <cellStyle name="Note 3 7" xfId="2703"/>
    <cellStyle name="Note 3 7 2" xfId="6115"/>
    <cellStyle name="Note 3 7 3" xfId="9993"/>
    <cellStyle name="Note 3 8" xfId="6123"/>
    <cellStyle name="Note 3 9" xfId="9985"/>
    <cellStyle name="Note 4" xfId="278"/>
    <cellStyle name="Note 4 10" xfId="9948"/>
    <cellStyle name="Note 4 2" xfId="809"/>
    <cellStyle name="Note 4 2 2" xfId="2709"/>
    <cellStyle name="Note 4 2 2 2" xfId="5138"/>
    <cellStyle name="Note 4 2 2 3" xfId="6454"/>
    <cellStyle name="Note 4 2 3" xfId="2710"/>
    <cellStyle name="Note 4 2 3 2" xfId="3523"/>
    <cellStyle name="Note 4 2 3 2 2" xfId="6111"/>
    <cellStyle name="Note 4 2 3 2 3" xfId="9997"/>
    <cellStyle name="Note 4 2 3 3" xfId="5139"/>
    <cellStyle name="Note 4 2 3 3 2" xfId="6109"/>
    <cellStyle name="Note 4 2 3 3 3" xfId="9998"/>
    <cellStyle name="Note 4 2 3 4" xfId="6112"/>
    <cellStyle name="Note 4 2 3 5" xfId="9996"/>
    <cellStyle name="Note 4 2 4" xfId="5137"/>
    <cellStyle name="Note 4 2 5" xfId="2708"/>
    <cellStyle name="Note 4 2 6" xfId="6113"/>
    <cellStyle name="Note 4 2 7" xfId="9995"/>
    <cellStyle name="Note 4 2 8" xfId="9761"/>
    <cellStyle name="Note 4 3" xfId="660"/>
    <cellStyle name="Note 4 3 2" xfId="3524"/>
    <cellStyle name="Note 4 3 2 2" xfId="6108"/>
    <cellStyle name="Note 4 3 2 3" xfId="9999"/>
    <cellStyle name="Note 4 3 3" xfId="5140"/>
    <cellStyle name="Note 4 3 3 2" xfId="6107"/>
    <cellStyle name="Note 4 3 3 3" xfId="10000"/>
    <cellStyle name="Note 4 3 4" xfId="2711"/>
    <cellStyle name="Note 4 3 4 2" xfId="6106"/>
    <cellStyle name="Note 4 3 4 3" xfId="10001"/>
    <cellStyle name="Note 4 3 5" xfId="9665"/>
    <cellStyle name="Note 4 4" xfId="2712"/>
    <cellStyle name="Note 4 4 2" xfId="5141"/>
    <cellStyle name="Note 4 4 3" xfId="5410"/>
    <cellStyle name="Note 4 4 3 2" xfId="6104"/>
    <cellStyle name="Note 4 4 3 3" xfId="10002"/>
    <cellStyle name="Note 4 4 4" xfId="9514"/>
    <cellStyle name="Note 4 5" xfId="3522"/>
    <cellStyle name="Note 4 5 2" xfId="6103"/>
    <cellStyle name="Note 4 5 3" xfId="10003"/>
    <cellStyle name="Note 4 5 4" xfId="9412"/>
    <cellStyle name="Note 4 6" xfId="5136"/>
    <cellStyle name="Note 4 6 2" xfId="6102"/>
    <cellStyle name="Note 4 6 3" xfId="10004"/>
    <cellStyle name="Note 4 6 4" xfId="9484"/>
    <cellStyle name="Note 4 7" xfId="2707"/>
    <cellStyle name="Note 4 7 2" xfId="6101"/>
    <cellStyle name="Note 4 7 3" xfId="10005"/>
    <cellStyle name="Note 4 7 4" xfId="6455"/>
    <cellStyle name="Note 4 8" xfId="6114"/>
    <cellStyle name="Note 4 9" xfId="9994"/>
    <cellStyle name="Note 5" xfId="279"/>
    <cellStyle name="Note 5 2" xfId="2714"/>
    <cellStyle name="Note 5 2 2" xfId="5143"/>
    <cellStyle name="Note 5 2 3" xfId="6452"/>
    <cellStyle name="Note 5 3" xfId="2715"/>
    <cellStyle name="Note 5 3 2" xfId="3525"/>
    <cellStyle name="Note 5 3 2 2" xfId="6098"/>
    <cellStyle name="Note 5 3 2 3" xfId="10010"/>
    <cellStyle name="Note 5 3 3" xfId="5144"/>
    <cellStyle name="Note 5 3 3 2" xfId="6095"/>
    <cellStyle name="Note 5 3 3 3" xfId="10011"/>
    <cellStyle name="Note 5 3 4" xfId="6099"/>
    <cellStyle name="Note 5 3 5" xfId="10009"/>
    <cellStyle name="Note 5 3 6" xfId="6453"/>
    <cellStyle name="Note 5 4" xfId="5142"/>
    <cellStyle name="Note 5 5" xfId="2713"/>
    <cellStyle name="Note 5 6" xfId="6100"/>
    <cellStyle name="Note 5 7" xfId="10006"/>
    <cellStyle name="Note 6" xfId="280"/>
    <cellStyle name="Note 6 2" xfId="3692"/>
    <cellStyle name="Note 6 2 2" xfId="6093"/>
    <cellStyle name="Note 6 2 3" xfId="10015"/>
    <cellStyle name="Note 6 2 4" xfId="6450"/>
    <cellStyle name="Note 6 3" xfId="3358"/>
    <cellStyle name="Note 6 3 2" xfId="6092"/>
    <cellStyle name="Note 6 3 3" xfId="10016"/>
    <cellStyle name="Note 6 4" xfId="6094"/>
    <cellStyle name="Note 6 5" xfId="10014"/>
    <cellStyle name="Note 6 6" xfId="6451"/>
    <cellStyle name="Note 7" xfId="281"/>
    <cellStyle name="Note 7 2" xfId="6091"/>
    <cellStyle name="Note 7 2 2" xfId="10532"/>
    <cellStyle name="Note 7 3" xfId="10017"/>
    <cellStyle name="Note 7 4" xfId="6449"/>
    <cellStyle name="Note 8" xfId="282"/>
    <cellStyle name="Note 8 2" xfId="283"/>
    <cellStyle name="Note 8 2 2" xfId="6089"/>
    <cellStyle name="Note 8 2 3" xfId="10019"/>
    <cellStyle name="Note 8 3" xfId="570"/>
    <cellStyle name="Note 8 3 2" xfId="9509"/>
    <cellStyle name="Note 8 4" xfId="6090"/>
    <cellStyle name="Note 8 5" xfId="10018"/>
    <cellStyle name="Note 9" xfId="806"/>
    <cellStyle name="Note 9 2" xfId="843"/>
    <cellStyle name="Note 9 2 2" xfId="6087"/>
    <cellStyle name="Note 9 2 3" xfId="10021"/>
    <cellStyle name="Note 9 3" xfId="6088"/>
    <cellStyle name="Note 9 4" xfId="10020"/>
    <cellStyle name="Notes" xfId="6448"/>
    <cellStyle name="Output" xfId="5641" builtinId="21" customBuiltin="1"/>
    <cellStyle name="Output 2" xfId="284"/>
    <cellStyle name="Output 2 10" xfId="5145"/>
    <cellStyle name="Output 2 10 2" xfId="6085"/>
    <cellStyle name="Output 2 10 3" xfId="10022"/>
    <cellStyle name="Output 2 11" xfId="2716"/>
    <cellStyle name="Output 2 11 2" xfId="6084"/>
    <cellStyle name="Output 2 11 3" xfId="10023"/>
    <cellStyle name="Output 2 12" xfId="6086"/>
    <cellStyle name="Output 2 13" xfId="10514"/>
    <cellStyle name="Output 2 2" xfId="661"/>
    <cellStyle name="Output 2 2 2" xfId="3170"/>
    <cellStyle name="Output 2 2 2 2" xfId="5147"/>
    <cellStyle name="Output 2 2 2 2 2" xfId="6082"/>
    <cellStyle name="Output 2 2 2 2 3" xfId="10026"/>
    <cellStyle name="Output 2 2 2 3" xfId="6083"/>
    <cellStyle name="Output 2 2 2 4" xfId="10025"/>
    <cellStyle name="Output 2 2 2 5" xfId="6447"/>
    <cellStyle name="Output 2 2 3" xfId="5146"/>
    <cellStyle name="Output 2 2 4" xfId="2717"/>
    <cellStyle name="Output 2 2 5" xfId="11050"/>
    <cellStyle name="Output 2 3" xfId="810"/>
    <cellStyle name="Output 2 3 2" xfId="5148"/>
    <cellStyle name="Output 2 3 2 2" xfId="6080"/>
    <cellStyle name="Output 2 3 2 3" xfId="10028"/>
    <cellStyle name="Output 2 3 3" xfId="2718"/>
    <cellStyle name="Output 2 3 3 2" xfId="6079"/>
    <cellStyle name="Output 2 3 3 3" xfId="10029"/>
    <cellStyle name="Output 2 3 4" xfId="6081"/>
    <cellStyle name="Output 2 3 5" xfId="10027"/>
    <cellStyle name="Output 2 3 6" xfId="9725"/>
    <cellStyle name="Output 2 4" xfId="462"/>
    <cellStyle name="Output 2 4 2" xfId="5149"/>
    <cellStyle name="Output 2 4 3" xfId="2719"/>
    <cellStyle name="Output 2 4 4" xfId="6078"/>
    <cellStyle name="Output 2 4 5" xfId="10030"/>
    <cellStyle name="Output 2 5" xfId="898"/>
    <cellStyle name="Output 2 5 2" xfId="5150"/>
    <cellStyle name="Output 2 5 2 2" xfId="6077"/>
    <cellStyle name="Output 2 5 2 3" xfId="10033"/>
    <cellStyle name="Output 2 5 3" xfId="2928"/>
    <cellStyle name="Output 2 5 3 2" xfId="6076"/>
    <cellStyle name="Output 2 5 3 3" xfId="10034"/>
    <cellStyle name="Output 2 5 4" xfId="9630"/>
    <cellStyle name="Output 2 6" xfId="3169"/>
    <cellStyle name="Output 2 6 2" xfId="5151"/>
    <cellStyle name="Output 2 6 3" xfId="5411"/>
    <cellStyle name="Output 2 6 3 2" xfId="6074"/>
    <cellStyle name="Output 2 6 3 3" xfId="10037"/>
    <cellStyle name="Output 2 6 4" xfId="9368"/>
    <cellStyle name="Output 2 7" xfId="3393"/>
    <cellStyle name="Output 2 7 2" xfId="5152"/>
    <cellStyle name="Output 2 7 2 2" xfId="6073"/>
    <cellStyle name="Output 2 7 2 3" xfId="10039"/>
    <cellStyle name="Output 2 7 3" xfId="7040"/>
    <cellStyle name="Output 2 8" xfId="3753"/>
    <cellStyle name="Output 2 8 2" xfId="6072"/>
    <cellStyle name="Output 2 8 3" xfId="10040"/>
    <cellStyle name="Output 2 9" xfId="3840"/>
    <cellStyle name="Output 2 9 2" xfId="6071"/>
    <cellStyle name="Output 2 9 3" xfId="10041"/>
    <cellStyle name="Output 3" xfId="285"/>
    <cellStyle name="Output 3 2" xfId="2721"/>
    <cellStyle name="Output 3 2 2" xfId="5154"/>
    <cellStyle name="Output 3 2 2 2" xfId="6445"/>
    <cellStyle name="Output 3 2 3" xfId="9760"/>
    <cellStyle name="Output 3 3" xfId="2722"/>
    <cellStyle name="Output 3 3 2" xfId="5155"/>
    <cellStyle name="Output 3 3 2 2" xfId="6067"/>
    <cellStyle name="Output 3 3 2 3" xfId="10046"/>
    <cellStyle name="Output 3 3 3" xfId="6068"/>
    <cellStyle name="Output 3 3 4" xfId="10045"/>
    <cellStyle name="Output 3 3 5" xfId="10543"/>
    <cellStyle name="Output 3 4" xfId="5153"/>
    <cellStyle name="Output 3 4 2" xfId="9513"/>
    <cellStyle name="Output 3 5" xfId="2720"/>
    <cellStyle name="Output 3 5 2" xfId="9411"/>
    <cellStyle name="Output 3 6" xfId="6069"/>
    <cellStyle name="Output 3 6 2" xfId="10494"/>
    <cellStyle name="Output 3 7" xfId="10042"/>
    <cellStyle name="Output 3 7 2" xfId="6446"/>
    <cellStyle name="Output 3 8" xfId="9947"/>
    <cellStyle name="Output 4" xfId="286"/>
    <cellStyle name="Output 4 2" xfId="5156"/>
    <cellStyle name="Output 4 2 2" xfId="6065"/>
    <cellStyle name="Output 4 2 3" xfId="10050"/>
    <cellStyle name="Output 4 2 4" xfId="6443"/>
    <cellStyle name="Output 4 3" xfId="2723"/>
    <cellStyle name="Output 4 3 2" xfId="6064"/>
    <cellStyle name="Output 4 3 3" xfId="10051"/>
    <cellStyle name="Output 4 3 4" xfId="6444"/>
    <cellStyle name="Output 4 4" xfId="6066"/>
    <cellStyle name="Output 4 5" xfId="10049"/>
    <cellStyle name="Output 5" xfId="287"/>
    <cellStyle name="Output 5 2" xfId="3359"/>
    <cellStyle name="Output 5 2 2" xfId="6060"/>
    <cellStyle name="Output 5 2 3" xfId="10053"/>
    <cellStyle name="Output 5 2 4" xfId="6441"/>
    <cellStyle name="Output 5 3" xfId="6063"/>
    <cellStyle name="Output 5 4" xfId="10052"/>
    <cellStyle name="Output 5 5" xfId="6442"/>
    <cellStyle name="Output 6" xfId="288"/>
    <cellStyle name="Output 6 2" xfId="6059"/>
    <cellStyle name="Output 6 2 2" xfId="6439"/>
    <cellStyle name="Output 6 3" xfId="10054"/>
    <cellStyle name="Output 6 4" xfId="6440"/>
    <cellStyle name="Output 7" xfId="289"/>
    <cellStyle name="Output 7 2" xfId="6058"/>
    <cellStyle name="Output 7 2 2" xfId="6437"/>
    <cellStyle name="Output 7 3" xfId="10055"/>
    <cellStyle name="Output 7 4" xfId="6438"/>
    <cellStyle name="Output 8" xfId="579"/>
    <cellStyle name="Output 9" xfId="5588"/>
    <cellStyle name="Owed_Amt" xfId="6436"/>
    <cellStyle name="Paid_Amt" xfId="6435"/>
    <cellStyle name="pb_page_heading_LS" xfId="6434"/>
    <cellStyle name="Pct_of_Sales" xfId="6433"/>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1 2" xfId="7039"/>
    <cellStyle name="Percent 12" xfId="2726"/>
    <cellStyle name="Percent 12 2" xfId="7038"/>
    <cellStyle name="Percent 13" xfId="2841"/>
    <cellStyle name="Percent 13 2" xfId="3257"/>
    <cellStyle name="Percent 13 2 2" xfId="9559"/>
    <cellStyle name="Percent 13 3" xfId="9558"/>
    <cellStyle name="Percent 13 4" xfId="7037"/>
    <cellStyle name="Percent 14" xfId="2995"/>
    <cellStyle name="Percent 14 2" xfId="3273"/>
    <cellStyle name="Percent 14 2 2" xfId="9560"/>
    <cellStyle name="Percent 14 3" xfId="5674"/>
    <cellStyle name="Percent 14 4" xfId="7036"/>
    <cellStyle name="Percent 15" xfId="3026"/>
    <cellStyle name="Percent 15 2" xfId="3662"/>
    <cellStyle name="Percent 16" xfId="3027"/>
    <cellStyle name="Percent 16 2" xfId="3663"/>
    <cellStyle name="Percent 17" xfId="3028"/>
    <cellStyle name="Percent 17 2" xfId="3664"/>
    <cellStyle name="Percent 17 2 2" xfId="6432"/>
    <cellStyle name="Percent 18" xfId="3029"/>
    <cellStyle name="Percent 18 2" xfId="3665"/>
    <cellStyle name="Percent 19" xfId="3030"/>
    <cellStyle name="Percent 19 2" xfId="3666"/>
    <cellStyle name="Percent 2" xfId="290"/>
    <cellStyle name="Percent 2 2" xfId="3526"/>
    <cellStyle name="Percent 2 2 3" xfId="6945"/>
    <cellStyle name="Percent 2 3" xfId="5307"/>
    <cellStyle name="Percent 2 3 2" xfId="9572"/>
    <cellStyle name="Percent 2 3 3" xfId="6430"/>
    <cellStyle name="Percent 2 4" xfId="10195"/>
    <cellStyle name="Percent 2 4 2" xfId="6429"/>
    <cellStyle name="Percent 2 5" xfId="10196"/>
    <cellStyle name="Percent 2 5 2" xfId="6431"/>
    <cellStyle name="Percent 20" xfId="3031"/>
    <cellStyle name="Percent 20 2" xfId="3667"/>
    <cellStyle name="Percent 21" xfId="3032"/>
    <cellStyle name="Percent 21 2" xfId="3668"/>
    <cellStyle name="Percent 21 2 2" xfId="6428"/>
    <cellStyle name="Percent 211 2" xfId="6913"/>
    <cellStyle name="Percent 22" xfId="3033"/>
    <cellStyle name="Percent 22 2" xfId="3669"/>
    <cellStyle name="Percent 22 2 2" xfId="6427"/>
    <cellStyle name="Percent 23" xfId="3034"/>
    <cellStyle name="Percent 23 2" xfId="3670"/>
    <cellStyle name="Percent 23 2 2" xfId="6426"/>
    <cellStyle name="Percent 24" xfId="3035"/>
    <cellStyle name="Percent 24 2" xfId="7035"/>
    <cellStyle name="Percent 25" xfId="3055"/>
    <cellStyle name="Percent 25 2" xfId="3281"/>
    <cellStyle name="Percent 25 2 2" xfId="9583"/>
    <cellStyle name="Percent 25 3" xfId="9582"/>
    <cellStyle name="Percent 25 4" xfId="7033"/>
    <cellStyle name="Percent 26" xfId="3171"/>
    <cellStyle name="Percent 26 2" xfId="3286"/>
    <cellStyle name="Percent 26 2 2" xfId="9585"/>
    <cellStyle name="Percent 26 3" xfId="9584"/>
    <cellStyle name="Percent 26 4" xfId="7032"/>
    <cellStyle name="Percent 27" xfId="3196"/>
    <cellStyle name="Percent 27 2" xfId="3291"/>
    <cellStyle name="Percent 27 2 2" xfId="9587"/>
    <cellStyle name="Percent 27 3" xfId="9586"/>
    <cellStyle name="Percent 27 4" xfId="7031"/>
    <cellStyle name="Percent 28" xfId="3194"/>
    <cellStyle name="Percent 28 2" xfId="3289"/>
    <cellStyle name="Percent 28 2 2" xfId="9589"/>
    <cellStyle name="Percent 28 3" xfId="9588"/>
    <cellStyle name="Percent 28 4" xfId="7030"/>
    <cellStyle name="Percent 29" xfId="3197"/>
    <cellStyle name="Percent 29 2" xfId="3292"/>
    <cellStyle name="Percent 29 2 2" xfId="9591"/>
    <cellStyle name="Percent 29 3" xfId="9590"/>
    <cellStyle name="Percent 29 4" xfId="7029"/>
    <cellStyle name="Percent 3" xfId="291"/>
    <cellStyle name="Percent 3 2" xfId="3527"/>
    <cellStyle name="Percent 3 2 2" xfId="6424"/>
    <cellStyle name="Percent 3 3" xfId="6423"/>
    <cellStyle name="Percent 3 4" xfId="6425"/>
    <cellStyle name="Percent 30" xfId="3193"/>
    <cellStyle name="Percent 30 2" xfId="3288"/>
    <cellStyle name="Percent 30 2 2" xfId="9595"/>
    <cellStyle name="Percent 30 3" xfId="9594"/>
    <cellStyle name="Percent 30 4" xfId="7028"/>
    <cellStyle name="Percent 31" xfId="3195"/>
    <cellStyle name="Percent 31 2" xfId="3290"/>
    <cellStyle name="Percent 31 2 2" xfId="9597"/>
    <cellStyle name="Percent 31 3" xfId="9596"/>
    <cellStyle name="Percent 31 4" xfId="7027"/>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2 3 2" xfId="9610"/>
    <cellStyle name="Percent 4 3" xfId="2729"/>
    <cellStyle name="Percent 4 3 2" xfId="3529"/>
    <cellStyle name="Percent 4 3 3" xfId="3771"/>
    <cellStyle name="Percent 4 3 3 2" xfId="9613"/>
    <cellStyle name="Percent 4 4" xfId="3765"/>
    <cellStyle name="Percent 4 4 2" xfId="5159"/>
    <cellStyle name="Percent 4 4 3" xfId="9614"/>
    <cellStyle name="Percent 4 5" xfId="3761"/>
    <cellStyle name="Percent 4 5 2" xfId="9616"/>
    <cellStyle name="Percent 4 6" xfId="2727"/>
    <cellStyle name="Percent 40" xfId="3473"/>
    <cellStyle name="Percent 41" xfId="3671"/>
    <cellStyle name="Percent 42" xfId="3762"/>
    <cellStyle name="Percent 43" xfId="3773"/>
    <cellStyle name="Percent 44" xfId="3754"/>
    <cellStyle name="Percent 45" xfId="9621"/>
    <cellStyle name="Percent 46" xfId="10197"/>
    <cellStyle name="Percent 47" xfId="10198"/>
    <cellStyle name="Percent 48" xfId="10199"/>
    <cellStyle name="Percent 49" xfId="10200"/>
    <cellStyle name="Percent 5" xfId="293"/>
    <cellStyle name="Percent 5 2" xfId="2731"/>
    <cellStyle name="Percent 5 2 2" xfId="3530"/>
    <cellStyle name="Percent 5 2 3" xfId="6422"/>
    <cellStyle name="Percent 5 3" xfId="5160"/>
    <cellStyle name="Percent 5 3 2" xfId="6421"/>
    <cellStyle name="Percent 5 4" xfId="2730"/>
    <cellStyle name="Percent 50" xfId="10201"/>
    <cellStyle name="Percent 51" xfId="10202"/>
    <cellStyle name="Percent 52" xfId="10204"/>
    <cellStyle name="Percent 53" xfId="10213"/>
    <cellStyle name="Percent 54" xfId="10215"/>
    <cellStyle name="Percent 55" xfId="10228"/>
    <cellStyle name="Percent 56" xfId="10210"/>
    <cellStyle name="Percent 57" xfId="10231"/>
    <cellStyle name="Percent 58" xfId="10232"/>
    <cellStyle name="Percent 58 2" xfId="6944"/>
    <cellStyle name="Percent 59" xfId="10233"/>
    <cellStyle name="Percent 6" xfId="294"/>
    <cellStyle name="Percent 6 2" xfId="2934"/>
    <cellStyle name="Percent 6 2 2" xfId="3631"/>
    <cellStyle name="Percent 6 3" xfId="5161"/>
    <cellStyle name="Percent 6 3 2" xfId="6420"/>
    <cellStyle name="Percent 6 4" xfId="2732"/>
    <cellStyle name="Percent 60" xfId="10235"/>
    <cellStyle name="Percent 61" xfId="10236"/>
    <cellStyle name="Percent 62" xfId="10212"/>
    <cellStyle name="Percent 63" xfId="10237"/>
    <cellStyle name="Percent 64" xfId="10238"/>
    <cellStyle name="Percent 64 2" xfId="6914"/>
    <cellStyle name="Percent 65" xfId="10239"/>
    <cellStyle name="Percent 65 2" xfId="6145"/>
    <cellStyle name="Percent 66" xfId="10240"/>
    <cellStyle name="Percent 67" xfId="10242"/>
    <cellStyle name="Percent 68" xfId="10244"/>
    <cellStyle name="Percent 69" xfId="10246"/>
    <cellStyle name="Percent 7" xfId="295"/>
    <cellStyle name="Percent 7 2" xfId="2939"/>
    <cellStyle name="Percent 7 2 2" xfId="3633"/>
    <cellStyle name="Percent 7 3" xfId="5162"/>
    <cellStyle name="Percent 7 4" xfId="2733"/>
    <cellStyle name="Percent 70" xfId="10247"/>
    <cellStyle name="Percent 71" xfId="10251"/>
    <cellStyle name="Percent 72" xfId="10256"/>
    <cellStyle name="Percent 73" xfId="10258"/>
    <cellStyle name="Percent 74" xfId="10259"/>
    <cellStyle name="Percent 75" xfId="10260"/>
    <cellStyle name="Percent 76" xfId="10262"/>
    <cellStyle name="Percent 77" xfId="10264"/>
    <cellStyle name="Percent 78" xfId="5680"/>
    <cellStyle name="Percent 79" xfId="10161"/>
    <cellStyle name="Percent 8" xfId="296"/>
    <cellStyle name="Percent 8 2" xfId="297"/>
    <cellStyle name="Percent 8 2 2" xfId="3532"/>
    <cellStyle name="Percent 8 3" xfId="2734"/>
    <cellStyle name="Percent 8 3 2" xfId="3533"/>
    <cellStyle name="Percent 8 4" xfId="3531"/>
    <cellStyle name="Percent 80" xfId="10496"/>
    <cellStyle name="Percent 81" xfId="9334"/>
    <cellStyle name="Percent 9" xfId="1046"/>
    <cellStyle name="Percent 9 2" xfId="5164"/>
    <cellStyle name="Percent 9 3" xfId="5163"/>
    <cellStyle name="Percent 9 4" xfId="2735"/>
    <cellStyle name="Percent 9 5" xfId="9641"/>
    <cellStyle name="Percent2" xfId="6419"/>
    <cellStyle name="Phone_No" xfId="6418"/>
    <cellStyle name="Red Text" xfId="6417"/>
    <cellStyle name="Remote" xfId="6416"/>
    <cellStyle name="Revenue" xfId="6415"/>
    <cellStyle name="RevList" xfId="6414"/>
    <cellStyle name="s]_x000d__x000a_spooler=no_x000d__x000a_LOAD=C:\CONTROL\VIRUSCAN\VSHWIN.EXE_x000d__x000a_run=_x000d__x000a_Beep=yes_x000d__x000a_NullPort=None_x000d__x000a_BorderWidth=3_x000d__x000a_CursorBlinkRate=530_x000d_" xfId="6413"/>
    <cellStyle name="Sales_Amt" xfId="6412"/>
    <cellStyle name="SAPBEXaggData" xfId="298"/>
    <cellStyle name="SAPBEXaggData 2" xfId="714"/>
    <cellStyle name="SAPBEXaggData 2 2" xfId="6048"/>
    <cellStyle name="SAPBEXaggData 2 2 2" xfId="9912"/>
    <cellStyle name="SAPBEXaggData 2 3" xfId="10097"/>
    <cellStyle name="SAPBEXaggData 2 4" xfId="11090"/>
    <cellStyle name="SAPBEXaggData 2 5" xfId="9447"/>
    <cellStyle name="SAPBEXaggData 2 6" xfId="6410"/>
    <cellStyle name="SAPBEXaggData 3" xfId="662"/>
    <cellStyle name="SAPBEXaggData 3 2" xfId="6047"/>
    <cellStyle name="SAPBEXaggData 3 2 2" xfId="9770"/>
    <cellStyle name="SAPBEXaggData 3 3" xfId="10098"/>
    <cellStyle name="SAPBEXaggData 3 3 2" xfId="9829"/>
    <cellStyle name="SAPBEXaggData 3 4" xfId="9580"/>
    <cellStyle name="SAPBEXaggData 3 5" xfId="9482"/>
    <cellStyle name="SAPBEXaggData 3 6" xfId="10069"/>
    <cellStyle name="SAPBEXaggData 4" xfId="463"/>
    <cellStyle name="SAPBEXaggData 4 2" xfId="6046"/>
    <cellStyle name="SAPBEXaggData 4 2 2" xfId="9898"/>
    <cellStyle name="SAPBEXaggData 4 3" xfId="10099"/>
    <cellStyle name="SAPBEXaggData 4 4" xfId="9628"/>
    <cellStyle name="SAPBEXaggData 4 5" xfId="9519"/>
    <cellStyle name="SAPBEXaggData 5" xfId="6049"/>
    <cellStyle name="SAPBEXaggData 5 2" xfId="9759"/>
    <cellStyle name="SAPBEXaggData 5 3" xfId="11062"/>
    <cellStyle name="SAPBEXaggData 5 4" xfId="9512"/>
    <cellStyle name="SAPBEXaggData 5 5" xfId="9410"/>
    <cellStyle name="SAPBEXaggData 5 6" xfId="9354"/>
    <cellStyle name="SAPBEXaggData 5 7" xfId="10516"/>
    <cellStyle name="SAPBEXaggData 6" xfId="10279"/>
    <cellStyle name="SAPBEXaggData 6 2" xfId="9773"/>
    <cellStyle name="SAPBEXaggData 7" xfId="9679"/>
    <cellStyle name="SAPBEXaggData 8" xfId="7026"/>
    <cellStyle name="SAPBEXaggData 9" xfId="6411"/>
    <cellStyle name="SAPBEXaggData_App b.3 Unspent_" xfId="6409"/>
    <cellStyle name="SAPBEXaggDataEmph" xfId="299"/>
    <cellStyle name="SAPBEXaggDataEmph 2" xfId="663"/>
    <cellStyle name="SAPBEXaggDataEmph 2 2" xfId="5570"/>
    <cellStyle name="SAPBEXaggDataEmph 2 2 2" xfId="6043"/>
    <cellStyle name="SAPBEXaggDataEmph 2 2 3" xfId="10102"/>
    <cellStyle name="SAPBEXaggDataEmph 2 3" xfId="6044"/>
    <cellStyle name="SAPBEXaggDataEmph 2 3 2" xfId="9664"/>
    <cellStyle name="SAPBEXaggDataEmph 2 4" xfId="10101"/>
    <cellStyle name="SAPBEXaggDataEmph 2 4 2" xfId="10273"/>
    <cellStyle name="SAPBEXaggDataEmph 2 5" xfId="9409"/>
    <cellStyle name="SAPBEXaggDataEmph 2 6" xfId="9365"/>
    <cellStyle name="SAPBEXaggDataEmph 2 7" xfId="6407"/>
    <cellStyle name="SAPBEXaggDataEmph 3" xfId="464"/>
    <cellStyle name="SAPBEXaggDataEmph 3 2" xfId="6042"/>
    <cellStyle name="SAPBEXaggDataEmph 3 3" xfId="10103"/>
    <cellStyle name="SAPBEXaggDataEmph 4" xfId="6045"/>
    <cellStyle name="SAPBEXaggDataEmph 4 2" xfId="9671"/>
    <cellStyle name="SAPBEXaggDataEmph 5" xfId="10100"/>
    <cellStyle name="SAPBEXaggDataEmph 6" xfId="6408"/>
    <cellStyle name="SAPBEXaggExc1" xfId="6406"/>
    <cellStyle name="SAPBEXaggExc1Emph" xfId="6405"/>
    <cellStyle name="SAPBEXaggExc2" xfId="6404"/>
    <cellStyle name="SAPBEXaggExc2Emph" xfId="6403"/>
    <cellStyle name="SAPBEXaggItem" xfId="300"/>
    <cellStyle name="SAPBEXaggItem 2" xfId="715"/>
    <cellStyle name="SAPBEXaggItem 2 2" xfId="6040"/>
    <cellStyle name="SAPBEXaggItem 2 2 2" xfId="9765"/>
    <cellStyle name="SAPBEXaggItem 2 3" xfId="10105"/>
    <cellStyle name="SAPBEXaggItem 2 4" xfId="11089"/>
    <cellStyle name="SAPBEXaggItem 2 5" xfId="9446"/>
    <cellStyle name="SAPBEXaggItem 3" xfId="664"/>
    <cellStyle name="SAPBEXaggItem 3 2" xfId="6039"/>
    <cellStyle name="SAPBEXaggItem 3 2 2" xfId="9903"/>
    <cellStyle name="SAPBEXaggItem 3 3" xfId="10106"/>
    <cellStyle name="SAPBEXaggItem 3 3 2" xfId="10094"/>
    <cellStyle name="SAPBEXaggItem 3 4" xfId="9579"/>
    <cellStyle name="SAPBEXaggItem 3 5" xfId="9481"/>
    <cellStyle name="SAPBEXaggItem 3 6" xfId="10068"/>
    <cellStyle name="SAPBEXaggItem 4" xfId="465"/>
    <cellStyle name="SAPBEXaggItem 4 2" xfId="6038"/>
    <cellStyle name="SAPBEXaggItem 4 2 2" xfId="9899"/>
    <cellStyle name="SAPBEXaggItem 4 3" xfId="10107"/>
    <cellStyle name="SAPBEXaggItem 4 4" xfId="9627"/>
    <cellStyle name="SAPBEXaggItem 4 5" xfId="9523"/>
    <cellStyle name="SAPBEXaggItem 5" xfId="6041"/>
    <cellStyle name="SAPBEXaggItem 5 2" xfId="9758"/>
    <cellStyle name="SAPBEXaggItem 5 3" xfId="9663"/>
    <cellStyle name="SAPBEXaggItem 5 4" xfId="9511"/>
    <cellStyle name="SAPBEXaggItem 5 5" xfId="9408"/>
    <cellStyle name="SAPBEXaggItem 5 6" xfId="9452"/>
    <cellStyle name="SAPBEXaggItem 5 7" xfId="9946"/>
    <cellStyle name="SAPBEXaggItem 6" xfId="10104"/>
    <cellStyle name="SAPBEXaggItem 6 2" xfId="9806"/>
    <cellStyle name="SAPBEXaggItem 7" xfId="9593"/>
    <cellStyle name="SAPBEXaggItem 8" xfId="7025"/>
    <cellStyle name="SAPBEXaggItem 9" xfId="6402"/>
    <cellStyle name="SAPBEXaggItemX" xfId="301"/>
    <cellStyle name="SAPBEXaggItemX 2" xfId="665"/>
    <cellStyle name="SAPBEXaggItemX 2 2" xfId="5166"/>
    <cellStyle name="SAPBEXaggItemX 2 2 2" xfId="6035"/>
    <cellStyle name="SAPBEXaggItemX 2 2 3" xfId="10110"/>
    <cellStyle name="SAPBEXaggItemX 2 2 4" xfId="9757"/>
    <cellStyle name="SAPBEXaggItemX 2 3" xfId="2736"/>
    <cellStyle name="SAPBEXaggItemX 2 3 2" xfId="6034"/>
    <cellStyle name="SAPBEXaggItemX 2 3 3" xfId="10512"/>
    <cellStyle name="SAPBEXaggItemX 2 3 4" xfId="11045"/>
    <cellStyle name="SAPBEXaggItemX 2 4" xfId="6036"/>
    <cellStyle name="SAPBEXaggItemX 2 4 2" xfId="9510"/>
    <cellStyle name="SAPBEXaggItemX 2 5" xfId="10109"/>
    <cellStyle name="SAPBEXaggItemX 2 5 2" xfId="9407"/>
    <cellStyle name="SAPBEXaggItemX 2 6" xfId="9817"/>
    <cellStyle name="SAPBEXaggItemX 2 7" xfId="6400"/>
    <cellStyle name="SAPBEXaggItemX 2 8" xfId="9945"/>
    <cellStyle name="SAPBEXaggItemX 3" xfId="466"/>
    <cellStyle name="SAPBEXaggItemX 3 2" xfId="5167"/>
    <cellStyle name="SAPBEXaggItemX 3 2 2" xfId="6031"/>
    <cellStyle name="SAPBEXaggItemX 3 2 3" xfId="10112"/>
    <cellStyle name="SAPBEXaggItemX 3 3" xfId="3172"/>
    <cellStyle name="SAPBEXaggItemX 3 3 2" xfId="6030"/>
    <cellStyle name="SAPBEXaggItemX 3 3 3" xfId="10113"/>
    <cellStyle name="SAPBEXaggItemX 3 4" xfId="6033"/>
    <cellStyle name="SAPBEXaggItemX 3 5" xfId="10111"/>
    <cellStyle name="SAPBEXaggItemX 4" xfId="3360"/>
    <cellStyle name="SAPBEXaggItemX 4 2" xfId="6029"/>
    <cellStyle name="SAPBEXaggItemX 4 3" xfId="10114"/>
    <cellStyle name="SAPBEXaggItemX 4 4" xfId="9803"/>
    <cellStyle name="SAPBEXaggItemX 5" xfId="3841"/>
    <cellStyle name="SAPBEXaggItemX 5 2" xfId="6028"/>
    <cellStyle name="SAPBEXaggItemX 5 3" xfId="10115"/>
    <cellStyle name="SAPBEXaggItemX 5 4" xfId="9867"/>
    <cellStyle name="SAPBEXaggItemX 6" xfId="5165"/>
    <cellStyle name="SAPBEXaggItemX 6 2" xfId="6027"/>
    <cellStyle name="SAPBEXaggItemX 6 3" xfId="10116"/>
    <cellStyle name="SAPBEXaggItemX 6 4" xfId="9528"/>
    <cellStyle name="SAPBEXaggItemX 7" xfId="1784"/>
    <cellStyle name="SAPBEXaggItemX 7 2" xfId="6026"/>
    <cellStyle name="SAPBEXaggItemX 7 3" xfId="10117"/>
    <cellStyle name="SAPBEXaggItemX 7 4" xfId="9369"/>
    <cellStyle name="SAPBEXaggItemX 8" xfId="6037"/>
    <cellStyle name="SAPBEXaggItemX 8 2" xfId="7024"/>
    <cellStyle name="SAPBEXaggItemX 9" xfId="10108"/>
    <cellStyle name="SAPBEXaggItemX 9 2" xfId="6401"/>
    <cellStyle name="SAPBEXchaText" xfId="302"/>
    <cellStyle name="SAPBEXchaText 2" xfId="706"/>
    <cellStyle name="SAPBEXchaText 2 2" xfId="6024"/>
    <cellStyle name="SAPBEXchaText 2 2 2" xfId="9769"/>
    <cellStyle name="SAPBEXchaText 2 3" xfId="10118"/>
    <cellStyle name="SAPBEXchaText 2 4" xfId="11085"/>
    <cellStyle name="SAPBEXchaText 2 5" xfId="9445"/>
    <cellStyle name="SAPBEXchaText 2 6" xfId="6398"/>
    <cellStyle name="SAPBEXchaText 3" xfId="666"/>
    <cellStyle name="SAPBEXchaText 3 2" xfId="9904"/>
    <cellStyle name="SAPBEXchaText 3 3" xfId="9833"/>
    <cellStyle name="SAPBEXchaText 3 4" xfId="9578"/>
    <cellStyle name="SAPBEXchaText 3 5" xfId="9480"/>
    <cellStyle name="SAPBEXchaText 3 6" xfId="10513"/>
    <cellStyle name="SAPBEXchaText 4" xfId="467"/>
    <cellStyle name="SAPBEXchaText 4 2" xfId="6023"/>
    <cellStyle name="SAPBEXchaText 4 2 2" xfId="9914"/>
    <cellStyle name="SAPBEXchaText 4 3" xfId="10119"/>
    <cellStyle name="SAPBEXchaText 4 4" xfId="9626"/>
    <cellStyle name="SAPBEXchaText 4 5" xfId="9814"/>
    <cellStyle name="SAPBEXchaText 5" xfId="10504"/>
    <cellStyle name="SAPBEXchaText 5 2" xfId="9756"/>
    <cellStyle name="SAPBEXchaText 5 3" xfId="9662"/>
    <cellStyle name="SAPBEXchaText 5 4" xfId="9508"/>
    <cellStyle name="SAPBEXchaText 5 5" xfId="9406"/>
    <cellStyle name="SAPBEXchaText 5 6" xfId="9449"/>
    <cellStyle name="SAPBEXchaText 6" xfId="9722"/>
    <cellStyle name="SAPBEXchaText 7" xfId="9631"/>
    <cellStyle name="SAPBEXchaText 8" xfId="7023"/>
    <cellStyle name="SAPBEXchaText 9" xfId="6399"/>
    <cellStyle name="SAPBEXchaText_Budget Consolidation by Balancing Acct v1" xfId="6397"/>
    <cellStyle name="SAPBEXColoum_Header_SA" xfId="6396"/>
    <cellStyle name="SAPBEXexcBad7" xfId="303"/>
    <cellStyle name="SAPBEXexcBad7 2" xfId="304"/>
    <cellStyle name="SAPBEXexcBad7 2 2" xfId="716"/>
    <cellStyle name="SAPBEXexcBad7 2 2 2" xfId="6020"/>
    <cellStyle name="SAPBEXexcBad7 2 2 3" xfId="10122"/>
    <cellStyle name="SAPBEXexcBad7 2 3" xfId="5412"/>
    <cellStyle name="SAPBEXexcBad7 2 3 2" xfId="6019"/>
    <cellStyle name="SAPBEXexcBad7 2 3 3" xfId="10123"/>
    <cellStyle name="SAPBEXexcBad7 2 3 4" xfId="9913"/>
    <cellStyle name="SAPBEXexcBad7 2 4" xfId="6021"/>
    <cellStyle name="SAPBEXexcBad7 2 4 2" xfId="11088"/>
    <cellStyle name="SAPBEXexcBad7 2 5" xfId="10121"/>
    <cellStyle name="SAPBEXexcBad7 2 5 2" xfId="9444"/>
    <cellStyle name="SAPBEXexcBad7 2 6" xfId="10159"/>
    <cellStyle name="SAPBEXexcBad7 3" xfId="667"/>
    <cellStyle name="SAPBEXexcBad7 3 2" xfId="6018"/>
    <cellStyle name="SAPBEXexcBad7 3 2 2" xfId="9905"/>
    <cellStyle name="SAPBEXexcBad7 3 3" xfId="10124"/>
    <cellStyle name="SAPBEXexcBad7 3 3 2" xfId="9911"/>
    <cellStyle name="SAPBEXexcBad7 3 4" xfId="9577"/>
    <cellStyle name="SAPBEXexcBad7 3 5" xfId="9479"/>
    <cellStyle name="SAPBEXexcBad7 3 6" xfId="10067"/>
    <cellStyle name="SAPBEXexcBad7 4" xfId="468"/>
    <cellStyle name="SAPBEXexcBad7 4 2" xfId="6017"/>
    <cellStyle name="SAPBEXexcBad7 4 2 2" xfId="9795"/>
    <cellStyle name="SAPBEXexcBad7 4 3" xfId="10125"/>
    <cellStyle name="SAPBEXexcBad7 4 4" xfId="10545"/>
    <cellStyle name="SAPBEXexcBad7 4 5" xfId="9798"/>
    <cellStyle name="SAPBEXexcBad7 5" xfId="6022"/>
    <cellStyle name="SAPBEXexcBad7 5 2" xfId="9755"/>
    <cellStyle name="SAPBEXexcBad7 5 3" xfId="11065"/>
    <cellStyle name="SAPBEXexcBad7 5 4" xfId="9507"/>
    <cellStyle name="SAPBEXexcBad7 5 5" xfId="5671"/>
    <cellStyle name="SAPBEXexcBad7 5 6" xfId="9781"/>
    <cellStyle name="SAPBEXexcBad7 5 7" xfId="9944"/>
    <cellStyle name="SAPBEXexcBad7 6" xfId="10120"/>
    <cellStyle name="SAPBEXexcBad7 6 2" xfId="9846"/>
    <cellStyle name="SAPBEXexcBad7 7" xfId="9693"/>
    <cellStyle name="SAPBEXexcBad7 8" xfId="7022"/>
    <cellStyle name="SAPBEXexcBad8" xfId="305"/>
    <cellStyle name="SAPBEXexcBad8 2" xfId="306"/>
    <cellStyle name="SAPBEXexcBad8 2 2" xfId="717"/>
    <cellStyle name="SAPBEXexcBad8 2 2 2" xfId="6012"/>
    <cellStyle name="SAPBEXexcBad8 2 2 3" xfId="10128"/>
    <cellStyle name="SAPBEXexcBad8 2 3" xfId="5413"/>
    <cellStyle name="SAPBEXexcBad8 2 3 2" xfId="6011"/>
    <cellStyle name="SAPBEXexcBad8 2 3 3" xfId="10129"/>
    <cellStyle name="SAPBEXexcBad8 2 3 4" xfId="9717"/>
    <cellStyle name="SAPBEXexcBad8 2 4" xfId="6015"/>
    <cellStyle name="SAPBEXexcBad8 2 4 2" xfId="11087"/>
    <cellStyle name="SAPBEXexcBad8 2 5" xfId="10127"/>
    <cellStyle name="SAPBEXexcBad8 2 5 2" xfId="9443"/>
    <cellStyle name="SAPBEXexcBad8 2 6" xfId="6395"/>
    <cellStyle name="SAPBEXexcBad8 3" xfId="668"/>
    <cellStyle name="SAPBEXexcBad8 3 2" xfId="6010"/>
    <cellStyle name="SAPBEXexcBad8 3 2 2" xfId="9774"/>
    <cellStyle name="SAPBEXexcBad8 3 3" xfId="10130"/>
    <cellStyle name="SAPBEXexcBad8 3 3 2" xfId="9713"/>
    <cellStyle name="SAPBEXexcBad8 3 4" xfId="9576"/>
    <cellStyle name="SAPBEXexcBad8 3 5" xfId="9478"/>
    <cellStyle name="SAPBEXexcBad8 3 6" xfId="10501"/>
    <cellStyle name="SAPBEXexcBad8 4" xfId="469"/>
    <cellStyle name="SAPBEXexcBad8 4 2" xfId="6009"/>
    <cellStyle name="SAPBEXexcBad8 4 2 2" xfId="9842"/>
    <cellStyle name="SAPBEXexcBad8 4 3" xfId="10131"/>
    <cellStyle name="SAPBEXexcBad8 4 4" xfId="9625"/>
    <cellStyle name="SAPBEXexcBad8 4 5" xfId="9719"/>
    <cellStyle name="SAPBEXexcBad8 5" xfId="6016"/>
    <cellStyle name="SAPBEXexcBad8 5 2" xfId="9754"/>
    <cellStyle name="SAPBEXexcBad8 5 3" xfId="9661"/>
    <cellStyle name="SAPBEXexcBad8 5 4" xfId="9506"/>
    <cellStyle name="SAPBEXexcBad8 5 5" xfId="9405"/>
    <cellStyle name="SAPBEXexcBad8 5 6" xfId="9695"/>
    <cellStyle name="SAPBEXexcBad8 5 7" xfId="9943"/>
    <cellStyle name="SAPBEXexcBad8 6" xfId="10126"/>
    <cellStyle name="SAPBEXexcBad8 6 2" xfId="9683"/>
    <cellStyle name="SAPBEXexcBad8 7" xfId="9843"/>
    <cellStyle name="SAPBEXexcBad8 8" xfId="7021"/>
    <cellStyle name="SAPBEXexcBad9" xfId="307"/>
    <cellStyle name="SAPBEXexcBad9 2" xfId="308"/>
    <cellStyle name="SAPBEXexcBad9 2 2" xfId="718"/>
    <cellStyle name="SAPBEXexcBad9 2 2 2" xfId="6006"/>
    <cellStyle name="SAPBEXexcBad9 2 2 3" xfId="10134"/>
    <cellStyle name="SAPBEXexcBad9 2 3" xfId="5414"/>
    <cellStyle name="SAPBEXexcBad9 2 3 2" xfId="6005"/>
    <cellStyle name="SAPBEXexcBad9 2 3 3" xfId="10135"/>
    <cellStyle name="SAPBEXexcBad9 2 3 4" xfId="11086"/>
    <cellStyle name="SAPBEXexcBad9 2 4" xfId="6007"/>
    <cellStyle name="SAPBEXexcBad9 2 4 2" xfId="9442"/>
    <cellStyle name="SAPBEXexcBad9 2 5" xfId="10133"/>
    <cellStyle name="SAPBEXexcBad9 3" xfId="669"/>
    <cellStyle name="SAPBEXexcBad9 3 2" xfId="6004"/>
    <cellStyle name="SAPBEXexcBad9 3 2 2" xfId="9880"/>
    <cellStyle name="SAPBEXexcBad9 3 3" xfId="10136"/>
    <cellStyle name="SAPBEXexcBad9 3 3 2" xfId="9575"/>
    <cellStyle name="SAPBEXexcBad9 3 4" xfId="9477"/>
    <cellStyle name="SAPBEXexcBad9 3 5" xfId="10066"/>
    <cellStyle name="SAPBEXexcBad9 4" xfId="470"/>
    <cellStyle name="SAPBEXexcBad9 4 2" xfId="6003"/>
    <cellStyle name="SAPBEXexcBad9 4 2 2" xfId="9883"/>
    <cellStyle name="SAPBEXexcBad9 4 3" xfId="10137"/>
    <cellStyle name="SAPBEXexcBad9 4 4" xfId="9524"/>
    <cellStyle name="SAPBEXexcBad9 5" xfId="6008"/>
    <cellStyle name="SAPBEXexcBad9 5 2" xfId="9753"/>
    <cellStyle name="SAPBEXexcBad9 5 3" xfId="9660"/>
    <cellStyle name="SAPBEXexcBad9 5 4" xfId="9505"/>
    <cellStyle name="SAPBEXexcBad9 5 5" xfId="9404"/>
    <cellStyle name="SAPBEXexcBad9 5 6" xfId="9673"/>
    <cellStyle name="SAPBEXexcBad9 5 7" xfId="9942"/>
    <cellStyle name="SAPBEXexcBad9 6" xfId="10132"/>
    <cellStyle name="SAPBEXexcBad9 6 2" xfId="9784"/>
    <cellStyle name="SAPBEXexcBad9 7" xfId="9896"/>
    <cellStyle name="SAPBEXexcBad9 8" xfId="7020"/>
    <cellStyle name="SAPBEXexcCritical4" xfId="309"/>
    <cellStyle name="SAPBEXexcCritical4 2" xfId="310"/>
    <cellStyle name="SAPBEXexcCritical4 2 2" xfId="719"/>
    <cellStyle name="SAPBEXexcCritical4 2 2 2" xfId="6000"/>
    <cellStyle name="SAPBEXexcCritical4 2 2 3" xfId="10139"/>
    <cellStyle name="SAPBEXexcCritical4 2 3" xfId="5415"/>
    <cellStyle name="SAPBEXexcCritical4 2 3 2" xfId="5999"/>
    <cellStyle name="SAPBEXexcCritical4 2 3 3" xfId="10140"/>
    <cellStyle name="SAPBEXexcCritical4 2 3 4" xfId="9716"/>
    <cellStyle name="SAPBEXexcCritical4 2 4" xfId="6001"/>
    <cellStyle name="SAPBEXexcCritical4 2 4 2" xfId="11084"/>
    <cellStyle name="SAPBEXexcCritical4 2 5" xfId="10138"/>
    <cellStyle name="SAPBEXexcCritical4 2 5 2" xfId="9441"/>
    <cellStyle name="SAPBEXexcCritical4 2 6" xfId="6394"/>
    <cellStyle name="SAPBEXexcCritical4 3" xfId="670"/>
    <cellStyle name="SAPBEXexcCritical4 3 2" xfId="5998"/>
    <cellStyle name="SAPBEXexcCritical4 3 2 2" xfId="9847"/>
    <cellStyle name="SAPBEXexcCritical4 3 3" xfId="10141"/>
    <cellStyle name="SAPBEXexcCritical4 3 3 2" xfId="9813"/>
    <cellStyle name="SAPBEXexcCritical4 3 4" xfId="9574"/>
    <cellStyle name="SAPBEXexcCritical4 3 5" xfId="9476"/>
    <cellStyle name="SAPBEXexcCritical4 3 6" xfId="10065"/>
    <cellStyle name="SAPBEXexcCritical4 4" xfId="471"/>
    <cellStyle name="SAPBEXexcCritical4 4 2" xfId="5997"/>
    <cellStyle name="SAPBEXexcCritical4 4 2 2" xfId="9819"/>
    <cellStyle name="SAPBEXexcCritical4 4 3" xfId="10142"/>
    <cellStyle name="SAPBEXexcCritical4 4 4" xfId="9624"/>
    <cellStyle name="SAPBEXexcCritical4 4 5" xfId="9548"/>
    <cellStyle name="SAPBEXexcCritical4 5" xfId="6002"/>
    <cellStyle name="SAPBEXexcCritical4 5 2" xfId="9752"/>
    <cellStyle name="SAPBEXexcCritical4 5 3" xfId="9659"/>
    <cellStyle name="SAPBEXexcCritical4 5 4" xfId="9504"/>
    <cellStyle name="SAPBEXexcCritical4 5 5" xfId="9403"/>
    <cellStyle name="SAPBEXexcCritical4 5 6" xfId="9341"/>
    <cellStyle name="SAPBEXexcCritical4 5 7" xfId="9941"/>
    <cellStyle name="SAPBEXexcCritical4 6" xfId="10277"/>
    <cellStyle name="SAPBEXexcCritical4 6 2" xfId="9726"/>
    <cellStyle name="SAPBEXexcCritical4 7" xfId="9887"/>
    <cellStyle name="SAPBEXexcCritical4 8" xfId="7019"/>
    <cellStyle name="SAPBEXexcCritical5" xfId="311"/>
    <cellStyle name="SAPBEXexcCritical5 2" xfId="312"/>
    <cellStyle name="SAPBEXexcCritical5 2 2" xfId="720"/>
    <cellStyle name="SAPBEXexcCritical5 2 2 2" xfId="5994"/>
    <cellStyle name="SAPBEXexcCritical5 2 2 3" xfId="10145"/>
    <cellStyle name="SAPBEXexcCritical5 2 3" xfId="5416"/>
    <cellStyle name="SAPBEXexcCritical5 2 3 2" xfId="5993"/>
    <cellStyle name="SAPBEXexcCritical5 2 3 3" xfId="10146"/>
    <cellStyle name="SAPBEXexcCritical5 2 3 4" xfId="10505"/>
    <cellStyle name="SAPBEXexcCritical5 2 4" xfId="5995"/>
    <cellStyle name="SAPBEXexcCritical5 2 4 2" xfId="9544"/>
    <cellStyle name="SAPBEXexcCritical5 2 5" xfId="10144"/>
    <cellStyle name="SAPBEXexcCritical5 2 5 2" xfId="9440"/>
    <cellStyle name="SAPBEXexcCritical5 2 6" xfId="6393"/>
    <cellStyle name="SAPBEXexcCritical5 3" xfId="671"/>
    <cellStyle name="SAPBEXexcCritical5 3 2" xfId="5992"/>
    <cellStyle name="SAPBEXexcCritical5 3 2 2" xfId="9853"/>
    <cellStyle name="SAPBEXexcCritical5 3 3" xfId="10147"/>
    <cellStyle name="SAPBEXexcCritical5 3 3 2" xfId="9690"/>
    <cellStyle name="SAPBEXexcCritical5 3 4" xfId="9573"/>
    <cellStyle name="SAPBEXexcCritical5 3 5" xfId="9475"/>
    <cellStyle name="SAPBEXexcCritical5 3 6" xfId="10064"/>
    <cellStyle name="SAPBEXexcCritical5 4" xfId="472"/>
    <cellStyle name="SAPBEXexcCritical5 4 2" xfId="5991"/>
    <cellStyle name="SAPBEXexcCritical5 4 2 2" xfId="9779"/>
    <cellStyle name="SAPBEXexcCritical5 4 3" xfId="10148"/>
    <cellStyle name="SAPBEXexcCritical5 4 4" xfId="9623"/>
    <cellStyle name="SAPBEXexcCritical5 4 5" xfId="9792"/>
    <cellStyle name="SAPBEXexcCritical5 5" xfId="5996"/>
    <cellStyle name="SAPBEXexcCritical5 5 2" xfId="9751"/>
    <cellStyle name="SAPBEXexcCritical5 5 3" xfId="11064"/>
    <cellStyle name="SAPBEXexcCritical5 5 4" xfId="11081"/>
    <cellStyle name="SAPBEXexcCritical5 5 5" xfId="9402"/>
    <cellStyle name="SAPBEXexcCritical5 5 6" xfId="9349"/>
    <cellStyle name="SAPBEXexcCritical5 5 7" xfId="9940"/>
    <cellStyle name="SAPBEXexcCritical5 6" xfId="10143"/>
    <cellStyle name="SAPBEXexcCritical5 6 2" xfId="9799"/>
    <cellStyle name="SAPBEXexcCritical5 7" xfId="9812"/>
    <cellStyle name="SAPBEXexcCritical5 8" xfId="7018"/>
    <cellStyle name="SAPBEXexcCritical6" xfId="313"/>
    <cellStyle name="SAPBEXexcCritical6 2" xfId="314"/>
    <cellStyle name="SAPBEXexcCritical6 2 2" xfId="721"/>
    <cellStyle name="SAPBEXexcCritical6 2 2 2" xfId="5988"/>
    <cellStyle name="SAPBEXexcCritical6 2 2 3" xfId="10151"/>
    <cellStyle name="SAPBEXexcCritical6 2 3" xfId="5417"/>
    <cellStyle name="SAPBEXexcCritical6 2 3 2" xfId="5987"/>
    <cellStyle name="SAPBEXexcCritical6 2 3 3" xfId="10152"/>
    <cellStyle name="SAPBEXexcCritical6 2 3 4" xfId="9886"/>
    <cellStyle name="SAPBEXexcCritical6 2 4" xfId="5989"/>
    <cellStyle name="SAPBEXexcCritical6 2 4 2" xfId="9543"/>
    <cellStyle name="SAPBEXexcCritical6 2 5" xfId="10150"/>
    <cellStyle name="SAPBEXexcCritical6 2 5 2" xfId="9439"/>
    <cellStyle name="SAPBEXexcCritical6 2 6" xfId="6366"/>
    <cellStyle name="SAPBEXexcCritical6 3" xfId="672"/>
    <cellStyle name="SAPBEXexcCritical6 3 2" xfId="5986"/>
    <cellStyle name="SAPBEXexcCritical6 3 2 2" xfId="9862"/>
    <cellStyle name="SAPBEXexcCritical6 3 3" xfId="10153"/>
    <cellStyle name="SAPBEXexcCritical6 3 3 2" xfId="9698"/>
    <cellStyle name="SAPBEXexcCritical6 3 4" xfId="9571"/>
    <cellStyle name="SAPBEXexcCritical6 3 5" xfId="9474"/>
    <cellStyle name="SAPBEXexcCritical6 3 6" xfId="10063"/>
    <cellStyle name="SAPBEXexcCritical6 4" xfId="473"/>
    <cellStyle name="SAPBEXexcCritical6 4 2" xfId="5985"/>
    <cellStyle name="SAPBEXexcCritical6 4 2 2" xfId="9845"/>
    <cellStyle name="SAPBEXexcCritical6 4 3" xfId="10154"/>
    <cellStyle name="SAPBEXexcCritical6 4 4" xfId="9622"/>
    <cellStyle name="SAPBEXexcCritical6 4 5" xfId="9786"/>
    <cellStyle name="SAPBEXexcCritical6 5" xfId="5990"/>
    <cellStyle name="SAPBEXexcCritical6 5 2" xfId="9750"/>
    <cellStyle name="SAPBEXexcCritical6 5 3" xfId="9658"/>
    <cellStyle name="SAPBEXexcCritical6 5 4" xfId="11080"/>
    <cellStyle name="SAPBEXexcCritical6 5 5" xfId="9398"/>
    <cellStyle name="SAPBEXexcCritical6 5 6" xfId="9485"/>
    <cellStyle name="SAPBEXexcCritical6 5 7" xfId="9939"/>
    <cellStyle name="SAPBEXexcCritical6 6" xfId="10149"/>
    <cellStyle name="SAPBEXexcCritical6 6 2" xfId="9710"/>
    <cellStyle name="SAPBEXexcCritical6 7" xfId="9681"/>
    <cellStyle name="SAPBEXexcCritical6 8" xfId="7017"/>
    <cellStyle name="SAPBEXexcGood1" xfId="315"/>
    <cellStyle name="SAPBEXexcGood1 2" xfId="316"/>
    <cellStyle name="SAPBEXexcGood1 2 2" xfId="722"/>
    <cellStyle name="SAPBEXexcGood1 2 2 2" xfId="5981"/>
    <cellStyle name="SAPBEXexcGood1 2 2 3" xfId="10157"/>
    <cellStyle name="SAPBEXexcGood1 2 3" xfId="5418"/>
    <cellStyle name="SAPBEXexcGood1 2 3 2" xfId="5980"/>
    <cellStyle name="SAPBEXexcGood1 2 3 3" xfId="10158"/>
    <cellStyle name="SAPBEXexcGood1 2 3 4" xfId="9692"/>
    <cellStyle name="SAPBEXexcGood1 2 4" xfId="5982"/>
    <cellStyle name="SAPBEXexcGood1 2 4 2" xfId="9542"/>
    <cellStyle name="SAPBEXexcGood1 2 5" xfId="10156"/>
    <cellStyle name="SAPBEXexcGood1 2 5 2" xfId="9438"/>
    <cellStyle name="SAPBEXexcGood1 2 6" xfId="6363"/>
    <cellStyle name="SAPBEXexcGood1 3" xfId="673"/>
    <cellStyle name="SAPBEXexcGood1 3 2" xfId="5979"/>
    <cellStyle name="SAPBEXexcGood1 3 2 2" xfId="9854"/>
    <cellStyle name="SAPBEXexcGood1 3 3" xfId="10511"/>
    <cellStyle name="SAPBEXexcGood1 3 3 2" xfId="9884"/>
    <cellStyle name="SAPBEXexcGood1 3 4" xfId="9570"/>
    <cellStyle name="SAPBEXexcGood1 3 5" xfId="9473"/>
    <cellStyle name="SAPBEXexcGood1 3 6" xfId="10062"/>
    <cellStyle name="SAPBEXexcGood1 4" xfId="474"/>
    <cellStyle name="SAPBEXexcGood1 4 2" xfId="5978"/>
    <cellStyle name="SAPBEXexcGood1 4 2 2" xfId="9844"/>
    <cellStyle name="SAPBEXexcGood1 4 3" xfId="10552"/>
    <cellStyle name="SAPBEXexcGood1 4 4" xfId="9620"/>
    <cellStyle name="SAPBEXexcGood1 4 5" xfId="9670"/>
    <cellStyle name="SAPBEXexcGood1 5" xfId="5984"/>
    <cellStyle name="SAPBEXexcGood1 5 2" xfId="9749"/>
    <cellStyle name="SAPBEXexcGood1 5 3" xfId="11044"/>
    <cellStyle name="SAPBEXexcGood1 5 4" xfId="11079"/>
    <cellStyle name="SAPBEXexcGood1 5 5" xfId="9397"/>
    <cellStyle name="SAPBEXexcGood1 5 6" xfId="9552"/>
    <cellStyle name="SAPBEXexcGood1 5 7" xfId="9938"/>
    <cellStyle name="SAPBEXexcGood1 6" xfId="10155"/>
    <cellStyle name="SAPBEXexcGood1 6 2" xfId="11063"/>
    <cellStyle name="SAPBEXexcGood1 7" xfId="9895"/>
    <cellStyle name="SAPBEXexcGood1 8" xfId="7016"/>
    <cellStyle name="SAPBEXexcGood2" xfId="317"/>
    <cellStyle name="SAPBEXexcGood2 2" xfId="318"/>
    <cellStyle name="SAPBEXexcGood2 2 2" xfId="723"/>
    <cellStyle name="SAPBEXexcGood2 2 2 2" xfId="5974"/>
    <cellStyle name="SAPBEXexcGood2 2 2 3" xfId="10555"/>
    <cellStyle name="SAPBEXexcGood2 2 3" xfId="5419"/>
    <cellStyle name="SAPBEXexcGood2 2 3 2" xfId="5973"/>
    <cellStyle name="SAPBEXexcGood2 2 3 3" xfId="10556"/>
    <cellStyle name="SAPBEXexcGood2 2 3 4" xfId="9697"/>
    <cellStyle name="SAPBEXexcGood2 2 4" xfId="5976"/>
    <cellStyle name="SAPBEXexcGood2 2 4 2" xfId="9541"/>
    <cellStyle name="SAPBEXexcGood2 2 5" xfId="10554"/>
    <cellStyle name="SAPBEXexcGood2 2 5 2" xfId="9437"/>
    <cellStyle name="SAPBEXexcGood2 2 6" xfId="6362"/>
    <cellStyle name="SAPBEXexcGood2 3" xfId="674"/>
    <cellStyle name="SAPBEXexcGood2 3 2" xfId="5972"/>
    <cellStyle name="SAPBEXexcGood2 3 2 2" xfId="9861"/>
    <cellStyle name="SAPBEXexcGood2 3 3" xfId="10557"/>
    <cellStyle name="SAPBEXexcGood2 3 3 2" xfId="9837"/>
    <cellStyle name="SAPBEXexcGood2 3 4" xfId="10547"/>
    <cellStyle name="SAPBEXexcGood2 3 5" xfId="9472"/>
    <cellStyle name="SAPBEXexcGood2 3 6" xfId="10061"/>
    <cellStyle name="SAPBEXexcGood2 4" xfId="475"/>
    <cellStyle name="SAPBEXexcGood2 4 2" xfId="5971"/>
    <cellStyle name="SAPBEXexcGood2 4 2 2" xfId="9915"/>
    <cellStyle name="SAPBEXexcGood2 4 3" xfId="10558"/>
    <cellStyle name="SAPBEXexcGood2 4 4" xfId="9619"/>
    <cellStyle name="SAPBEXexcGood2 4 5" xfId="9709"/>
    <cellStyle name="SAPBEXexcGood2 5" xfId="5977"/>
    <cellStyle name="SAPBEXexcGood2 5 2" xfId="9748"/>
    <cellStyle name="SAPBEXexcGood2 5 3" xfId="9657"/>
    <cellStyle name="SAPBEXexcGood2 5 4" xfId="11078"/>
    <cellStyle name="SAPBEXexcGood2 5 5" xfId="9396"/>
    <cellStyle name="SAPBEXexcGood2 5 6" xfId="9546"/>
    <cellStyle name="SAPBEXexcGood2 5 7" xfId="9937"/>
    <cellStyle name="SAPBEXexcGood2 6" xfId="10553"/>
    <cellStyle name="SAPBEXexcGood2 6 2" xfId="9878"/>
    <cellStyle name="SAPBEXexcGood2 7" xfId="9728"/>
    <cellStyle name="SAPBEXexcGood2 8" xfId="7015"/>
    <cellStyle name="SAPBEXexcGood3" xfId="319"/>
    <cellStyle name="SAPBEXexcGood3 2" xfId="320"/>
    <cellStyle name="SAPBEXexcGood3 2 2" xfId="724"/>
    <cellStyle name="SAPBEXexcGood3 2 2 2" xfId="5968"/>
    <cellStyle name="SAPBEXexcGood3 2 2 3" xfId="10561"/>
    <cellStyle name="SAPBEXexcGood3 2 3" xfId="5420"/>
    <cellStyle name="SAPBEXexcGood3 2 3 2" xfId="5967"/>
    <cellStyle name="SAPBEXexcGood3 2 3 3" xfId="10562"/>
    <cellStyle name="SAPBEXexcGood3 2 3 4" xfId="9703"/>
    <cellStyle name="SAPBEXexcGood3 2 4" xfId="5969"/>
    <cellStyle name="SAPBEXexcGood3 2 4 2" xfId="9540"/>
    <cellStyle name="SAPBEXexcGood3 2 5" xfId="10560"/>
    <cellStyle name="SAPBEXexcGood3 2 5 2" xfId="9436"/>
    <cellStyle name="SAPBEXexcGood3 2 6" xfId="6357"/>
    <cellStyle name="SAPBEXexcGood3 3" xfId="675"/>
    <cellStyle name="SAPBEXexcGood3 3 2" xfId="5966"/>
    <cellStyle name="SAPBEXexcGood3 3 2 2" xfId="9909"/>
    <cellStyle name="SAPBEXexcGood3 3 3" xfId="10563"/>
    <cellStyle name="SAPBEXexcGood3 3 3 2" xfId="9707"/>
    <cellStyle name="SAPBEXexcGood3 3 4" xfId="9569"/>
    <cellStyle name="SAPBEXexcGood3 3 5" xfId="9471"/>
    <cellStyle name="SAPBEXexcGood3 3 6" xfId="10060"/>
    <cellStyle name="SAPBEXexcGood3 4" xfId="476"/>
    <cellStyle name="SAPBEXexcGood3 4 2" xfId="5965"/>
    <cellStyle name="SAPBEXexcGood3 4 2 2" xfId="11067"/>
    <cellStyle name="SAPBEXexcGood3 4 3" xfId="10564"/>
    <cellStyle name="SAPBEXexcGood3 4 4" xfId="9618"/>
    <cellStyle name="SAPBEXexcGood3 4 5" xfId="9676"/>
    <cellStyle name="SAPBEXexcGood3 5" xfId="5970"/>
    <cellStyle name="SAPBEXexcGood3 5 2" xfId="9747"/>
    <cellStyle name="SAPBEXexcGood3 5 3" xfId="11066"/>
    <cellStyle name="SAPBEXexcGood3 5 4" xfId="11076"/>
    <cellStyle name="SAPBEXexcGood3 5 5" xfId="9395"/>
    <cellStyle name="SAPBEXexcGood3 5 6" xfId="9352"/>
    <cellStyle name="SAPBEXexcGood3 5 7" xfId="9936"/>
    <cellStyle name="SAPBEXexcGood3 6" xfId="10559"/>
    <cellStyle name="SAPBEXexcGood3 6 2" xfId="9720"/>
    <cellStyle name="SAPBEXexcGood3 7" xfId="9881"/>
    <cellStyle name="SAPBEXexcGood3 8" xfId="7014"/>
    <cellStyle name="SAPBEXfilterDrill" xfId="321"/>
    <cellStyle name="SAPBEXfilterDrill 10" xfId="6919"/>
    <cellStyle name="SAPBEXfilterDrill 11" xfId="6356"/>
    <cellStyle name="SAPBEXfilterDrill 2" xfId="725"/>
    <cellStyle name="SAPBEXfilterDrill 2 2" xfId="5962"/>
    <cellStyle name="SAPBEXfilterDrill 2 2 2" xfId="9789"/>
    <cellStyle name="SAPBEXfilterDrill 2 3" xfId="10565"/>
    <cellStyle name="SAPBEXfilterDrill 2 4" xfId="9435"/>
    <cellStyle name="SAPBEXfilterDrill 3" xfId="676"/>
    <cellStyle name="SAPBEXfilterDrill 3 2" xfId="9700"/>
    <cellStyle name="SAPBEXfilterDrill 3 3" xfId="9568"/>
    <cellStyle name="SAPBEXfilterDrill 3 4" xfId="9470"/>
    <cellStyle name="SAPBEXfilterDrill 3 5" xfId="10059"/>
    <cellStyle name="SAPBEXfilterDrill 4" xfId="477"/>
    <cellStyle name="SAPBEXfilterDrill 4 2" xfId="5961"/>
    <cellStyle name="SAPBEXfilterDrill 4 2 2" xfId="9891"/>
    <cellStyle name="SAPBEXfilterDrill 4 3" xfId="10566"/>
    <cellStyle name="SAPBEXfilterDrill 4 4" xfId="10517"/>
    <cellStyle name="SAPBEXfilterDrill 5" xfId="9935"/>
    <cellStyle name="SAPBEXfilterDrill 5 2" xfId="9746"/>
    <cellStyle name="SAPBEXfilterDrill 5 3" xfId="9656"/>
    <cellStyle name="SAPBEXfilterDrill 5 4" xfId="11070"/>
    <cellStyle name="SAPBEXfilterDrill 5 5" xfId="9394"/>
    <cellStyle name="SAPBEXfilterDrill 5 6" xfId="9367"/>
    <cellStyle name="SAPBEXfilterDrill 6" xfId="9888"/>
    <cellStyle name="SAPBEXfilterDrill 7" xfId="9682"/>
    <cellStyle name="SAPBEXfilterDrill 8" xfId="7013"/>
    <cellStyle name="SAPBEXfilterDrill 9" xfId="6918"/>
    <cellStyle name="SAPBEXfilterItem" xfId="322"/>
    <cellStyle name="SAPBEXfilterItem 2" xfId="323"/>
    <cellStyle name="SAPBEXfilterItem 2 2" xfId="5571"/>
    <cellStyle name="SAPBEXfilterItem 2 2 2" xfId="5960"/>
    <cellStyle name="SAPBEXfilterItem 2 2 3" xfId="10567"/>
    <cellStyle name="SAPBEXfilterItem 2 3" xfId="9567"/>
    <cellStyle name="SAPBEXfilterItem 2 4" xfId="9469"/>
    <cellStyle name="SAPBEXfilterItem 3" xfId="478"/>
    <cellStyle name="SAPBEXfilterItem 3 2" xfId="5959"/>
    <cellStyle name="SAPBEXfilterItem 3 2 2" xfId="9783"/>
    <cellStyle name="SAPBEXfilterItem 3 3" xfId="10568"/>
    <cellStyle name="SAPBEXfilterItem 3 4" xfId="9520"/>
    <cellStyle name="SAPBEXfilterItem 4" xfId="9934"/>
    <cellStyle name="SAPBEXfilterItem 4 2" xfId="9745"/>
    <cellStyle name="SAPBEXfilterItem 4 3" xfId="9655"/>
    <cellStyle name="SAPBEXfilterItem 4 4" xfId="11056"/>
    <cellStyle name="SAPBEXfilterItem 4 5" xfId="11042"/>
    <cellStyle name="SAPBEXfilterItem 4 6" xfId="9417"/>
    <cellStyle name="SAPBEXfilterItem 5" xfId="9834"/>
    <cellStyle name="SAPBEXfilterItem 6" xfId="9849"/>
    <cellStyle name="SAPBEXfilterItem 7" xfId="7012"/>
    <cellStyle name="SAPBEXfilterItem 8" xfId="6355"/>
    <cellStyle name="SAPBEXfilterText" xfId="324"/>
    <cellStyle name="SAPBEXfilterText 2" xfId="325"/>
    <cellStyle name="SAPBEXfilterText 2 2" xfId="326"/>
    <cellStyle name="SAPBEXfilterText 2 2 2" xfId="9894"/>
    <cellStyle name="SAPBEXfilterText 2 3" xfId="5572"/>
    <cellStyle name="SAPBEXfilterText 2 3 2" xfId="5958"/>
    <cellStyle name="SAPBEXfilterText 2 3 3" xfId="10569"/>
    <cellStyle name="SAPBEXfilterText 2 4" xfId="9468"/>
    <cellStyle name="SAPBEXfilterText 3" xfId="677"/>
    <cellStyle name="SAPBEXfilterText 3 2" xfId="9724"/>
    <cellStyle name="SAPBEXfilterText 3 3" xfId="9617"/>
    <cellStyle name="SAPBEXfilterText 3 4" xfId="9521"/>
    <cellStyle name="SAPBEXfilterText 3 5" xfId="10085"/>
    <cellStyle name="SAPBEXfilterText 4" xfId="479"/>
    <cellStyle name="SAPBEXfilterText 4 2" xfId="2738"/>
    <cellStyle name="SAPBEXfilterText 4 2 2" xfId="9744"/>
    <cellStyle name="SAPBEXfilterText 4 3" xfId="2739"/>
    <cellStyle name="SAPBEXfilterText 4 3 2" xfId="9654"/>
    <cellStyle name="SAPBEXfilterText 4 4" xfId="2737"/>
    <cellStyle name="SAPBEXfilterText 4 4 2" xfId="11074"/>
    <cellStyle name="SAPBEXfilterText 4 5" xfId="5957"/>
    <cellStyle name="SAPBEXfilterText 4 5 2" xfId="11041"/>
    <cellStyle name="SAPBEXfilterText 4 6" xfId="10570"/>
    <cellStyle name="SAPBEXfilterText 5" xfId="11047"/>
    <cellStyle name="SAPBEXfilterText 6" xfId="9874"/>
    <cellStyle name="SAPBEXfilterText 7" xfId="7011"/>
    <cellStyle name="SAPBEXfilterText 8" xfId="6352"/>
    <cellStyle name="SAPBEXformats" xfId="327"/>
    <cellStyle name="SAPBEXformats 2" xfId="328"/>
    <cellStyle name="SAPBEXformats 2 2" xfId="726"/>
    <cellStyle name="SAPBEXformats 2 2 2" xfId="5954"/>
    <cellStyle name="SAPBEXformats 2 2 3" xfId="10573"/>
    <cellStyle name="SAPBEXformats 2 3" xfId="5421"/>
    <cellStyle name="SAPBEXformats 2 3 2" xfId="5953"/>
    <cellStyle name="SAPBEXformats 2 3 3" xfId="10574"/>
    <cellStyle name="SAPBEXformats 2 3 4" xfId="9702"/>
    <cellStyle name="SAPBEXformats 2 4" xfId="5955"/>
    <cellStyle name="SAPBEXformats 2 4 2" xfId="9539"/>
    <cellStyle name="SAPBEXformats 2 5" xfId="10572"/>
    <cellStyle name="SAPBEXformats 2 5 2" xfId="9434"/>
    <cellStyle name="SAPBEXformats 2 6" xfId="6349"/>
    <cellStyle name="SAPBEXformats 3" xfId="678"/>
    <cellStyle name="SAPBEXformats 3 2" xfId="5952"/>
    <cellStyle name="SAPBEXformats 3 2 2" xfId="9907"/>
    <cellStyle name="SAPBEXformats 3 3" xfId="10575"/>
    <cellStyle name="SAPBEXformats 3 3 2" xfId="9879"/>
    <cellStyle name="SAPBEXformats 3 4" xfId="9566"/>
    <cellStyle name="SAPBEXformats 3 5" xfId="9467"/>
    <cellStyle name="SAPBEXformats 3 6" xfId="10058"/>
    <cellStyle name="SAPBEXformats 4" xfId="480"/>
    <cellStyle name="SAPBEXformats 4 2" xfId="5951"/>
    <cellStyle name="SAPBEXformats 4 2 2" xfId="9776"/>
    <cellStyle name="SAPBEXformats 4 3" xfId="10576"/>
    <cellStyle name="SAPBEXformats 4 4" xfId="9615"/>
    <cellStyle name="SAPBEXformats 4 5" xfId="9721"/>
    <cellStyle name="SAPBEXformats 5" xfId="5956"/>
    <cellStyle name="SAPBEXformats 5 2" xfId="9743"/>
    <cellStyle name="SAPBEXformats 5 3" xfId="9653"/>
    <cellStyle name="SAPBEXformats 5 4" xfId="11060"/>
    <cellStyle name="SAPBEXformats 5 5" xfId="11040"/>
    <cellStyle name="SAPBEXformats 5 6" xfId="9674"/>
    <cellStyle name="SAPBEXformats 5 7" xfId="9933"/>
    <cellStyle name="SAPBEXformats 6" xfId="10571"/>
    <cellStyle name="SAPBEXformats 6 2" xfId="9830"/>
    <cellStyle name="SAPBEXformats 7" xfId="9715"/>
    <cellStyle name="SAPBEXformats 8" xfId="7010"/>
    <cellStyle name="SAPBEXformats 9" xfId="6351"/>
    <cellStyle name="SAPBEXheaderData" xfId="6330"/>
    <cellStyle name="SAPBEXheaderItem" xfId="329"/>
    <cellStyle name="SAPBEXheaderItem 2" xfId="330"/>
    <cellStyle name="SAPBEXheaderItem 2 2" xfId="5573"/>
    <cellStyle name="SAPBEXheaderItem 2 2 2" xfId="5950"/>
    <cellStyle name="SAPBEXheaderItem 2 2 3" xfId="10577"/>
    <cellStyle name="SAPBEXheaderItem 2 3" xfId="9538"/>
    <cellStyle name="SAPBEXheaderItem 2 4" xfId="9430"/>
    <cellStyle name="SAPBEXheaderItem 2 5" xfId="6324"/>
    <cellStyle name="SAPBEXheaderItem 3" xfId="679"/>
    <cellStyle name="SAPBEXheaderItem 3 2" xfId="11049"/>
    <cellStyle name="SAPBEXheaderItem 3 3" xfId="9565"/>
    <cellStyle name="SAPBEXheaderItem 3 4" xfId="9466"/>
    <cellStyle name="SAPBEXheaderItem 3 5" xfId="10057"/>
    <cellStyle name="SAPBEXheaderItem 4" xfId="481"/>
    <cellStyle name="SAPBEXheaderItem 4 2" xfId="2741"/>
    <cellStyle name="SAPBEXheaderItem 4 2 2" xfId="9856"/>
    <cellStyle name="SAPBEXheaderItem 4 3" xfId="2742"/>
    <cellStyle name="SAPBEXheaderItem 4 3 2" xfId="9612"/>
    <cellStyle name="SAPBEXheaderItem 4 4" xfId="2740"/>
    <cellStyle name="SAPBEXheaderItem 4 4 2" xfId="9712"/>
    <cellStyle name="SAPBEXheaderItem 4 5" xfId="5949"/>
    <cellStyle name="SAPBEXheaderItem 4 6" xfId="10578"/>
    <cellStyle name="SAPBEXheaderItem 5" xfId="2743"/>
    <cellStyle name="SAPBEXheaderItem 5 2" xfId="9742"/>
    <cellStyle name="SAPBEXheaderItem 5 3" xfId="9652"/>
    <cellStyle name="SAPBEXheaderItem 5 4" xfId="11072"/>
    <cellStyle name="SAPBEXheaderItem 5 5" xfId="11039"/>
    <cellStyle name="SAPBEXheaderItem 5 6" xfId="9518"/>
    <cellStyle name="SAPBEXheaderItem 5 7" xfId="9932"/>
    <cellStyle name="SAPBEXheaderItem 6" xfId="9782"/>
    <cellStyle name="SAPBEXheaderItem 7" xfId="9547"/>
    <cellStyle name="SAPBEXheaderItem 8" xfId="7009"/>
    <cellStyle name="SAPBEXheaderItem 9" xfId="6329"/>
    <cellStyle name="SAPBEXheaderItem_2010-2012 Program Workbook Completed_Incent_V2" xfId="6322"/>
    <cellStyle name="SAPBEXheaderText" xfId="331"/>
    <cellStyle name="SAPBEXheaderText 2" xfId="332"/>
    <cellStyle name="SAPBEXheaderText 2 2" xfId="5574"/>
    <cellStyle name="SAPBEXheaderText 2 2 2" xfId="5947"/>
    <cellStyle name="SAPBEXheaderText 2 2 3" xfId="10579"/>
    <cellStyle name="SAPBEXheaderText 2 3" xfId="9537"/>
    <cellStyle name="SAPBEXheaderText 2 4" xfId="9429"/>
    <cellStyle name="SAPBEXheaderText 2 5" xfId="6320"/>
    <cellStyle name="SAPBEXheaderText 3" xfId="680"/>
    <cellStyle name="SAPBEXheaderText 3 2" xfId="9714"/>
    <cellStyle name="SAPBEXheaderText 3 3" xfId="9564"/>
    <cellStyle name="SAPBEXheaderText 3 4" xfId="9465"/>
    <cellStyle name="SAPBEXheaderText 3 5" xfId="10056"/>
    <cellStyle name="SAPBEXheaderText 4" xfId="482"/>
    <cellStyle name="SAPBEXheaderText 4 2" xfId="2745"/>
    <cellStyle name="SAPBEXheaderText 4 2 2" xfId="9790"/>
    <cellStyle name="SAPBEXheaderText 4 3" xfId="2746"/>
    <cellStyle name="SAPBEXheaderText 4 3 2" xfId="9611"/>
    <cellStyle name="SAPBEXheaderText 4 4" xfId="2744"/>
    <cellStyle name="SAPBEXheaderText 4 4 2" xfId="9684"/>
    <cellStyle name="SAPBEXheaderText 4 5" xfId="5946"/>
    <cellStyle name="SAPBEXheaderText 4 6" xfId="10580"/>
    <cellStyle name="SAPBEXheaderText 5" xfId="2747"/>
    <cellStyle name="SAPBEXheaderText 5 2" xfId="9741"/>
    <cellStyle name="SAPBEXheaderText 5 3" xfId="9651"/>
    <cellStyle name="SAPBEXheaderText 5 4" xfId="9503"/>
    <cellStyle name="SAPBEXheaderText 5 5" xfId="11038"/>
    <cellStyle name="SAPBEXheaderText 5 6" xfId="9696"/>
    <cellStyle name="SAPBEXheaderText 5 7" xfId="9931"/>
    <cellStyle name="SAPBEXheaderText 6" xfId="9796"/>
    <cellStyle name="SAPBEXheaderText 7" xfId="9632"/>
    <cellStyle name="SAPBEXheaderText 8" xfId="7008"/>
    <cellStyle name="SAPBEXheaderText 9" xfId="6321"/>
    <cellStyle name="SAPBEXheaderText_2010-2012 Program Workbook Completed_Incent_V2" xfId="6319"/>
    <cellStyle name="SAPBEXHLevel0" xfId="333"/>
    <cellStyle name="SAPBEXHLevel0 10" xfId="3842"/>
    <cellStyle name="SAPBEXHLevel0 10 2" xfId="5943"/>
    <cellStyle name="SAPBEXHLevel0 10 3" xfId="10582"/>
    <cellStyle name="SAPBEXHLevel0 11" xfId="5168"/>
    <cellStyle name="SAPBEXHLevel0 11 2" xfId="5942"/>
    <cellStyle name="SAPBEXHLevel0 11 3" xfId="10583"/>
    <cellStyle name="SAPBEXHLevel0 12" xfId="1785"/>
    <cellStyle name="SAPBEXHLevel0 12 2" xfId="5941"/>
    <cellStyle name="SAPBEXHLevel0 12 3" xfId="10584"/>
    <cellStyle name="SAPBEXHLevel0 13" xfId="5944"/>
    <cellStyle name="SAPBEXHLevel0 14" xfId="10581"/>
    <cellStyle name="SAPBEXHLevel0 2" xfId="334"/>
    <cellStyle name="SAPBEXHLevel0 2 2" xfId="708"/>
    <cellStyle name="SAPBEXHLevel0 2 2 2" xfId="3535"/>
    <cellStyle name="SAPBEXHLevel0 2 2 2 2" xfId="5938"/>
    <cellStyle name="SAPBEXHLevel0 2 2 2 3" xfId="10587"/>
    <cellStyle name="SAPBEXHLevel0 2 2 3" xfId="5939"/>
    <cellStyle name="SAPBEXHLevel0 2 2 4" xfId="10586"/>
    <cellStyle name="SAPBEXHLevel0 2 3" xfId="5169"/>
    <cellStyle name="SAPBEXHLevel0 2 3 2" xfId="5935"/>
    <cellStyle name="SAPBEXHLevel0 2 3 3" xfId="10588"/>
    <cellStyle name="SAPBEXHLevel0 2 3 4" xfId="9892"/>
    <cellStyle name="SAPBEXHLevel0 2 4" xfId="2749"/>
    <cellStyle name="SAPBEXHLevel0 2 4 2" xfId="5934"/>
    <cellStyle name="SAPBEXHLevel0 2 4 3" xfId="10589"/>
    <cellStyle name="SAPBEXHLevel0 2 4 4" xfId="9536"/>
    <cellStyle name="SAPBEXHLevel0 2 5" xfId="5940"/>
    <cellStyle name="SAPBEXHLevel0 2 5 2" xfId="9428"/>
    <cellStyle name="SAPBEXHLevel0 2 6" xfId="10585"/>
    <cellStyle name="SAPBEXHLevel0 2 6 2" xfId="10538"/>
    <cellStyle name="SAPBEXHLevel0 3" xfId="335"/>
    <cellStyle name="SAPBEXHLevel0 3 2" xfId="3536"/>
    <cellStyle name="SAPBEXHLevel0 3 2 2" xfId="5932"/>
    <cellStyle name="SAPBEXHLevel0 3 2 3" xfId="10591"/>
    <cellStyle name="SAPBEXHLevel0 3 2 4" xfId="9794"/>
    <cellStyle name="SAPBEXHLevel0 3 3" xfId="5170"/>
    <cellStyle name="SAPBEXHLevel0 3 3 2" xfId="5931"/>
    <cellStyle name="SAPBEXHLevel0 3 3 3" xfId="10592"/>
    <cellStyle name="SAPBEXHLevel0 3 3 4" xfId="9793"/>
    <cellStyle name="SAPBEXHLevel0 3 4" xfId="2750"/>
    <cellStyle name="SAPBEXHLevel0 3 4 2" xfId="5930"/>
    <cellStyle name="SAPBEXHLevel0 3 4 3" xfId="10593"/>
    <cellStyle name="SAPBEXHLevel0 3 4 4" xfId="9563"/>
    <cellStyle name="SAPBEXHLevel0 3 5" xfId="5933"/>
    <cellStyle name="SAPBEXHLevel0 3 5 2" xfId="9464"/>
    <cellStyle name="SAPBEXHLevel0 3 6" xfId="10590"/>
    <cellStyle name="SAPBEXHLevel0 3 7" xfId="10048"/>
    <cellStyle name="SAPBEXHLevel0 4" xfId="336"/>
    <cellStyle name="SAPBEXHLevel0 4 2" xfId="337"/>
    <cellStyle name="SAPBEXHLevel0 4 2 2" xfId="3537"/>
    <cellStyle name="SAPBEXHLevel0 4 2 2 2" xfId="5927"/>
    <cellStyle name="SAPBEXHLevel0 4 2 2 3" xfId="10596"/>
    <cellStyle name="SAPBEXHLevel0 4 2 3" xfId="5928"/>
    <cellStyle name="SAPBEXHLevel0 4 2 4" xfId="10595"/>
    <cellStyle name="SAPBEXHLevel0 4 2 5" xfId="9858"/>
    <cellStyle name="SAPBEXHLevel0 4 3" xfId="5171"/>
    <cellStyle name="SAPBEXHLevel0 4 3 2" xfId="5926"/>
    <cellStyle name="SAPBEXHLevel0 4 3 3" xfId="10597"/>
    <cellStyle name="SAPBEXHLevel0 4 3 4" xfId="9729"/>
    <cellStyle name="SAPBEXHLevel0 4 4" xfId="2751"/>
    <cellStyle name="SAPBEXHLevel0 4 4 2" xfId="5925"/>
    <cellStyle name="SAPBEXHLevel0 4 4 3" xfId="10598"/>
    <cellStyle name="SAPBEXHLevel0 4 4 4" xfId="9609"/>
    <cellStyle name="SAPBEXHLevel0 4 5" xfId="5929"/>
    <cellStyle name="SAPBEXHLevel0 4 5 2" xfId="11073"/>
    <cellStyle name="SAPBEXHLevel0 4 6" xfId="10594"/>
    <cellStyle name="SAPBEXHLevel0 4 7" xfId="10084"/>
    <cellStyle name="SAPBEXHLevel0 5" xfId="811"/>
    <cellStyle name="SAPBEXHLevel0 5 2" xfId="844"/>
    <cellStyle name="SAPBEXHLevel0 5 2 2" xfId="3539"/>
    <cellStyle name="SAPBEXHLevel0 5 2 2 2" xfId="5922"/>
    <cellStyle name="SAPBEXHLevel0 5 2 2 3" xfId="10601"/>
    <cellStyle name="SAPBEXHLevel0 5 2 3" xfId="5173"/>
    <cellStyle name="SAPBEXHLevel0 5 2 3 2" xfId="5921"/>
    <cellStyle name="SAPBEXHLevel0 5 2 3 3" xfId="10602"/>
    <cellStyle name="SAPBEXHLevel0 5 2 4" xfId="2753"/>
    <cellStyle name="SAPBEXHLevel0 5 2 4 2" xfId="5920"/>
    <cellStyle name="SAPBEXHLevel0 5 2 4 3" xfId="10603"/>
    <cellStyle name="SAPBEXHLevel0 5 2 5" xfId="5923"/>
    <cellStyle name="SAPBEXHLevel0 5 2 6" xfId="10600"/>
    <cellStyle name="SAPBEXHLevel0 5 2 7" xfId="9740"/>
    <cellStyle name="SAPBEXHLevel0 5 3" xfId="2754"/>
    <cellStyle name="SAPBEXHLevel0 5 3 2" xfId="3540"/>
    <cellStyle name="SAPBEXHLevel0 5 3 2 2" xfId="5918"/>
    <cellStyle name="SAPBEXHLevel0 5 3 2 3" xfId="10605"/>
    <cellStyle name="SAPBEXHLevel0 5 3 3" xfId="5174"/>
    <cellStyle name="SAPBEXHLevel0 5 3 3 2" xfId="5917"/>
    <cellStyle name="SAPBEXHLevel0 5 3 3 3" xfId="10606"/>
    <cellStyle name="SAPBEXHLevel0 5 3 4" xfId="5919"/>
    <cellStyle name="SAPBEXHLevel0 5 3 5" xfId="10604"/>
    <cellStyle name="SAPBEXHLevel0 5 3 6" xfId="9650"/>
    <cellStyle name="SAPBEXHLevel0 5 4" xfId="3538"/>
    <cellStyle name="SAPBEXHLevel0 5 4 2" xfId="5916"/>
    <cellStyle name="SAPBEXHLevel0 5 4 3" xfId="10607"/>
    <cellStyle name="SAPBEXHLevel0 5 4 4" xfId="9502"/>
    <cellStyle name="SAPBEXHLevel0 5 5" xfId="5172"/>
    <cellStyle name="SAPBEXHLevel0 5 5 2" xfId="5915"/>
    <cellStyle name="SAPBEXHLevel0 5 5 3" xfId="10608"/>
    <cellStyle name="SAPBEXHLevel0 5 5 4" xfId="9393"/>
    <cellStyle name="SAPBEXHLevel0 5 6" xfId="2752"/>
    <cellStyle name="SAPBEXHLevel0 5 6 2" xfId="5914"/>
    <cellStyle name="SAPBEXHLevel0 5 6 3" xfId="10609"/>
    <cellStyle name="SAPBEXHLevel0 5 6 4" xfId="9822"/>
    <cellStyle name="SAPBEXHLevel0 5 7" xfId="5924"/>
    <cellStyle name="SAPBEXHLevel0 5 8" xfId="10599"/>
    <cellStyle name="SAPBEXHLevel0 5 9" xfId="9930"/>
    <cellStyle name="SAPBEXHLevel0 6" xfId="483"/>
    <cellStyle name="SAPBEXHLevel0 6 2" xfId="3534"/>
    <cellStyle name="SAPBEXHLevel0 6 2 2" xfId="5912"/>
    <cellStyle name="SAPBEXHLevel0 6 2 3" xfId="10611"/>
    <cellStyle name="SAPBEXHLevel0 6 3" xfId="5175"/>
    <cellStyle name="SAPBEXHLevel0 6 3 2" xfId="5911"/>
    <cellStyle name="SAPBEXHLevel0 6 3 3" xfId="10612"/>
    <cellStyle name="SAPBEXHLevel0 6 4" xfId="2748"/>
    <cellStyle name="SAPBEXHLevel0 6 4 2" xfId="5910"/>
    <cellStyle name="SAPBEXHLevel0 6 4 3" xfId="10613"/>
    <cellStyle name="SAPBEXHLevel0 6 5" xfId="5913"/>
    <cellStyle name="SAPBEXHLevel0 6 6" xfId="10610"/>
    <cellStyle name="SAPBEXHLevel0 7" xfId="3173"/>
    <cellStyle name="SAPBEXHLevel0 7 2" xfId="3680"/>
    <cellStyle name="SAPBEXHLevel0 7 2 2" xfId="5908"/>
    <cellStyle name="SAPBEXHLevel0 7 2 3" xfId="10615"/>
    <cellStyle name="SAPBEXHLevel0 7 3" xfId="5176"/>
    <cellStyle name="SAPBEXHLevel0 7 3 2" xfId="5907"/>
    <cellStyle name="SAPBEXHLevel0 7 3 3" xfId="10616"/>
    <cellStyle name="SAPBEXHLevel0 7 4" xfId="5909"/>
    <cellStyle name="SAPBEXHLevel0 7 5" xfId="10614"/>
    <cellStyle name="SAPBEXHLevel0 7 6" xfId="9791"/>
    <cellStyle name="SAPBEXHLevel0 8" xfId="3366"/>
    <cellStyle name="SAPBEXHLevel0 8 2" xfId="3694"/>
    <cellStyle name="SAPBEXHLevel0 8 2 2" xfId="5904"/>
    <cellStyle name="SAPBEXHLevel0 8 2 3" xfId="10618"/>
    <cellStyle name="SAPBEXHLevel0 8 3" xfId="5905"/>
    <cellStyle name="SAPBEXHLevel0 8 4" xfId="10617"/>
    <cellStyle name="SAPBEXHLevel0 8 5" xfId="7007"/>
    <cellStyle name="SAPBEXHLevel0 9" xfId="3475"/>
    <cellStyle name="SAPBEXHLevel0 9 2" xfId="5903"/>
    <cellStyle name="SAPBEXHLevel0 9 3" xfId="10619"/>
    <cellStyle name="SAPBEXHLevel0 9 4" xfId="6299"/>
    <cellStyle name="SAPBEXHLevel0_2010-2012 Program Workbook Completed_Incent_V2" xfId="6292"/>
    <cellStyle name="SAPBEXHLevel0X" xfId="338"/>
    <cellStyle name="SAPBEXHLevel0X 10" xfId="3843"/>
    <cellStyle name="SAPBEXHLevel0X 10 2" xfId="5901"/>
    <cellStyle name="SAPBEXHLevel0X 10 3" xfId="10621"/>
    <cellStyle name="SAPBEXHLevel0X 10 4" xfId="7006"/>
    <cellStyle name="SAPBEXHLevel0X 11" xfId="5177"/>
    <cellStyle name="SAPBEXHLevel0X 11 2" xfId="5900"/>
    <cellStyle name="SAPBEXHLevel0X 11 3" xfId="10622"/>
    <cellStyle name="SAPBEXHLevel0X 11 4" xfId="6291"/>
    <cellStyle name="SAPBEXHLevel0X 12" xfId="1786"/>
    <cellStyle name="SAPBEXHLevel0X 12 2" xfId="5899"/>
    <cellStyle name="SAPBEXHLevel0X 12 3" xfId="10623"/>
    <cellStyle name="SAPBEXHLevel0X 13" xfId="5902"/>
    <cellStyle name="SAPBEXHLevel0X 14" xfId="10620"/>
    <cellStyle name="SAPBEXHLevel0X 2" xfId="339"/>
    <cellStyle name="SAPBEXHLevel0X 2 2" xfId="3542"/>
    <cellStyle name="SAPBEXHLevel0X 2 2 2" xfId="5896"/>
    <cellStyle name="SAPBEXHLevel0X 2 2 2 2" xfId="6289"/>
    <cellStyle name="SAPBEXHLevel0X 2 2 3" xfId="10625"/>
    <cellStyle name="SAPBEXHLevel0X 2 2 4" xfId="9804"/>
    <cellStyle name="SAPBEXHLevel0X 2 3" xfId="5178"/>
    <cellStyle name="SAPBEXHLevel0X 2 3 2" xfId="5895"/>
    <cellStyle name="SAPBEXHLevel0X 2 3 3" xfId="10626"/>
    <cellStyle name="SAPBEXHLevel0X 2 3 4" xfId="9885"/>
    <cellStyle name="SAPBEXHLevel0X 2 4" xfId="2756"/>
    <cellStyle name="SAPBEXHLevel0X 2 4 2" xfId="5894"/>
    <cellStyle name="SAPBEXHLevel0X 2 4 3" xfId="10627"/>
    <cellStyle name="SAPBEXHLevel0X 2 4 4" xfId="9562"/>
    <cellStyle name="SAPBEXHLevel0X 2 5" xfId="5897"/>
    <cellStyle name="SAPBEXHLevel0X 2 5 2" xfId="9463"/>
    <cellStyle name="SAPBEXHLevel0X 2 6" xfId="10624"/>
    <cellStyle name="SAPBEXHLevel0X 2 6 2" xfId="9421"/>
    <cellStyle name="SAPBEXHLevel0X 2 7" xfId="6290"/>
    <cellStyle name="SAPBEXHLevel0X 2 8" xfId="10047"/>
    <cellStyle name="SAPBEXHLevel0X 3" xfId="340"/>
    <cellStyle name="SAPBEXHLevel0X 3 2" xfId="3543"/>
    <cellStyle name="SAPBEXHLevel0X 3 2 2" xfId="5892"/>
    <cellStyle name="SAPBEXHLevel0X 3 2 2 2" xfId="6287"/>
    <cellStyle name="SAPBEXHLevel0X 3 2 3" xfId="10629"/>
    <cellStyle name="SAPBEXHLevel0X 3 2 4" xfId="9828"/>
    <cellStyle name="SAPBEXHLevel0X 3 3" xfId="5179"/>
    <cellStyle name="SAPBEXHLevel0X 3 3 2" xfId="5891"/>
    <cellStyle name="SAPBEXHLevel0X 3 3 3" xfId="10630"/>
    <cellStyle name="SAPBEXHLevel0X 3 3 4" xfId="9836"/>
    <cellStyle name="SAPBEXHLevel0X 3 4" xfId="2757"/>
    <cellStyle name="SAPBEXHLevel0X 3 4 2" xfId="5890"/>
    <cellStyle name="SAPBEXHLevel0X 3 4 3" xfId="10631"/>
    <cellStyle name="SAPBEXHLevel0X 3 4 4" xfId="9608"/>
    <cellStyle name="SAPBEXHLevel0X 3 5" xfId="5893"/>
    <cellStyle name="SAPBEXHLevel0X 3 5 2" xfId="11055"/>
    <cellStyle name="SAPBEXHLevel0X 3 6" xfId="10628"/>
    <cellStyle name="SAPBEXHLevel0X 3 6 2" xfId="9522"/>
    <cellStyle name="SAPBEXHLevel0X 3 7" xfId="6288"/>
    <cellStyle name="SAPBEXHLevel0X 3 8" xfId="10083"/>
    <cellStyle name="SAPBEXHLevel0X 4" xfId="341"/>
    <cellStyle name="SAPBEXHLevel0X 4 2" xfId="342"/>
    <cellStyle name="SAPBEXHLevel0X 4 2 2" xfId="3544"/>
    <cellStyle name="SAPBEXHLevel0X 4 2 2 2" xfId="5887"/>
    <cellStyle name="SAPBEXHLevel0X 4 2 2 3" xfId="10634"/>
    <cellStyle name="SAPBEXHLevel0X 4 2 3" xfId="5888"/>
    <cellStyle name="SAPBEXHLevel0X 4 2 4" xfId="10633"/>
    <cellStyle name="SAPBEXHLevel0X 4 2 5" xfId="9739"/>
    <cellStyle name="SAPBEXHLevel0X 4 3" xfId="5180"/>
    <cellStyle name="SAPBEXHLevel0X 4 3 2" xfId="5884"/>
    <cellStyle name="SAPBEXHLevel0X 4 3 3" xfId="10635"/>
    <cellStyle name="SAPBEXHLevel0X 4 3 4" xfId="9649"/>
    <cellStyle name="SAPBEXHLevel0X 4 4" xfId="2758"/>
    <cellStyle name="SAPBEXHLevel0X 4 4 2" xfId="5883"/>
    <cellStyle name="SAPBEXHLevel0X 4 4 3" xfId="10636"/>
    <cellStyle name="SAPBEXHLevel0X 4 4 4" xfId="9501"/>
    <cellStyle name="SAPBEXHLevel0X 4 5" xfId="5889"/>
    <cellStyle name="SAPBEXHLevel0X 4 5 2" xfId="9392"/>
    <cellStyle name="SAPBEXHLevel0X 4 6" xfId="10632"/>
    <cellStyle name="SAPBEXHLevel0X 4 6 2" xfId="9342"/>
    <cellStyle name="SAPBEXHLevel0X 4 7" xfId="6286"/>
    <cellStyle name="SAPBEXHLevel0X 4 8" xfId="9929"/>
    <cellStyle name="SAPBEXHLevel0X 5" xfId="812"/>
    <cellStyle name="SAPBEXHLevel0X 5 2" xfId="845"/>
    <cellStyle name="SAPBEXHLevel0X 5 2 2" xfId="3546"/>
    <cellStyle name="SAPBEXHLevel0X 5 2 2 2" xfId="5880"/>
    <cellStyle name="SAPBEXHLevel0X 5 2 2 3" xfId="10639"/>
    <cellStyle name="SAPBEXHLevel0X 5 2 3" xfId="5182"/>
    <cellStyle name="SAPBEXHLevel0X 5 2 3 2" xfId="5879"/>
    <cellStyle name="SAPBEXHLevel0X 5 2 3 3" xfId="10640"/>
    <cellStyle name="SAPBEXHLevel0X 5 2 4" xfId="2760"/>
    <cellStyle name="SAPBEXHLevel0X 5 2 4 2" xfId="5878"/>
    <cellStyle name="SAPBEXHLevel0X 5 2 4 3" xfId="10641"/>
    <cellStyle name="SAPBEXHLevel0X 5 2 5" xfId="5881"/>
    <cellStyle name="SAPBEXHLevel0X 5 2 6" xfId="10638"/>
    <cellStyle name="SAPBEXHLevel0X 5 3" xfId="2761"/>
    <cellStyle name="SAPBEXHLevel0X 5 3 2" xfId="3547"/>
    <cellStyle name="SAPBEXHLevel0X 5 3 2 2" xfId="5876"/>
    <cellStyle name="SAPBEXHLevel0X 5 3 2 3" xfId="10643"/>
    <cellStyle name="SAPBEXHLevel0X 5 3 3" xfId="5183"/>
    <cellStyle name="SAPBEXHLevel0X 5 3 3 2" xfId="5875"/>
    <cellStyle name="SAPBEXHLevel0X 5 3 3 3" xfId="10644"/>
    <cellStyle name="SAPBEXHLevel0X 5 3 4" xfId="5877"/>
    <cellStyle name="SAPBEXHLevel0X 5 3 5" xfId="10642"/>
    <cellStyle name="SAPBEXHLevel0X 5 4" xfId="3545"/>
    <cellStyle name="SAPBEXHLevel0X 5 4 2" xfId="5874"/>
    <cellStyle name="SAPBEXHLevel0X 5 4 3" xfId="10645"/>
    <cellStyle name="SAPBEXHLevel0X 5 5" xfId="5181"/>
    <cellStyle name="SAPBEXHLevel0X 5 5 2" xfId="5873"/>
    <cellStyle name="SAPBEXHLevel0X 5 5 3" xfId="10646"/>
    <cellStyle name="SAPBEXHLevel0X 5 6" xfId="2759"/>
    <cellStyle name="SAPBEXHLevel0X 5 6 2" xfId="5872"/>
    <cellStyle name="SAPBEXHLevel0X 5 6 3" xfId="10647"/>
    <cellStyle name="SAPBEXHLevel0X 5 7" xfId="5882"/>
    <cellStyle name="SAPBEXHLevel0X 5 8" xfId="10637"/>
    <cellStyle name="SAPBEXHLevel0X 5 9" xfId="9876"/>
    <cellStyle name="SAPBEXHLevel0X 6" xfId="484"/>
    <cellStyle name="SAPBEXHLevel0X 6 2" xfId="3541"/>
    <cellStyle name="SAPBEXHLevel0X 6 2 2" xfId="5870"/>
    <cellStyle name="SAPBEXHLevel0X 6 2 3" xfId="10649"/>
    <cellStyle name="SAPBEXHLevel0X 6 3" xfId="5184"/>
    <cellStyle name="SAPBEXHLevel0X 6 3 2" xfId="5869"/>
    <cellStyle name="SAPBEXHLevel0X 6 3 3" xfId="10650"/>
    <cellStyle name="SAPBEXHLevel0X 6 4" xfId="2755"/>
    <cellStyle name="SAPBEXHLevel0X 6 4 2" xfId="5868"/>
    <cellStyle name="SAPBEXHLevel0X 6 4 3" xfId="10651"/>
    <cellStyle name="SAPBEXHLevel0X 6 5" xfId="5871"/>
    <cellStyle name="SAPBEXHLevel0X 6 6" xfId="10648"/>
    <cellStyle name="SAPBEXHLevel0X 7" xfId="3174"/>
    <cellStyle name="SAPBEXHLevel0X 7 2" xfId="3681"/>
    <cellStyle name="SAPBEXHLevel0X 7 2 2" xfId="5866"/>
    <cellStyle name="SAPBEXHLevel0X 7 2 3" xfId="10653"/>
    <cellStyle name="SAPBEXHLevel0X 7 3" xfId="5185"/>
    <cellStyle name="SAPBEXHLevel0X 7 3 2" xfId="5865"/>
    <cellStyle name="SAPBEXHLevel0X 7 3 3" xfId="10654"/>
    <cellStyle name="SAPBEXHLevel0X 7 4" xfId="5867"/>
    <cellStyle name="SAPBEXHLevel0X 7 5" xfId="10652"/>
    <cellStyle name="SAPBEXHLevel0X 7 6" xfId="9723"/>
    <cellStyle name="SAPBEXHLevel0X 8" xfId="3367"/>
    <cellStyle name="SAPBEXHLevel0X 8 2" xfId="3695"/>
    <cellStyle name="SAPBEXHLevel0X 8 2 2" xfId="5863"/>
    <cellStyle name="SAPBEXHLevel0X 8 2 3" xfId="10656"/>
    <cellStyle name="SAPBEXHLevel0X 8 3" xfId="5864"/>
    <cellStyle name="SAPBEXHLevel0X 8 4" xfId="10655"/>
    <cellStyle name="SAPBEXHLevel0X 8 5" xfId="9598"/>
    <cellStyle name="SAPBEXHLevel0X 9" xfId="3476"/>
    <cellStyle name="SAPBEXHLevel0X 9 2" xfId="5862"/>
    <cellStyle name="SAPBEXHLevel0X 9 3" xfId="10657"/>
    <cellStyle name="SAPBEXHLevel0X 9 4" xfId="9370"/>
    <cellStyle name="SAPBEXHLevel0X_2010-2012 Program Workbook_Incent_FS" xfId="6285"/>
    <cellStyle name="SAPBEXHLevel1" xfId="343"/>
    <cellStyle name="SAPBEXHLevel1 10" xfId="3844"/>
    <cellStyle name="SAPBEXHLevel1 10 2" xfId="5860"/>
    <cellStyle name="SAPBEXHLevel1 10 3" xfId="10659"/>
    <cellStyle name="SAPBEXHLevel1 11" xfId="5186"/>
    <cellStyle name="SAPBEXHLevel1 11 2" xfId="5859"/>
    <cellStyle name="SAPBEXHLevel1 11 3" xfId="10660"/>
    <cellStyle name="SAPBEXHLevel1 12" xfId="1787"/>
    <cellStyle name="SAPBEXHLevel1 12 2" xfId="5858"/>
    <cellStyle name="SAPBEXHLevel1 12 3" xfId="10661"/>
    <cellStyle name="SAPBEXHLevel1 13" xfId="5861"/>
    <cellStyle name="SAPBEXHLevel1 14" xfId="10658"/>
    <cellStyle name="SAPBEXHLevel1 2" xfId="344"/>
    <cellStyle name="SAPBEXHLevel1 2 2" xfId="710"/>
    <cellStyle name="SAPBEXHLevel1 2 2 2" xfId="3549"/>
    <cellStyle name="SAPBEXHLevel1 2 2 2 2" xfId="5854"/>
    <cellStyle name="SAPBEXHLevel1 2 2 2 3" xfId="10664"/>
    <cellStyle name="SAPBEXHLevel1 2 2 3" xfId="5856"/>
    <cellStyle name="SAPBEXHLevel1 2 2 4" xfId="10663"/>
    <cellStyle name="SAPBEXHLevel1 2 3" xfId="5187"/>
    <cellStyle name="SAPBEXHLevel1 2 3 2" xfId="5853"/>
    <cellStyle name="SAPBEXHLevel1 2 3 3" xfId="10665"/>
    <cellStyle name="SAPBEXHLevel1 2 3 4" xfId="9808"/>
    <cellStyle name="SAPBEXHLevel1 2 4" xfId="2763"/>
    <cellStyle name="SAPBEXHLevel1 2 4 2" xfId="5852"/>
    <cellStyle name="SAPBEXHLevel1 2 4 3" xfId="10666"/>
    <cellStyle name="SAPBEXHLevel1 2 4 4" xfId="9535"/>
    <cellStyle name="SAPBEXHLevel1 2 5" xfId="5857"/>
    <cellStyle name="SAPBEXHLevel1 2 5 2" xfId="9427"/>
    <cellStyle name="SAPBEXHLevel1 2 6" xfId="10662"/>
    <cellStyle name="SAPBEXHLevel1 3" xfId="345"/>
    <cellStyle name="SAPBEXHLevel1 3 2" xfId="3550"/>
    <cellStyle name="SAPBEXHLevel1 3 2 2" xfId="5850"/>
    <cellStyle name="SAPBEXHLevel1 3 2 3" xfId="10668"/>
    <cellStyle name="SAPBEXHLevel1 3 2 4" xfId="9851"/>
    <cellStyle name="SAPBEXHLevel1 3 3" xfId="5188"/>
    <cellStyle name="SAPBEXHLevel1 3 3 2" xfId="5849"/>
    <cellStyle name="SAPBEXHLevel1 3 3 3" xfId="10669"/>
    <cellStyle name="SAPBEXHLevel1 3 3 4" xfId="9691"/>
    <cellStyle name="SAPBEXHLevel1 3 4" xfId="2764"/>
    <cellStyle name="SAPBEXHLevel1 3 4 2" xfId="5848"/>
    <cellStyle name="SAPBEXHLevel1 3 4 3" xfId="10670"/>
    <cellStyle name="SAPBEXHLevel1 3 4 4" xfId="9561"/>
    <cellStyle name="SAPBEXHLevel1 3 5" xfId="5851"/>
    <cellStyle name="SAPBEXHLevel1 3 5 2" xfId="9462"/>
    <cellStyle name="SAPBEXHLevel1 3 6" xfId="10667"/>
    <cellStyle name="SAPBEXHLevel1 3 7" xfId="10044"/>
    <cellStyle name="SAPBEXHLevel1 4" xfId="346"/>
    <cellStyle name="SAPBEXHLevel1 4 2" xfId="347"/>
    <cellStyle name="SAPBEXHLevel1 4 2 2" xfId="3551"/>
    <cellStyle name="SAPBEXHLevel1 4 2 2 2" xfId="5844"/>
    <cellStyle name="SAPBEXHLevel1 4 2 2 3" xfId="10673"/>
    <cellStyle name="SAPBEXHLevel1 4 2 3" xfId="5845"/>
    <cellStyle name="SAPBEXHLevel1 4 2 4" xfId="10672"/>
    <cellStyle name="SAPBEXHLevel1 4 2 5" xfId="9857"/>
    <cellStyle name="SAPBEXHLevel1 4 3" xfId="5189"/>
    <cellStyle name="SAPBEXHLevel1 4 3 2" xfId="5843"/>
    <cellStyle name="SAPBEXHLevel1 4 3 3" xfId="10674"/>
    <cellStyle name="SAPBEXHLevel1 4 3 4" xfId="9688"/>
    <cellStyle name="SAPBEXHLevel1 4 4" xfId="2765"/>
    <cellStyle name="SAPBEXHLevel1 4 4 2" xfId="5842"/>
    <cellStyle name="SAPBEXHLevel1 4 4 3" xfId="10675"/>
    <cellStyle name="SAPBEXHLevel1 4 4 4" xfId="9607"/>
    <cellStyle name="SAPBEXHLevel1 4 5" xfId="5846"/>
    <cellStyle name="SAPBEXHLevel1 4 5 2" xfId="11059"/>
    <cellStyle name="SAPBEXHLevel1 4 6" xfId="10671"/>
    <cellStyle name="SAPBEXHLevel1 4 7" xfId="10082"/>
    <cellStyle name="SAPBEXHLevel1 5" xfId="813"/>
    <cellStyle name="SAPBEXHLevel1 5 2" xfId="846"/>
    <cellStyle name="SAPBEXHLevel1 5 2 2" xfId="3553"/>
    <cellStyle name="SAPBEXHLevel1 5 2 2 2" xfId="5839"/>
    <cellStyle name="SAPBEXHLevel1 5 2 2 3" xfId="10678"/>
    <cellStyle name="SAPBEXHLevel1 5 2 3" xfId="5191"/>
    <cellStyle name="SAPBEXHLevel1 5 2 3 2" xfId="5838"/>
    <cellStyle name="SAPBEXHLevel1 5 2 3 3" xfId="10679"/>
    <cellStyle name="SAPBEXHLevel1 5 2 4" xfId="2767"/>
    <cellStyle name="SAPBEXHLevel1 5 2 4 2" xfId="5837"/>
    <cellStyle name="SAPBEXHLevel1 5 2 4 3" xfId="10680"/>
    <cellStyle name="SAPBEXHLevel1 5 2 5" xfId="5840"/>
    <cellStyle name="SAPBEXHLevel1 5 2 6" xfId="10677"/>
    <cellStyle name="SAPBEXHLevel1 5 2 7" xfId="9738"/>
    <cellStyle name="SAPBEXHLevel1 5 3" xfId="2768"/>
    <cellStyle name="SAPBEXHLevel1 5 3 2" xfId="3554"/>
    <cellStyle name="SAPBEXHLevel1 5 3 2 2" xfId="5833"/>
    <cellStyle name="SAPBEXHLevel1 5 3 2 3" xfId="10682"/>
    <cellStyle name="SAPBEXHLevel1 5 3 3" xfId="5192"/>
    <cellStyle name="SAPBEXHLevel1 5 3 3 2" xfId="5832"/>
    <cellStyle name="SAPBEXHLevel1 5 3 3 3" xfId="10683"/>
    <cellStyle name="SAPBEXHLevel1 5 3 4" xfId="5836"/>
    <cellStyle name="SAPBEXHLevel1 5 3 5" xfId="10681"/>
    <cellStyle name="SAPBEXHLevel1 5 3 6" xfId="9648"/>
    <cellStyle name="SAPBEXHLevel1 5 4" xfId="3552"/>
    <cellStyle name="SAPBEXHLevel1 5 4 2" xfId="5831"/>
    <cellStyle name="SAPBEXHLevel1 5 4 3" xfId="10684"/>
    <cellStyle name="SAPBEXHLevel1 5 4 4" xfId="9500"/>
    <cellStyle name="SAPBEXHLevel1 5 5" xfId="5190"/>
    <cellStyle name="SAPBEXHLevel1 5 5 2" xfId="5830"/>
    <cellStyle name="SAPBEXHLevel1 5 5 3" xfId="10685"/>
    <cellStyle name="SAPBEXHLevel1 5 5 4" xfId="9391"/>
    <cellStyle name="SAPBEXHLevel1 5 6" xfId="2766"/>
    <cellStyle name="SAPBEXHLevel1 5 6 2" xfId="5829"/>
    <cellStyle name="SAPBEXHLevel1 5 6 3" xfId="10686"/>
    <cellStyle name="SAPBEXHLevel1 5 6 4" xfId="9350"/>
    <cellStyle name="SAPBEXHLevel1 5 7" xfId="5841"/>
    <cellStyle name="SAPBEXHLevel1 5 8" xfId="10676"/>
    <cellStyle name="SAPBEXHLevel1 5 9" xfId="9928"/>
    <cellStyle name="SAPBEXHLevel1 6" xfId="485"/>
    <cellStyle name="SAPBEXHLevel1 6 2" xfId="3548"/>
    <cellStyle name="SAPBEXHLevel1 6 2 2" xfId="5827"/>
    <cellStyle name="SAPBEXHLevel1 6 2 3" xfId="10688"/>
    <cellStyle name="SAPBEXHLevel1 6 3" xfId="5193"/>
    <cellStyle name="SAPBEXHLevel1 6 3 2" xfId="5826"/>
    <cellStyle name="SAPBEXHLevel1 6 3 3" xfId="10689"/>
    <cellStyle name="SAPBEXHLevel1 6 4" xfId="2762"/>
    <cellStyle name="SAPBEXHLevel1 6 4 2" xfId="5825"/>
    <cellStyle name="SAPBEXHLevel1 6 4 3" xfId="10690"/>
    <cellStyle name="SAPBEXHLevel1 6 5" xfId="5828"/>
    <cellStyle name="SAPBEXHLevel1 6 6" xfId="10687"/>
    <cellStyle name="SAPBEXHLevel1 7" xfId="3175"/>
    <cellStyle name="SAPBEXHLevel1 7 2" xfId="3682"/>
    <cellStyle name="SAPBEXHLevel1 7 2 2" xfId="5823"/>
    <cellStyle name="SAPBEXHLevel1 7 2 3" xfId="10692"/>
    <cellStyle name="SAPBEXHLevel1 7 3" xfId="5194"/>
    <cellStyle name="SAPBEXHLevel1 7 3 2" xfId="5822"/>
    <cellStyle name="SAPBEXHLevel1 7 3 3" xfId="10693"/>
    <cellStyle name="SAPBEXHLevel1 7 4" xfId="5824"/>
    <cellStyle name="SAPBEXHLevel1 7 5" xfId="10691"/>
    <cellStyle name="SAPBEXHLevel1 7 6" xfId="9529"/>
    <cellStyle name="SAPBEXHLevel1 8" xfId="3368"/>
    <cellStyle name="SAPBEXHLevel1 8 2" xfId="3696"/>
    <cellStyle name="SAPBEXHLevel1 8 2 2" xfId="5820"/>
    <cellStyle name="SAPBEXHLevel1 8 2 3" xfId="10695"/>
    <cellStyle name="SAPBEXHLevel1 8 3" xfId="5821"/>
    <cellStyle name="SAPBEXHLevel1 8 4" xfId="10694"/>
    <cellStyle name="SAPBEXHLevel1 8 5" xfId="7005"/>
    <cellStyle name="SAPBEXHLevel1 9" xfId="3477"/>
    <cellStyle name="SAPBEXHLevel1 9 2" xfId="5819"/>
    <cellStyle name="SAPBEXHLevel1 9 3" xfId="10696"/>
    <cellStyle name="SAPBEXHLevel1 9 4" xfId="6284"/>
    <cellStyle name="SAPBEXHLevel1X" xfId="348"/>
    <cellStyle name="SAPBEXHLevel1X 10" xfId="3845"/>
    <cellStyle name="SAPBEXHLevel1X 10 2" xfId="5817"/>
    <cellStyle name="SAPBEXHLevel1X 10 3" xfId="10698"/>
    <cellStyle name="SAPBEXHLevel1X 10 4" xfId="7004"/>
    <cellStyle name="SAPBEXHLevel1X 11" xfId="5195"/>
    <cellStyle name="SAPBEXHLevel1X 11 2" xfId="5816"/>
    <cellStyle name="SAPBEXHLevel1X 11 3" xfId="10699"/>
    <cellStyle name="SAPBEXHLevel1X 11 4" xfId="6283"/>
    <cellStyle name="SAPBEXHLevel1X 12" xfId="1788"/>
    <cellStyle name="SAPBEXHLevel1X 12 2" xfId="5815"/>
    <cellStyle name="SAPBEXHLevel1X 12 3" xfId="10700"/>
    <cellStyle name="SAPBEXHLevel1X 13" xfId="5818"/>
    <cellStyle name="SAPBEXHLevel1X 14" xfId="10697"/>
    <cellStyle name="SAPBEXHLevel1X 2" xfId="349"/>
    <cellStyle name="SAPBEXHLevel1X 2 2" xfId="3556"/>
    <cellStyle name="SAPBEXHLevel1X 2 2 2" xfId="5813"/>
    <cellStyle name="SAPBEXHLevel1X 2 2 2 2" xfId="6281"/>
    <cellStyle name="SAPBEXHLevel1X 2 2 3" xfId="10702"/>
    <cellStyle name="SAPBEXHLevel1X 2 2 4" xfId="9802"/>
    <cellStyle name="SAPBEXHLevel1X 2 3" xfId="5196"/>
    <cellStyle name="SAPBEXHLevel1X 2 3 2" xfId="5812"/>
    <cellStyle name="SAPBEXHLevel1X 2 3 3" xfId="10703"/>
    <cellStyle name="SAPBEXHLevel1X 2 3 4" xfId="9694"/>
    <cellStyle name="SAPBEXHLevel1X 2 4" xfId="2770"/>
    <cellStyle name="SAPBEXHLevel1X 2 4 2" xfId="5811"/>
    <cellStyle name="SAPBEXHLevel1X 2 4 3" xfId="10704"/>
    <cellStyle name="SAPBEXHLevel1X 2 4 4" xfId="9557"/>
    <cellStyle name="SAPBEXHLevel1X 2 5" xfId="5814"/>
    <cellStyle name="SAPBEXHLevel1X 2 5 2" xfId="9461"/>
    <cellStyle name="SAPBEXHLevel1X 2 6" xfId="10701"/>
    <cellStyle name="SAPBEXHLevel1X 2 6 2" xfId="9675"/>
    <cellStyle name="SAPBEXHLevel1X 2 7" xfId="6282"/>
    <cellStyle name="SAPBEXHLevel1X 2 8" xfId="10043"/>
    <cellStyle name="SAPBEXHLevel1X 3" xfId="350"/>
    <cellStyle name="SAPBEXHLevel1X 3 2" xfId="3557"/>
    <cellStyle name="SAPBEXHLevel1X 3 2 2" xfId="5809"/>
    <cellStyle name="SAPBEXHLevel1X 3 2 2 2" xfId="6279"/>
    <cellStyle name="SAPBEXHLevel1X 3 2 3" xfId="10706"/>
    <cellStyle name="SAPBEXHLevel1X 3 2 4" xfId="9826"/>
    <cellStyle name="SAPBEXHLevel1X 3 3" xfId="5197"/>
    <cellStyle name="SAPBEXHLevel1X 3 3 2" xfId="5808"/>
    <cellStyle name="SAPBEXHLevel1X 3 3 3" xfId="10707"/>
    <cellStyle name="SAPBEXHLevel1X 3 3 4" xfId="9768"/>
    <cellStyle name="SAPBEXHLevel1X 3 4" xfId="2771"/>
    <cellStyle name="SAPBEXHLevel1X 3 4 2" xfId="5807"/>
    <cellStyle name="SAPBEXHLevel1X 3 4 3" xfId="10708"/>
    <cellStyle name="SAPBEXHLevel1X 3 4 4" xfId="9606"/>
    <cellStyle name="SAPBEXHLevel1X 3 5" xfId="5810"/>
    <cellStyle name="SAPBEXHLevel1X 3 5 2" xfId="11057"/>
    <cellStyle name="SAPBEXHLevel1X 3 6" xfId="10705"/>
    <cellStyle name="SAPBEXHLevel1X 3 6 2" xfId="9373"/>
    <cellStyle name="SAPBEXHLevel1X 3 7" xfId="6280"/>
    <cellStyle name="SAPBEXHLevel1X 3 8" xfId="10081"/>
    <cellStyle name="SAPBEXHLevel1X 4" xfId="351"/>
    <cellStyle name="SAPBEXHLevel1X 4 2" xfId="352"/>
    <cellStyle name="SAPBEXHLevel1X 4 2 2" xfId="3558"/>
    <cellStyle name="SAPBEXHLevel1X 4 2 2 2" xfId="5803"/>
    <cellStyle name="SAPBEXHLevel1X 4 2 2 3" xfId="10711"/>
    <cellStyle name="SAPBEXHLevel1X 4 2 3" xfId="5805"/>
    <cellStyle name="SAPBEXHLevel1X 4 2 4" xfId="10710"/>
    <cellStyle name="SAPBEXHLevel1X 4 2 5" xfId="11105"/>
    <cellStyle name="SAPBEXHLevel1X 4 3" xfId="5198"/>
    <cellStyle name="SAPBEXHLevel1X 4 3 2" xfId="5802"/>
    <cellStyle name="SAPBEXHLevel1X 4 3 3" xfId="10712"/>
    <cellStyle name="SAPBEXHLevel1X 4 3 4" xfId="9647"/>
    <cellStyle name="SAPBEXHLevel1X 4 4" xfId="2772"/>
    <cellStyle name="SAPBEXHLevel1X 4 4 2" xfId="5801"/>
    <cellStyle name="SAPBEXHLevel1X 4 4 3" xfId="10713"/>
    <cellStyle name="SAPBEXHLevel1X 4 4 4" xfId="9499"/>
    <cellStyle name="SAPBEXHLevel1X 4 5" xfId="5806"/>
    <cellStyle name="SAPBEXHLevel1X 4 5 2" xfId="9390"/>
    <cellStyle name="SAPBEXHLevel1X 4 6" xfId="10709"/>
    <cellStyle name="SAPBEXHLevel1X 4 6 2" xfId="9450"/>
    <cellStyle name="SAPBEXHLevel1X 4 7" xfId="6278"/>
    <cellStyle name="SAPBEXHLevel1X 4 8" xfId="9927"/>
    <cellStyle name="SAPBEXHLevel1X 5" xfId="814"/>
    <cellStyle name="SAPBEXHLevel1X 5 2" xfId="847"/>
    <cellStyle name="SAPBEXHLevel1X 5 2 2" xfId="3560"/>
    <cellStyle name="SAPBEXHLevel1X 5 2 2 2" xfId="5798"/>
    <cellStyle name="SAPBEXHLevel1X 5 2 2 3" xfId="10716"/>
    <cellStyle name="SAPBEXHLevel1X 5 2 3" xfId="5200"/>
    <cellStyle name="SAPBEXHLevel1X 5 2 3 2" xfId="5797"/>
    <cellStyle name="SAPBEXHLevel1X 5 2 3 3" xfId="10717"/>
    <cellStyle name="SAPBEXHLevel1X 5 2 4" xfId="2774"/>
    <cellStyle name="SAPBEXHLevel1X 5 2 4 2" xfId="5795"/>
    <cellStyle name="SAPBEXHLevel1X 5 2 4 3" xfId="10718"/>
    <cellStyle name="SAPBEXHLevel1X 5 2 5" xfId="5799"/>
    <cellStyle name="SAPBEXHLevel1X 5 2 6" xfId="10715"/>
    <cellStyle name="SAPBEXHLevel1X 5 3" xfId="2775"/>
    <cellStyle name="SAPBEXHLevel1X 5 3 2" xfId="3561"/>
    <cellStyle name="SAPBEXHLevel1X 5 3 2 2" xfId="5793"/>
    <cellStyle name="SAPBEXHLevel1X 5 3 2 3" xfId="10720"/>
    <cellStyle name="SAPBEXHLevel1X 5 3 3" xfId="5201"/>
    <cellStyle name="SAPBEXHLevel1X 5 3 3 2" xfId="5792"/>
    <cellStyle name="SAPBEXHLevel1X 5 3 3 3" xfId="10721"/>
    <cellStyle name="SAPBEXHLevel1X 5 3 4" xfId="5794"/>
    <cellStyle name="SAPBEXHLevel1X 5 3 5" xfId="10719"/>
    <cellStyle name="SAPBEXHLevel1X 5 4" xfId="3559"/>
    <cellStyle name="SAPBEXHLevel1X 5 4 2" xfId="5791"/>
    <cellStyle name="SAPBEXHLevel1X 5 4 3" xfId="10722"/>
    <cellStyle name="SAPBEXHLevel1X 5 5" xfId="5199"/>
    <cellStyle name="SAPBEXHLevel1X 5 5 2" xfId="5790"/>
    <cellStyle name="SAPBEXHLevel1X 5 5 3" xfId="10723"/>
    <cellStyle name="SAPBEXHLevel1X 5 6" xfId="2773"/>
    <cellStyle name="SAPBEXHLevel1X 5 6 2" xfId="5789"/>
    <cellStyle name="SAPBEXHLevel1X 5 6 3" xfId="10724"/>
    <cellStyle name="SAPBEXHLevel1X 5 7" xfId="5800"/>
    <cellStyle name="SAPBEXHLevel1X 5 8" xfId="10714"/>
    <cellStyle name="SAPBEXHLevel1X 5 9" xfId="9875"/>
    <cellStyle name="SAPBEXHLevel1X 6" xfId="486"/>
    <cellStyle name="SAPBEXHLevel1X 6 2" xfId="3555"/>
    <cellStyle name="SAPBEXHLevel1X 6 2 2" xfId="5787"/>
    <cellStyle name="SAPBEXHLevel1X 6 2 3" xfId="10726"/>
    <cellStyle name="SAPBEXHLevel1X 6 3" xfId="5202"/>
    <cellStyle name="SAPBEXHLevel1X 6 3 2" xfId="5786"/>
    <cellStyle name="SAPBEXHLevel1X 6 3 3" xfId="10727"/>
    <cellStyle name="SAPBEXHLevel1X 6 4" xfId="2769"/>
    <cellStyle name="SAPBEXHLevel1X 6 4 2" xfId="5785"/>
    <cellStyle name="SAPBEXHLevel1X 6 4 3" xfId="10728"/>
    <cellStyle name="SAPBEXHLevel1X 6 5" xfId="5788"/>
    <cellStyle name="SAPBEXHLevel1X 6 6" xfId="10725"/>
    <cellStyle name="SAPBEXHLevel1X 7" xfId="3176"/>
    <cellStyle name="SAPBEXHLevel1X 7 2" xfId="3683"/>
    <cellStyle name="SAPBEXHLevel1X 7 2 2" xfId="5781"/>
    <cellStyle name="SAPBEXHLevel1X 7 2 3" xfId="10730"/>
    <cellStyle name="SAPBEXHLevel1X 7 3" xfId="5203"/>
    <cellStyle name="SAPBEXHLevel1X 7 3 2" xfId="5780"/>
    <cellStyle name="SAPBEXHLevel1X 7 3 3" xfId="10731"/>
    <cellStyle name="SAPBEXHLevel1X 7 4" xfId="5782"/>
    <cellStyle name="SAPBEXHLevel1X 7 5" xfId="10729"/>
    <cellStyle name="SAPBEXHLevel1X 7 6" xfId="9871"/>
    <cellStyle name="SAPBEXHLevel1X 8" xfId="3369"/>
    <cellStyle name="SAPBEXHLevel1X 8 2" xfId="3697"/>
    <cellStyle name="SAPBEXHLevel1X 8 2 2" xfId="5778"/>
    <cellStyle name="SAPBEXHLevel1X 8 2 3" xfId="10733"/>
    <cellStyle name="SAPBEXHLevel1X 8 3" xfId="5779"/>
    <cellStyle name="SAPBEXHLevel1X 8 4" xfId="10732"/>
    <cellStyle name="SAPBEXHLevel1X 8 5" xfId="9865"/>
    <cellStyle name="SAPBEXHLevel1X 9" xfId="3478"/>
    <cellStyle name="SAPBEXHLevel1X 9 2" xfId="5777"/>
    <cellStyle name="SAPBEXHLevel1X 9 3" xfId="10734"/>
    <cellStyle name="SAPBEXHLevel1X 9 4" xfId="9686"/>
    <cellStyle name="SAPBEXHLevel1X_2010-2012 Program Workbook_Incent_FS" xfId="6277"/>
    <cellStyle name="SAPBEXHLevel2" xfId="353"/>
    <cellStyle name="SAPBEXHLevel2 10" xfId="3846"/>
    <cellStyle name="SAPBEXHLevel2 10 2" xfId="5775"/>
    <cellStyle name="SAPBEXHLevel2 10 3" xfId="10736"/>
    <cellStyle name="SAPBEXHLevel2 11" xfId="5204"/>
    <cellStyle name="SAPBEXHLevel2 11 2" xfId="5774"/>
    <cellStyle name="SAPBEXHLevel2 11 3" xfId="10737"/>
    <cellStyle name="SAPBEXHLevel2 12" xfId="1789"/>
    <cellStyle name="SAPBEXHLevel2 12 2" xfId="5773"/>
    <cellStyle name="SAPBEXHLevel2 12 3" xfId="10738"/>
    <cellStyle name="SAPBEXHLevel2 13" xfId="5776"/>
    <cellStyle name="SAPBEXHLevel2 14" xfId="10735"/>
    <cellStyle name="SAPBEXHLevel2 2" xfId="354"/>
    <cellStyle name="SAPBEXHLevel2 2 2" xfId="711"/>
    <cellStyle name="SAPBEXHLevel2 2 2 2" xfId="3563"/>
    <cellStyle name="SAPBEXHLevel2 2 2 2 2" xfId="5770"/>
    <cellStyle name="SAPBEXHLevel2 2 2 2 3" xfId="10741"/>
    <cellStyle name="SAPBEXHLevel2 2 2 3" xfId="5771"/>
    <cellStyle name="SAPBEXHLevel2 2 2 4" xfId="10740"/>
    <cellStyle name="SAPBEXHLevel2 2 3" xfId="5205"/>
    <cellStyle name="SAPBEXHLevel2 2 3 2" xfId="5769"/>
    <cellStyle name="SAPBEXHLevel2 2 3 3" xfId="10742"/>
    <cellStyle name="SAPBEXHLevel2 2 3 4" xfId="11068"/>
    <cellStyle name="SAPBEXHLevel2 2 4" xfId="2777"/>
    <cellStyle name="SAPBEXHLevel2 2 4 2" xfId="5768"/>
    <cellStyle name="SAPBEXHLevel2 2 4 3" xfId="10743"/>
    <cellStyle name="SAPBEXHLevel2 2 4 4" xfId="9534"/>
    <cellStyle name="SAPBEXHLevel2 2 5" xfId="5772"/>
    <cellStyle name="SAPBEXHLevel2 2 5 2" xfId="9426"/>
    <cellStyle name="SAPBEXHLevel2 2 6" xfId="10739"/>
    <cellStyle name="SAPBEXHLevel2 3" xfId="355"/>
    <cellStyle name="SAPBEXHLevel2 3 2" xfId="3564"/>
    <cellStyle name="SAPBEXHLevel2 3 2 2" xfId="5766"/>
    <cellStyle name="SAPBEXHLevel2 3 2 3" xfId="10745"/>
    <cellStyle name="SAPBEXHLevel2 3 2 4" xfId="9852"/>
    <cellStyle name="SAPBEXHLevel2 3 3" xfId="5206"/>
    <cellStyle name="SAPBEXHLevel2 3 3 2" xfId="5765"/>
    <cellStyle name="SAPBEXHLevel2 3 3 3" xfId="10746"/>
    <cellStyle name="SAPBEXHLevel2 3 3 4" xfId="9706"/>
    <cellStyle name="SAPBEXHLevel2 3 4" xfId="2778"/>
    <cellStyle name="SAPBEXHLevel2 3 4 2" xfId="5764"/>
    <cellStyle name="SAPBEXHLevel2 3 4 3" xfId="10747"/>
    <cellStyle name="SAPBEXHLevel2 3 4 4" xfId="9556"/>
    <cellStyle name="SAPBEXHLevel2 3 5" xfId="5767"/>
    <cellStyle name="SAPBEXHLevel2 3 5 2" xfId="9460"/>
    <cellStyle name="SAPBEXHLevel2 3 6" xfId="10744"/>
    <cellStyle name="SAPBEXHLevel2 3 7" xfId="10038"/>
    <cellStyle name="SAPBEXHLevel2 4" xfId="356"/>
    <cellStyle name="SAPBEXHLevel2 4 2" xfId="357"/>
    <cellStyle name="SAPBEXHLevel2 4 2 2" xfId="3565"/>
    <cellStyle name="SAPBEXHLevel2 4 2 2 2" xfId="5761"/>
    <cellStyle name="SAPBEXHLevel2 4 2 2 3" xfId="10750"/>
    <cellStyle name="SAPBEXHLevel2 4 2 3" xfId="5762"/>
    <cellStyle name="SAPBEXHLevel2 4 2 4" xfId="10749"/>
    <cellStyle name="SAPBEXHLevel2 4 2 5" xfId="9902"/>
    <cellStyle name="SAPBEXHLevel2 4 3" xfId="5207"/>
    <cellStyle name="SAPBEXHLevel2 4 3 2" xfId="5760"/>
    <cellStyle name="SAPBEXHLevel2 4 3 3" xfId="10751"/>
    <cellStyle name="SAPBEXHLevel2 4 3 4" xfId="9900"/>
    <cellStyle name="SAPBEXHLevel2 4 4" xfId="2779"/>
    <cellStyle name="SAPBEXHLevel2 4 4 2" xfId="5759"/>
    <cellStyle name="SAPBEXHLevel2 4 4 3" xfId="10752"/>
    <cellStyle name="SAPBEXHLevel2 4 4 4" xfId="9605"/>
    <cellStyle name="SAPBEXHLevel2 4 5" xfId="5763"/>
    <cellStyle name="SAPBEXHLevel2 4 5 2" xfId="11053"/>
    <cellStyle name="SAPBEXHLevel2 4 6" xfId="10748"/>
    <cellStyle name="SAPBEXHLevel2 4 7" xfId="10080"/>
    <cellStyle name="SAPBEXHLevel2 5" xfId="815"/>
    <cellStyle name="SAPBEXHLevel2 5 2" xfId="848"/>
    <cellStyle name="SAPBEXHLevel2 5 2 2" xfId="3567"/>
    <cellStyle name="SAPBEXHLevel2 5 2 2 2" xfId="5756"/>
    <cellStyle name="SAPBEXHLevel2 5 2 2 3" xfId="10755"/>
    <cellStyle name="SAPBEXHLevel2 5 2 3" xfId="5209"/>
    <cellStyle name="SAPBEXHLevel2 5 2 3 2" xfId="5755"/>
    <cellStyle name="SAPBEXHLevel2 5 2 3 3" xfId="10756"/>
    <cellStyle name="SAPBEXHLevel2 5 2 4" xfId="2781"/>
    <cellStyle name="SAPBEXHLevel2 5 2 4 2" xfId="5754"/>
    <cellStyle name="SAPBEXHLevel2 5 2 4 3" xfId="10757"/>
    <cellStyle name="SAPBEXHLevel2 5 2 5" xfId="5757"/>
    <cellStyle name="SAPBEXHLevel2 5 2 6" xfId="10754"/>
    <cellStyle name="SAPBEXHLevel2 5 2 7" xfId="9737"/>
    <cellStyle name="SAPBEXHLevel2 5 3" xfId="2782"/>
    <cellStyle name="SAPBEXHLevel2 5 3 2" xfId="3568"/>
    <cellStyle name="SAPBEXHLevel2 5 3 2 2" xfId="5751"/>
    <cellStyle name="SAPBEXHLevel2 5 3 2 3" xfId="10759"/>
    <cellStyle name="SAPBEXHLevel2 5 3 3" xfId="5210"/>
    <cellStyle name="SAPBEXHLevel2 5 3 3 2" xfId="5750"/>
    <cellStyle name="SAPBEXHLevel2 5 3 3 3" xfId="10760"/>
    <cellStyle name="SAPBEXHLevel2 5 3 4" xfId="5752"/>
    <cellStyle name="SAPBEXHLevel2 5 3 5" xfId="10758"/>
    <cellStyle name="SAPBEXHLevel2 5 3 6" xfId="9646"/>
    <cellStyle name="SAPBEXHLevel2 5 4" xfId="3566"/>
    <cellStyle name="SAPBEXHLevel2 5 4 2" xfId="5749"/>
    <cellStyle name="SAPBEXHLevel2 5 4 3" xfId="10761"/>
    <cellStyle name="SAPBEXHLevel2 5 4 4" xfId="9498"/>
    <cellStyle name="SAPBEXHLevel2 5 5" xfId="5208"/>
    <cellStyle name="SAPBEXHLevel2 5 5 2" xfId="5748"/>
    <cellStyle name="SAPBEXHLevel2 5 5 3" xfId="10762"/>
    <cellStyle name="SAPBEXHLevel2 5 5 4" xfId="9389"/>
    <cellStyle name="SAPBEXHLevel2 5 6" xfId="2780"/>
    <cellStyle name="SAPBEXHLevel2 5 6 2" xfId="5747"/>
    <cellStyle name="SAPBEXHLevel2 5 6 3" xfId="10763"/>
    <cellStyle name="SAPBEXHLevel2 5 6 4" xfId="9708"/>
    <cellStyle name="SAPBEXHLevel2 5 7" xfId="5758"/>
    <cellStyle name="SAPBEXHLevel2 5 8" xfId="10753"/>
    <cellStyle name="SAPBEXHLevel2 5 9" xfId="9926"/>
    <cellStyle name="SAPBEXHLevel2 6" xfId="487"/>
    <cellStyle name="SAPBEXHLevel2 6 2" xfId="3562"/>
    <cellStyle name="SAPBEXHLevel2 6 2 2" xfId="5744"/>
    <cellStyle name="SAPBEXHLevel2 6 2 3" xfId="10765"/>
    <cellStyle name="SAPBEXHLevel2 6 3" xfId="5211"/>
    <cellStyle name="SAPBEXHLevel2 6 3 2" xfId="5743"/>
    <cellStyle name="SAPBEXHLevel2 6 3 3" xfId="10766"/>
    <cellStyle name="SAPBEXHLevel2 6 4" xfId="2776"/>
    <cellStyle name="SAPBEXHLevel2 6 4 2" xfId="5742"/>
    <cellStyle name="SAPBEXHLevel2 6 4 3" xfId="10767"/>
    <cellStyle name="SAPBEXHLevel2 6 5" xfId="5746"/>
    <cellStyle name="SAPBEXHLevel2 6 6" xfId="10764"/>
    <cellStyle name="SAPBEXHLevel2 7" xfId="3177"/>
    <cellStyle name="SAPBEXHLevel2 7 2" xfId="3684"/>
    <cellStyle name="SAPBEXHLevel2 7 2 2" xfId="5740"/>
    <cellStyle name="SAPBEXHLevel2 7 2 3" xfId="10769"/>
    <cellStyle name="SAPBEXHLevel2 7 3" xfId="5212"/>
    <cellStyle name="SAPBEXHLevel2 7 3 2" xfId="5739"/>
    <cellStyle name="SAPBEXHLevel2 7 3 3" xfId="10770"/>
    <cellStyle name="SAPBEXHLevel2 7 4" xfId="5741"/>
    <cellStyle name="SAPBEXHLevel2 7 5" xfId="10768"/>
    <cellStyle name="SAPBEXHLevel2 7 6" xfId="11046"/>
    <cellStyle name="SAPBEXHLevel2 8" xfId="3370"/>
    <cellStyle name="SAPBEXHLevel2 8 2" xfId="3698"/>
    <cellStyle name="SAPBEXHLevel2 8 2 2" xfId="5737"/>
    <cellStyle name="SAPBEXHLevel2 8 2 3" xfId="10772"/>
    <cellStyle name="SAPBEXHLevel2 8 3" xfId="5738"/>
    <cellStyle name="SAPBEXHLevel2 8 4" xfId="10771"/>
    <cellStyle name="SAPBEXHLevel2 8 5" xfId="7003"/>
    <cellStyle name="SAPBEXHLevel2 9" xfId="3479"/>
    <cellStyle name="SAPBEXHLevel2 9 2" xfId="5736"/>
    <cellStyle name="SAPBEXHLevel2 9 3" xfId="10773"/>
    <cellStyle name="SAPBEXHLevel2 9 4" xfId="6276"/>
    <cellStyle name="SAPBEXHLevel2X" xfId="358"/>
    <cellStyle name="SAPBEXHLevel2X 10" xfId="3847"/>
    <cellStyle name="SAPBEXHLevel2X 10 2" xfId="5734"/>
    <cellStyle name="SAPBEXHLevel2X 10 3" xfId="10775"/>
    <cellStyle name="SAPBEXHLevel2X 10 4" xfId="7002"/>
    <cellStyle name="SAPBEXHLevel2X 11" xfId="5213"/>
    <cellStyle name="SAPBEXHLevel2X 11 2" xfId="5731"/>
    <cellStyle name="SAPBEXHLevel2X 11 3" xfId="10776"/>
    <cellStyle name="SAPBEXHLevel2X 11 4" xfId="6275"/>
    <cellStyle name="SAPBEXHLevel2X 12" xfId="1790"/>
    <cellStyle name="SAPBEXHLevel2X 12 2" xfId="5730"/>
    <cellStyle name="SAPBEXHLevel2X 12 3" xfId="10777"/>
    <cellStyle name="SAPBEXHLevel2X 13" xfId="5735"/>
    <cellStyle name="SAPBEXHLevel2X 14" xfId="10774"/>
    <cellStyle name="SAPBEXHLevel2X 2" xfId="359"/>
    <cellStyle name="SAPBEXHLevel2X 2 2" xfId="3570"/>
    <cellStyle name="SAPBEXHLevel2X 2 2 2" xfId="5728"/>
    <cellStyle name="SAPBEXHLevel2X 2 2 2 2" xfId="6273"/>
    <cellStyle name="SAPBEXHLevel2X 2 2 3" xfId="10779"/>
    <cellStyle name="SAPBEXHLevel2X 2 2 4" xfId="9801"/>
    <cellStyle name="SAPBEXHLevel2X 2 3" xfId="5214"/>
    <cellStyle name="SAPBEXHLevel2X 2 3 2" xfId="5727"/>
    <cellStyle name="SAPBEXHLevel2X 2 3 3" xfId="10780"/>
    <cellStyle name="SAPBEXHLevel2X 2 3 4" xfId="9788"/>
    <cellStyle name="SAPBEXHLevel2X 2 4" xfId="2784"/>
    <cellStyle name="SAPBEXHLevel2X 2 4 2" xfId="5726"/>
    <cellStyle name="SAPBEXHLevel2X 2 4 3" xfId="10781"/>
    <cellStyle name="SAPBEXHLevel2X 2 4 4" xfId="9555"/>
    <cellStyle name="SAPBEXHLevel2X 2 5" xfId="5729"/>
    <cellStyle name="SAPBEXHLevel2X 2 5 2" xfId="9459"/>
    <cellStyle name="SAPBEXHLevel2X 2 6" xfId="10778"/>
    <cellStyle name="SAPBEXHLevel2X 2 6 2" xfId="9340"/>
    <cellStyle name="SAPBEXHLevel2X 2 7" xfId="6274"/>
    <cellStyle name="SAPBEXHLevel2X 2 8" xfId="10036"/>
    <cellStyle name="SAPBEXHLevel2X 3" xfId="360"/>
    <cellStyle name="SAPBEXHLevel2X 3 2" xfId="3571"/>
    <cellStyle name="SAPBEXHLevel2X 3 2 2" xfId="5724"/>
    <cellStyle name="SAPBEXHLevel2X 3 2 2 2" xfId="6271"/>
    <cellStyle name="SAPBEXHLevel2X 3 2 3" xfId="10783"/>
    <cellStyle name="SAPBEXHLevel2X 3 2 4" xfId="9825"/>
    <cellStyle name="SAPBEXHLevel2X 3 3" xfId="5215"/>
    <cellStyle name="SAPBEXHLevel2X 3 3 2" xfId="5723"/>
    <cellStyle name="SAPBEXHLevel2X 3 3 3" xfId="10784"/>
    <cellStyle name="SAPBEXHLevel2X 3 3 4" xfId="9866"/>
    <cellStyle name="SAPBEXHLevel2X 3 4" xfId="2785"/>
    <cellStyle name="SAPBEXHLevel2X 3 4 2" xfId="5722"/>
    <cellStyle name="SAPBEXHLevel2X 3 4 3" xfId="10785"/>
    <cellStyle name="SAPBEXHLevel2X 3 4 4" xfId="9604"/>
    <cellStyle name="SAPBEXHLevel2X 3 5" xfId="5725"/>
    <cellStyle name="SAPBEXHLevel2X 3 5 2" xfId="11043"/>
    <cellStyle name="SAPBEXHLevel2X 3 6" xfId="10782"/>
    <cellStyle name="SAPBEXHLevel2X 3 6 2" xfId="9364"/>
    <cellStyle name="SAPBEXHLevel2X 3 7" xfId="6272"/>
    <cellStyle name="SAPBEXHLevel2X 3 8" xfId="10079"/>
    <cellStyle name="SAPBEXHLevel2X 4" xfId="361"/>
    <cellStyle name="SAPBEXHLevel2X 4 2" xfId="362"/>
    <cellStyle name="SAPBEXHLevel2X 4 2 2" xfId="3572"/>
    <cellStyle name="SAPBEXHLevel2X 4 2 2 2" xfId="5719"/>
    <cellStyle name="SAPBEXHLevel2X 4 2 2 3" xfId="10788"/>
    <cellStyle name="SAPBEXHLevel2X 4 2 3" xfId="5720"/>
    <cellStyle name="SAPBEXHLevel2X 4 2 4" xfId="10787"/>
    <cellStyle name="SAPBEXHLevel2X 4 2 5" xfId="9736"/>
    <cellStyle name="SAPBEXHLevel2X 4 3" xfId="5216"/>
    <cellStyle name="SAPBEXHLevel2X 4 3 2" xfId="5718"/>
    <cellStyle name="SAPBEXHLevel2X 4 3 3" xfId="10789"/>
    <cellStyle name="SAPBEXHLevel2X 4 3 4" xfId="9645"/>
    <cellStyle name="SAPBEXHLevel2X 4 4" xfId="2786"/>
    <cellStyle name="SAPBEXHLevel2X 4 4 2" xfId="5717"/>
    <cellStyle name="SAPBEXHLevel2X 4 4 3" xfId="10790"/>
    <cellStyle name="SAPBEXHLevel2X 4 4 4" xfId="9497"/>
    <cellStyle name="SAPBEXHLevel2X 4 5" xfId="5721"/>
    <cellStyle name="SAPBEXHLevel2X 4 5 2" xfId="9388"/>
    <cellStyle name="SAPBEXHLevel2X 4 6" xfId="10786"/>
    <cellStyle name="SAPBEXHLevel2X 4 6 2" xfId="9525"/>
    <cellStyle name="SAPBEXHLevel2X 4 7" xfId="6270"/>
    <cellStyle name="SAPBEXHLevel2X 4 8" xfId="9925"/>
    <cellStyle name="SAPBEXHLevel2X 5" xfId="816"/>
    <cellStyle name="SAPBEXHLevel2X 5 2" xfId="849"/>
    <cellStyle name="SAPBEXHLevel2X 5 2 2" xfId="3574"/>
    <cellStyle name="SAPBEXHLevel2X 5 2 2 2" xfId="5714"/>
    <cellStyle name="SAPBEXHLevel2X 5 2 2 3" xfId="10793"/>
    <cellStyle name="SAPBEXHLevel2X 5 2 3" xfId="5218"/>
    <cellStyle name="SAPBEXHLevel2X 5 2 3 2" xfId="5713"/>
    <cellStyle name="SAPBEXHLevel2X 5 2 3 3" xfId="10794"/>
    <cellStyle name="SAPBEXHLevel2X 5 2 4" xfId="2788"/>
    <cellStyle name="SAPBEXHLevel2X 5 2 4 2" xfId="5712"/>
    <cellStyle name="SAPBEXHLevel2X 5 2 4 3" xfId="10795"/>
    <cellStyle name="SAPBEXHLevel2X 5 2 5" xfId="5715"/>
    <cellStyle name="SAPBEXHLevel2X 5 2 6" xfId="10792"/>
    <cellStyle name="SAPBEXHLevel2X 5 3" xfId="2789"/>
    <cellStyle name="SAPBEXHLevel2X 5 3 2" xfId="3575"/>
    <cellStyle name="SAPBEXHLevel2X 5 3 2 2" xfId="5710"/>
    <cellStyle name="SAPBEXHLevel2X 5 3 2 3" xfId="10797"/>
    <cellStyle name="SAPBEXHLevel2X 5 3 3" xfId="5219"/>
    <cellStyle name="SAPBEXHLevel2X 5 3 3 2" xfId="5709"/>
    <cellStyle name="SAPBEXHLevel2X 5 3 3 3" xfId="10798"/>
    <cellStyle name="SAPBEXHLevel2X 5 3 4" xfId="5711"/>
    <cellStyle name="SAPBEXHLevel2X 5 3 5" xfId="10796"/>
    <cellStyle name="SAPBEXHLevel2X 5 4" xfId="3573"/>
    <cellStyle name="SAPBEXHLevel2X 5 4 2" xfId="5708"/>
    <cellStyle name="SAPBEXHLevel2X 5 4 3" xfId="10799"/>
    <cellStyle name="SAPBEXHLevel2X 5 5" xfId="5217"/>
    <cellStyle name="SAPBEXHLevel2X 5 5 2" xfId="5707"/>
    <cellStyle name="SAPBEXHLevel2X 5 5 3" xfId="10800"/>
    <cellStyle name="SAPBEXHLevel2X 5 6" xfId="2787"/>
    <cellStyle name="SAPBEXHLevel2X 5 6 2" xfId="5706"/>
    <cellStyle name="SAPBEXHLevel2X 5 6 3" xfId="10801"/>
    <cellStyle name="SAPBEXHLevel2X 5 7" xfId="5716"/>
    <cellStyle name="SAPBEXHLevel2X 5 8" xfId="10791"/>
    <cellStyle name="SAPBEXHLevel2X 5 9" xfId="9873"/>
    <cellStyle name="SAPBEXHLevel2X 6" xfId="488"/>
    <cellStyle name="SAPBEXHLevel2X 6 2" xfId="3569"/>
    <cellStyle name="SAPBEXHLevel2X 6 2 2" xfId="5704"/>
    <cellStyle name="SAPBEXHLevel2X 6 2 3" xfId="10803"/>
    <cellStyle name="SAPBEXHLevel2X 6 3" xfId="5220"/>
    <cellStyle name="SAPBEXHLevel2X 6 3 2" xfId="5703"/>
    <cellStyle name="SAPBEXHLevel2X 6 3 3" xfId="10804"/>
    <cellStyle name="SAPBEXHLevel2X 6 4" xfId="2783"/>
    <cellStyle name="SAPBEXHLevel2X 6 4 2" xfId="5701"/>
    <cellStyle name="SAPBEXHLevel2X 6 4 3" xfId="10805"/>
    <cellStyle name="SAPBEXHLevel2X 6 5" xfId="5705"/>
    <cellStyle name="SAPBEXHLevel2X 6 6" xfId="10802"/>
    <cellStyle name="SAPBEXHLevel2X 7" xfId="3178"/>
    <cellStyle name="SAPBEXHLevel2X 7 2" xfId="3685"/>
    <cellStyle name="SAPBEXHLevel2X 7 2 2" xfId="5699"/>
    <cellStyle name="SAPBEXHLevel2X 7 2 3" xfId="10807"/>
    <cellStyle name="SAPBEXHLevel2X 7 3" xfId="5221"/>
    <cellStyle name="SAPBEXHLevel2X 7 3 2" xfId="5698"/>
    <cellStyle name="SAPBEXHLevel2X 7 3 3" xfId="10808"/>
    <cellStyle name="SAPBEXHLevel2X 7 4" xfId="5700"/>
    <cellStyle name="SAPBEXHLevel2X 7 5" xfId="10806"/>
    <cellStyle name="SAPBEXHLevel2X 7 6" xfId="9882"/>
    <cellStyle name="SAPBEXHLevel2X 8" xfId="3371"/>
    <cellStyle name="SAPBEXHLevel2X 8 2" xfId="3699"/>
    <cellStyle name="SAPBEXHLevel2X 8 2 2" xfId="5696"/>
    <cellStyle name="SAPBEXHLevel2X 8 2 3" xfId="10810"/>
    <cellStyle name="SAPBEXHLevel2X 8 3" xfId="5697"/>
    <cellStyle name="SAPBEXHLevel2X 8 4" xfId="10809"/>
    <cellStyle name="SAPBEXHLevel2X 8 5" xfId="9785"/>
    <cellStyle name="SAPBEXHLevel2X 9" xfId="3480"/>
    <cellStyle name="SAPBEXHLevel2X 9 2" xfId="5695"/>
    <cellStyle name="SAPBEXHLevel2X 9 3" xfId="10811"/>
    <cellStyle name="SAPBEXHLevel2X 9 4" xfId="9371"/>
    <cellStyle name="SAPBEXHLevel2X_2010-2012 Program Workbook_Incent_FS" xfId="6269"/>
    <cellStyle name="SAPBEXHLevel3" xfId="363"/>
    <cellStyle name="SAPBEXHLevel3 10" xfId="3848"/>
    <cellStyle name="SAPBEXHLevel3 10 2" xfId="5692"/>
    <cellStyle name="SAPBEXHLevel3 10 3" xfId="10813"/>
    <cellStyle name="SAPBEXHLevel3 11" xfId="5222"/>
    <cellStyle name="SAPBEXHLevel3 11 2" xfId="5691"/>
    <cellStyle name="SAPBEXHLevel3 11 3" xfId="10814"/>
    <cellStyle name="SAPBEXHLevel3 12" xfId="1791"/>
    <cellStyle name="SAPBEXHLevel3 12 2" xfId="5690"/>
    <cellStyle name="SAPBEXHLevel3 12 3" xfId="10815"/>
    <cellStyle name="SAPBEXHLevel3 13" xfId="5693"/>
    <cellStyle name="SAPBEXHLevel3 14" xfId="10812"/>
    <cellStyle name="SAPBEXHLevel3 2" xfId="364"/>
    <cellStyle name="SAPBEXHLevel3 2 2" xfId="712"/>
    <cellStyle name="SAPBEXHLevel3 2 2 2" xfId="3577"/>
    <cellStyle name="SAPBEXHLevel3 2 2 2 2" xfId="5687"/>
    <cellStyle name="SAPBEXHLevel3 2 2 2 3" xfId="10818"/>
    <cellStyle name="SAPBEXHLevel3 2 2 3" xfId="5688"/>
    <cellStyle name="SAPBEXHLevel3 2 2 4" xfId="10817"/>
    <cellStyle name="SAPBEXHLevel3 2 3" xfId="5223"/>
    <cellStyle name="SAPBEXHLevel3 2 3 2" xfId="5686"/>
    <cellStyle name="SAPBEXHLevel3 2 3 3" xfId="10819"/>
    <cellStyle name="SAPBEXHLevel3 2 3 4" xfId="9832"/>
    <cellStyle name="SAPBEXHLevel3 2 4" xfId="2791"/>
    <cellStyle name="SAPBEXHLevel3 2 4 2" xfId="5685"/>
    <cellStyle name="SAPBEXHLevel3 2 4 3" xfId="10820"/>
    <cellStyle name="SAPBEXHLevel3 2 4 4" xfId="9533"/>
    <cellStyle name="SAPBEXHLevel3 2 5" xfId="5689"/>
    <cellStyle name="SAPBEXHLevel3 2 5 2" xfId="9425"/>
    <cellStyle name="SAPBEXHLevel3 2 6" xfId="10816"/>
    <cellStyle name="SAPBEXHLevel3 3" xfId="365"/>
    <cellStyle name="SAPBEXHLevel3 3 2" xfId="3578"/>
    <cellStyle name="SAPBEXHLevel3 3 2 2" xfId="5683"/>
    <cellStyle name="SAPBEXHLevel3 3 2 3" xfId="10822"/>
    <cellStyle name="SAPBEXHLevel3 3 2 4" xfId="9910"/>
    <cellStyle name="SAPBEXHLevel3 3 3" xfId="5224"/>
    <cellStyle name="SAPBEXHLevel3 3 3 2" xfId="10289"/>
    <cellStyle name="SAPBEXHLevel3 3 3 3" xfId="10823"/>
    <cellStyle name="SAPBEXHLevel3 3 3 4" xfId="9705"/>
    <cellStyle name="SAPBEXHLevel3 3 4" xfId="2792"/>
    <cellStyle name="SAPBEXHLevel3 3 4 2" xfId="10290"/>
    <cellStyle name="SAPBEXHLevel3 3 4 3" xfId="10824"/>
    <cellStyle name="SAPBEXHLevel3 3 4 4" xfId="9554"/>
    <cellStyle name="SAPBEXHLevel3 3 5" xfId="5684"/>
    <cellStyle name="SAPBEXHLevel3 3 5 2" xfId="9457"/>
    <cellStyle name="SAPBEXHLevel3 3 6" xfId="10821"/>
    <cellStyle name="SAPBEXHLevel3 3 7" xfId="10035"/>
    <cellStyle name="SAPBEXHLevel3 4" xfId="366"/>
    <cellStyle name="SAPBEXHLevel3 4 2" xfId="367"/>
    <cellStyle name="SAPBEXHLevel3 4 2 2" xfId="3579"/>
    <cellStyle name="SAPBEXHLevel3 4 2 2 2" xfId="10293"/>
    <cellStyle name="SAPBEXHLevel3 4 2 2 3" xfId="10827"/>
    <cellStyle name="SAPBEXHLevel3 4 2 3" xfId="10292"/>
    <cellStyle name="SAPBEXHLevel3 4 2 4" xfId="10826"/>
    <cellStyle name="SAPBEXHLevel3 4 2 5" xfId="9771"/>
    <cellStyle name="SAPBEXHLevel3 4 3" xfId="5225"/>
    <cellStyle name="SAPBEXHLevel3 4 3 2" xfId="10294"/>
    <cellStyle name="SAPBEXHLevel3 4 3 3" xfId="10828"/>
    <cellStyle name="SAPBEXHLevel3 4 3 4" xfId="9805"/>
    <cellStyle name="SAPBEXHLevel3 4 4" xfId="2793"/>
    <cellStyle name="SAPBEXHLevel3 4 4 2" xfId="10295"/>
    <cellStyle name="SAPBEXHLevel3 4 4 3" xfId="10829"/>
    <cellStyle name="SAPBEXHLevel3 4 4 4" xfId="9603"/>
    <cellStyle name="SAPBEXHLevel3 4 5" xfId="10291"/>
    <cellStyle name="SAPBEXHLevel3 4 5 2" xfId="9490"/>
    <cellStyle name="SAPBEXHLevel3 4 6" xfId="10825"/>
    <cellStyle name="SAPBEXHLevel3 4 7" xfId="10078"/>
    <cellStyle name="SAPBEXHLevel3 5" xfId="817"/>
    <cellStyle name="SAPBEXHLevel3 5 2" xfId="850"/>
    <cellStyle name="SAPBEXHLevel3 5 2 2" xfId="3581"/>
    <cellStyle name="SAPBEXHLevel3 5 2 2 2" xfId="10298"/>
    <cellStyle name="SAPBEXHLevel3 5 2 2 3" xfId="10832"/>
    <cellStyle name="SAPBEXHLevel3 5 2 3" xfId="5227"/>
    <cellStyle name="SAPBEXHLevel3 5 2 3 2" xfId="10299"/>
    <cellStyle name="SAPBEXHLevel3 5 2 3 3" xfId="10833"/>
    <cellStyle name="SAPBEXHLevel3 5 2 4" xfId="2795"/>
    <cellStyle name="SAPBEXHLevel3 5 2 4 2" xfId="10300"/>
    <cellStyle name="SAPBEXHLevel3 5 2 4 3" xfId="10834"/>
    <cellStyle name="SAPBEXHLevel3 5 2 5" xfId="10297"/>
    <cellStyle name="SAPBEXHLevel3 5 2 6" xfId="10831"/>
    <cellStyle name="SAPBEXHLevel3 5 2 7" xfId="9735"/>
    <cellStyle name="SAPBEXHLevel3 5 3" xfId="2796"/>
    <cellStyle name="SAPBEXHLevel3 5 3 2" xfId="3582"/>
    <cellStyle name="SAPBEXHLevel3 5 3 2 2" xfId="10302"/>
    <cellStyle name="SAPBEXHLevel3 5 3 2 3" xfId="10836"/>
    <cellStyle name="SAPBEXHLevel3 5 3 3" xfId="5228"/>
    <cellStyle name="SAPBEXHLevel3 5 3 3 2" xfId="10303"/>
    <cellStyle name="SAPBEXHLevel3 5 3 3 3" xfId="10837"/>
    <cellStyle name="SAPBEXHLevel3 5 3 4" xfId="10301"/>
    <cellStyle name="SAPBEXHLevel3 5 3 5" xfId="10835"/>
    <cellStyle name="SAPBEXHLevel3 5 3 6" xfId="9644"/>
    <cellStyle name="SAPBEXHLevel3 5 4" xfId="3580"/>
    <cellStyle name="SAPBEXHLevel3 5 4 2" xfId="10304"/>
    <cellStyle name="SAPBEXHLevel3 5 4 3" xfId="10838"/>
    <cellStyle name="SAPBEXHLevel3 5 4 4" xfId="9496"/>
    <cellStyle name="SAPBEXHLevel3 5 5" xfId="5226"/>
    <cellStyle name="SAPBEXHLevel3 5 5 2" xfId="10305"/>
    <cellStyle name="SAPBEXHLevel3 5 5 3" xfId="10839"/>
    <cellStyle name="SAPBEXHLevel3 5 5 4" xfId="9387"/>
    <cellStyle name="SAPBEXHLevel3 5 6" xfId="2794"/>
    <cellStyle name="SAPBEXHLevel3 5 6 2" xfId="10306"/>
    <cellStyle name="SAPBEXHLevel3 5 6 3" xfId="10840"/>
    <cellStyle name="SAPBEXHLevel3 5 6 4" xfId="9351"/>
    <cellStyle name="SAPBEXHLevel3 5 7" xfId="10296"/>
    <cellStyle name="SAPBEXHLevel3 5 8" xfId="10830"/>
    <cellStyle name="SAPBEXHLevel3 5 9" xfId="9924"/>
    <cellStyle name="SAPBEXHLevel3 6" xfId="489"/>
    <cellStyle name="SAPBEXHLevel3 6 2" xfId="3576"/>
    <cellStyle name="SAPBEXHLevel3 6 2 2" xfId="10308"/>
    <cellStyle name="SAPBEXHLevel3 6 2 3" xfId="10842"/>
    <cellStyle name="SAPBEXHLevel3 6 3" xfId="5229"/>
    <cellStyle name="SAPBEXHLevel3 6 3 2" xfId="10309"/>
    <cellStyle name="SAPBEXHLevel3 6 3 3" xfId="10843"/>
    <cellStyle name="SAPBEXHLevel3 6 4" xfId="2790"/>
    <cellStyle name="SAPBEXHLevel3 6 4 2" xfId="10310"/>
    <cellStyle name="SAPBEXHLevel3 6 4 3" xfId="10844"/>
    <cellStyle name="SAPBEXHLevel3 6 5" xfId="10307"/>
    <cellStyle name="SAPBEXHLevel3 6 6" xfId="10841"/>
    <cellStyle name="SAPBEXHLevel3 7" xfId="3179"/>
    <cellStyle name="SAPBEXHLevel3 7 2" xfId="3686"/>
    <cellStyle name="SAPBEXHLevel3 7 2 2" xfId="10312"/>
    <cellStyle name="SAPBEXHLevel3 7 2 3" xfId="10846"/>
    <cellStyle name="SAPBEXHLevel3 7 3" xfId="5230"/>
    <cellStyle name="SAPBEXHLevel3 7 3 2" xfId="10313"/>
    <cellStyle name="SAPBEXHLevel3 7 3 3" xfId="10847"/>
    <cellStyle name="SAPBEXHLevel3 7 4" xfId="10311"/>
    <cellStyle name="SAPBEXHLevel3 7 5" xfId="10845"/>
    <cellStyle name="SAPBEXHLevel3 7 6" xfId="9787"/>
    <cellStyle name="SAPBEXHLevel3 8" xfId="3372"/>
    <cellStyle name="SAPBEXHLevel3 8 2" xfId="3700"/>
    <cellStyle name="SAPBEXHLevel3 8 2 2" xfId="10315"/>
    <cellStyle name="SAPBEXHLevel3 8 2 3" xfId="10849"/>
    <cellStyle name="SAPBEXHLevel3 8 3" xfId="10314"/>
    <cellStyle name="SAPBEXHLevel3 8 4" xfId="10848"/>
    <cellStyle name="SAPBEXHLevel3 8 5" xfId="7001"/>
    <cellStyle name="SAPBEXHLevel3 9" xfId="3481"/>
    <cellStyle name="SAPBEXHLevel3 9 2" xfId="10316"/>
    <cellStyle name="SAPBEXHLevel3 9 3" xfId="10850"/>
    <cellStyle name="SAPBEXHLevel3 9 4" xfId="6268"/>
    <cellStyle name="SAPBEXHLevel3X" xfId="368"/>
    <cellStyle name="SAPBEXHLevel3X 10" xfId="3849"/>
    <cellStyle name="SAPBEXHLevel3X 10 2" xfId="10318"/>
    <cellStyle name="SAPBEXHLevel3X 10 3" xfId="10852"/>
    <cellStyle name="SAPBEXHLevel3X 10 4" xfId="7000"/>
    <cellStyle name="SAPBEXHLevel3X 11" xfId="5231"/>
    <cellStyle name="SAPBEXHLevel3X 11 2" xfId="10319"/>
    <cellStyle name="SAPBEXHLevel3X 11 3" xfId="10853"/>
    <cellStyle name="SAPBEXHLevel3X 11 4" xfId="6267"/>
    <cellStyle name="SAPBEXHLevel3X 12" xfId="1792"/>
    <cellStyle name="SAPBEXHLevel3X 12 2" xfId="10320"/>
    <cellStyle name="SAPBEXHLevel3X 12 3" xfId="10854"/>
    <cellStyle name="SAPBEXHLevel3X 13" xfId="10317"/>
    <cellStyle name="SAPBEXHLevel3X 14" xfId="10851"/>
    <cellStyle name="SAPBEXHLevel3X 2" xfId="369"/>
    <cellStyle name="SAPBEXHLevel3X 2 2" xfId="3584"/>
    <cellStyle name="SAPBEXHLevel3X 2 2 2" xfId="10322"/>
    <cellStyle name="SAPBEXHLevel3X 2 2 2 2" xfId="6265"/>
    <cellStyle name="SAPBEXHLevel3X 2 2 3" xfId="10856"/>
    <cellStyle name="SAPBEXHLevel3X 2 2 4" xfId="9800"/>
    <cellStyle name="SAPBEXHLevel3X 2 3" xfId="5232"/>
    <cellStyle name="SAPBEXHLevel3X 2 3 2" xfId="10323"/>
    <cellStyle name="SAPBEXHLevel3X 2 3 3" xfId="10857"/>
    <cellStyle name="SAPBEXHLevel3X 2 3 4" xfId="9699"/>
    <cellStyle name="SAPBEXHLevel3X 2 4" xfId="2798"/>
    <cellStyle name="SAPBEXHLevel3X 2 4 2" xfId="10324"/>
    <cellStyle name="SAPBEXHLevel3X 2 4 3" xfId="10858"/>
    <cellStyle name="SAPBEXHLevel3X 2 4 4" xfId="9553"/>
    <cellStyle name="SAPBEXHLevel3X 2 5" xfId="10321"/>
    <cellStyle name="SAPBEXHLevel3X 2 5 2" xfId="9456"/>
    <cellStyle name="SAPBEXHLevel3X 2 6" xfId="10855"/>
    <cellStyle name="SAPBEXHLevel3X 2 6 2" xfId="9906"/>
    <cellStyle name="SAPBEXHLevel3X 2 7" xfId="6266"/>
    <cellStyle name="SAPBEXHLevel3X 2 8" xfId="10032"/>
    <cellStyle name="SAPBEXHLevel3X 3" xfId="370"/>
    <cellStyle name="SAPBEXHLevel3X 3 2" xfId="3585"/>
    <cellStyle name="SAPBEXHLevel3X 3 2 2" xfId="10326"/>
    <cellStyle name="SAPBEXHLevel3X 3 2 2 2" xfId="6263"/>
    <cellStyle name="SAPBEXHLevel3X 3 2 3" xfId="10860"/>
    <cellStyle name="SAPBEXHLevel3X 3 2 4" xfId="9824"/>
    <cellStyle name="SAPBEXHLevel3X 3 3" xfId="5233"/>
    <cellStyle name="SAPBEXHLevel3X 3 3 2" xfId="10327"/>
    <cellStyle name="SAPBEXHLevel3X 3 3 3" xfId="10861"/>
    <cellStyle name="SAPBEXHLevel3X 3 3 4" xfId="9893"/>
    <cellStyle name="SAPBEXHLevel3X 3 4" xfId="2799"/>
    <cellStyle name="SAPBEXHLevel3X 3 4 2" xfId="10328"/>
    <cellStyle name="SAPBEXHLevel3X 3 4 3" xfId="10862"/>
    <cellStyle name="SAPBEXHLevel3X 3 4 4" xfId="9602"/>
    <cellStyle name="SAPBEXHLevel3X 3 5" xfId="10325"/>
    <cellStyle name="SAPBEXHLevel3X 3 5 2" xfId="9489"/>
    <cellStyle name="SAPBEXHLevel3X 3 6" xfId="10859"/>
    <cellStyle name="SAPBEXHLevel3X 3 6 2" xfId="9339"/>
    <cellStyle name="SAPBEXHLevel3X 3 7" xfId="6264"/>
    <cellStyle name="SAPBEXHLevel3X 3 8" xfId="11052"/>
    <cellStyle name="SAPBEXHLevel3X 4" xfId="371"/>
    <cellStyle name="SAPBEXHLevel3X 4 2" xfId="372"/>
    <cellStyle name="SAPBEXHLevel3X 4 2 2" xfId="3586"/>
    <cellStyle name="SAPBEXHLevel3X 4 2 2 2" xfId="10331"/>
    <cellStyle name="SAPBEXHLevel3X 4 2 2 3" xfId="10865"/>
    <cellStyle name="SAPBEXHLevel3X 4 2 3" xfId="10330"/>
    <cellStyle name="SAPBEXHLevel3X 4 2 4" xfId="10864"/>
    <cellStyle name="SAPBEXHLevel3X 4 2 5" xfId="9734"/>
    <cellStyle name="SAPBEXHLevel3X 4 3" xfId="5234"/>
    <cellStyle name="SAPBEXHLevel3X 4 3 2" xfId="10332"/>
    <cellStyle name="SAPBEXHLevel3X 4 3 3" xfId="10866"/>
    <cellStyle name="SAPBEXHLevel3X 4 3 4" xfId="9643"/>
    <cellStyle name="SAPBEXHLevel3X 4 4" xfId="2800"/>
    <cellStyle name="SAPBEXHLevel3X 4 4 2" xfId="10333"/>
    <cellStyle name="SAPBEXHLevel3X 4 4 3" xfId="10867"/>
    <cellStyle name="SAPBEXHLevel3X 4 4 4" xfId="9495"/>
    <cellStyle name="SAPBEXHLevel3X 4 5" xfId="10329"/>
    <cellStyle name="SAPBEXHLevel3X 4 5 2" xfId="9385"/>
    <cellStyle name="SAPBEXHLevel3X 4 6" xfId="10863"/>
    <cellStyle name="SAPBEXHLevel3X 4 6 2" xfId="9366"/>
    <cellStyle name="SAPBEXHLevel3X 4 7" xfId="6262"/>
    <cellStyle name="SAPBEXHLevel3X 4 8" xfId="9923"/>
    <cellStyle name="SAPBEXHLevel3X 5" xfId="818"/>
    <cellStyle name="SAPBEXHLevel3X 5 2" xfId="851"/>
    <cellStyle name="SAPBEXHLevel3X 5 2 2" xfId="3588"/>
    <cellStyle name="SAPBEXHLevel3X 5 2 2 2" xfId="10336"/>
    <cellStyle name="SAPBEXHLevel3X 5 2 2 3" xfId="10870"/>
    <cellStyle name="SAPBEXHLevel3X 5 2 3" xfId="5236"/>
    <cellStyle name="SAPBEXHLevel3X 5 2 3 2" xfId="10337"/>
    <cellStyle name="SAPBEXHLevel3X 5 2 3 3" xfId="10871"/>
    <cellStyle name="SAPBEXHLevel3X 5 2 4" xfId="2802"/>
    <cellStyle name="SAPBEXHLevel3X 5 2 4 2" xfId="10338"/>
    <cellStyle name="SAPBEXHLevel3X 5 2 4 3" xfId="10872"/>
    <cellStyle name="SAPBEXHLevel3X 5 2 5" xfId="10335"/>
    <cellStyle name="SAPBEXHLevel3X 5 2 6" xfId="10869"/>
    <cellStyle name="SAPBEXHLevel3X 5 3" xfId="2803"/>
    <cellStyle name="SAPBEXHLevel3X 5 3 2" xfId="3589"/>
    <cellStyle name="SAPBEXHLevel3X 5 3 2 2" xfId="10340"/>
    <cellStyle name="SAPBEXHLevel3X 5 3 2 3" xfId="10874"/>
    <cellStyle name="SAPBEXHLevel3X 5 3 3" xfId="5237"/>
    <cellStyle name="SAPBEXHLevel3X 5 3 3 2" xfId="10341"/>
    <cellStyle name="SAPBEXHLevel3X 5 3 3 3" xfId="10875"/>
    <cellStyle name="SAPBEXHLevel3X 5 3 4" xfId="10339"/>
    <cellStyle name="SAPBEXHLevel3X 5 3 5" xfId="10873"/>
    <cellStyle name="SAPBEXHLevel3X 5 4" xfId="3587"/>
    <cellStyle name="SAPBEXHLevel3X 5 4 2" xfId="10342"/>
    <cellStyle name="SAPBEXHLevel3X 5 4 3" xfId="10876"/>
    <cellStyle name="SAPBEXHLevel3X 5 5" xfId="5235"/>
    <cellStyle name="SAPBEXHLevel3X 5 5 2" xfId="10343"/>
    <cellStyle name="SAPBEXHLevel3X 5 5 3" xfId="10877"/>
    <cellStyle name="SAPBEXHLevel3X 5 6" xfId="2801"/>
    <cellStyle name="SAPBEXHLevel3X 5 6 2" xfId="10344"/>
    <cellStyle name="SAPBEXHLevel3X 5 6 3" xfId="10878"/>
    <cellStyle name="SAPBEXHLevel3X 5 7" xfId="10334"/>
    <cellStyle name="SAPBEXHLevel3X 5 8" xfId="10868"/>
    <cellStyle name="SAPBEXHLevel3X 5 9" xfId="9872"/>
    <cellStyle name="SAPBEXHLevel3X 6" xfId="490"/>
    <cellStyle name="SAPBEXHLevel3X 6 2" xfId="3583"/>
    <cellStyle name="SAPBEXHLevel3X 6 2 2" xfId="10346"/>
    <cellStyle name="SAPBEXHLevel3X 6 2 3" xfId="10880"/>
    <cellStyle name="SAPBEXHLevel3X 6 3" xfId="5238"/>
    <cellStyle name="SAPBEXHLevel3X 6 3 2" xfId="10347"/>
    <cellStyle name="SAPBEXHLevel3X 6 3 3" xfId="10881"/>
    <cellStyle name="SAPBEXHLevel3X 6 4" xfId="2797"/>
    <cellStyle name="SAPBEXHLevel3X 6 4 2" xfId="10348"/>
    <cellStyle name="SAPBEXHLevel3X 6 4 3" xfId="10882"/>
    <cellStyle name="SAPBEXHLevel3X 6 5" xfId="10345"/>
    <cellStyle name="SAPBEXHLevel3X 6 6" xfId="10879"/>
    <cellStyle name="SAPBEXHLevel3X 7" xfId="3180"/>
    <cellStyle name="SAPBEXHLevel3X 7 2" xfId="3687"/>
    <cellStyle name="SAPBEXHLevel3X 7 2 2" xfId="10350"/>
    <cellStyle name="SAPBEXHLevel3X 7 2 3" xfId="10884"/>
    <cellStyle name="SAPBEXHLevel3X 7 3" xfId="5239"/>
    <cellStyle name="SAPBEXHLevel3X 7 3 2" xfId="10351"/>
    <cellStyle name="SAPBEXHLevel3X 7 3 3" xfId="10885"/>
    <cellStyle name="SAPBEXHLevel3X 7 4" xfId="10349"/>
    <cellStyle name="SAPBEXHLevel3X 7 5" xfId="10883"/>
    <cellStyle name="SAPBEXHLevel3X 7 6" xfId="9668"/>
    <cellStyle name="SAPBEXHLevel3X 8" xfId="3373"/>
    <cellStyle name="SAPBEXHLevel3X 8 2" xfId="3701"/>
    <cellStyle name="SAPBEXHLevel3X 8 2 2" xfId="10353"/>
    <cellStyle name="SAPBEXHLevel3X 8 2 3" xfId="10887"/>
    <cellStyle name="SAPBEXHLevel3X 8 3" xfId="10352"/>
    <cellStyle name="SAPBEXHLevel3X 8 4" xfId="10886"/>
    <cellStyle name="SAPBEXHLevel3X 8 5" xfId="9823"/>
    <cellStyle name="SAPBEXHLevel3X 9" xfId="3482"/>
    <cellStyle name="SAPBEXHLevel3X 9 2" xfId="10354"/>
    <cellStyle name="SAPBEXHLevel3X 9 3" xfId="10888"/>
    <cellStyle name="SAPBEXHLevel3X 9 4" xfId="9357"/>
    <cellStyle name="SAPBEXHLevel3X_2010-2012 Program Workbook_Incent_FS" xfId="6261"/>
    <cellStyle name="SAPBEXinputData" xfId="373"/>
    <cellStyle name="SAPBEXinputData 10" xfId="3850"/>
    <cellStyle name="SAPBEXinputData 10 2" xfId="10356"/>
    <cellStyle name="SAPBEXinputData 10 3" xfId="10890"/>
    <cellStyle name="SAPBEXinputData 11" xfId="5240"/>
    <cellStyle name="SAPBEXinputData 11 2" xfId="10357"/>
    <cellStyle name="SAPBEXinputData 11 3" xfId="10891"/>
    <cellStyle name="SAPBEXinputData 12" xfId="1793"/>
    <cellStyle name="SAPBEXinputData 12 2" xfId="10358"/>
    <cellStyle name="SAPBEXinputData 12 3" xfId="10892"/>
    <cellStyle name="SAPBEXinputData 13" xfId="10355"/>
    <cellStyle name="SAPBEXinputData 14" xfId="10889"/>
    <cellStyle name="SAPBEXinputData 2" xfId="374"/>
    <cellStyle name="SAPBEXinputData 2 2" xfId="3591"/>
    <cellStyle name="SAPBEXinputData 2 2 2" xfId="10360"/>
    <cellStyle name="SAPBEXinputData 2 2 3" xfId="10894"/>
    <cellStyle name="SAPBEXinputData 2 2 4" xfId="6260"/>
    <cellStyle name="SAPBEXinputData 2 3" xfId="5241"/>
    <cellStyle name="SAPBEXinputData 2 3 2" xfId="10361"/>
    <cellStyle name="SAPBEXinputData 2 3 3" xfId="10895"/>
    <cellStyle name="SAPBEXinputData 2 4" xfId="2805"/>
    <cellStyle name="SAPBEXinputData 2 4 2" xfId="10362"/>
    <cellStyle name="SAPBEXinputData 2 4 3" xfId="10896"/>
    <cellStyle name="SAPBEXinputData 2 5" xfId="10359"/>
    <cellStyle name="SAPBEXinputData 2 6" xfId="10893"/>
    <cellStyle name="SAPBEXinputData 2 7" xfId="10031"/>
    <cellStyle name="SAPBEXinputData 3" xfId="375"/>
    <cellStyle name="SAPBEXinputData 3 2" xfId="3592"/>
    <cellStyle name="SAPBEXinputData 3 2 2" xfId="10364"/>
    <cellStyle name="SAPBEXinputData 3 2 3" xfId="10898"/>
    <cellStyle name="SAPBEXinputData 3 2 4" xfId="6259"/>
    <cellStyle name="SAPBEXinputData 3 3" xfId="5242"/>
    <cellStyle name="SAPBEXinputData 3 3 2" xfId="10365"/>
    <cellStyle name="SAPBEXinputData 3 3 3" xfId="10899"/>
    <cellStyle name="SAPBEXinputData 3 4" xfId="2806"/>
    <cellStyle name="SAPBEXinputData 3 4 2" xfId="10366"/>
    <cellStyle name="SAPBEXinputData 3 4 3" xfId="10900"/>
    <cellStyle name="SAPBEXinputData 3 5" xfId="10363"/>
    <cellStyle name="SAPBEXinputData 3 6" xfId="10897"/>
    <cellStyle name="SAPBEXinputData 3 7" xfId="11051"/>
    <cellStyle name="SAPBEXinputData 4" xfId="376"/>
    <cellStyle name="SAPBEXinputData 4 2" xfId="377"/>
    <cellStyle name="SAPBEXinputData 4 2 2" xfId="3593"/>
    <cellStyle name="SAPBEXinputData 4 2 2 2" xfId="10369"/>
    <cellStyle name="SAPBEXinputData 4 2 2 3" xfId="10903"/>
    <cellStyle name="SAPBEXinputData 4 2 3" xfId="10368"/>
    <cellStyle name="SAPBEXinputData 4 2 4" xfId="10902"/>
    <cellStyle name="SAPBEXinputData 4 3" xfId="5243"/>
    <cellStyle name="SAPBEXinputData 4 3 2" xfId="10370"/>
    <cellStyle name="SAPBEXinputData 4 3 3" xfId="10904"/>
    <cellStyle name="SAPBEXinputData 4 4" xfId="2807"/>
    <cellStyle name="SAPBEXinputData 4 4 2" xfId="10371"/>
    <cellStyle name="SAPBEXinputData 4 4 3" xfId="10905"/>
    <cellStyle name="SAPBEXinputData 4 5" xfId="10367"/>
    <cellStyle name="SAPBEXinputData 4 6" xfId="10901"/>
    <cellStyle name="SAPBEXinputData 4 7" xfId="6999"/>
    <cellStyle name="SAPBEXinputData 5" xfId="819"/>
    <cellStyle name="SAPBEXinputData 5 2" xfId="852"/>
    <cellStyle name="SAPBEXinputData 5 2 2" xfId="3595"/>
    <cellStyle name="SAPBEXinputData 5 2 2 2" xfId="10374"/>
    <cellStyle name="SAPBEXinputData 5 2 2 3" xfId="10908"/>
    <cellStyle name="SAPBEXinputData 5 2 3" xfId="5245"/>
    <cellStyle name="SAPBEXinputData 5 2 3 2" xfId="10375"/>
    <cellStyle name="SAPBEXinputData 5 2 3 3" xfId="10909"/>
    <cellStyle name="SAPBEXinputData 5 2 4" xfId="2809"/>
    <cellStyle name="SAPBEXinputData 5 2 4 2" xfId="10376"/>
    <cellStyle name="SAPBEXinputData 5 2 4 3" xfId="10910"/>
    <cellStyle name="SAPBEXinputData 5 2 5" xfId="10373"/>
    <cellStyle name="SAPBEXinputData 5 2 6" xfId="10907"/>
    <cellStyle name="SAPBEXinputData 5 3" xfId="2810"/>
    <cellStyle name="SAPBEXinputData 5 3 2" xfId="3596"/>
    <cellStyle name="SAPBEXinputData 5 3 2 2" xfId="10378"/>
    <cellStyle name="SAPBEXinputData 5 3 2 3" xfId="10912"/>
    <cellStyle name="SAPBEXinputData 5 3 3" xfId="5246"/>
    <cellStyle name="SAPBEXinputData 5 3 3 2" xfId="10379"/>
    <cellStyle name="SAPBEXinputData 5 3 3 3" xfId="10913"/>
    <cellStyle name="SAPBEXinputData 5 3 4" xfId="10377"/>
    <cellStyle name="SAPBEXinputData 5 3 5" xfId="10911"/>
    <cellStyle name="SAPBEXinputData 5 4" xfId="3594"/>
    <cellStyle name="SAPBEXinputData 5 4 2" xfId="10380"/>
    <cellStyle name="SAPBEXinputData 5 4 3" xfId="10914"/>
    <cellStyle name="SAPBEXinputData 5 5" xfId="5244"/>
    <cellStyle name="SAPBEXinputData 5 5 2" xfId="10381"/>
    <cellStyle name="SAPBEXinputData 5 5 3" xfId="10915"/>
    <cellStyle name="SAPBEXinputData 5 6" xfId="2808"/>
    <cellStyle name="SAPBEXinputData 5 6 2" xfId="10382"/>
    <cellStyle name="SAPBEXinputData 5 6 3" xfId="10916"/>
    <cellStyle name="SAPBEXinputData 5 7" xfId="10372"/>
    <cellStyle name="SAPBEXinputData 5 8" xfId="10906"/>
    <cellStyle name="SAPBEXinputData 6" xfId="491"/>
    <cellStyle name="SAPBEXinputData 6 2" xfId="3590"/>
    <cellStyle name="SAPBEXinputData 6 2 2" xfId="10383"/>
    <cellStyle name="SAPBEXinputData 6 2 3" xfId="10917"/>
    <cellStyle name="SAPBEXinputData 6 3" xfId="5247"/>
    <cellStyle name="SAPBEXinputData 6 3 2" xfId="10384"/>
    <cellStyle name="SAPBEXinputData 6 3 3" xfId="10918"/>
    <cellStyle name="SAPBEXinputData 6 4" xfId="2804"/>
    <cellStyle name="SAPBEXinputData 6 4 2" xfId="10385"/>
    <cellStyle name="SAPBEXinputData 6 4 3" xfId="10919"/>
    <cellStyle name="SAPBEXinputData 7" xfId="3181"/>
    <cellStyle name="SAPBEXinputData 7 2" xfId="3688"/>
    <cellStyle name="SAPBEXinputData 7 2 2" xfId="10387"/>
    <cellStyle name="SAPBEXinputData 7 2 3" xfId="10921"/>
    <cellStyle name="SAPBEXinputData 7 3" xfId="5248"/>
    <cellStyle name="SAPBEXinputData 7 3 2" xfId="10388"/>
    <cellStyle name="SAPBEXinputData 7 3 3" xfId="10922"/>
    <cellStyle name="SAPBEXinputData 7 4" xfId="10386"/>
    <cellStyle name="SAPBEXinputData 7 5" xfId="10920"/>
    <cellStyle name="SAPBEXinputData 8" xfId="3374"/>
    <cellStyle name="SAPBEXinputData 8 2" xfId="3702"/>
    <cellStyle name="SAPBEXinputData 8 2 2" xfId="10390"/>
    <cellStyle name="SAPBEXinputData 8 2 3" xfId="10924"/>
    <cellStyle name="SAPBEXinputData 8 3" xfId="10389"/>
    <cellStyle name="SAPBEXinputData 8 4" xfId="10923"/>
    <cellStyle name="SAPBEXinputData 9" xfId="3483"/>
    <cellStyle name="SAPBEXinputData 9 2" xfId="10391"/>
    <cellStyle name="SAPBEXinputData 9 3" xfId="10925"/>
    <cellStyle name="SAPBEXinputData_2010-2012 Program Workbook_Incent_FS" xfId="6258"/>
    <cellStyle name="SAPBEXItemHeader" xfId="378"/>
    <cellStyle name="SAPBEXItemHeader 2" xfId="3037"/>
    <cellStyle name="SAPBEXItemHeader 2 2" xfId="5250"/>
    <cellStyle name="SAPBEXItemHeader 2 2 2" xfId="10394"/>
    <cellStyle name="SAPBEXItemHeader 2 2 3" xfId="10928"/>
    <cellStyle name="SAPBEXItemHeader 2 2 4" xfId="10521"/>
    <cellStyle name="SAPBEXItemHeader 2 3" xfId="10393"/>
    <cellStyle name="SAPBEXItemHeader 2 3 2" xfId="9642"/>
    <cellStyle name="SAPBEXItemHeader 2 4" xfId="10927"/>
    <cellStyle name="SAPBEXItemHeader 2 4 2" xfId="9494"/>
    <cellStyle name="SAPBEXItemHeader 2 5" xfId="9384"/>
    <cellStyle name="SAPBEXItemHeader 2 6" xfId="10520"/>
    <cellStyle name="SAPBEXItemHeader 2 7" xfId="9922"/>
    <cellStyle name="SAPBEXItemHeader 3" xfId="5249"/>
    <cellStyle name="SAPBEXItemHeader 3 2" xfId="10395"/>
    <cellStyle name="SAPBEXItemHeader 3 3" xfId="10929"/>
    <cellStyle name="SAPBEXItemHeader 3 4" xfId="9870"/>
    <cellStyle name="SAPBEXItemHeader 4" xfId="3036"/>
    <cellStyle name="SAPBEXItemHeader 4 2" xfId="10396"/>
    <cellStyle name="SAPBEXItemHeader 4 3" xfId="10930"/>
    <cellStyle name="SAPBEXItemHeader 4 4" xfId="9820"/>
    <cellStyle name="SAPBEXItemHeader 5" xfId="10392"/>
    <cellStyle name="SAPBEXItemHeader 5 2" xfId="9855"/>
    <cellStyle name="SAPBEXItemHeader 6" xfId="10926"/>
    <cellStyle name="SAPBEXItemHeader 7" xfId="9335"/>
    <cellStyle name="SAPBEXresData" xfId="379"/>
    <cellStyle name="SAPBEXresData 2" xfId="380"/>
    <cellStyle name="SAPBEXresData 2 2" xfId="5575"/>
    <cellStyle name="SAPBEXresData 2 2 2" xfId="10399"/>
    <cellStyle name="SAPBEXresData 2 2 3" xfId="10933"/>
    <cellStyle name="SAPBEXresData 2 3" xfId="10398"/>
    <cellStyle name="SAPBEXresData 2 3 2" xfId="9640"/>
    <cellStyle name="SAPBEXresData 2 4" xfId="10932"/>
    <cellStyle name="SAPBEXresData 2 4 2" xfId="10506"/>
    <cellStyle name="SAPBEXresData 2 5" xfId="9383"/>
    <cellStyle name="SAPBEXresData 2 6" xfId="10519"/>
    <cellStyle name="SAPBEXresData 2 7" xfId="6256"/>
    <cellStyle name="SAPBEXresData 3" xfId="492"/>
    <cellStyle name="SAPBEXresData 3 2" xfId="10400"/>
    <cellStyle name="SAPBEXresData 3 3" xfId="10934"/>
    <cellStyle name="SAPBEXresData 4" xfId="10397"/>
    <cellStyle name="SAPBEXresData 4 2" xfId="9848"/>
    <cellStyle name="SAPBEXresData 5" xfId="10931"/>
    <cellStyle name="SAPBEXresData 5 2" xfId="9680"/>
    <cellStyle name="SAPBEXresData 6" xfId="9592"/>
    <cellStyle name="SAPBEXresData 7" xfId="9372"/>
    <cellStyle name="SAPBEXresData 8" xfId="6998"/>
    <cellStyle name="SAPBEXresData 9" xfId="6257"/>
    <cellStyle name="SAPBEXresDataEmph" xfId="381"/>
    <cellStyle name="SAPBEXresDataEmph 2" xfId="681"/>
    <cellStyle name="SAPBEXresDataEmph 2 2" xfId="5576"/>
    <cellStyle name="SAPBEXresDataEmph 2 2 2" xfId="10403"/>
    <cellStyle name="SAPBEXresDataEmph 2 2 3" xfId="10937"/>
    <cellStyle name="SAPBEXresDataEmph 2 2 4" xfId="6254"/>
    <cellStyle name="SAPBEXresDataEmph 2 3" xfId="10402"/>
    <cellStyle name="SAPBEXresDataEmph 2 4" xfId="10936"/>
    <cellStyle name="SAPBEXresDataEmph 2 5" xfId="9869"/>
    <cellStyle name="SAPBEXresDataEmph 3" xfId="493"/>
    <cellStyle name="SAPBEXresDataEmph 3 2" xfId="10404"/>
    <cellStyle name="SAPBEXresDataEmph 3 3" xfId="10938"/>
    <cellStyle name="SAPBEXresDataEmph 3 4" xfId="9908"/>
    <cellStyle name="SAPBEXresDataEmph 4" xfId="10401"/>
    <cellStyle name="SAPBEXresDataEmph 4 2" xfId="6997"/>
    <cellStyle name="SAPBEXresDataEmph 5" xfId="10935"/>
    <cellStyle name="SAPBEXresDataEmph 5 2" xfId="6255"/>
    <cellStyle name="SAPBEXresDataEmph 6" xfId="11077"/>
    <cellStyle name="SAPBEXresExc1" xfId="6253"/>
    <cellStyle name="SAPBEXresExc1Emph" xfId="10535"/>
    <cellStyle name="SAPBEXresExc2" xfId="6252"/>
    <cellStyle name="SAPBEXresExc2Emph" xfId="6251"/>
    <cellStyle name="SAPBEXresItem" xfId="382"/>
    <cellStyle name="SAPBEXresItem 2" xfId="383"/>
    <cellStyle name="SAPBEXresItem 2 2" xfId="713"/>
    <cellStyle name="SAPBEXresItem 2 2 2" xfId="10407"/>
    <cellStyle name="SAPBEXresItem 2 2 3" xfId="10941"/>
    <cellStyle name="SAPBEXresItem 2 3" xfId="5422"/>
    <cellStyle name="SAPBEXresItem 2 3 2" xfId="10408"/>
    <cellStyle name="SAPBEXresItem 2 3 3" xfId="10942"/>
    <cellStyle name="SAPBEXresItem 2 3 4" xfId="9639"/>
    <cellStyle name="SAPBEXresItem 2 4" xfId="10406"/>
    <cellStyle name="SAPBEXresItem 2 4 2" xfId="9493"/>
    <cellStyle name="SAPBEXresItem 2 5" xfId="10940"/>
    <cellStyle name="SAPBEXresItem 2 5 2" xfId="9382"/>
    <cellStyle name="SAPBEXresItem 2 6" xfId="9416"/>
    <cellStyle name="SAPBEXresItem 3" xfId="682"/>
    <cellStyle name="SAPBEXresItem 3 2" xfId="10409"/>
    <cellStyle name="SAPBEXresItem 3 3" xfId="10943"/>
    <cellStyle name="SAPBEXresItem 3 4" xfId="9868"/>
    <cellStyle name="SAPBEXresItem 4" xfId="494"/>
    <cellStyle name="SAPBEXresItem 4 2" xfId="10410"/>
    <cellStyle name="SAPBEXresItem 4 3" xfId="10944"/>
    <cellStyle name="SAPBEXresItem 5" xfId="10405"/>
    <cellStyle name="SAPBEXresItem 5 2" xfId="9677"/>
    <cellStyle name="SAPBEXresItem 6" xfId="10939"/>
    <cellStyle name="SAPBEXresItem 6 2" xfId="9727"/>
    <cellStyle name="SAPBEXresItem 7" xfId="9358"/>
    <cellStyle name="SAPBEXresItem 8" xfId="6996"/>
    <cellStyle name="SAPBEXresItem 9" xfId="6250"/>
    <cellStyle name="SAPBEXresItemX" xfId="384"/>
    <cellStyle name="SAPBEXresItemX 10" xfId="10945"/>
    <cellStyle name="SAPBEXresItemX 2" xfId="385"/>
    <cellStyle name="SAPBEXresItemX 2 2" xfId="3038"/>
    <cellStyle name="SAPBEXresItemX 2 2 2" xfId="5253"/>
    <cellStyle name="SAPBEXresItemX 2 2 2 2" xfId="10414"/>
    <cellStyle name="SAPBEXresItemX 2 2 2 3" xfId="10948"/>
    <cellStyle name="SAPBEXresItemX 2 2 3" xfId="10413"/>
    <cellStyle name="SAPBEXresItemX 2 2 4" xfId="10947"/>
    <cellStyle name="SAPBEXresItemX 2 2 5" xfId="9733"/>
    <cellStyle name="SAPBEXresItemX 2 3" xfId="5252"/>
    <cellStyle name="SAPBEXresItemX 2 3 2" xfId="10415"/>
    <cellStyle name="SAPBEXresItemX 2 3 3" xfId="10949"/>
    <cellStyle name="SAPBEXresItemX 2 3 4" xfId="9638"/>
    <cellStyle name="SAPBEXresItemX 2 4" xfId="2811"/>
    <cellStyle name="SAPBEXresItemX 2 4 2" xfId="10416"/>
    <cellStyle name="SAPBEXresItemX 2 4 3" xfId="10950"/>
    <cellStyle name="SAPBEXresItemX 2 4 4" xfId="10551"/>
    <cellStyle name="SAPBEXresItemX 2 5" xfId="10412"/>
    <cellStyle name="SAPBEXresItemX 2 5 2" xfId="9381"/>
    <cellStyle name="SAPBEXresItemX 2 6" xfId="10946"/>
    <cellStyle name="SAPBEXresItemX 2 6 2" xfId="9778"/>
    <cellStyle name="SAPBEXresItemX 2 7" xfId="6248"/>
    <cellStyle name="SAPBEXresItemX 2 8" xfId="9921"/>
    <cellStyle name="SAPBEXresItemX 3" xfId="495"/>
    <cellStyle name="SAPBEXresItemX 3 2" xfId="5254"/>
    <cellStyle name="SAPBEXresItemX 3 2 2" xfId="10418"/>
    <cellStyle name="SAPBEXresItemX 3 2 3" xfId="10952"/>
    <cellStyle name="SAPBEXresItemX 3 3" xfId="3039"/>
    <cellStyle name="SAPBEXresItemX 3 3 2" xfId="10419"/>
    <cellStyle name="SAPBEXresItemX 3 3 3" xfId="10953"/>
    <cellStyle name="SAPBEXresItemX 3 4" xfId="10417"/>
    <cellStyle name="SAPBEXresItemX 3 5" xfId="10951"/>
    <cellStyle name="SAPBEXresItemX 4" xfId="3182"/>
    <cellStyle name="SAPBEXresItemX 4 2" xfId="5255"/>
    <cellStyle name="SAPBEXresItemX 4 2 2" xfId="10421"/>
    <cellStyle name="SAPBEXresItemX 4 2 3" xfId="10955"/>
    <cellStyle name="SAPBEXresItemX 4 3" xfId="10420"/>
    <cellStyle name="SAPBEXresItemX 4 4" xfId="10954"/>
    <cellStyle name="SAPBEXresItemX 4 5" xfId="9889"/>
    <cellStyle name="SAPBEXresItemX 5" xfId="3375"/>
    <cellStyle name="SAPBEXresItemX 5 2" xfId="10422"/>
    <cellStyle name="SAPBEXresItemX 5 3" xfId="10956"/>
    <cellStyle name="SAPBEXresItemX 5 4" xfId="9704"/>
    <cellStyle name="SAPBEXresItemX 6" xfId="3851"/>
    <cellStyle name="SAPBEXresItemX 6 2" xfId="10423"/>
    <cellStyle name="SAPBEXresItemX 6 3" xfId="10957"/>
    <cellStyle name="SAPBEXresItemX 6 4" xfId="9669"/>
    <cellStyle name="SAPBEXresItemX 7" xfId="5251"/>
    <cellStyle name="SAPBEXresItemX 7 2" xfId="10424"/>
    <cellStyle name="SAPBEXresItemX 7 3" xfId="10958"/>
    <cellStyle name="SAPBEXresItemX 7 4" xfId="9419"/>
    <cellStyle name="SAPBEXresItemX 8" xfId="1794"/>
    <cellStyle name="SAPBEXresItemX 8 2" xfId="10425"/>
    <cellStyle name="SAPBEXresItemX 8 3" xfId="10959"/>
    <cellStyle name="SAPBEXresItemX 8 4" xfId="6995"/>
    <cellStyle name="SAPBEXresItemX 9" xfId="10411"/>
    <cellStyle name="SAPBEXresItemX 9 2" xfId="6249"/>
    <cellStyle name="SAPBEXRow_Headings_SA" xfId="6247"/>
    <cellStyle name="SAPBEXRowResults_SA" xfId="6246"/>
    <cellStyle name="SAPBEXstdData" xfId="386"/>
    <cellStyle name="SAPBEXstdData 2" xfId="387"/>
    <cellStyle name="SAPBEXstdData 2 2" xfId="709"/>
    <cellStyle name="SAPBEXstdData 2 2 2" xfId="10428"/>
    <cellStyle name="SAPBEXstdData 2 2 3" xfId="10962"/>
    <cellStyle name="SAPBEXstdData 2 3" xfId="5423"/>
    <cellStyle name="SAPBEXstdData 2 3 2" xfId="10429"/>
    <cellStyle name="SAPBEXstdData 2 3 3" xfId="10963"/>
    <cellStyle name="SAPBEXstdData 2 3 4" xfId="9811"/>
    <cellStyle name="SAPBEXstdData 2 4" xfId="10427"/>
    <cellStyle name="SAPBEXstdData 2 4 2" xfId="9532"/>
    <cellStyle name="SAPBEXstdData 2 5" xfId="10961"/>
    <cellStyle name="SAPBEXstdData 2 5 2" xfId="9423"/>
    <cellStyle name="SAPBEXstdData 2 6" xfId="6244"/>
    <cellStyle name="SAPBEXstdData 3" xfId="683"/>
    <cellStyle name="SAPBEXstdData 3 2" xfId="3183"/>
    <cellStyle name="SAPBEXstdData 3 2 2" xfId="10431"/>
    <cellStyle name="SAPBEXstdData 3 2 3" xfId="10965"/>
    <cellStyle name="SAPBEXstdData 3 3" xfId="10430"/>
    <cellStyle name="SAPBEXstdData 3 3 2" xfId="9809"/>
    <cellStyle name="SAPBEXstdData 3 4" xfId="10964"/>
    <cellStyle name="SAPBEXstdData 3 4 2" xfId="9551"/>
    <cellStyle name="SAPBEXstdData 3 5" xfId="9454"/>
    <cellStyle name="SAPBEXstdData 4" xfId="496"/>
    <cellStyle name="SAPBEXstdData 4 2" xfId="10432"/>
    <cellStyle name="SAPBEXstdData 4 2 2" xfId="9901"/>
    <cellStyle name="SAPBEXstdData 4 3" xfId="10966"/>
    <cellStyle name="SAPBEXstdData 4 4" xfId="9601"/>
    <cellStyle name="SAPBEXstdData 4 5" xfId="9487"/>
    <cellStyle name="SAPBEXstdData 5" xfId="10426"/>
    <cellStyle name="SAPBEXstdData 5 2" xfId="9732"/>
    <cellStyle name="SAPBEXstdData 5 3" xfId="10508"/>
    <cellStyle name="SAPBEXstdData 5 4" xfId="9492"/>
    <cellStyle name="SAPBEXstdData 5 5" xfId="9380"/>
    <cellStyle name="SAPBEXstdData 5 6" xfId="9418"/>
    <cellStyle name="SAPBEXstdData 5 7" xfId="9920"/>
    <cellStyle name="SAPBEXstdData 6" xfId="10960"/>
    <cellStyle name="SAPBEXstdData 6 2" xfId="9777"/>
    <cellStyle name="SAPBEXstdData 7" xfId="9815"/>
    <cellStyle name="SAPBEXstdData 8" xfId="6994"/>
    <cellStyle name="SAPBEXstdData 9" xfId="6245"/>
    <cellStyle name="SAPBEXstdData_13737 3p Contracts v3" xfId="6243"/>
    <cellStyle name="SAPBEXstdDataEmph" xfId="388"/>
    <cellStyle name="SAPBEXstdDataEmph 2" xfId="684"/>
    <cellStyle name="SAPBEXstdDataEmph 2 2" xfId="5577"/>
    <cellStyle name="SAPBEXstdDataEmph 2 2 2" xfId="10435"/>
    <cellStyle name="SAPBEXstdDataEmph 2 2 3" xfId="10969"/>
    <cellStyle name="SAPBEXstdDataEmph 2 3" xfId="10434"/>
    <cellStyle name="SAPBEXstdDataEmph 2 3 2" xfId="9637"/>
    <cellStyle name="SAPBEXstdDataEmph 2 4" xfId="10968"/>
    <cellStyle name="SAPBEXstdDataEmph 2 4 2" xfId="9491"/>
    <cellStyle name="SAPBEXstdDataEmph 2 5" xfId="9379"/>
    <cellStyle name="SAPBEXstdDataEmph 2 6" xfId="9841"/>
    <cellStyle name="SAPBEXstdDataEmph 2 7" xfId="6242"/>
    <cellStyle name="SAPBEXstdDataEmph 3" xfId="497"/>
    <cellStyle name="SAPBEXstdDataEmph 3 2" xfId="10436"/>
    <cellStyle name="SAPBEXstdDataEmph 3 3" xfId="10970"/>
    <cellStyle name="SAPBEXstdDataEmph 4" xfId="10433"/>
    <cellStyle name="SAPBEXstdDataEmph 4 2" xfId="9672"/>
    <cellStyle name="SAPBEXstdDataEmph 5" xfId="10967"/>
    <cellStyle name="SAPBEXstdExc1" xfId="6241"/>
    <cellStyle name="SAPBEXstdExc1Emph" xfId="6240"/>
    <cellStyle name="SAPBEXstdExc2" xfId="6239"/>
    <cellStyle name="SAPBEXstdExc2Emph" xfId="6238"/>
    <cellStyle name="SAPBEXstdItem" xfId="389"/>
    <cellStyle name="SAPBEXstdItem 2" xfId="390"/>
    <cellStyle name="SAPBEXstdItem 2 2" xfId="707"/>
    <cellStyle name="SAPBEXstdItem 2 2 2" xfId="10439"/>
    <cellStyle name="SAPBEXstdItem 2 2 3" xfId="10973"/>
    <cellStyle name="SAPBEXstdItem 2 3" xfId="5424"/>
    <cellStyle name="SAPBEXstdItem 2 3 2" xfId="10440"/>
    <cellStyle name="SAPBEXstdItem 2 3 3" xfId="10974"/>
    <cellStyle name="SAPBEXstdItem 2 3 4" xfId="9839"/>
    <cellStyle name="SAPBEXstdItem 2 4" xfId="10438"/>
    <cellStyle name="SAPBEXstdItem 2 4 2" xfId="9531"/>
    <cellStyle name="SAPBEXstdItem 2 5" xfId="10972"/>
    <cellStyle name="SAPBEXstdItem 2 5 2" xfId="9422"/>
    <cellStyle name="SAPBEXstdItem 2 6" xfId="6236"/>
    <cellStyle name="SAPBEXstdItem 3" xfId="685"/>
    <cellStyle name="SAPBEXstdItem 3 2" xfId="3184"/>
    <cellStyle name="SAPBEXstdItem 3 2 2" xfId="10442"/>
    <cellStyle name="SAPBEXstdItem 3 2 3" xfId="10976"/>
    <cellStyle name="SAPBEXstdItem 3 3" xfId="10441"/>
    <cellStyle name="SAPBEXstdItem 3 3 2" xfId="9711"/>
    <cellStyle name="SAPBEXstdItem 3 4" xfId="10975"/>
    <cellStyle name="SAPBEXstdItem 3 4 2" xfId="9550"/>
    <cellStyle name="SAPBEXstdItem 3 5" xfId="9453"/>
    <cellStyle name="SAPBEXstdItem 4" xfId="498"/>
    <cellStyle name="SAPBEXstdItem 4 2" xfId="10443"/>
    <cellStyle name="SAPBEXstdItem 4 2 2" xfId="9775"/>
    <cellStyle name="SAPBEXstdItem 4 3" xfId="10977"/>
    <cellStyle name="SAPBEXstdItem 4 4" xfId="9600"/>
    <cellStyle name="SAPBEXstdItem 4 5" xfId="9486"/>
    <cellStyle name="SAPBEXstdItem 5" xfId="10437"/>
    <cellStyle name="SAPBEXstdItem 5 2" xfId="11082"/>
    <cellStyle name="SAPBEXstdItem 5 3" xfId="9636"/>
    <cellStyle name="SAPBEXstdItem 5 4" xfId="10507"/>
    <cellStyle name="SAPBEXstdItem 5 5" xfId="9378"/>
    <cellStyle name="SAPBEXstdItem 5 6" xfId="9343"/>
    <cellStyle name="SAPBEXstdItem 5 7" xfId="9919"/>
    <cellStyle name="SAPBEXstdItem 6" xfId="10971"/>
    <cellStyle name="SAPBEXstdItem 6 2" xfId="9685"/>
    <cellStyle name="SAPBEXstdItem 7" xfId="9772"/>
    <cellStyle name="SAPBEXstdItem 8" xfId="6993"/>
    <cellStyle name="SAPBEXstdItem 9" xfId="6237"/>
    <cellStyle name="SAPBEXstdItem_13737 3p Contracts v3" xfId="6235"/>
    <cellStyle name="SAPBEXstdItemX" xfId="391"/>
    <cellStyle name="SAPBEXstdItemX 10" xfId="10978"/>
    <cellStyle name="SAPBEXstdItemX 2" xfId="392"/>
    <cellStyle name="SAPBEXstdItemX 2 2" xfId="3040"/>
    <cellStyle name="SAPBEXstdItemX 2 2 2" xfId="5258"/>
    <cellStyle name="SAPBEXstdItemX 2 2 2 2" xfId="10447"/>
    <cellStyle name="SAPBEXstdItemX 2 2 2 3" xfId="10981"/>
    <cellStyle name="SAPBEXstdItemX 2 2 3" xfId="10446"/>
    <cellStyle name="SAPBEXstdItemX 2 2 4" xfId="10980"/>
    <cellStyle name="SAPBEXstdItemX 2 2 5" xfId="9730"/>
    <cellStyle name="SAPBEXstdItemX 2 3" xfId="5257"/>
    <cellStyle name="SAPBEXstdItemX 2 3 2" xfId="10448"/>
    <cellStyle name="SAPBEXstdItemX 2 3 3" xfId="10982"/>
    <cellStyle name="SAPBEXstdItemX 2 3 4" xfId="9635"/>
    <cellStyle name="SAPBEXstdItemX 2 4" xfId="2812"/>
    <cellStyle name="SAPBEXstdItemX 2 4 2" xfId="10449"/>
    <cellStyle name="SAPBEXstdItemX 2 4 3" xfId="10983"/>
    <cellStyle name="SAPBEXstdItemX 2 4 4" xfId="11054"/>
    <cellStyle name="SAPBEXstdItemX 2 5" xfId="10445"/>
    <cellStyle name="SAPBEXstdItemX 2 5 2" xfId="9377"/>
    <cellStyle name="SAPBEXstdItemX 2 6" xfId="10979"/>
    <cellStyle name="SAPBEXstdItemX 2 6 2" xfId="9348"/>
    <cellStyle name="SAPBEXstdItemX 2 7" xfId="6233"/>
    <cellStyle name="SAPBEXstdItemX 2 8" xfId="9918"/>
    <cellStyle name="SAPBEXstdItemX 3" xfId="499"/>
    <cellStyle name="SAPBEXstdItemX 3 2" xfId="5259"/>
    <cellStyle name="SAPBEXstdItemX 3 2 2" xfId="10451"/>
    <cellStyle name="SAPBEXstdItemX 3 2 3" xfId="10985"/>
    <cellStyle name="SAPBEXstdItemX 3 3" xfId="3041"/>
    <cellStyle name="SAPBEXstdItemX 3 3 2" xfId="10452"/>
    <cellStyle name="SAPBEXstdItemX 3 3 3" xfId="10986"/>
    <cellStyle name="SAPBEXstdItemX 3 4" xfId="10450"/>
    <cellStyle name="SAPBEXstdItemX 3 5" xfId="10984"/>
    <cellStyle name="SAPBEXstdItemX 4" xfId="3185"/>
    <cellStyle name="SAPBEXstdItemX 4 2" xfId="5260"/>
    <cellStyle name="SAPBEXstdItemX 4 2 2" xfId="10454"/>
    <cellStyle name="SAPBEXstdItemX 4 2 3" xfId="10988"/>
    <cellStyle name="SAPBEXstdItemX 4 3" xfId="10453"/>
    <cellStyle name="SAPBEXstdItemX 4 4" xfId="10987"/>
    <cellStyle name="SAPBEXstdItemX 4 5" xfId="9831"/>
    <cellStyle name="SAPBEXstdItemX 5" xfId="3377"/>
    <cellStyle name="SAPBEXstdItemX 5 2" xfId="10455"/>
    <cellStyle name="SAPBEXstdItemX 5 3" xfId="10989"/>
    <cellStyle name="SAPBEXstdItemX 5 4" xfId="9859"/>
    <cellStyle name="SAPBEXstdItemX 6" xfId="3852"/>
    <cellStyle name="SAPBEXstdItemX 6 2" xfId="10456"/>
    <cellStyle name="SAPBEXstdItemX 6 3" xfId="10990"/>
    <cellStyle name="SAPBEXstdItemX 6 4" xfId="9517"/>
    <cellStyle name="SAPBEXstdItemX 7" xfId="5256"/>
    <cellStyle name="SAPBEXstdItemX 7 2" xfId="10457"/>
    <cellStyle name="SAPBEXstdItemX 7 3" xfId="10991"/>
    <cellStyle name="SAPBEXstdItemX 7 4" xfId="9359"/>
    <cellStyle name="SAPBEXstdItemX 8" xfId="1795"/>
    <cellStyle name="SAPBEXstdItemX 8 2" xfId="10458"/>
    <cellStyle name="SAPBEXstdItemX 8 3" xfId="10992"/>
    <cellStyle name="SAPBEXstdItemX 8 4" xfId="6992"/>
    <cellStyle name="SAPBEXstdItemX 9" xfId="10444"/>
    <cellStyle name="SAPBEXstdItemX 9 2" xfId="6234"/>
    <cellStyle name="SAPBEXstdItemX_Budget Consolidation by Balancing Acct v1" xfId="6232"/>
    <cellStyle name="SAPBEXsubData" xfId="6231"/>
    <cellStyle name="SAPBEXsubDataEmph" xfId="6230"/>
    <cellStyle name="SAPBEXsubExc1" xfId="6229"/>
    <cellStyle name="SAPBEXsubExc1Emph" xfId="6228"/>
    <cellStyle name="SAPBEXsubExc2" xfId="6227"/>
    <cellStyle name="SAPBEXsubExc2Emph" xfId="6226"/>
    <cellStyle name="SAPBEXsubItem" xfId="6225"/>
    <cellStyle name="SAPBEXtitle" xfId="393"/>
    <cellStyle name="SAPBEXtitle 2" xfId="394"/>
    <cellStyle name="SAPBEXtitle 2 2" xfId="395"/>
    <cellStyle name="SAPBEXtitle 2 2 2" xfId="11048"/>
    <cellStyle name="SAPBEXtitle 2 3" xfId="5578"/>
    <cellStyle name="SAPBEXtitle 2 3 2" xfId="10459"/>
    <cellStyle name="SAPBEXtitle 2 3 3" xfId="10993"/>
    <cellStyle name="SAPBEXtitle 2 4" xfId="11061"/>
    <cellStyle name="SAPBEXtitle 2 5" xfId="9376"/>
    <cellStyle name="SAPBEXtitle 2 6" xfId="9455"/>
    <cellStyle name="SAPBEXtitle 3" xfId="686"/>
    <cellStyle name="SAPBEXtitle 3 2" xfId="9840"/>
    <cellStyle name="SAPBEXtitle 4" xfId="500"/>
    <cellStyle name="SAPBEXtitle 4 2" xfId="2814"/>
    <cellStyle name="SAPBEXtitle 4 3" xfId="2815"/>
    <cellStyle name="SAPBEXtitle 4 4" xfId="2813"/>
    <cellStyle name="SAPBEXtitle 4 5" xfId="10460"/>
    <cellStyle name="SAPBEXtitle 4 6" xfId="10994"/>
    <cellStyle name="SAPBEXtitle 5" xfId="6991"/>
    <cellStyle name="SAPBEXtitle 6" xfId="6224"/>
    <cellStyle name="SAPBEXunassignedItem" xfId="396"/>
    <cellStyle name="SAPBEXunassignedItem 2" xfId="727"/>
    <cellStyle name="SAPBEXunassignedItem 2 2" xfId="5262"/>
    <cellStyle name="SAPBEXunassignedItem 2 2 2" xfId="10463"/>
    <cellStyle name="SAPBEXunassignedItem 2 2 3" xfId="10997"/>
    <cellStyle name="SAPBEXunassignedItem 2 2 4" xfId="9780"/>
    <cellStyle name="SAPBEXunassignedItem 2 3" xfId="3043"/>
    <cellStyle name="SAPBEXunassignedItem 2 3 2" xfId="10464"/>
    <cellStyle name="SAPBEXunassignedItem 2 3 3" xfId="10998"/>
    <cellStyle name="SAPBEXunassignedItem 2 3 4" xfId="9530"/>
    <cellStyle name="SAPBEXunassignedItem 2 4" xfId="10462"/>
    <cellStyle name="SAPBEXunassignedItem 2 5" xfId="10996"/>
    <cellStyle name="SAPBEXunassignedItem 2 6" xfId="10497"/>
    <cellStyle name="SAPBEXunassignedItem 3" xfId="5261"/>
    <cellStyle name="SAPBEXunassignedItem 3 2" xfId="10465"/>
    <cellStyle name="SAPBEXunassignedItem 3 2 2" xfId="9797"/>
    <cellStyle name="SAPBEXunassignedItem 3 3" xfId="10999"/>
    <cellStyle name="SAPBEXunassignedItem 3 3 2" xfId="9549"/>
    <cellStyle name="SAPBEXunassignedItem 3 4" xfId="10024"/>
    <cellStyle name="SAPBEXunassignedItem 4" xfId="3042"/>
    <cellStyle name="SAPBEXunassignedItem 4 2" xfId="10466"/>
    <cellStyle name="SAPBEXunassignedItem 4 2 2" xfId="9821"/>
    <cellStyle name="SAPBEXunassignedItem 4 3" xfId="11000"/>
    <cellStyle name="SAPBEXunassignedItem 4 3 2" xfId="9599"/>
    <cellStyle name="SAPBEXunassignedItem 4 4" xfId="10077"/>
    <cellStyle name="SAPBEXunassignedItem 5" xfId="10461"/>
    <cellStyle name="SAPBEXunassignedItem 5 2" xfId="10518"/>
    <cellStyle name="SAPBEXunassignedItem 6" xfId="10995"/>
    <cellStyle name="SAPBEXunassignedItem 6 2" xfId="9766"/>
    <cellStyle name="SAPBEXunassignedItem 7" xfId="10096"/>
    <cellStyle name="SAPBEXundefined" xfId="397"/>
    <cellStyle name="SAPBEXundefined 2" xfId="687"/>
    <cellStyle name="SAPBEXundefined 2 2" xfId="5579"/>
    <cellStyle name="SAPBEXundefined 2 2 2" xfId="10469"/>
    <cellStyle name="SAPBEXundefined 2 2 3" xfId="11003"/>
    <cellStyle name="SAPBEXundefined 2 3" xfId="10468"/>
    <cellStyle name="SAPBEXundefined 2 3 2" xfId="9634"/>
    <cellStyle name="SAPBEXundefined 2 4" xfId="11002"/>
    <cellStyle name="SAPBEXundefined 2 4 2" xfId="11058"/>
    <cellStyle name="SAPBEXundefined 2 5" xfId="9375"/>
    <cellStyle name="SAPBEXundefined 2 6" xfId="9488"/>
    <cellStyle name="SAPBEXundefined 2 7" xfId="6222"/>
    <cellStyle name="SAPBEXundefined 3" xfId="501"/>
    <cellStyle name="SAPBEXundefined 3 2" xfId="10470"/>
    <cellStyle name="SAPBEXundefined 3 3" xfId="11004"/>
    <cellStyle name="SAPBEXundefined 4" xfId="10467"/>
    <cellStyle name="SAPBEXundefined 4 2" xfId="9678"/>
    <cellStyle name="SAPBEXundefined 5" xfId="11001"/>
    <cellStyle name="SAPBEXundefined 6" xfId="6223"/>
    <cellStyle name="Sched" xfId="6221"/>
    <cellStyle name="SEM-BPS-data" xfId="6220"/>
    <cellStyle name="SEM-BPS-head" xfId="6219"/>
    <cellStyle name="SEM-BPS-headdata" xfId="6218"/>
    <cellStyle name="SEM-BPS-headkey" xfId="6217"/>
    <cellStyle name="SEM-BPS-input-on" xfId="6216"/>
    <cellStyle name="SEM-BPS-key" xfId="6215"/>
    <cellStyle name="SEM-BPS-sub1" xfId="6214"/>
    <cellStyle name="SEM-BPS-sub2" xfId="6213"/>
    <cellStyle name="SEM-BPS-total" xfId="6212"/>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mall" xfId="6211"/>
    <cellStyle name="small 2" xfId="6210"/>
    <cellStyle name="Sort_Name" xfId="6209"/>
    <cellStyle name="State" xfId="6208"/>
    <cellStyle name="Step" xfId="6207"/>
    <cellStyle name="Style 1" xfId="6206"/>
    <cellStyle name="Style 2" xfId="6205"/>
    <cellStyle name="Style 21" xfId="6990"/>
    <cellStyle name="Style 22" xfId="6989"/>
    <cellStyle name="Style 22 2" xfId="6988"/>
    <cellStyle name="Style 23" xfId="6987"/>
    <cellStyle name="Style 23 2" xfId="6986"/>
    <cellStyle name="Style 24" xfId="6985"/>
    <cellStyle name="Style 24 2" xfId="6984"/>
    <cellStyle name="Style 25" xfId="6983"/>
    <cellStyle name="Style 25 2" xfId="6982"/>
    <cellStyle name="Style 26" xfId="2884"/>
    <cellStyle name="Style 26 2" xfId="2990"/>
    <cellStyle name="Style 26 2 2" xfId="5267"/>
    <cellStyle name="Style 26 3" xfId="3044"/>
    <cellStyle name="Style 26 3 2" xfId="5268"/>
    <cellStyle name="Style 26 4" xfId="5269"/>
    <cellStyle name="Style 26 5" xfId="5266"/>
    <cellStyle name="Style 27" xfId="6981"/>
    <cellStyle name="Style 27 2" xfId="6980"/>
    <cellStyle name="Style 28" xfId="6979"/>
    <cellStyle name="Style 28 2" xfId="6978"/>
    <cellStyle name="Style 28 3" xfId="6204"/>
    <cellStyle name="Style 29" xfId="6977"/>
    <cellStyle name="Style 29 2" xfId="6976"/>
    <cellStyle name="Style 3" xfId="6203"/>
    <cellStyle name="Style 30" xfId="6975"/>
    <cellStyle name="Style 30 2" xfId="6974"/>
    <cellStyle name="Style 31" xfId="6973"/>
    <cellStyle name="Style 31 2" xfId="6972"/>
    <cellStyle name="Style 32" xfId="6971"/>
    <cellStyle name="Style 32 2" xfId="6970"/>
    <cellStyle name="Style 33" xfId="6969"/>
    <cellStyle name="Style 33 2" xfId="6968"/>
    <cellStyle name="Style 34" xfId="6967"/>
    <cellStyle name="Style 34 2" xfId="6966"/>
    <cellStyle name="Style 35" xfId="6965"/>
    <cellStyle name="Style 35 2" xfId="6964"/>
    <cellStyle name="Style 35 3" xfId="6202"/>
    <cellStyle name="Style 36" xfId="6963"/>
    <cellStyle name="Style 36 2" xfId="6962"/>
    <cellStyle name="Style 36 3" xfId="6201"/>
    <cellStyle name="Style 37" xfId="6961"/>
    <cellStyle name="Style 37 2" xfId="6960"/>
    <cellStyle name="Style 38" xfId="6959"/>
    <cellStyle name="Style 38 2" xfId="6958"/>
    <cellStyle name="Style 39" xfId="6957"/>
    <cellStyle name="Style 39 2" xfId="6956"/>
    <cellStyle name="Style 40" xfId="6955"/>
    <cellStyle name="Style 40 2" xfId="6954"/>
    <cellStyle name="Style 41" xfId="6953"/>
    <cellStyle name="Style 41 2" xfId="6952"/>
    <cellStyle name="Subtotal" xfId="6200"/>
    <cellStyle name="test a style" xfId="6199"/>
    <cellStyle name="Text" xfId="6198"/>
    <cellStyle name="Thousand" xfId="6197"/>
    <cellStyle name="Thousands" xfId="619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xfId="5647" builtinId="25" customBuiltin="1"/>
    <cellStyle name="Total 2" xfId="405"/>
    <cellStyle name="Total 2 10" xfId="5280"/>
    <cellStyle name="Total 2 10 2" xfId="10472"/>
    <cellStyle name="Total 2 10 3" xfId="11006"/>
    <cellStyle name="Total 2 11" xfId="2823"/>
    <cellStyle name="Total 2 11 2" xfId="10473"/>
    <cellStyle name="Total 2 11 3" xfId="11007"/>
    <cellStyle name="Total 2 12" xfId="10471"/>
    <cellStyle name="Total 2 13" xfId="11005"/>
    <cellStyle name="Total 2 2" xfId="689"/>
    <cellStyle name="Total 2 2 2" xfId="3190"/>
    <cellStyle name="Total 2 2 2 2" xfId="5282"/>
    <cellStyle name="Total 2 2 2 2 2" xfId="10475"/>
    <cellStyle name="Total 2 2 2 2 3" xfId="11009"/>
    <cellStyle name="Total 2 2 2 3" xfId="10474"/>
    <cellStyle name="Total 2 2 2 4" xfId="11008"/>
    <cellStyle name="Total 2 2 2 5" xfId="6194"/>
    <cellStyle name="Total 2 2 3" xfId="5281"/>
    <cellStyle name="Total 2 2 4" xfId="2824"/>
    <cellStyle name="Total 2 2 5" xfId="9864"/>
    <cellStyle name="Total 2 3" xfId="899"/>
    <cellStyle name="Total 2 3 2" xfId="5283"/>
    <cellStyle name="Total 2 3 2 2" xfId="10476"/>
    <cellStyle name="Total 2 3 2 3" xfId="11010"/>
    <cellStyle name="Total 2 3 3" xfId="2825"/>
    <cellStyle name="Total 2 3 3 2" xfId="10477"/>
    <cellStyle name="Total 2 3 3 3" xfId="11011"/>
    <cellStyle name="Total 2 3 4" xfId="9718"/>
    <cellStyle name="Total 2 4" xfId="2826"/>
    <cellStyle name="Total 2 4 2" xfId="5284"/>
    <cellStyle name="Total 2 4 3" xfId="5426"/>
    <cellStyle name="Total 2 4 3 2" xfId="10478"/>
    <cellStyle name="Total 2 4 3 3" xfId="11013"/>
    <cellStyle name="Total 2 5" xfId="2931"/>
    <cellStyle name="Total 2 5 2" xfId="5285"/>
    <cellStyle name="Total 2 5 2 2" xfId="10480"/>
    <cellStyle name="Total 2 5 2 3" xfId="11015"/>
    <cellStyle name="Total 2 5 3" xfId="10479"/>
    <cellStyle name="Total 2 5 4" xfId="11014"/>
    <cellStyle name="Total 2 5 5" xfId="9526"/>
    <cellStyle name="Total 2 6" xfId="3189"/>
    <cellStyle name="Total 2 6 2" xfId="5286"/>
    <cellStyle name="Total 2 6 3" xfId="9360"/>
    <cellStyle name="Total 2 7" xfId="3400"/>
    <cellStyle name="Total 2 7 2" xfId="5287"/>
    <cellStyle name="Total 2 7 2 2" xfId="10481"/>
    <cellStyle name="Total 2 7 2 3" xfId="11018"/>
    <cellStyle name="Total 2 7 3" xfId="6950"/>
    <cellStyle name="Total 2 8" xfId="3757"/>
    <cellStyle name="Total 2 8 2" xfId="10482"/>
    <cellStyle name="Total 2 8 3" xfId="11019"/>
    <cellStyle name="Total 2 8 4" xfId="6195"/>
    <cellStyle name="Total 2 9" xfId="3856"/>
    <cellStyle name="Total 2 9 2" xfId="10483"/>
    <cellStyle name="Total 2 9 3" xfId="11020"/>
    <cellStyle name="Total 2_App b.3 Unspent_" xfId="6193"/>
    <cellStyle name="Total 3" xfId="406"/>
    <cellStyle name="Total 3 2" xfId="2828"/>
    <cellStyle name="Total 3 2 2" xfId="5289"/>
    <cellStyle name="Total 3 2 3" xfId="9731"/>
    <cellStyle name="Total 3 3" xfId="2829"/>
    <cellStyle name="Total 3 3 2" xfId="5290"/>
    <cellStyle name="Total 3 3 2 2" xfId="10486"/>
    <cellStyle name="Total 3 3 2 3" xfId="11023"/>
    <cellStyle name="Total 3 3 3" xfId="10485"/>
    <cellStyle name="Total 3 3 4" xfId="11022"/>
    <cellStyle name="Total 3 3 5" xfId="9633"/>
    <cellStyle name="Total 3 4" xfId="5288"/>
    <cellStyle name="Total 3 4 2" xfId="11071"/>
    <cellStyle name="Total 3 5" xfId="2827"/>
    <cellStyle name="Total 3 5 2" xfId="9374"/>
    <cellStyle name="Total 3 6" xfId="10484"/>
    <cellStyle name="Total 3 6 2" xfId="9835"/>
    <cellStyle name="Total 3 7" xfId="11021"/>
    <cellStyle name="Total 3 7 2" xfId="6192"/>
    <cellStyle name="Total 4" xfId="407"/>
    <cellStyle name="Total 4 2" xfId="5291"/>
    <cellStyle name="Total 4 2 2" xfId="10488"/>
    <cellStyle name="Total 4 2 3" xfId="11025"/>
    <cellStyle name="Total 4 2 4" xfId="6191"/>
    <cellStyle name="Total 4 3" xfId="2830"/>
    <cellStyle name="Total 4 3 2" xfId="10489"/>
    <cellStyle name="Total 4 3 3" xfId="11026"/>
    <cellStyle name="Total 4 4" xfId="10487"/>
    <cellStyle name="Total 4 5" xfId="11024"/>
    <cellStyle name="Total 4 6" xfId="6951"/>
    <cellStyle name="Total 5" xfId="408"/>
    <cellStyle name="Total 5 2" xfId="3381"/>
    <cellStyle name="Total 5 2 2" xfId="10491"/>
    <cellStyle name="Total 5 2 3" xfId="11028"/>
    <cellStyle name="Total 5 3" xfId="10490"/>
    <cellStyle name="Total 5 4" xfId="11027"/>
    <cellStyle name="Total 5 5" xfId="6190"/>
    <cellStyle name="Total 6" xfId="409"/>
    <cellStyle name="Total 6 2" xfId="10492"/>
    <cellStyle name="Total 6 3" xfId="11029"/>
    <cellStyle name="Total 6 4" xfId="10524"/>
    <cellStyle name="Total 7" xfId="410"/>
    <cellStyle name="Total 7 2" xfId="10493"/>
    <cellStyle name="Total 7 3" xfId="11030"/>
    <cellStyle name="Total 7 4" xfId="10525"/>
    <cellStyle name="Total 8" xfId="566"/>
    <cellStyle name="Total 9" xfId="5594"/>
    <cellStyle name="Unprot" xfId="2885"/>
    <cellStyle name="Unprot 2" xfId="2886"/>
    <cellStyle name="Unprot$" xfId="2887"/>
    <cellStyle name="Unprot$ 2" xfId="3045"/>
    <cellStyle name="Unprot_01 05 Reports" xfId="10526"/>
    <cellStyle name="Unprotect" xfId="2888"/>
    <cellStyle name="USD" xfId="10527"/>
    <cellStyle name="USD billion" xfId="6189"/>
    <cellStyle name="USD million" xfId="6188"/>
    <cellStyle name="USD thousand" xfId="6187"/>
    <cellStyle name="Value" xfId="6186"/>
    <cellStyle name="Warning Text" xfId="5645" builtinId="11" customBuiltin="1"/>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2 5" xfId="6949"/>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592"/>
    <cellStyle name="XBodyBottom" xfId="6185"/>
    <cellStyle name="XBodyCenter" xfId="6184"/>
    <cellStyle name="XBodyTop" xfId="6183"/>
    <cellStyle name="XBodyTop 2" xfId="6182"/>
    <cellStyle name="XPivot1" xfId="6181"/>
    <cellStyle name="XPivot10" xfId="6180"/>
    <cellStyle name="XPivot11" xfId="6179"/>
    <cellStyle name="XPivot12" xfId="6178"/>
    <cellStyle name="XPivot13" xfId="6177"/>
    <cellStyle name="XPivot14" xfId="6176"/>
    <cellStyle name="XPivot15" xfId="6175"/>
    <cellStyle name="XPivot2" xfId="6174"/>
    <cellStyle name="XPivot3" xfId="6173"/>
    <cellStyle name="XPivot4" xfId="6172"/>
    <cellStyle name="XPivot5" xfId="6171"/>
    <cellStyle name="XPivot6" xfId="6170"/>
    <cellStyle name="XPivot7" xfId="6169"/>
    <cellStyle name="XPivot9" xfId="6168"/>
    <cellStyle name="XSubtotalLine0" xfId="6167"/>
    <cellStyle name="XSubTotalLine1" xfId="6166"/>
    <cellStyle name="XSubTotalLine2" xfId="6165"/>
    <cellStyle name="XSubTotalLine3" xfId="6164"/>
    <cellStyle name="XSubTotalLine4" xfId="6163"/>
    <cellStyle name="XSubTotalLine5" xfId="6162"/>
    <cellStyle name="XSubTotalLine6" xfId="6161"/>
    <cellStyle name="XTitlesHidden" xfId="6160"/>
    <cellStyle name="XTitlesHidden 2" xfId="6159"/>
    <cellStyle name="XTitlesHidden_App b.3 Unspent_" xfId="6158"/>
    <cellStyle name="XTitlesUnhidden" xfId="6157"/>
    <cellStyle name="XTitlesUnhidden 2" xfId="6156"/>
    <cellStyle name="XTitlesUnhidden_App b.3 Unspent_" xfId="6155"/>
    <cellStyle name="XTotals" xfId="6154"/>
    <cellStyle name="XTotals 2" xfId="6153"/>
    <cellStyle name="XTotals_App b.3 Unspent_" xfId="6152"/>
    <cellStyle name="Year" xfId="6151"/>
    <cellStyle name="YrHeader" xfId="6150"/>
    <cellStyle name="Zip_Code" xfId="6149"/>
    <cellStyle name="敨瑥1渀欀" xfId="6148"/>
  </cellStyles>
  <dxfs count="64">
    <dxf>
      <font>
        <color theme="6" tint="0.79998168889431442"/>
      </font>
    </dxf>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6" defaultTableStyle="TableStyleMedium2" defaultPivotStyle="PivotStyleLight16">
    <tableStyle name="FinancialPivot" table="0" count="13">
      <tableStyleElement type="wholeTable" dxfId="63"/>
      <tableStyleElement type="headerRow" dxfId="62"/>
      <tableStyleElement type="totalRow" dxfId="61"/>
      <tableStyleElement type="lastColumn" dxfId="60"/>
      <tableStyleElement type="firstRowStripe" dxfId="59"/>
      <tableStyleElement type="firstColumnStripe" dxfId="58"/>
      <tableStyleElement type="firstSubtotalColumn" dxfId="57"/>
      <tableStyleElement type="firstSubtotalRow" dxfId="56"/>
      <tableStyleElement type="secondSubtotalRow" dxfId="55"/>
      <tableStyleElement type="firstRowSubheading" dxfId="54"/>
      <tableStyleElement type="secondRowSubheading" dxfId="53"/>
      <tableStyleElement type="pageFieldLabels" dxfId="52"/>
      <tableStyleElement type="pageFieldValues" dxfId="51"/>
    </tableStyle>
    <tableStyle name="FinancialPivot 2" table="0" count="14">
      <tableStyleElement type="wholeTable" dxfId="50"/>
      <tableStyleElement type="headerRow" dxfId="49"/>
      <tableStyleElement type="totalRow" dxfId="48"/>
      <tableStyleElement type="lastColumn" dxfId="47"/>
      <tableStyleElement type="firstRowStripe" dxfId="46"/>
      <tableStyleElement type="secondRowStripe" dxfId="45"/>
      <tableStyleElement type="firstColumnStripe" dxfId="44"/>
      <tableStyleElement type="firstSubtotalColumn" dxfId="43"/>
      <tableStyleElement type="firstSubtotalRow" dxfId="42"/>
      <tableStyleElement type="secondSubtotalRow" dxfId="41"/>
      <tableStyleElement type="firstRowSubheading" dxfId="40"/>
      <tableStyleElement type="secondRowSubheading" dxfId="39"/>
      <tableStyleElement type="pageFieldLabels" dxfId="38"/>
      <tableStyleElement type="pageFieldValues" dxfId="37"/>
    </tableStyle>
    <tableStyle name="FinancialPivot 3" table="0" count="15">
      <tableStyleElement type="wholeTable" dxfId="36"/>
      <tableStyleElement type="headerRow" dxfId="35"/>
      <tableStyleElement type="totalRow" dxfId="34"/>
      <tableStyleElement type="lastColumn" dxfId="33"/>
      <tableStyleElement type="firstRowStripe" dxfId="32"/>
      <tableStyleElement type="secondRowStripe" dxfId="31"/>
      <tableStyleElement type="firstColumnStripe" dxfId="30"/>
      <tableStyleElement type="firstSubtotalColumn" dxfId="29"/>
      <tableStyleElement type="firstSubtotalRow" dxfId="28"/>
      <tableStyleElement type="secondSubtotalRow" dxfId="27"/>
      <tableStyleElement type="firstColumnSubheading" dxfId="26"/>
      <tableStyleElement type="firstRowSubheading" dxfId="25"/>
      <tableStyleElement type="secondRowSubheading" dxfId="24"/>
      <tableStyleElement type="pageFieldLabels" dxfId="23"/>
      <tableStyleElement type="pageFieldValues" dxfId="22"/>
    </tableStyle>
    <tableStyle name="JeremyStyle" table="0" count="14">
      <tableStyleElement type="wholeTable" dxfId="21"/>
      <tableStyleElement type="headerRow" dxfId="20"/>
      <tableStyleElement type="totalRow" dxfId="19"/>
      <tableStyleElement type="lastColumn" dxfId="18"/>
      <tableStyleElement type="firstRowStripe" size="2" dxfId="17"/>
      <tableStyleElement type="firstColumnStripe" dxfId="16"/>
      <tableStyleElement type="firstHeaderCell" dxfId="15"/>
      <tableStyleElement type="firstSubtotalRow" dxfId="14"/>
      <tableStyleElement type="secondSubtotalRow" dxfId="13"/>
      <tableStyleElement type="firstColumnSubheading" dxfId="12"/>
      <tableStyleElement type="firstRowSubheading" dxfId="11"/>
      <tableStyleElement type="secondRowSubheading" dxfId="10"/>
      <tableStyleElement type="pageFieldLabels" dxfId="9"/>
      <tableStyleElement type="pageFieldValues" dxfId="8"/>
    </tableStyle>
    <tableStyle name="LightGray"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Table Style 1" table="0" count="1">
      <tableStyleElement type="secondSubtotalColumn" dxfId="0"/>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518160</xdr:colOff>
      <xdr:row>4</xdr:row>
      <xdr:rowOff>7620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9144000" y="708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389861</xdr:colOff>
      <xdr:row>64</xdr:row>
      <xdr:rowOff>53163</xdr:rowOff>
    </xdr:from>
    <xdr:ext cx="184731" cy="264560"/>
    <xdr:sp macro="" textlink="">
      <xdr:nvSpPr>
        <xdr:cNvPr id="2" name="TextBox 1">
          <a:extLst>
            <a:ext uri="{FF2B5EF4-FFF2-40B4-BE49-F238E27FC236}">
              <a16:creationId xmlns="" xmlns:a16="http://schemas.microsoft.com/office/drawing/2014/main" id="{00000000-0008-0000-0500-000002000000}"/>
            </a:ext>
          </a:extLst>
        </xdr:cNvPr>
        <xdr:cNvSpPr txBox="1"/>
      </xdr:nvSpPr>
      <xdr:spPr>
        <a:xfrm>
          <a:off x="9879419" y="119970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SBU1\PT&amp;O%20LOAD-MGMT\TP&amp;S%20MW%20Forecasting\2017\2017%20DR%20KPI%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e\workgroup\CSBU1\PT&amp;O%20LOAD-MGMT\TP&amp;S%20MW%20Forecasting\2017\2017%20DR%20KPI%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rownla\Desktop\Work%20in%20Progress\Projects\CPUC%20Reports\Monthly%20ILP%20Report\September%202017\SCE%20ILP%20and%20DRP%20Report%20for%20September%202017_Excel_Draft%20V1_L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Date"/>
      <sheetName val="LoadImpactsSum"/>
      <sheetName val="Summary"/>
      <sheetName val="SummaryOLD"/>
      <sheetName val="ForecastAnalysis"/>
      <sheetName val="Aliso Canyon"/>
      <sheetName val="API"/>
      <sheetName val="BIP"/>
      <sheetName val="AMP"/>
      <sheetName val="CBP"/>
      <sheetName val="CPP"/>
      <sheetName val="DBP"/>
      <sheetName val="DRAM"/>
      <sheetName val="SDP-C"/>
      <sheetName val="SDP-R"/>
      <sheetName val="SPD"/>
      <sheetName val="RTP_OBMC"/>
      <sheetName val="2015 PY LI"/>
      <sheetName val="CPUC_Rpt"/>
      <sheetName val="DSMExec_Rpt"/>
    </sheetNames>
    <sheetDataSet>
      <sheetData sheetId="0" refreshError="1">
        <row r="1">
          <cell r="G1">
            <v>42735</v>
          </cell>
        </row>
        <row r="2">
          <cell r="B2">
            <v>42916</v>
          </cell>
          <cell r="G2">
            <v>42766</v>
          </cell>
        </row>
        <row r="3">
          <cell r="G3">
            <v>42794</v>
          </cell>
        </row>
        <row r="4">
          <cell r="G4">
            <v>42825</v>
          </cell>
        </row>
        <row r="5">
          <cell r="G5">
            <v>42855</v>
          </cell>
        </row>
        <row r="6">
          <cell r="G6">
            <v>42886</v>
          </cell>
        </row>
        <row r="7">
          <cell r="G7">
            <v>42916</v>
          </cell>
        </row>
        <row r="8">
          <cell r="G8">
            <v>42947</v>
          </cell>
        </row>
        <row r="9">
          <cell r="G9">
            <v>42978</v>
          </cell>
        </row>
        <row r="10">
          <cell r="G10">
            <v>43008</v>
          </cell>
        </row>
        <row r="11">
          <cell r="G11">
            <v>43039</v>
          </cell>
        </row>
        <row r="12">
          <cell r="G12">
            <v>43069</v>
          </cell>
        </row>
        <row r="13">
          <cell r="G13">
            <v>43100</v>
          </cell>
        </row>
      </sheetData>
      <sheetData sheetId="1" refreshError="1"/>
      <sheetData sheetId="2" refreshError="1"/>
      <sheetData sheetId="3" refreshError="1"/>
      <sheetData sheetId="4" refreshError="1"/>
      <sheetData sheetId="5" refreshError="1"/>
      <sheetData sheetId="6">
        <row r="5">
          <cell r="C5">
            <v>1177</v>
          </cell>
        </row>
      </sheetData>
      <sheetData sheetId="7">
        <row r="5">
          <cell r="C5">
            <v>52</v>
          </cell>
        </row>
      </sheetData>
      <sheetData sheetId="8" refreshError="1">
        <row r="5">
          <cell r="C5">
            <v>517</v>
          </cell>
        </row>
        <row r="6">
          <cell r="C6">
            <v>0</v>
          </cell>
        </row>
        <row r="7">
          <cell r="C7">
            <v>0</v>
          </cell>
        </row>
        <row r="8">
          <cell r="C8">
            <v>0</v>
          </cell>
        </row>
        <row r="9">
          <cell r="C9">
            <v>0</v>
          </cell>
        </row>
        <row r="10">
          <cell r="C10">
            <v>732</v>
          </cell>
        </row>
        <row r="11">
          <cell r="C11">
            <v>732</v>
          </cell>
        </row>
      </sheetData>
      <sheetData sheetId="9">
        <row r="5">
          <cell r="C5">
            <v>0</v>
          </cell>
        </row>
      </sheetData>
      <sheetData sheetId="10">
        <row r="5">
          <cell r="C5">
            <v>3729</v>
          </cell>
        </row>
      </sheetData>
      <sheetData sheetId="11">
        <row r="5">
          <cell r="C5">
            <v>772</v>
          </cell>
        </row>
      </sheetData>
      <sheetData sheetId="12" refreshError="1"/>
      <sheetData sheetId="13">
        <row r="5">
          <cell r="C5">
            <v>11197</v>
          </cell>
        </row>
      </sheetData>
      <sheetData sheetId="14">
        <row r="5">
          <cell r="C5">
            <v>265939</v>
          </cell>
        </row>
      </sheetData>
      <sheetData sheetId="15" refreshError="1"/>
      <sheetData sheetId="16">
        <row r="5">
          <cell r="C5">
            <v>10</v>
          </cell>
        </row>
      </sheetData>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Date"/>
      <sheetName val="LoadImpactsSum"/>
      <sheetName val="Summary"/>
      <sheetName val="SummaryOLD"/>
      <sheetName val="ForecastAnalysis"/>
      <sheetName val="Aliso Canyon"/>
      <sheetName val="API"/>
      <sheetName val="BIP"/>
      <sheetName val="AMP"/>
      <sheetName val="CBP"/>
      <sheetName val="CPP"/>
      <sheetName val="DBP"/>
      <sheetName val="DRAM"/>
      <sheetName val="SDP-C"/>
      <sheetName val="SDP-R"/>
      <sheetName val="SPD"/>
      <sheetName val="RTP_OBMC"/>
      <sheetName val="2015 PY LI"/>
      <sheetName val="CPUC_Rpt"/>
      <sheetName val="DSMExec_Rpt"/>
    </sheetNames>
    <sheetDataSet>
      <sheetData sheetId="0" refreshError="1"/>
      <sheetData sheetId="1" refreshError="1"/>
      <sheetData sheetId="2" refreshError="1"/>
      <sheetData sheetId="3" refreshError="1"/>
      <sheetData sheetId="4" refreshError="1"/>
      <sheetData sheetId="5" refreshError="1"/>
      <sheetData sheetId="6">
        <row r="5">
          <cell r="C5">
            <v>1177</v>
          </cell>
        </row>
        <row r="6">
          <cell r="C6">
            <v>1177</v>
          </cell>
        </row>
        <row r="7">
          <cell r="C7">
            <v>1180</v>
          </cell>
        </row>
        <row r="8">
          <cell r="C8">
            <v>1187</v>
          </cell>
        </row>
        <row r="9">
          <cell r="C9">
            <v>1195</v>
          </cell>
        </row>
        <row r="10">
          <cell r="C10">
            <v>1191</v>
          </cell>
        </row>
        <row r="11">
          <cell r="C11">
            <v>1189</v>
          </cell>
        </row>
        <row r="12">
          <cell r="C12">
            <v>1187</v>
          </cell>
        </row>
        <row r="13">
          <cell r="C13">
            <v>1182</v>
          </cell>
        </row>
        <row r="14">
          <cell r="C14">
            <v>1181</v>
          </cell>
        </row>
        <row r="15">
          <cell r="C15">
            <v>1174</v>
          </cell>
        </row>
        <row r="16">
          <cell r="C16">
            <v>1173</v>
          </cell>
        </row>
        <row r="17">
          <cell r="C17">
            <v>1158</v>
          </cell>
        </row>
      </sheetData>
      <sheetData sheetId="7">
        <row r="5">
          <cell r="C5">
            <v>52</v>
          </cell>
          <cell r="D5">
            <v>517</v>
          </cell>
        </row>
        <row r="6">
          <cell r="C6">
            <v>51</v>
          </cell>
          <cell r="D6">
            <v>513</v>
          </cell>
        </row>
        <row r="7">
          <cell r="C7">
            <v>51</v>
          </cell>
          <cell r="D7">
            <v>512</v>
          </cell>
        </row>
        <row r="8">
          <cell r="C8">
            <v>51</v>
          </cell>
          <cell r="D8">
            <v>524</v>
          </cell>
        </row>
        <row r="9">
          <cell r="C9">
            <v>52</v>
          </cell>
          <cell r="D9">
            <v>521</v>
          </cell>
        </row>
        <row r="10">
          <cell r="C10">
            <v>52</v>
          </cell>
          <cell r="D10">
            <v>519</v>
          </cell>
        </row>
        <row r="11">
          <cell r="C11">
            <v>52</v>
          </cell>
          <cell r="D11">
            <v>519</v>
          </cell>
        </row>
        <row r="12">
          <cell r="C12">
            <v>52</v>
          </cell>
          <cell r="D12">
            <v>546</v>
          </cell>
        </row>
        <row r="13">
          <cell r="C13">
            <v>52</v>
          </cell>
          <cell r="D13">
            <v>543</v>
          </cell>
        </row>
        <row r="14">
          <cell r="C14">
            <v>52</v>
          </cell>
          <cell r="D14">
            <v>544</v>
          </cell>
        </row>
        <row r="15">
          <cell r="C15">
            <v>51</v>
          </cell>
          <cell r="D15">
            <v>538</v>
          </cell>
        </row>
        <row r="16">
          <cell r="C16">
            <v>51</v>
          </cell>
          <cell r="D16">
            <v>538</v>
          </cell>
        </row>
        <row r="17">
          <cell r="C17">
            <v>50</v>
          </cell>
          <cell r="D17">
            <v>521</v>
          </cell>
        </row>
      </sheetData>
      <sheetData sheetId="8" refreshError="1"/>
      <sheetData sheetId="9">
        <row r="5">
          <cell r="C5">
            <v>0</v>
          </cell>
          <cell r="D5">
            <v>4</v>
          </cell>
        </row>
        <row r="6">
          <cell r="C6">
            <v>0</v>
          </cell>
          <cell r="D6">
            <v>4</v>
          </cell>
        </row>
        <row r="7">
          <cell r="C7">
            <v>0</v>
          </cell>
          <cell r="D7">
            <v>4</v>
          </cell>
        </row>
        <row r="8">
          <cell r="C8">
            <v>0</v>
          </cell>
          <cell r="D8">
            <v>15</v>
          </cell>
        </row>
        <row r="9">
          <cell r="C9">
            <v>0</v>
          </cell>
          <cell r="D9">
            <v>105</v>
          </cell>
        </row>
        <row r="10">
          <cell r="C10">
            <v>44</v>
          </cell>
          <cell r="D10">
            <v>246</v>
          </cell>
        </row>
        <row r="11">
          <cell r="C11">
            <v>43</v>
          </cell>
          <cell r="D11">
            <v>376</v>
          </cell>
        </row>
        <row r="12">
          <cell r="C12">
            <v>44</v>
          </cell>
          <cell r="D12">
            <v>368</v>
          </cell>
        </row>
        <row r="13">
          <cell r="C13">
            <v>42</v>
          </cell>
          <cell r="D13">
            <v>331</v>
          </cell>
        </row>
        <row r="14">
          <cell r="C14">
            <v>44</v>
          </cell>
          <cell r="D14">
            <v>350</v>
          </cell>
        </row>
        <row r="15">
          <cell r="C15">
            <v>44</v>
          </cell>
          <cell r="D15">
            <v>341</v>
          </cell>
        </row>
        <row r="16">
          <cell r="C16">
            <v>22</v>
          </cell>
          <cell r="D16">
            <v>103</v>
          </cell>
        </row>
        <row r="17">
          <cell r="C17">
            <v>22</v>
          </cell>
          <cell r="D17">
            <v>103</v>
          </cell>
        </row>
      </sheetData>
      <sheetData sheetId="10">
        <row r="5">
          <cell r="C5">
            <v>3729</v>
          </cell>
        </row>
        <row r="6">
          <cell r="C6">
            <v>3749</v>
          </cell>
        </row>
        <row r="7">
          <cell r="C7">
            <v>3754</v>
          </cell>
        </row>
        <row r="8">
          <cell r="C8">
            <v>3759</v>
          </cell>
        </row>
        <row r="9">
          <cell r="C9">
            <v>3735</v>
          </cell>
        </row>
        <row r="10">
          <cell r="C10">
            <v>3716</v>
          </cell>
        </row>
        <row r="11">
          <cell r="C11">
            <v>3263</v>
          </cell>
        </row>
        <row r="12">
          <cell r="C12">
            <v>3262</v>
          </cell>
        </row>
        <row r="13">
          <cell r="C13">
            <v>3260</v>
          </cell>
        </row>
        <row r="14">
          <cell r="C14">
            <v>3260</v>
          </cell>
        </row>
        <row r="15">
          <cell r="C15">
            <v>3276</v>
          </cell>
        </row>
        <row r="16">
          <cell r="C16">
            <v>3294</v>
          </cell>
        </row>
        <row r="17">
          <cell r="C17">
            <v>3360</v>
          </cell>
        </row>
      </sheetData>
      <sheetData sheetId="11">
        <row r="5">
          <cell r="C5">
            <v>772</v>
          </cell>
        </row>
        <row r="6">
          <cell r="C6">
            <v>770</v>
          </cell>
        </row>
        <row r="7">
          <cell r="C7">
            <v>770</v>
          </cell>
        </row>
        <row r="8">
          <cell r="C8">
            <v>771</v>
          </cell>
        </row>
        <row r="9">
          <cell r="C9">
            <v>751</v>
          </cell>
        </row>
        <row r="10">
          <cell r="C10">
            <v>749</v>
          </cell>
        </row>
        <row r="11">
          <cell r="C11">
            <v>748</v>
          </cell>
        </row>
        <row r="12">
          <cell r="C12">
            <v>743</v>
          </cell>
        </row>
        <row r="13">
          <cell r="C13">
            <v>740</v>
          </cell>
        </row>
        <row r="14">
          <cell r="C14">
            <v>737</v>
          </cell>
        </row>
        <row r="15">
          <cell r="C15">
            <v>737</v>
          </cell>
        </row>
        <row r="16">
          <cell r="C16">
            <v>736</v>
          </cell>
        </row>
        <row r="17">
          <cell r="C17">
            <v>735</v>
          </cell>
        </row>
      </sheetData>
      <sheetData sheetId="12" refreshError="1"/>
      <sheetData sheetId="13">
        <row r="5">
          <cell r="C5">
            <v>11197</v>
          </cell>
        </row>
        <row r="6">
          <cell r="C6">
            <v>11019</v>
          </cell>
        </row>
        <row r="7">
          <cell r="C7">
            <v>10912</v>
          </cell>
        </row>
        <row r="8">
          <cell r="C8">
            <v>10857</v>
          </cell>
        </row>
        <row r="9">
          <cell r="C9">
            <v>10893</v>
          </cell>
        </row>
        <row r="10">
          <cell r="C10">
            <v>10883</v>
          </cell>
        </row>
        <row r="11">
          <cell r="C11">
            <v>10924</v>
          </cell>
        </row>
        <row r="12">
          <cell r="C12">
            <v>10885</v>
          </cell>
        </row>
        <row r="13">
          <cell r="C13">
            <v>10799</v>
          </cell>
        </row>
        <row r="14">
          <cell r="C14">
            <v>10792</v>
          </cell>
        </row>
        <row r="15">
          <cell r="C15">
            <v>10663</v>
          </cell>
        </row>
        <row r="16">
          <cell r="C16">
            <v>10555</v>
          </cell>
        </row>
        <row r="17">
          <cell r="C17">
            <v>10503</v>
          </cell>
        </row>
      </sheetData>
      <sheetData sheetId="14">
        <row r="5">
          <cell r="C5">
            <v>265939</v>
          </cell>
        </row>
        <row r="6">
          <cell r="C6">
            <v>264821</v>
          </cell>
        </row>
        <row r="7">
          <cell r="C7">
            <v>262889</v>
          </cell>
        </row>
        <row r="8">
          <cell r="C8">
            <v>261285</v>
          </cell>
        </row>
        <row r="9">
          <cell r="C9">
            <v>259667</v>
          </cell>
        </row>
        <row r="10">
          <cell r="C10">
            <v>257848</v>
          </cell>
        </row>
        <row r="11">
          <cell r="C11">
            <v>254219</v>
          </cell>
        </row>
        <row r="12">
          <cell r="C12">
            <v>254077</v>
          </cell>
        </row>
        <row r="13">
          <cell r="C13">
            <v>251726</v>
          </cell>
        </row>
        <row r="14">
          <cell r="C14">
            <v>251546</v>
          </cell>
        </row>
        <row r="15">
          <cell r="C15">
            <v>249958</v>
          </cell>
        </row>
        <row r="16">
          <cell r="C16">
            <v>248299</v>
          </cell>
        </row>
        <row r="17">
          <cell r="C17">
            <v>247251</v>
          </cell>
        </row>
      </sheetData>
      <sheetData sheetId="15">
        <row r="7">
          <cell r="I7">
            <v>19867</v>
          </cell>
        </row>
        <row r="8">
          <cell r="I8">
            <v>22161</v>
          </cell>
        </row>
        <row r="9">
          <cell r="I9">
            <v>23443</v>
          </cell>
        </row>
        <row r="10">
          <cell r="I10">
            <v>24813</v>
          </cell>
        </row>
        <row r="11">
          <cell r="I11">
            <v>26650</v>
          </cell>
        </row>
        <row r="12">
          <cell r="I12">
            <v>29521</v>
          </cell>
        </row>
        <row r="13">
          <cell r="I13">
            <v>32178</v>
          </cell>
        </row>
        <row r="14">
          <cell r="I14">
            <v>35770</v>
          </cell>
        </row>
        <row r="15">
          <cell r="I15">
            <v>39161</v>
          </cell>
        </row>
        <row r="16">
          <cell r="I16">
            <v>40991</v>
          </cell>
        </row>
        <row r="17">
          <cell r="I17">
            <v>42296</v>
          </cell>
        </row>
        <row r="18">
          <cell r="I18">
            <v>43767</v>
          </cell>
        </row>
        <row r="19">
          <cell r="I19">
            <v>0</v>
          </cell>
        </row>
      </sheetData>
      <sheetData sheetId="16">
        <row r="5">
          <cell r="C5">
            <v>10</v>
          </cell>
        </row>
        <row r="6">
          <cell r="C6">
            <v>10</v>
          </cell>
        </row>
        <row r="7">
          <cell r="C7">
            <v>10</v>
          </cell>
        </row>
        <row r="8">
          <cell r="C8">
            <v>10</v>
          </cell>
        </row>
        <row r="9">
          <cell r="C9">
            <v>10</v>
          </cell>
        </row>
        <row r="10">
          <cell r="C10">
            <v>10</v>
          </cell>
        </row>
        <row r="11">
          <cell r="C11">
            <v>10</v>
          </cell>
        </row>
        <row r="12">
          <cell r="C12">
            <v>10</v>
          </cell>
        </row>
        <row r="13">
          <cell r="C13">
            <v>10</v>
          </cell>
        </row>
        <row r="14">
          <cell r="C14">
            <v>10</v>
          </cell>
        </row>
        <row r="15">
          <cell r="C15">
            <v>10</v>
          </cell>
        </row>
        <row r="16">
          <cell r="C16">
            <v>10</v>
          </cell>
        </row>
        <row r="17">
          <cell r="C17">
            <v>10</v>
          </cell>
        </row>
      </sheetData>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Ex Ante &amp; Ex Post MWs"/>
      <sheetName val="Load Impacts (ExPost &amp; ExAnte)"/>
      <sheetName val="2009 TA-TI Distribution"/>
      <sheetName val="2012 TA-TI Distribution"/>
      <sheetName val="2015 TA-TI Distribution"/>
      <sheetName val="2017 TA-TI Distribution"/>
      <sheetName val="2017 DRP Expenditures"/>
      <sheetName val="DRP Carryover Expenditures "/>
      <sheetName val="Incentives"/>
      <sheetName val="Marketing-Monthly"/>
      <sheetName val="Marketing-Quarterly"/>
      <sheetName val="Fund Shift Log"/>
      <sheetName val="Event Summary"/>
      <sheetName val="Aliso Canyon Program MW"/>
      <sheetName val="Aliso Canyon Expenditures"/>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29</v>
          </cell>
          <cell r="D7">
            <v>29</v>
          </cell>
          <cell r="E7">
            <v>29</v>
          </cell>
          <cell r="F7">
            <v>29</v>
          </cell>
          <cell r="G7">
            <v>29</v>
          </cell>
          <cell r="H7">
            <v>29</v>
          </cell>
          <cell r="I7">
            <v>29</v>
          </cell>
          <cell r="J7">
            <v>29</v>
          </cell>
          <cell r="K7">
            <v>29</v>
          </cell>
          <cell r="L7">
            <v>29</v>
          </cell>
          <cell r="M7">
            <v>29</v>
          </cell>
          <cell r="N7">
            <v>29</v>
          </cell>
        </row>
        <row r="8">
          <cell r="B8" t="str">
            <v>AMP Contracts/DR Contracts (AMP) - Day Ahead</v>
          </cell>
          <cell r="C8" t="str">
            <v>N/A</v>
          </cell>
          <cell r="D8" t="str">
            <v>N/A</v>
          </cell>
          <cell r="E8" t="str">
            <v>N/A</v>
          </cell>
          <cell r="F8" t="str">
            <v>N/A</v>
          </cell>
          <cell r="G8" t="str">
            <v>N/A</v>
          </cell>
          <cell r="H8" t="str">
            <v>N/A</v>
          </cell>
          <cell r="I8" t="str">
            <v>N/A</v>
          </cell>
          <cell r="J8" t="str">
            <v>N/A</v>
          </cell>
          <cell r="K8" t="str">
            <v>N/A</v>
          </cell>
          <cell r="L8" t="str">
            <v>N/A</v>
          </cell>
          <cell r="M8" t="str">
            <v>N/A</v>
          </cell>
          <cell r="N8" t="str">
            <v>N/A</v>
          </cell>
        </row>
        <row r="9">
          <cell r="B9" t="str">
            <v>AMP Contracts/DR Contracts (AMP) - Day Of</v>
          </cell>
          <cell r="C9">
            <v>28.223458823529409</v>
          </cell>
          <cell r="D9">
            <v>63</v>
          </cell>
          <cell r="E9">
            <v>63</v>
          </cell>
          <cell r="F9">
            <v>63</v>
          </cell>
          <cell r="G9">
            <v>63</v>
          </cell>
          <cell r="H9">
            <v>63</v>
          </cell>
          <cell r="I9">
            <v>63</v>
          </cell>
          <cell r="J9">
            <v>63</v>
          </cell>
          <cell r="K9">
            <v>63</v>
          </cell>
          <cell r="L9">
            <v>63</v>
          </cell>
          <cell r="M9">
            <v>63</v>
          </cell>
          <cell r="N9">
            <v>63</v>
          </cell>
        </row>
        <row r="10">
          <cell r="B10" t="str">
            <v>Base Interruptible Program (BIP) 15 Minute Option</v>
          </cell>
          <cell r="C10">
            <v>2849</v>
          </cell>
          <cell r="D10">
            <v>2849</v>
          </cell>
          <cell r="E10">
            <v>2849</v>
          </cell>
          <cell r="F10">
            <v>2849</v>
          </cell>
          <cell r="G10">
            <v>2849</v>
          </cell>
          <cell r="H10">
            <v>2849</v>
          </cell>
          <cell r="I10">
            <v>2849</v>
          </cell>
          <cell r="J10">
            <v>2849</v>
          </cell>
          <cell r="K10">
            <v>2849</v>
          </cell>
          <cell r="L10">
            <v>2849</v>
          </cell>
          <cell r="M10">
            <v>2849</v>
          </cell>
          <cell r="N10">
            <v>2849</v>
          </cell>
        </row>
        <row r="11">
          <cell r="B11" t="str">
            <v>Base Interruptible Program (BIP) 30 Minute Option</v>
          </cell>
          <cell r="C11">
            <v>864</v>
          </cell>
          <cell r="D11">
            <v>864</v>
          </cell>
          <cell r="E11">
            <v>864</v>
          </cell>
          <cell r="F11">
            <v>864</v>
          </cell>
          <cell r="G11">
            <v>864</v>
          </cell>
          <cell r="H11">
            <v>864</v>
          </cell>
          <cell r="I11">
            <v>864</v>
          </cell>
          <cell r="J11">
            <v>864</v>
          </cell>
          <cell r="K11">
            <v>864</v>
          </cell>
          <cell r="L11">
            <v>864</v>
          </cell>
          <cell r="M11">
            <v>864</v>
          </cell>
          <cell r="N11">
            <v>864</v>
          </cell>
        </row>
        <row r="12">
          <cell r="B12" t="str">
            <v>Capacity Bidding Program (CBP) Day Ahead</v>
          </cell>
          <cell r="C12">
            <v>52.600999999999999</v>
          </cell>
          <cell r="D12">
            <v>52.600999999999999</v>
          </cell>
          <cell r="E12">
            <v>52.600999999999999</v>
          </cell>
          <cell r="F12">
            <v>52.600999999999999</v>
          </cell>
          <cell r="G12">
            <v>52.600999999999999</v>
          </cell>
          <cell r="H12">
            <v>52.600999999999999</v>
          </cell>
          <cell r="I12">
            <v>52.600999999999999</v>
          </cell>
          <cell r="J12">
            <v>52.600999999999999</v>
          </cell>
          <cell r="K12">
            <v>52.600999999999999</v>
          </cell>
          <cell r="L12">
            <v>52.600999999999999</v>
          </cell>
          <cell r="M12">
            <v>52.600999999999999</v>
          </cell>
          <cell r="N12">
            <v>52.600999999999999</v>
          </cell>
        </row>
        <row r="13">
          <cell r="B13" t="str">
            <v>Capacity Bidding Program (CBP) Day Of</v>
          </cell>
          <cell r="C13">
            <v>22.656954436450842</v>
          </cell>
          <cell r="D13">
            <v>22.656954436450842</v>
          </cell>
          <cell r="E13">
            <v>22.6569544364508</v>
          </cell>
          <cell r="F13">
            <v>22.6569544364508</v>
          </cell>
          <cell r="G13">
            <v>22.6569544364508</v>
          </cell>
          <cell r="H13">
            <v>22.6569544364508</v>
          </cell>
          <cell r="I13">
            <v>22.6569544364508</v>
          </cell>
          <cell r="J13">
            <v>22.6569544364508</v>
          </cell>
          <cell r="K13">
            <v>22.6569544364508</v>
          </cell>
          <cell r="L13">
            <v>22.6569544364508</v>
          </cell>
          <cell r="M13">
            <v>22.6569544364508</v>
          </cell>
          <cell r="N13">
            <v>22.6569544364508</v>
          </cell>
        </row>
        <row r="14">
          <cell r="B14" t="str">
            <v>Demand Bidding Program (DBP)</v>
          </cell>
          <cell r="C14">
            <v>131.99052922432065</v>
          </cell>
          <cell r="D14">
            <v>131.99052922432065</v>
          </cell>
          <cell r="E14">
            <v>131.99052922432099</v>
          </cell>
          <cell r="F14">
            <v>131.99052922432099</v>
          </cell>
          <cell r="G14">
            <v>131.99052922432099</v>
          </cell>
          <cell r="H14">
            <v>131.99052922432099</v>
          </cell>
          <cell r="I14">
            <v>131.99052922432099</v>
          </cell>
          <cell r="J14">
            <v>131.99052922432099</v>
          </cell>
          <cell r="K14">
            <v>131.99052922432099</v>
          </cell>
          <cell r="L14">
            <v>131.99052922432099</v>
          </cell>
          <cell r="M14">
            <v>131.99052922432099</v>
          </cell>
          <cell r="N14">
            <v>131.99052922432099</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11.133769999999959</v>
          </cell>
          <cell r="D16">
            <v>10.66961000000008</v>
          </cell>
          <cell r="E16">
            <v>10.668510000000015</v>
          </cell>
          <cell r="F16">
            <v>7.0087999999999742</v>
          </cell>
          <cell r="G16">
            <v>7.0702000000000229</v>
          </cell>
          <cell r="H16">
            <v>185.03023999999996</v>
          </cell>
          <cell r="I16">
            <v>113.70899999999997</v>
          </cell>
          <cell r="J16">
            <v>20.165099999999939</v>
          </cell>
          <cell r="K16">
            <v>140.12418</v>
          </cell>
          <cell r="L16">
            <v>-1.2983799999999974</v>
          </cell>
          <cell r="M16">
            <v>-0.15322000000001026</v>
          </cell>
          <cell r="N16">
            <v>2.5901700000000121</v>
          </cell>
        </row>
        <row r="17">
          <cell r="B17" t="str">
            <v>Save Power Day (SPD/PTR)</v>
          </cell>
          <cell r="C17">
            <v>0.08</v>
          </cell>
          <cell r="D17">
            <v>0.08</v>
          </cell>
          <cell r="E17">
            <v>0.08</v>
          </cell>
          <cell r="F17">
            <v>0.75</v>
          </cell>
          <cell r="G17">
            <v>0.75</v>
          </cell>
          <cell r="H17">
            <v>0.75</v>
          </cell>
          <cell r="I17">
            <v>0.75</v>
          </cell>
          <cell r="J17">
            <v>0.75</v>
          </cell>
          <cell r="K17">
            <v>0.75</v>
          </cell>
          <cell r="L17">
            <v>0.75</v>
          </cell>
          <cell r="M17">
            <v>0.75</v>
          </cell>
          <cell r="N17">
            <v>0.75</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Critical Peak Pricing (CPP/SAI)</v>
          </cell>
          <cell r="C19">
            <v>13.528938293457031</v>
          </cell>
          <cell r="D19">
            <v>13.528938293457031</v>
          </cell>
          <cell r="E19">
            <v>13.528938293456999</v>
          </cell>
          <cell r="F19">
            <v>13.528938293456999</v>
          </cell>
          <cell r="G19">
            <v>13.528938293456999</v>
          </cell>
          <cell r="H19">
            <v>13.528938293456999</v>
          </cell>
          <cell r="I19">
            <v>13.528938293456999</v>
          </cell>
          <cell r="J19">
            <v>13.528938293456999</v>
          </cell>
          <cell r="K19">
            <v>13.528938293456999</v>
          </cell>
          <cell r="L19">
            <v>13.528938293456999</v>
          </cell>
          <cell r="M19">
            <v>13.528938293456999</v>
          </cell>
          <cell r="N19">
            <v>13.528938293456999</v>
          </cell>
        </row>
        <row r="20">
          <cell r="B20" t="str">
            <v>Summer Discount Plan (SDP) - Commercial</v>
          </cell>
          <cell r="C20">
            <v>2</v>
          </cell>
          <cell r="D20">
            <v>2</v>
          </cell>
          <cell r="E20">
            <v>2</v>
          </cell>
          <cell r="F20">
            <v>2</v>
          </cell>
          <cell r="G20">
            <v>2</v>
          </cell>
          <cell r="H20">
            <v>2</v>
          </cell>
          <cell r="I20">
            <v>2</v>
          </cell>
          <cell r="J20">
            <v>2</v>
          </cell>
          <cell r="K20">
            <v>2</v>
          </cell>
          <cell r="L20">
            <v>2</v>
          </cell>
          <cell r="M20">
            <v>2</v>
          </cell>
          <cell r="N20">
            <v>2</v>
          </cell>
        </row>
        <row r="21">
          <cell r="B21" t="str">
            <v>Summer Discount Plan (SDP) - Residential</v>
          </cell>
          <cell r="C21">
            <v>1</v>
          </cell>
          <cell r="D21">
            <v>1</v>
          </cell>
          <cell r="E21">
            <v>1</v>
          </cell>
          <cell r="F21">
            <v>1</v>
          </cell>
          <cell r="G21">
            <v>1</v>
          </cell>
          <cell r="H21">
            <v>1</v>
          </cell>
          <cell r="I21">
            <v>1</v>
          </cell>
          <cell r="J21">
            <v>1</v>
          </cell>
          <cell r="K21">
            <v>1</v>
          </cell>
          <cell r="L21">
            <v>1</v>
          </cell>
          <cell r="M21">
            <v>1</v>
          </cell>
          <cell r="N21">
            <v>1</v>
          </cell>
        </row>
        <row r="28">
          <cell r="C28" t="str">
            <v>January</v>
          </cell>
          <cell r="D28" t="str">
            <v>February</v>
          </cell>
          <cell r="E28" t="str">
            <v>March</v>
          </cell>
          <cell r="F28" t="str">
            <v>April</v>
          </cell>
          <cell r="G28" t="str">
            <v>May</v>
          </cell>
          <cell r="H28" t="str">
            <v>June</v>
          </cell>
          <cell r="I28" t="str">
            <v>July</v>
          </cell>
          <cell r="J28" t="str">
            <v>August</v>
          </cell>
          <cell r="K28" t="str">
            <v>September</v>
          </cell>
          <cell r="L28" t="str">
            <v>October</v>
          </cell>
          <cell r="M28" t="str">
            <v>November</v>
          </cell>
          <cell r="N28" t="str">
            <v>December</v>
          </cell>
        </row>
        <row r="29">
          <cell r="B29" t="str">
            <v>Agricultural Pumping Interruptible (API)</v>
          </cell>
          <cell r="C29">
            <v>18.5</v>
          </cell>
          <cell r="D29">
            <v>21.5</v>
          </cell>
          <cell r="E29">
            <v>26.5</v>
          </cell>
          <cell r="F29">
            <v>36.799999999999997</v>
          </cell>
          <cell r="G29">
            <v>42</v>
          </cell>
          <cell r="H29">
            <v>44.116674359849412</v>
          </cell>
          <cell r="I29">
            <v>50</v>
          </cell>
          <cell r="J29">
            <v>42.602053819865766</v>
          </cell>
          <cell r="K29">
            <v>34.255162802136468</v>
          </cell>
          <cell r="L29">
            <v>31.890973094966448</v>
          </cell>
          <cell r="M29">
            <v>23.587706480838932</v>
          </cell>
          <cell r="N29">
            <v>21.92495157821477</v>
          </cell>
        </row>
        <row r="30">
          <cell r="B30" t="str">
            <v>AMP Contracts/DR Contracts (AMP) - Day Ahead</v>
          </cell>
          <cell r="C30" t="str">
            <v>N/A</v>
          </cell>
          <cell r="D30" t="str">
            <v>N/A</v>
          </cell>
          <cell r="E30" t="str">
            <v>N/A</v>
          </cell>
          <cell r="F30" t="str">
            <v>N/A</v>
          </cell>
          <cell r="G30" t="str">
            <v>N/A</v>
          </cell>
          <cell r="H30" t="str">
            <v>N/A</v>
          </cell>
          <cell r="I30" t="str">
            <v>N/A</v>
          </cell>
          <cell r="J30" t="str">
            <v>N/A</v>
          </cell>
          <cell r="K30" t="str">
            <v>N/A</v>
          </cell>
          <cell r="L30" t="str">
            <v>N/A</v>
          </cell>
          <cell r="M30" t="str">
            <v>N/A</v>
          </cell>
          <cell r="N30" t="str">
            <v>N/A</v>
          </cell>
        </row>
        <row r="31">
          <cell r="B31" t="str">
            <v>AMP Contracts/DR Contracts (AMP) - Day Of</v>
          </cell>
          <cell r="C31">
            <v>64.424540000000007</v>
          </cell>
          <cell r="D31">
            <v>64.597279999999998</v>
          </cell>
          <cell r="E31">
            <v>64.173100000000005</v>
          </cell>
          <cell r="F31">
            <v>63.965380000000003</v>
          </cell>
          <cell r="G31">
            <v>62.574199999999998</v>
          </cell>
          <cell r="H31">
            <v>60.973659999999995</v>
          </cell>
          <cell r="I31">
            <v>60.687260000000002</v>
          </cell>
          <cell r="J31">
            <v>61.713520000000003</v>
          </cell>
          <cell r="K31">
            <v>60.420759999999994</v>
          </cell>
          <cell r="L31">
            <v>60.405820000000006</v>
          </cell>
          <cell r="M31">
            <v>65.391599999999997</v>
          </cell>
          <cell r="N31">
            <v>65.012219999999999</v>
          </cell>
        </row>
        <row r="32">
          <cell r="B32" t="str">
            <v>Base Interruptible Program (BIP) 15 Minute Option</v>
          </cell>
          <cell r="C32">
            <v>2130.2926800000005</v>
          </cell>
          <cell r="D32">
            <v>2323.6901200000002</v>
          </cell>
          <cell r="E32">
            <v>2430.5622400000002</v>
          </cell>
          <cell r="F32">
            <v>2174.0125200000002</v>
          </cell>
          <cell r="G32">
            <v>2419.7093000000004</v>
          </cell>
          <cell r="H32">
            <v>2587.5008400000002</v>
          </cell>
          <cell r="I32">
            <v>2604.3987000000002</v>
          </cell>
          <cell r="J32">
            <v>2567.1692600000001</v>
          </cell>
          <cell r="K32">
            <v>2573.5813800000001</v>
          </cell>
          <cell r="L32">
            <v>2580.9242199999999</v>
          </cell>
          <cell r="M32">
            <v>2443.6797999999999</v>
          </cell>
          <cell r="N32">
            <v>2113.1920799999998</v>
          </cell>
        </row>
        <row r="33">
          <cell r="B33" t="str">
            <v>Base Interruptible Program (BIP) 30 Minute Option</v>
          </cell>
          <cell r="C33">
            <v>834.27287999999976</v>
          </cell>
          <cell r="D33">
            <v>841.30407999999989</v>
          </cell>
          <cell r="E33">
            <v>833.34976000000006</v>
          </cell>
          <cell r="F33">
            <v>901.0122600000002</v>
          </cell>
          <cell r="G33">
            <v>965.12040000000013</v>
          </cell>
          <cell r="H33">
            <v>942.91847999999982</v>
          </cell>
          <cell r="I33">
            <v>938.1292400000001</v>
          </cell>
          <cell r="J33">
            <v>979.05939999999998</v>
          </cell>
          <cell r="K33">
            <v>931.89969999999994</v>
          </cell>
          <cell r="L33">
            <v>960.92663999999991</v>
          </cell>
          <cell r="M33">
            <v>872.01353999999992</v>
          </cell>
          <cell r="N33">
            <v>834.06171999999992</v>
          </cell>
        </row>
        <row r="34">
          <cell r="B34" t="str">
            <v>Capacity Bidding Program (CBP) Day Ahead</v>
          </cell>
          <cell r="C34">
            <v>37.109500000000004</v>
          </cell>
          <cell r="D34">
            <v>38.266720000000007</v>
          </cell>
          <cell r="E34">
            <v>37.109479999999998</v>
          </cell>
          <cell r="F34">
            <v>37.05952000000002</v>
          </cell>
          <cell r="G34">
            <v>34.760619999999996</v>
          </cell>
          <cell r="H34">
            <v>48.956039999999994</v>
          </cell>
          <cell r="I34">
            <v>51.197819999999993</v>
          </cell>
          <cell r="J34">
            <v>52.754660000000001</v>
          </cell>
          <cell r="K34">
            <v>64.124620000000007</v>
          </cell>
          <cell r="L34">
            <v>62.284999999999989</v>
          </cell>
          <cell r="M34">
            <v>37.10952000000001</v>
          </cell>
          <cell r="N34">
            <v>37.109540000000003</v>
          </cell>
        </row>
        <row r="35">
          <cell r="B35" t="str">
            <v>Capacity Bidding Program (CBP) Day Of</v>
          </cell>
          <cell r="C35">
            <v>29.50657</v>
          </cell>
          <cell r="D35">
            <v>30.582462</v>
          </cell>
          <cell r="E35">
            <v>29.697166000000003</v>
          </cell>
          <cell r="F35">
            <v>32.070360000000008</v>
          </cell>
          <cell r="G35">
            <v>27.839880000000004</v>
          </cell>
          <cell r="H35">
            <v>34.02704</v>
          </cell>
          <cell r="I35">
            <v>34.405199999999994</v>
          </cell>
          <cell r="J35">
            <v>36.056179999999998</v>
          </cell>
          <cell r="K35">
            <v>40.459119999999999</v>
          </cell>
          <cell r="L35">
            <v>38.924100000000003</v>
          </cell>
          <cell r="M35">
            <v>28.95234</v>
          </cell>
          <cell r="N35">
            <v>28.831691999999997</v>
          </cell>
        </row>
        <row r="36">
          <cell r="B36" t="str">
            <v>Demand Bidding Program (DBP)</v>
          </cell>
          <cell r="C36">
            <v>61.587115478515628</v>
          </cell>
          <cell r="D36">
            <v>60.933198547363283</v>
          </cell>
          <cell r="E36">
            <v>62.231280517578128</v>
          </cell>
          <cell r="F36">
            <v>72.254064941406256</v>
          </cell>
          <cell r="G36">
            <v>84.783610534667972</v>
          </cell>
          <cell r="H36">
            <v>138.95293579101562</v>
          </cell>
          <cell r="I36">
            <v>138.30568542480469</v>
          </cell>
          <cell r="J36">
            <v>140.63786315917969</v>
          </cell>
          <cell r="K36">
            <v>135.22264099121094</v>
          </cell>
          <cell r="L36">
            <v>85.829658508300781</v>
          </cell>
          <cell r="M36">
            <v>71.471450042724612</v>
          </cell>
          <cell r="N36">
            <v>57.113943481445311</v>
          </cell>
        </row>
        <row r="37">
          <cell r="B37" t="str">
            <v>Optional Binding Mandatory Curtailment (OBMC)</v>
          </cell>
          <cell r="C37">
            <v>1596.9</v>
          </cell>
          <cell r="D37">
            <v>1599.4</v>
          </cell>
          <cell r="E37">
            <v>1601.1</v>
          </cell>
          <cell r="F37">
            <v>1555.4</v>
          </cell>
          <cell r="G37">
            <v>1609.8</v>
          </cell>
          <cell r="H37">
            <v>1524.3</v>
          </cell>
          <cell r="I37">
            <v>1510.6</v>
          </cell>
          <cell r="J37">
            <v>1532.1</v>
          </cell>
          <cell r="K37">
            <v>1469.2</v>
          </cell>
          <cell r="L37">
            <v>1450.6</v>
          </cell>
          <cell r="M37">
            <v>1498.3</v>
          </cell>
          <cell r="N37">
            <v>1348.1</v>
          </cell>
        </row>
        <row r="38">
          <cell r="B38" t="str">
            <v>Real Time Pricing (RTP)</v>
          </cell>
          <cell r="C38">
            <v>3.639960784313871</v>
          </cell>
          <cell r="D38">
            <v>3.639960784313871</v>
          </cell>
          <cell r="E38">
            <v>3.5298235294117148</v>
          </cell>
          <cell r="F38">
            <v>1.5244117647057465</v>
          </cell>
          <cell r="G38">
            <v>1.52447058823509</v>
          </cell>
          <cell r="H38">
            <v>-43.506352941176374</v>
          </cell>
          <cell r="I38">
            <v>-43.564882352941368</v>
          </cell>
          <cell r="J38">
            <v>15.668431372549094</v>
          </cell>
          <cell r="K38">
            <v>-43.524176470588145</v>
          </cell>
          <cell r="L38">
            <v>1.5257843137255804</v>
          </cell>
          <cell r="M38">
            <v>3.6210000000000946</v>
          </cell>
          <cell r="N38">
            <v>3.6520980392156162</v>
          </cell>
        </row>
        <row r="39">
          <cell r="B39" t="str">
            <v>Save Power Day (SPD/PTR)</v>
          </cell>
          <cell r="C39">
            <v>2.6410860000000015E-2</v>
          </cell>
          <cell r="D39">
            <v>2.6410860000000015E-2</v>
          </cell>
          <cell r="E39">
            <v>0.03</v>
          </cell>
          <cell r="F39">
            <v>0.29673558</v>
          </cell>
          <cell r="G39">
            <v>0.33261631999999997</v>
          </cell>
          <cell r="H39">
            <v>0.37080456000000012</v>
          </cell>
          <cell r="I39">
            <v>0.42700341999999997</v>
          </cell>
          <cell r="J39">
            <v>0.49451341999999998</v>
          </cell>
          <cell r="K39">
            <v>0.43385180000000007</v>
          </cell>
          <cell r="L39">
            <v>0.41684123999999995</v>
          </cell>
          <cell r="M39">
            <v>5.1790000000000451E-4</v>
          </cell>
          <cell r="N39">
            <v>2.6410860000000015E-2</v>
          </cell>
        </row>
        <row r="40">
          <cell r="B40" t="str">
            <v>Scheduled Load Reduction Program (SLRP)</v>
          </cell>
          <cell r="C40" t="str">
            <v>N/A</v>
          </cell>
          <cell r="D40" t="str">
            <v>N/A</v>
          </cell>
          <cell r="E40" t="str">
            <v>N/A</v>
          </cell>
          <cell r="F40" t="str">
            <v>N/A</v>
          </cell>
          <cell r="G40" t="str">
            <v>N/A</v>
          </cell>
          <cell r="H40" t="str">
            <v>N/A</v>
          </cell>
          <cell r="I40" t="str">
            <v>N/A</v>
          </cell>
          <cell r="J40" t="str">
            <v>N/A</v>
          </cell>
          <cell r="K40" t="str">
            <v>N/A</v>
          </cell>
          <cell r="L40" t="str">
            <v>N/A</v>
          </cell>
          <cell r="M40" t="str">
            <v>N/A</v>
          </cell>
          <cell r="N40" t="str">
            <v>N/A</v>
          </cell>
        </row>
        <row r="41">
          <cell r="B41" t="str">
            <v>Critical Peak Pricing (CPP/SAI)</v>
          </cell>
          <cell r="C41">
            <v>3.9588684920039965</v>
          </cell>
          <cell r="D41">
            <v>3.9588684920039965</v>
          </cell>
          <cell r="E41">
            <v>3.9203337109351821</v>
          </cell>
          <cell r="F41">
            <v>8.5359215496207277</v>
          </cell>
          <cell r="G41">
            <v>8.6095200047447076</v>
          </cell>
          <cell r="H41">
            <v>8.4802333205719158</v>
          </cell>
          <cell r="I41">
            <v>8.1923510190243309</v>
          </cell>
          <cell r="J41">
            <v>8.4913727153365475</v>
          </cell>
          <cell r="K41">
            <v>8.8949786541217613</v>
          </cell>
          <cell r="L41">
            <v>9.1588675115879674</v>
          </cell>
          <cell r="M41">
            <v>4.2939021329505973</v>
          </cell>
          <cell r="N41">
            <v>3.9044244384337587</v>
          </cell>
        </row>
        <row r="42">
          <cell r="B42" t="str">
            <v>Summer Discount Plan (SDP) - Commercial</v>
          </cell>
          <cell r="C42">
            <v>0.856155</v>
          </cell>
          <cell r="D42">
            <v>0.95464700000000025</v>
          </cell>
          <cell r="E42">
            <v>0.97569239999999979</v>
          </cell>
          <cell r="F42">
            <v>1.9597491999999987</v>
          </cell>
          <cell r="G42">
            <v>2.2372223999999994</v>
          </cell>
          <cell r="H42">
            <v>2.4118027999999998</v>
          </cell>
          <cell r="I42">
            <v>2.7627631999999993</v>
          </cell>
          <cell r="J42">
            <v>3.4501033999999997</v>
          </cell>
          <cell r="K42">
            <v>3.0583541999999992</v>
          </cell>
          <cell r="L42">
            <v>2.8202828000000002</v>
          </cell>
          <cell r="M42">
            <v>1.4659659999999999</v>
          </cell>
          <cell r="N42">
            <v>0.72964600000000002</v>
          </cell>
        </row>
        <row r="43">
          <cell r="B43" t="str">
            <v>Summer Discount Plan (SDP) - Residential</v>
          </cell>
          <cell r="C43">
            <v>0</v>
          </cell>
          <cell r="D43">
            <v>0</v>
          </cell>
          <cell r="E43">
            <v>0</v>
          </cell>
          <cell r="F43">
            <v>0.20236402000000001</v>
          </cell>
          <cell r="G43">
            <v>0.33292507199999999</v>
          </cell>
          <cell r="H43">
            <v>0.47020932199999999</v>
          </cell>
          <cell r="I43">
            <v>0.656881296</v>
          </cell>
          <cell r="J43">
            <v>0.81859618000000012</v>
          </cell>
          <cell r="K43">
            <v>0.63011596799999992</v>
          </cell>
          <cell r="L43">
            <v>0.47313230599999995</v>
          </cell>
          <cell r="M43">
            <v>0.10777291600000001</v>
          </cell>
          <cell r="N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AF69"/>
  <sheetViews>
    <sheetView showGridLines="0" tabSelected="1" view="pageBreakPreview" topLeftCell="B1" zoomScale="70" zoomScaleNormal="80" zoomScaleSheetLayoutView="70" zoomScalePageLayoutView="80" workbookViewId="0">
      <selection activeCell="O20" sqref="O20"/>
    </sheetView>
  </sheetViews>
  <sheetFormatPr defaultColWidth="9.28515625" defaultRowHeight="13.8"/>
  <cols>
    <col min="1" max="1" width="1.7109375" style="367" customWidth="1"/>
    <col min="2" max="2" width="54.28515625" style="229" customWidth="1"/>
    <col min="3" max="3" width="13" style="230" customWidth="1"/>
    <col min="4" max="5" width="13" style="229" customWidth="1"/>
    <col min="6" max="6" width="13" style="230" customWidth="1"/>
    <col min="7" max="8" width="13" style="229" customWidth="1"/>
    <col min="9" max="9" width="13" style="230" customWidth="1"/>
    <col min="10" max="11" width="13" style="229" customWidth="1"/>
    <col min="12" max="12" width="13" style="230" customWidth="1"/>
    <col min="13" max="14" width="13" style="229" customWidth="1"/>
    <col min="15" max="15" width="13" style="230" customWidth="1"/>
    <col min="16" max="17" width="13" style="229" customWidth="1"/>
    <col min="18" max="18" width="13" style="230" customWidth="1"/>
    <col min="19" max="20" width="13" style="229" customWidth="1"/>
    <col min="21" max="21" width="18.140625" style="230" customWidth="1"/>
    <col min="22" max="22" width="11.28515625" style="229" customWidth="1"/>
    <col min="23" max="16384" width="9.28515625" style="229"/>
  </cols>
  <sheetData>
    <row r="1" spans="2:32" s="367" customFormat="1" ht="64.2" customHeight="1">
      <c r="B1" s="651" t="s">
        <v>381</v>
      </c>
      <c r="C1" s="652"/>
      <c r="D1" s="652"/>
      <c r="E1" s="652"/>
      <c r="F1" s="652"/>
      <c r="G1" s="652"/>
      <c r="H1" s="652"/>
      <c r="I1" s="652"/>
      <c r="J1" s="652"/>
      <c r="K1" s="652"/>
      <c r="L1" s="652"/>
      <c r="M1" s="652"/>
      <c r="N1" s="652"/>
      <c r="O1" s="652"/>
      <c r="P1" s="652"/>
      <c r="Q1" s="652"/>
      <c r="R1" s="652"/>
      <c r="S1" s="652"/>
      <c r="T1" s="652"/>
      <c r="U1" s="652"/>
      <c r="V1" s="652"/>
      <c r="W1" s="652"/>
      <c r="X1" s="652"/>
    </row>
    <row r="2" spans="2:32" ht="16.5" customHeight="1">
      <c r="B2" s="2" t="s">
        <v>0</v>
      </c>
    </row>
    <row r="3" spans="2:32" ht="15">
      <c r="B3" s="2" t="s">
        <v>378</v>
      </c>
    </row>
    <row r="4" spans="2:32" ht="14.25" customHeight="1"/>
    <row r="5" spans="2:32" ht="15" customHeight="1">
      <c r="B5" s="4"/>
      <c r="C5" s="653" t="s">
        <v>1</v>
      </c>
      <c r="D5" s="654"/>
      <c r="E5" s="655"/>
      <c r="F5" s="653" t="s">
        <v>2</v>
      </c>
      <c r="G5" s="654"/>
      <c r="H5" s="655"/>
      <c r="I5" s="653" t="s">
        <v>3</v>
      </c>
      <c r="J5" s="654"/>
      <c r="K5" s="655"/>
      <c r="L5" s="653" t="s">
        <v>4</v>
      </c>
      <c r="M5" s="654"/>
      <c r="N5" s="655"/>
      <c r="O5" s="653" t="s">
        <v>5</v>
      </c>
      <c r="P5" s="654"/>
      <c r="Q5" s="655"/>
      <c r="R5" s="653" t="s">
        <v>6</v>
      </c>
      <c r="S5" s="654"/>
      <c r="T5" s="655"/>
    </row>
    <row r="6" spans="2:32" s="6" customFormat="1" ht="55.2">
      <c r="B6" s="5" t="s">
        <v>7</v>
      </c>
      <c r="C6" s="510" t="s">
        <v>8</v>
      </c>
      <c r="D6" s="510" t="s">
        <v>218</v>
      </c>
      <c r="E6" s="511" t="s">
        <v>219</v>
      </c>
      <c r="F6" s="510" t="s">
        <v>8</v>
      </c>
      <c r="G6" s="510" t="s">
        <v>218</v>
      </c>
      <c r="H6" s="511" t="s">
        <v>219</v>
      </c>
      <c r="I6" s="510" t="s">
        <v>8</v>
      </c>
      <c r="J6" s="510" t="s">
        <v>218</v>
      </c>
      <c r="K6" s="511" t="s">
        <v>219</v>
      </c>
      <c r="L6" s="510" t="s">
        <v>8</v>
      </c>
      <c r="M6" s="510" t="s">
        <v>218</v>
      </c>
      <c r="N6" s="511" t="s">
        <v>219</v>
      </c>
      <c r="O6" s="510" t="s">
        <v>8</v>
      </c>
      <c r="P6" s="510" t="s">
        <v>218</v>
      </c>
      <c r="Q6" s="511" t="s">
        <v>219</v>
      </c>
      <c r="R6" s="510" t="s">
        <v>8</v>
      </c>
      <c r="S6" s="510" t="s">
        <v>218</v>
      </c>
      <c r="T6" s="511" t="s">
        <v>219</v>
      </c>
      <c r="U6" s="576" t="s">
        <v>262</v>
      </c>
    </row>
    <row r="7" spans="2:32" s="13" customFormat="1" ht="13.5" customHeight="1">
      <c r="B7" s="7" t="s">
        <v>9</v>
      </c>
      <c r="C7" s="8"/>
      <c r="D7" s="9"/>
      <c r="E7" s="10"/>
      <c r="F7" s="11"/>
      <c r="G7" s="474" t="str">
        <f>IF(F7="","",(IFERROR(F7*(INDEX(ExAnteData,MATCH($B7,ExAnteProg,0),MATCH(F$5,ExAnteMo,0)))/1000,0)))</f>
        <v/>
      </c>
      <c r="H7" s="475" t="str">
        <f>IF(F7="","",(IFERROR(F7*(INDEX(ExPostData,MATCH($B7,ExPostProg,0),MATCH(F$5,ExPostMo,0)))/1000,0)))</f>
        <v/>
      </c>
      <c r="I7" s="11"/>
      <c r="J7" s="9"/>
      <c r="K7" s="9"/>
      <c r="L7" s="11"/>
      <c r="M7" s="9"/>
      <c r="N7" s="12"/>
      <c r="O7" s="11"/>
      <c r="P7" s="9"/>
      <c r="Q7" s="12"/>
      <c r="R7" s="11"/>
      <c r="S7" s="9"/>
      <c r="T7" s="12"/>
      <c r="U7" s="491"/>
    </row>
    <row r="8" spans="2:32">
      <c r="B8" s="413" t="s">
        <v>161</v>
      </c>
      <c r="C8" s="414">
        <v>51</v>
      </c>
      <c r="D8" s="415">
        <f>IF(C8="","",(IFERROR(C8*(INDEX(ExAnteData,MATCH($B8,ExAnteProg,0),MATCH(C$5,ExAnteMo,0)))/1000,0)))</f>
        <v>108.64492668000001</v>
      </c>
      <c r="E8" s="475">
        <f>IF(C8="","",(IFERROR(C8*(INDEX(ExPostData,MATCH($B8,ExPostProg,0),MATCH(C$5,ExPostMo,0)))/1000,0)))</f>
        <v>145.29900000000001</v>
      </c>
      <c r="F8" s="414">
        <v>51</v>
      </c>
      <c r="G8" s="474">
        <f>IF(F8="","",(IFERROR(F8*(INDEX(ExAnteData,MATCH($B8,ExAnteProg,0),MATCH(F$5,ExAnteMo,0)))/1000,0)))</f>
        <v>118.50819612000001</v>
      </c>
      <c r="H8" s="475">
        <f>IF(F8="","",(IFERROR(F8*(INDEX(ExPostData,MATCH($B8,ExPostProg,0),MATCH(F$5,ExPostMo,0)))/1000,0)))</f>
        <v>145.29900000000001</v>
      </c>
      <c r="I8" s="414">
        <v>51</v>
      </c>
      <c r="J8" s="415">
        <f>IF(I8="","",(IFERROR(I8*(INDEX(ExAnteData,MATCH($B8,ExAnteProg,0),MATCH(I$5,ExAnteMo,0)))/1000,0)))</f>
        <v>123.95867424000001</v>
      </c>
      <c r="K8" s="416">
        <f>IF(I8="","",(IFERROR(I8*(INDEX(ExPostData,MATCH($B8,ExPostProg,0),MATCH(I$5,ExPostMo,0)))/1000,0)))</f>
        <v>145.29900000000001</v>
      </c>
      <c r="L8" s="414">
        <v>52</v>
      </c>
      <c r="M8" s="415">
        <f>IF(L8="","",(IFERROR(L8*(INDEX(ExAnteData,MATCH($B8,ExAnteProg,0),MATCH(L$5,ExAnteMo,0)))/1000,0)))</f>
        <v>113.04865104000001</v>
      </c>
      <c r="N8" s="416">
        <f>IF(L8="","",(IFERROR(L8*(INDEX(ExPostData,MATCH($B8,ExPostProg,0),MATCH(L$5,ExPostMo,0)))/1000,0)))</f>
        <v>148.148</v>
      </c>
      <c r="O8" s="578">
        <v>52</v>
      </c>
      <c r="P8" s="415">
        <f>IF(O8="","",(IFERROR(O8*(INDEX(ExAnteData,MATCH($B8,ExAnteProg,0),MATCH(O$5,ExAnteMo,0)))/1000,0)))</f>
        <v>125.82488360000004</v>
      </c>
      <c r="Q8" s="416">
        <f>IF(O8="","",(IFERROR(O8*(INDEX(ExPostData,MATCH($B8,ExPostProg,0),MATCH(O$5,ExPostMo,0)))/1000,0)))</f>
        <v>148.148</v>
      </c>
      <c r="R8" s="414">
        <v>52</v>
      </c>
      <c r="S8" s="474">
        <f>IF(R8="","",(IFERROR(R8*(INDEX(ExAnteData,MATCH($B8,ExAnteProg,0),MATCH(R$5,ExAnteMo,0)))/1000,0)))</f>
        <v>134.55004368000002</v>
      </c>
      <c r="T8" s="475">
        <f>IF(R8="","",(IFERROR(R8*(INDEX(ExPostData,MATCH($B8,ExPostProg,0),MATCH(R$5,ExPostMo,0)))/1000,0)))</f>
        <v>148.148</v>
      </c>
      <c r="U8" s="491">
        <v>11507</v>
      </c>
    </row>
    <row r="9" spans="2:32">
      <c r="B9" s="413" t="s">
        <v>160</v>
      </c>
      <c r="C9" s="414">
        <v>513</v>
      </c>
      <c r="D9" s="415">
        <f>IF(C9="","",(IFERROR(C9*(INDEX(ExAnteData,MATCH($B9,ExAnteProg,0),MATCH(C$5,ExAnteMo,0)))/1000,0)))</f>
        <v>427.9819874399999</v>
      </c>
      <c r="E9" s="475">
        <f>IF(C9="","",(IFERROR(C9*(INDEX(ExPostData,MATCH($B9,ExPostProg,0),MATCH(C$5,ExPostMo,0)))/1000,0)))</f>
        <v>443.23200000000003</v>
      </c>
      <c r="F9" s="414">
        <v>512</v>
      </c>
      <c r="G9" s="474">
        <f>IF(F9="","",(IFERROR(F9*(INDEX(ExAnteData,MATCH($B9,ExAnteProg,0),MATCH(F$5,ExAnteMo,0)))/1000,0)))</f>
        <v>430.74768895999995</v>
      </c>
      <c r="H9" s="475">
        <f>IF(F9="","",(IFERROR(F9*(INDEX(ExPostData,MATCH($B9,ExPostProg,0),MATCH(F$5,ExPostMo,0)))/1000,0)))</f>
        <v>442.36799999999999</v>
      </c>
      <c r="I9" s="414">
        <v>524</v>
      </c>
      <c r="J9" s="415">
        <f>IF(I9="","",(IFERROR(I9*(INDEX(ExAnteData,MATCH($B9,ExAnteProg,0),MATCH(I$5,ExAnteMo,0)))/1000,0)))</f>
        <v>436.67527424000008</v>
      </c>
      <c r="K9" s="416">
        <f>IF(I9="","",(IFERROR(I9*(INDEX(ExPostData,MATCH($B9,ExPostProg,0),MATCH(I$5,ExPostMo,0)))/1000,0)))</f>
        <v>452.73599999999999</v>
      </c>
      <c r="L9" s="414">
        <v>521</v>
      </c>
      <c r="M9" s="474">
        <f>IF(L9="","",(IFERROR(L9*(INDEX(ExAnteData,MATCH($B9,ExAnteProg,0),MATCH(L$5,ExAnteMo,0)))/1000,0)))</f>
        <v>469.42738746000009</v>
      </c>
      <c r="N9" s="475">
        <f>IF(L9="","",(IFERROR(L9*(INDEX(ExPostData,MATCH($B9,ExPostProg,0),MATCH(L$5,ExPostMo,0)))/1000,0)))</f>
        <v>450.14400000000001</v>
      </c>
      <c r="O9" s="579">
        <v>519</v>
      </c>
      <c r="P9" s="415">
        <f>IF(O9="","",(IFERROR(O9*(INDEX(ExAnteData,MATCH($B9,ExAnteProg,0),MATCH(O$5,ExAnteMo,0)))/1000,0)))</f>
        <v>500.89748760000003</v>
      </c>
      <c r="Q9" s="416">
        <f>IF(O9="","",(IFERROR(O9*(INDEX(ExPostData,MATCH($B9,ExPostProg,0),MATCH(O$5,ExPostMo,0)))/1000,0)))</f>
        <v>448.416</v>
      </c>
      <c r="R9" s="414">
        <v>519</v>
      </c>
      <c r="S9" s="474">
        <f>IF(R9="","",(IFERROR(R9*(INDEX(ExAnteData,MATCH($B9,ExAnteProg,0),MATCH(R$5,ExAnteMo,0)))/1000,0)))</f>
        <v>489.37469111999991</v>
      </c>
      <c r="T9" s="475">
        <f>IF(R9="","",(IFERROR(R9*(INDEX(ExPostData,MATCH($B9,ExPostProg,0),MATCH(R$5,ExPostMo,0)))/1000,0)))</f>
        <v>448.416</v>
      </c>
      <c r="U9" s="491">
        <v>11507</v>
      </c>
    </row>
    <row r="10" spans="2:32">
      <c r="B10" s="14" t="s">
        <v>65</v>
      </c>
      <c r="C10" s="414">
        <v>10</v>
      </c>
      <c r="D10" s="415">
        <f>IF(C10="","",(IFERROR(C10*(INDEX(ExAnteData,MATCH($B10,ExAnteProg,0),MATCH(C$5,ExAnteMo,0)))/1000,0)))</f>
        <v>15.968999999999999</v>
      </c>
      <c r="E10" s="475">
        <f>IF(C10="","",(IFERROR(C10*(INDEX(ExPostData,MATCH($B10,ExPostProg,0),MATCH(C$5,ExPostMo,0)))/1000,0)))</f>
        <v>15.17</v>
      </c>
      <c r="F10" s="414">
        <v>10</v>
      </c>
      <c r="G10" s="474">
        <f>IF(F10="","",(IFERROR(F10*(INDEX(ExAnteData,MATCH($B10,ExAnteProg,0),MATCH(F$5,ExAnteMo,0)))/1000,0)))</f>
        <v>15.994</v>
      </c>
      <c r="H10" s="475">
        <f>IF(F10="","",(IFERROR(F10*(INDEX(ExPostData,MATCH($B10,ExPostProg,0),MATCH(F$5,ExPostMo,0)))/1000,0)))</f>
        <v>15.17</v>
      </c>
      <c r="I10" s="414">
        <v>10</v>
      </c>
      <c r="J10" s="415">
        <f>IF(I10="","",(IFERROR(I10*(INDEX(ExAnteData,MATCH($B10,ExAnteProg,0),MATCH(I$5,ExAnteMo,0)))/1000,0)))</f>
        <v>16.010999999999999</v>
      </c>
      <c r="K10" s="416">
        <f>IF(I10="","",(IFERROR(I10*(INDEX(ExPostData,MATCH($B10,ExPostProg,0),MATCH(I$5,ExPostMo,0)))/1000,0)))</f>
        <v>15.17</v>
      </c>
      <c r="L10" s="414">
        <v>10</v>
      </c>
      <c r="M10" s="474">
        <f>IF(L10="","",(IFERROR(L10*(INDEX(ExAnteData,MATCH($B10,ExAnteProg,0),MATCH(L$5,ExAnteMo,0)))/1000,0)))</f>
        <v>15.554</v>
      </c>
      <c r="N10" s="475">
        <f>IF(L10="","",(IFERROR(L10*(INDEX(ExPostData,MATCH($B10,ExPostProg,0),MATCH(L$5,ExPostMo,0)))/1000,0)))</f>
        <v>15.17</v>
      </c>
      <c r="O10" s="579">
        <v>10</v>
      </c>
      <c r="P10" s="415">
        <f>IF(O10="","",(IFERROR(O10*(INDEX(ExAnteData,MATCH($B10,ExAnteProg,0),MATCH(O$5,ExAnteMo,0)))/1000,0)))</f>
        <v>16.097999999999999</v>
      </c>
      <c r="Q10" s="416">
        <f>IF(O10="","",(IFERROR(O10*(INDEX(ExPostData,MATCH($B10,ExPostProg,0),MATCH(O$5,ExPostMo,0)))/1000,0)))</f>
        <v>15.17</v>
      </c>
      <c r="R10" s="414">
        <v>10</v>
      </c>
      <c r="S10" s="474">
        <f>IF(R10="","",(IFERROR(R10*(INDEX(ExAnteData,MATCH($B10,ExAnteProg,0),MATCH(R$5,ExAnteMo,0)))/1000,0)))</f>
        <v>15.243</v>
      </c>
      <c r="T10" s="475">
        <f>IF(R10="","",(IFERROR(R10*(INDEX(ExPostData,MATCH($B10,ExPostProg,0),MATCH(R$5,ExPostMo,0)))/1000,0)))</f>
        <v>15.17</v>
      </c>
      <c r="U10" s="491" t="s">
        <v>11</v>
      </c>
    </row>
    <row r="11" spans="2:32">
      <c r="B11" s="14" t="s">
        <v>154</v>
      </c>
      <c r="C11" s="414">
        <v>1177</v>
      </c>
      <c r="D11" s="415">
        <f>IF(C11="","",(IFERROR(C11*(INDEX(ExAnteData,MATCH($B11,ExAnteProg,0),MATCH(C$5,ExAnteMo,0)))/1000,0)))</f>
        <v>21.7745</v>
      </c>
      <c r="E11" s="475">
        <f>IF(C11="","",(IFERROR(C11*(INDEX(ExPostData,MATCH($B11,ExPostProg,0),MATCH(C$5,ExPostMo,0)))/1000,0)))</f>
        <v>34.133000000000003</v>
      </c>
      <c r="F11" s="414">
        <v>1180</v>
      </c>
      <c r="G11" s="415">
        <f>IF(F11="","",(IFERROR(F11*(INDEX(ExAnteData,MATCH($B11,ExAnteProg,0),MATCH(F$5,ExAnteMo,0)))/1000,0)))</f>
        <v>25.37</v>
      </c>
      <c r="H11" s="416">
        <f>IF(F11="","",(IFERROR(F11*(INDEX(ExPostData,MATCH($B11,ExPostProg,0),MATCH(F$5,ExPostMo,0)))/1000,0)))</f>
        <v>34.22</v>
      </c>
      <c r="I11" s="414">
        <v>1187</v>
      </c>
      <c r="J11" s="415">
        <f>IF(I11="","",(IFERROR(I11*(INDEX(ExAnteData,MATCH($B11,ExAnteProg,0),MATCH(I$5,ExAnteMo,0)))/1000,0)))</f>
        <v>31.455500000000001</v>
      </c>
      <c r="K11" s="416">
        <f>IF(I11="","",(IFERROR(I11*(INDEX(ExPostData,MATCH($B11,ExPostProg,0),MATCH(I$5,ExPostMo,0)))/1000,0)))</f>
        <v>34.423000000000002</v>
      </c>
      <c r="L11" s="414">
        <v>1195</v>
      </c>
      <c r="M11" s="474">
        <f>IF(L11="","",(IFERROR(L11*(INDEX(ExAnteData,MATCH($B11,ExAnteProg,0),MATCH(L$5,ExAnteMo,0)))/1000,0)))</f>
        <v>43.975999999999999</v>
      </c>
      <c r="N11" s="475">
        <f>IF(L11="","",(IFERROR(L11*(INDEX(ExPostData,MATCH($B11,ExPostProg,0),MATCH(L$5,ExPostMo,0)))/1000,0)))</f>
        <v>34.655000000000001</v>
      </c>
      <c r="O11" s="579">
        <v>1191</v>
      </c>
      <c r="P11" s="415">
        <f>IF(O11="","",(IFERROR(O11*(INDEX(ExAnteData,MATCH($B11,ExAnteProg,0),MATCH(O$5,ExAnteMo,0)))/1000,0)))</f>
        <v>50.021999999999998</v>
      </c>
      <c r="Q11" s="416">
        <f>IF(O11="","",(IFERROR(O11*(INDEX(ExPostData,MATCH($B11,ExPostProg,0),MATCH(O$5,ExPostMo,0)))/1000,0)))</f>
        <v>34.539000000000001</v>
      </c>
      <c r="R11" s="414">
        <v>1189</v>
      </c>
      <c r="S11" s="474">
        <f>IF(R11="","",(IFERROR(R11*(INDEX(ExAnteData,MATCH($B11,ExAnteProg,0),MATCH(R$5,ExAnteMo,0)))/1000,0)))</f>
        <v>52.454725813860954</v>
      </c>
      <c r="T11" s="475">
        <f>IF(R11="","",(IFERROR(R11*(INDEX(ExPostData,MATCH($B11,ExPostProg,0),MATCH(R$5,ExPostMo,0)))/1000,0)))</f>
        <v>34.481000000000002</v>
      </c>
      <c r="U11" s="491">
        <v>11634</v>
      </c>
    </row>
    <row r="12" spans="2:32" s="13" customFormat="1" ht="14.25" customHeight="1" thickBot="1">
      <c r="B12" s="17" t="s">
        <v>12</v>
      </c>
      <c r="C12" s="325">
        <f t="shared" ref="C12:T12" si="0">SUM(C8:C11)</f>
        <v>1751</v>
      </c>
      <c r="D12" s="19">
        <f t="shared" si="0"/>
        <v>574.37041411999996</v>
      </c>
      <c r="E12" s="20">
        <f t="shared" si="0"/>
        <v>637.83400000000006</v>
      </c>
      <c r="F12" s="325">
        <f t="shared" si="0"/>
        <v>1753</v>
      </c>
      <c r="G12" s="19">
        <f t="shared" si="0"/>
        <v>590.61988508000002</v>
      </c>
      <c r="H12" s="20">
        <f t="shared" si="0"/>
        <v>637.05700000000002</v>
      </c>
      <c r="I12" s="325">
        <f t="shared" si="0"/>
        <v>1772</v>
      </c>
      <c r="J12" s="19">
        <f t="shared" si="0"/>
        <v>608.10044848000007</v>
      </c>
      <c r="K12" s="20">
        <f t="shared" si="0"/>
        <v>647.62799999999993</v>
      </c>
      <c r="L12" s="469">
        <v>1778</v>
      </c>
      <c r="M12" s="19">
        <f t="shared" si="0"/>
        <v>642.00603850000005</v>
      </c>
      <c r="N12" s="20">
        <f t="shared" si="0"/>
        <v>648.11699999999996</v>
      </c>
      <c r="O12" s="325">
        <f t="shared" si="0"/>
        <v>1772</v>
      </c>
      <c r="P12" s="19">
        <f t="shared" si="0"/>
        <v>692.84237120000012</v>
      </c>
      <c r="Q12" s="20">
        <f t="shared" si="0"/>
        <v>646.27299999999991</v>
      </c>
      <c r="R12" s="325">
        <f t="shared" si="0"/>
        <v>1770</v>
      </c>
      <c r="S12" s="19">
        <f t="shared" si="0"/>
        <v>691.62246061386088</v>
      </c>
      <c r="T12" s="20">
        <f t="shared" si="0"/>
        <v>646.21499999999992</v>
      </c>
      <c r="U12" s="492"/>
    </row>
    <row r="13" spans="2:32" s="13" customFormat="1" ht="13.5" customHeight="1" thickTop="1">
      <c r="B13" s="21" t="s">
        <v>13</v>
      </c>
      <c r="C13" s="15"/>
      <c r="D13" s="22"/>
      <c r="E13" s="23"/>
      <c r="F13" s="15"/>
      <c r="G13" s="22"/>
      <c r="H13" s="23"/>
      <c r="I13" s="15"/>
      <c r="J13" s="22"/>
      <c r="K13" s="23"/>
      <c r="L13" s="414"/>
      <c r="M13" s="22"/>
      <c r="N13" s="23"/>
      <c r="O13" s="15"/>
      <c r="P13" s="22"/>
      <c r="Q13" s="23"/>
      <c r="R13" s="16"/>
      <c r="S13" s="22"/>
      <c r="T13" s="23"/>
      <c r="U13" s="493"/>
      <c r="V13" s="24"/>
      <c r="W13" s="24"/>
      <c r="X13" s="24"/>
      <c r="Y13" s="24"/>
      <c r="Z13" s="24"/>
      <c r="AA13" s="24"/>
      <c r="AB13" s="24"/>
      <c r="AC13" s="24"/>
      <c r="AD13" s="24"/>
      <c r="AE13" s="24"/>
      <c r="AF13" s="24"/>
    </row>
    <row r="14" spans="2:32">
      <c r="B14" s="14" t="s">
        <v>168</v>
      </c>
      <c r="C14" s="414">
        <v>264821</v>
      </c>
      <c r="D14" s="415">
        <f t="shared" ref="D14:D19" si="1">IF(C14="","",(IFERROR(C14*(INDEX(ExAnteData,MATCH($B14,ExAnteProg,0),MATCH(C$5,ExAnteMo,0)))/1000,0)))</f>
        <v>0</v>
      </c>
      <c r="E14" s="416">
        <f t="shared" ref="E14:E19" si="2">IF(C14="","",(IFERROR(C14*(INDEX(ExPostData,MATCH($B14,ExPostProg,0),MATCH(C$5,ExPostMo,0)))/1000,0)))</f>
        <v>264.82100000000003</v>
      </c>
      <c r="F14" s="15">
        <v>262889</v>
      </c>
      <c r="G14" s="474">
        <f t="shared" ref="G14:G19" si="3">IF(F14="","",(IFERROR(F14*(INDEX(ExAnteData,MATCH($B14,ExAnteProg,0),MATCH(F$5,ExAnteMo,0)))/1000,0)))</f>
        <v>0</v>
      </c>
      <c r="H14" s="475">
        <f t="shared" ref="H14" si="4">IF(F14="","",(IFERROR(F14*(INDEX(ExPostData,MATCH($B14,ExPostProg,0),MATCH(F$5,ExPostMo,0)))/1000,0)))</f>
        <v>262.88900000000001</v>
      </c>
      <c r="I14" s="414">
        <v>261285</v>
      </c>
      <c r="J14" s="474">
        <f t="shared" ref="J14:J19" si="5">IF(I14="","",(IFERROR(I14*(INDEX(ExAnteData,MATCH($B14,ExAnteProg,0),MATCH(I$5,ExAnteMo,0)))/1000,0)))</f>
        <v>0</v>
      </c>
      <c r="K14" s="416">
        <f t="shared" ref="K14:K19" si="6">IF(I14="","",(IFERROR(I14*(INDEX(ExPostData,MATCH($B14,ExPostProg,0),MATCH(I$5,ExPostMo,0)))/1000,0)))</f>
        <v>261.28500000000003</v>
      </c>
      <c r="L14" s="414">
        <v>259667</v>
      </c>
      <c r="M14" s="474">
        <f t="shared" ref="M14:M19" si="7">IF(L14="","",(IFERROR(L14*(INDEX(ExAnteData,MATCH($B14,ExAnteProg,0),MATCH(L$5,ExAnteMo,0)))/1000,0)))</f>
        <v>52.547257981340003</v>
      </c>
      <c r="N14" s="475">
        <f t="shared" ref="N14:N19" si="8">IF(L14="","",(IFERROR(L14*(INDEX(ExPostData,MATCH($B14,ExPostProg,0),MATCH(L$5,ExPostMo,0)))/1000,0)))</f>
        <v>259.66699999999997</v>
      </c>
      <c r="O14" s="580">
        <v>257848</v>
      </c>
      <c r="P14" s="415">
        <f>IF(O14="","",(IFERROR(O14*(INDEX(ExAnteData,MATCH($B14,ExAnteProg,0),MATCH(O$5,ExAnteMo,0)))/1000,0)))</f>
        <v>85.844063965056009</v>
      </c>
      <c r="Q14" s="416">
        <f>IF(O14="","",(IFERROR(O14*(INDEX(ExPostData,MATCH($B14,ExPostProg,0),MATCH(O$5,ExPostMo,0)))/1000,0)))</f>
        <v>257.84800000000001</v>
      </c>
      <c r="R14" s="414">
        <v>254219</v>
      </c>
      <c r="S14" s="474">
        <f>IF(R14="","",(IFERROR(R14*(INDEX(ExAnteData,MATCH($B14,ExAnteProg,0),MATCH(R$5,ExAnteMo,0)))/1000,0)))</f>
        <v>119.53614362951801</v>
      </c>
      <c r="T14" s="475">
        <f>IF(R14="","",(IFERROR(R14*(INDEX(ExPostData,MATCH($B14,ExPostProg,0),MATCH(R$5,ExPostMo,0)))/1000,0)))</f>
        <v>254.21899999999999</v>
      </c>
      <c r="U14" s="491">
        <v>2183737.5</v>
      </c>
      <c r="V14" s="25"/>
      <c r="W14" s="25"/>
      <c r="X14" s="25"/>
      <c r="Y14" s="25"/>
      <c r="Z14" s="25"/>
      <c r="AA14" s="25"/>
      <c r="AB14" s="25"/>
      <c r="AC14" s="25"/>
      <c r="AD14" s="25"/>
      <c r="AE14" s="25"/>
      <c r="AF14" s="25"/>
    </row>
    <row r="15" spans="2:32">
      <c r="B15" s="14" t="s">
        <v>178</v>
      </c>
      <c r="C15" s="414">
        <v>11019</v>
      </c>
      <c r="D15" s="474">
        <f t="shared" si="1"/>
        <v>9.4339719449999997</v>
      </c>
      <c r="E15" s="475">
        <f t="shared" si="2"/>
        <v>22.038</v>
      </c>
      <c r="F15" s="414">
        <v>10912</v>
      </c>
      <c r="G15" s="474">
        <f t="shared" si="3"/>
        <v>10.417108064000002</v>
      </c>
      <c r="H15" s="475">
        <f t="shared" ref="H15:H19" si="9">IF(F15="","",(IFERROR(F15*(INDEX(ExPostData,MATCH($B15,ExPostProg,0),MATCH(F$5,ExPostMo,0)))/1000,0)))</f>
        <v>21.824000000000002</v>
      </c>
      <c r="I15" s="414">
        <v>10857</v>
      </c>
      <c r="J15" s="474">
        <f t="shared" si="5"/>
        <v>10.593092386799997</v>
      </c>
      <c r="K15" s="475">
        <f t="shared" si="6"/>
        <v>21.713999999999999</v>
      </c>
      <c r="L15" s="414">
        <v>10893</v>
      </c>
      <c r="M15" s="474">
        <f t="shared" si="7"/>
        <v>21.347548035599985</v>
      </c>
      <c r="N15" s="475">
        <f t="shared" si="8"/>
        <v>21.786000000000001</v>
      </c>
      <c r="O15" s="580">
        <v>10883</v>
      </c>
      <c r="P15" s="474">
        <f>IF(O15="","",(IFERROR(O15*(INDEX(ExAnteData,MATCH($B15,ExAnteProg,0),MATCH(O$5,ExAnteMo,0)))/1000,0)))</f>
        <v>24.347691379199993</v>
      </c>
      <c r="Q15" s="475">
        <f>IF(O15="","",(IFERROR(O15*(INDEX(ExPostData,MATCH($B15,ExPostProg,0),MATCH(O$5,ExPostMo,0)))/1000,0)))</f>
        <v>21.765999999999998</v>
      </c>
      <c r="R15" s="414">
        <v>10924</v>
      </c>
      <c r="S15" s="474">
        <f>IF(R15="","",(IFERROR(R15*(INDEX(ExAnteData,MATCH($B15,ExAnteProg,0),MATCH(R$5,ExAnteMo,0)))/1000,0)))</f>
        <v>26.346533787199998</v>
      </c>
      <c r="T15" s="475">
        <f>IF(R15="","",(IFERROR(R15*(INDEX(ExPostData,MATCH($B15,ExPostProg,0),MATCH(R$5,ExPostMo,0)))/1000,0)))</f>
        <v>21.847999999999999</v>
      </c>
      <c r="U15" s="491">
        <v>475068.44</v>
      </c>
    </row>
    <row r="16" spans="2:32">
      <c r="B16" s="14" t="s">
        <v>357</v>
      </c>
      <c r="C16" s="414">
        <v>3749</v>
      </c>
      <c r="D16" s="415">
        <f t="shared" si="1"/>
        <v>14.841797976522983</v>
      </c>
      <c r="E16" s="416">
        <f t="shared" si="2"/>
        <v>50.719989662170413</v>
      </c>
      <c r="F16" s="15">
        <v>3754</v>
      </c>
      <c r="G16" s="474">
        <f t="shared" si="3"/>
        <v>14.861592318983003</v>
      </c>
      <c r="H16" s="475">
        <f t="shared" si="9"/>
        <v>50.787634353637692</v>
      </c>
      <c r="I16" s="414">
        <v>3759</v>
      </c>
      <c r="J16" s="474">
        <f t="shared" si="5"/>
        <v>14.73653441940535</v>
      </c>
      <c r="K16" s="416">
        <f t="shared" si="6"/>
        <v>50.855279045104858</v>
      </c>
      <c r="L16" s="414">
        <v>3735</v>
      </c>
      <c r="M16" s="474">
        <f t="shared" si="7"/>
        <v>31.88166698783342</v>
      </c>
      <c r="N16" s="475">
        <f t="shared" si="8"/>
        <v>50.530584526061894</v>
      </c>
      <c r="O16" s="580">
        <v>3716</v>
      </c>
      <c r="P16" s="415">
        <f>IF(O16="","",(IFERROR(O16*(INDEX(ExAnteData,MATCH($B16,ExAnteProg,0),MATCH(O$5,ExAnteMo,0)))/1000,0)))</f>
        <v>31.992976337631333</v>
      </c>
      <c r="Q16" s="416">
        <f>IF(O16="","",(IFERROR(O16*(INDEX(ExPostData,MATCH($B16,ExPostProg,0),MATCH(O$5,ExPostMo,0)))/1000,0)))</f>
        <v>50.273534698486209</v>
      </c>
      <c r="R16" s="414">
        <v>3263</v>
      </c>
      <c r="S16" s="474">
        <f>IF(R16="","",(IFERROR(R16*(INDEX(ExAnteData,MATCH($B16,ExAnteProg,0),MATCH(R$5,ExAnteMo,0)))/1000,0)))</f>
        <v>27.671001325026161</v>
      </c>
      <c r="T16" s="475">
        <f>IF(R16="","",(IFERROR(R16*(INDEX(ExPostData,MATCH($B16,ExPostProg,0),MATCH(R$5,ExPostMo,0)))/1000,0)))</f>
        <v>44.144925651550189</v>
      </c>
      <c r="U16" s="491">
        <v>4933448</v>
      </c>
      <c r="V16" s="25"/>
      <c r="W16" s="25"/>
      <c r="X16" s="25"/>
      <c r="Y16" s="25"/>
      <c r="Z16" s="25"/>
      <c r="AA16" s="25"/>
      <c r="AB16" s="25"/>
      <c r="AC16" s="25"/>
      <c r="AD16" s="25"/>
      <c r="AE16" s="25"/>
      <c r="AF16" s="25"/>
    </row>
    <row r="17" spans="2:32">
      <c r="B17" s="14" t="s">
        <v>71</v>
      </c>
      <c r="C17" s="414">
        <v>770</v>
      </c>
      <c r="D17" s="415">
        <f t="shared" si="1"/>
        <v>47.422078918457032</v>
      </c>
      <c r="E17" s="416">
        <f t="shared" si="2"/>
        <v>101.6327075027269</v>
      </c>
      <c r="F17" s="15">
        <v>770</v>
      </c>
      <c r="G17" s="474">
        <f t="shared" si="3"/>
        <v>46.918562881469725</v>
      </c>
      <c r="H17" s="475">
        <f t="shared" si="9"/>
        <v>101.6327075027269</v>
      </c>
      <c r="I17" s="414">
        <v>771</v>
      </c>
      <c r="J17" s="474">
        <f t="shared" si="5"/>
        <v>47.980317279052741</v>
      </c>
      <c r="K17" s="416">
        <f t="shared" si="6"/>
        <v>101.76469803195148</v>
      </c>
      <c r="L17" s="414">
        <v>751</v>
      </c>
      <c r="M17" s="474">
        <f t="shared" si="7"/>
        <v>54.262802770996096</v>
      </c>
      <c r="N17" s="475">
        <f t="shared" si="8"/>
        <v>99.124887447465071</v>
      </c>
      <c r="O17" s="580">
        <v>749</v>
      </c>
      <c r="P17" s="415">
        <f>IF(O17="","",(IFERROR(O17*(INDEX(ExAnteData,MATCH($B17,ExAnteProg,0),MATCH(O$5,ExAnteMo,0)))/1000,0)))</f>
        <v>63.502924290466311</v>
      </c>
      <c r="Q17" s="416">
        <f>IF(O17="","",(IFERROR(O17*(INDEX(ExPostData,MATCH($B17,ExPostProg,0),MATCH(O$5,ExPostMo,0)))/1000,0)))</f>
        <v>98.860906389016421</v>
      </c>
      <c r="R17" s="414">
        <v>748</v>
      </c>
      <c r="S17" s="474">
        <f>IF(R17="","",(IFERROR(R17*(INDEX(ExAnteData,MATCH($B17,ExAnteProg,0),MATCH(R$5,ExAnteMo,0)))/1000,0)))</f>
        <v>103.93679597167969</v>
      </c>
      <c r="T17" s="475">
        <f>IF(R17="","",(IFERROR(R17*(INDEX(ExPostData,MATCH($B17,ExPostProg,0),MATCH(R$5,ExPostMo,0)))/1000,0)))</f>
        <v>98.72891585979211</v>
      </c>
      <c r="U17" s="491">
        <v>642308</v>
      </c>
      <c r="V17" s="25"/>
      <c r="W17" s="25"/>
      <c r="X17" s="25"/>
      <c r="Y17" s="25"/>
      <c r="Z17" s="25"/>
      <c r="AA17" s="25"/>
      <c r="AB17" s="25"/>
      <c r="AC17" s="25"/>
      <c r="AD17" s="25"/>
      <c r="AE17" s="25"/>
      <c r="AF17" s="25"/>
    </row>
    <row r="18" spans="2:32" ht="12.75" customHeight="1">
      <c r="B18" s="413" t="s">
        <v>163</v>
      </c>
      <c r="C18" s="436">
        <v>0</v>
      </c>
      <c r="D18" s="415">
        <f t="shared" si="1"/>
        <v>0</v>
      </c>
      <c r="E18" s="416">
        <f t="shared" si="2"/>
        <v>0</v>
      </c>
      <c r="F18" s="436">
        <v>0</v>
      </c>
      <c r="G18" s="474">
        <f t="shared" si="3"/>
        <v>0</v>
      </c>
      <c r="H18" s="475">
        <f t="shared" si="9"/>
        <v>0</v>
      </c>
      <c r="I18" s="436">
        <v>0</v>
      </c>
      <c r="J18" s="474">
        <f t="shared" si="5"/>
        <v>0</v>
      </c>
      <c r="K18" s="416">
        <f t="shared" si="6"/>
        <v>0</v>
      </c>
      <c r="L18" s="436">
        <v>0</v>
      </c>
      <c r="M18" s="474">
        <f t="shared" si="7"/>
        <v>0</v>
      </c>
      <c r="N18" s="475">
        <f t="shared" si="8"/>
        <v>0</v>
      </c>
      <c r="O18" s="580">
        <v>44</v>
      </c>
      <c r="P18" s="415">
        <f>IF(O18="","",(IFERROR(O18*(INDEX(ExAnteData,MATCH("Capacity Bidding Program (CBP) Day Ahead",ExAnteProg,0),MATCH(O$5,ExAnteMo,0)))/1000,0)))</f>
        <v>1.5294672799999998</v>
      </c>
      <c r="Q18" s="416">
        <f>IF(O18="","",(IFERROR(O18*(INDEX(ExPostData,MATCH("Capacity Bidding Program (CBP) Day Ahead",ExPostProg,0),MATCH(O$5,ExPostMo,0)))/1000,0)))</f>
        <v>2.3144439999999999</v>
      </c>
      <c r="R18" s="414">
        <v>43</v>
      </c>
      <c r="S18" s="474">
        <f>IF(R18="","",(IFERROR(R18*(INDEX(ExAnteData,MATCH("Capacity Bidding Program (CBP) Day Ahead",ExAnteProg,0),MATCH(R$5,ExAnteMo,0)))/1000,0)))</f>
        <v>2.1051097199999997</v>
      </c>
      <c r="T18" s="475">
        <f>IF(R18="","",(IFERROR(R18*(INDEX(ExPostData,MATCH("Capacity Bidding Program (CBP) Day Ahead",ExPostProg,0),MATCH(R$5,ExPostMo,0)))/1000,0)))</f>
        <v>2.2618429999999998</v>
      </c>
      <c r="U18" s="491">
        <v>642308</v>
      </c>
      <c r="V18" s="25"/>
      <c r="W18" s="25"/>
      <c r="X18" s="25"/>
      <c r="Y18" s="25"/>
      <c r="Z18" s="25"/>
      <c r="AA18" s="25"/>
      <c r="AB18" s="25"/>
      <c r="AC18" s="25"/>
      <c r="AD18" s="25"/>
      <c r="AE18" s="25"/>
      <c r="AF18" s="25"/>
    </row>
    <row r="19" spans="2:32" ht="12.75" customHeight="1">
      <c r="B19" s="413" t="s">
        <v>162</v>
      </c>
      <c r="C19" s="436">
        <v>4</v>
      </c>
      <c r="D19" s="415">
        <f t="shared" si="1"/>
        <v>0.11802628</v>
      </c>
      <c r="E19" s="416">
        <f t="shared" si="2"/>
        <v>9.0627817745803363E-2</v>
      </c>
      <c r="F19" s="436">
        <v>4</v>
      </c>
      <c r="G19" s="474">
        <f t="shared" si="3"/>
        <v>0.122329848</v>
      </c>
      <c r="H19" s="475">
        <f t="shared" si="9"/>
        <v>9.0627817745803363E-2</v>
      </c>
      <c r="I19" s="436">
        <v>15</v>
      </c>
      <c r="J19" s="474">
        <f t="shared" si="5"/>
        <v>0.44545749000000007</v>
      </c>
      <c r="K19" s="416">
        <f t="shared" si="6"/>
        <v>0.33985431654676201</v>
      </c>
      <c r="L19" s="436">
        <v>105</v>
      </c>
      <c r="M19" s="474">
        <f t="shared" si="7"/>
        <v>3.3673878000000008</v>
      </c>
      <c r="N19" s="475">
        <f t="shared" si="8"/>
        <v>2.3789802158273341</v>
      </c>
      <c r="O19" s="580">
        <v>246</v>
      </c>
      <c r="P19" s="415">
        <f>IF(O19="","",(IFERROR(O19*(INDEX(ExAnteData,MATCH("Capacity Bidding Program (CBP) Day Of",ExAnteProg,0),MATCH(O$5,ExAnteMo,0)))/1000,0)))</f>
        <v>6.8486104800000014</v>
      </c>
      <c r="Q19" s="416">
        <f>IF(O19="","",(IFERROR(O19*(INDEX(ExPostData,MATCH("Capacity Bidding Program (CBP) Day Of",ExPostProg,0),MATCH(O$5,ExPostMo,0)))/1000,0)))</f>
        <v>5.5736107913668969</v>
      </c>
      <c r="R19" s="414">
        <v>376</v>
      </c>
      <c r="S19" s="474">
        <f>IF(R19="","",(IFERROR(R19*(INDEX(ExAnteData,MATCH("Capacity Bidding Program (CBP) Day Of",ExAnteProg,0),MATCH(R$5,ExAnteMo,0)))/1000,0)))</f>
        <v>12.79416704</v>
      </c>
      <c r="T19" s="475">
        <f>IF(R19="","",(IFERROR(R19*(INDEX(ExPostData,MATCH("Capacity Bidding Program (CBP) Day Of",ExPostProg,0),MATCH(R$5,ExPostMo,0)))/1000,0)))</f>
        <v>8.5190148681055025</v>
      </c>
      <c r="U19" s="491">
        <v>642308</v>
      </c>
      <c r="V19" s="25"/>
      <c r="W19" s="25"/>
      <c r="X19" s="25"/>
      <c r="Y19" s="25"/>
      <c r="Z19" s="25"/>
      <c r="AA19" s="25"/>
      <c r="AB19" s="25"/>
      <c r="AC19" s="25"/>
      <c r="AD19" s="25"/>
      <c r="AE19" s="25"/>
      <c r="AF19" s="25"/>
    </row>
    <row r="20" spans="2:32">
      <c r="B20" s="467" t="s">
        <v>174</v>
      </c>
      <c r="C20" s="436">
        <v>0</v>
      </c>
      <c r="D20" s="415">
        <v>0</v>
      </c>
      <c r="E20" s="416">
        <v>0</v>
      </c>
      <c r="F20" s="26">
        <v>0</v>
      </c>
      <c r="G20" s="474">
        <v>0</v>
      </c>
      <c r="H20" s="475">
        <v>0</v>
      </c>
      <c r="I20" s="26">
        <v>0</v>
      </c>
      <c r="J20" s="474">
        <v>0</v>
      </c>
      <c r="K20" s="475">
        <v>0</v>
      </c>
      <c r="L20" s="26">
        <v>0</v>
      </c>
      <c r="M20" s="474">
        <v>0</v>
      </c>
      <c r="N20" s="475">
        <v>0</v>
      </c>
      <c r="O20" s="578">
        <v>732</v>
      </c>
      <c r="P20" s="474">
        <v>45.8</v>
      </c>
      <c r="Q20" s="622">
        <v>46.116</v>
      </c>
      <c r="R20" s="578">
        <v>732</v>
      </c>
      <c r="S20" s="474">
        <v>44.632719119999997</v>
      </c>
      <c r="T20" s="622">
        <v>46.116</v>
      </c>
      <c r="U20" s="491">
        <v>642308</v>
      </c>
    </row>
    <row r="21" spans="2:32">
      <c r="B21" s="14" t="s">
        <v>158</v>
      </c>
      <c r="C21" s="414">
        <v>146</v>
      </c>
      <c r="D21" s="415">
        <f>IF(C21="","",(IFERROR(C21*(INDEX(ExAnteData,MATCH($B21,ExAnteProg,0),MATCH(C$5,ExAnteMo,0)))/1000,0)))</f>
        <v>0.53143427450982517</v>
      </c>
      <c r="E21" s="416">
        <f>IF(C21="","",(IFERROR(C21*(INDEX(ExPostData,MATCH($B21,ExPostProg,0),MATCH(C$5,ExPostMo,0)))/1000,0)))</f>
        <v>1.625530419999994</v>
      </c>
      <c r="F21" s="15">
        <v>146</v>
      </c>
      <c r="G21" s="474">
        <f>IF(F21="","",(IFERROR(F21*(INDEX(ExAnteData,MATCH($B21,ExAnteProg,0),MATCH(F$5,ExAnteMo,0)))/1000,0)))</f>
        <v>0.53143427450982517</v>
      </c>
      <c r="H21" s="475">
        <f>IF(F21="","",(IFERROR(F21*(INDEX(ExPostData,MATCH($B21,ExPostProg,0),MATCH(F$5,ExPostMo,0)))/1000,0)))</f>
        <v>1.5577630600000119</v>
      </c>
      <c r="I21" s="414">
        <v>146</v>
      </c>
      <c r="J21" s="474">
        <f>IF(I21="","",(IFERROR(I21*(INDEX(ExAnteData,MATCH($B21,ExAnteProg,0),MATCH(I$5,ExAnteMo,0)))/1000,0)))</f>
        <v>0.5153542352941104</v>
      </c>
      <c r="K21" s="416">
        <f>IF(I21="","",(IFERROR(I21*(INDEX(ExPostData,MATCH($B21,ExPostProg,0),MATCH(I$5,ExPostMo,0)))/1000,0)))</f>
        <v>1.5576024600000022</v>
      </c>
      <c r="L21" s="414">
        <v>147</v>
      </c>
      <c r="M21" s="474">
        <f>IF(L21="","",(IFERROR(L21*(INDEX(ExAnteData,MATCH($B21,ExAnteProg,0),MATCH(L$5,ExAnteMo,0)))/1000,0)))</f>
        <v>0.22408852941174473</v>
      </c>
      <c r="N21" s="475">
        <f>IF(L21="","",(IFERROR(L21*(INDEX(ExPostData,MATCH($B21,ExPostProg,0),MATCH(L$5,ExPostMo,0)))/1000,0)))</f>
        <v>1.030293599999996</v>
      </c>
      <c r="O21" s="580">
        <v>146</v>
      </c>
      <c r="P21" s="474">
        <f>IF(O21="","",(IFERROR(O21*(INDEX(ExAnteData,MATCH($B21,ExAnteProg,0),MATCH(O$5,ExAnteMo,0)))/1000,0)))</f>
        <v>0.22257270588232314</v>
      </c>
      <c r="Q21" s="475">
        <f>IF(O21="","",(IFERROR(O21*(INDEX(ExPostData,MATCH($B21,ExPostProg,0),MATCH(O$5,ExPostMo,0)))/1000,0)))</f>
        <v>1.0322492000000034</v>
      </c>
      <c r="R21" s="414">
        <v>148</v>
      </c>
      <c r="S21" s="474">
        <f>IF(R21="","",(IFERROR(R21*(INDEX(ExAnteData,MATCH($B21,ExAnteProg,0),MATCH(R$5,ExAnteMo,0)))/1000,0)))</f>
        <v>-6.438940235294103</v>
      </c>
      <c r="T21" s="475">
        <f>IF(R21="","",(IFERROR(R21*(INDEX(ExPostData,MATCH($B21,ExPostProg,0),MATCH(R$5,ExPostMo,0)))/1000,0)))</f>
        <v>27.384475519999995</v>
      </c>
      <c r="U21" s="491">
        <v>614965</v>
      </c>
    </row>
    <row r="22" spans="2:32">
      <c r="B22" s="14" t="s">
        <v>159</v>
      </c>
      <c r="C22" s="414">
        <v>383160</v>
      </c>
      <c r="D22" s="415">
        <f>IF(C22="","",(IFERROR(C22*(INDEX(ExAnteData,MATCH($B22,ExAnteProg,0),MATCH(C$5,ExAnteMo,0)))/1000,0)))</f>
        <v>10.119585117600005</v>
      </c>
      <c r="E22" s="416">
        <f>IF(C22="","",(IFERROR(C22*(INDEX(ExPostData,MATCH($B22,ExPostProg,0),MATCH(C$5,ExPostMo,0)))/1000,0)))</f>
        <v>30.652799999999999</v>
      </c>
      <c r="F22" s="15">
        <v>383446</v>
      </c>
      <c r="G22" s="474">
        <f>IF(F22="","",(IFERROR(F22*(INDEX(ExAnteData,MATCH($B22,ExAnteProg,0),MATCH(F$5,ExAnteMo,0)))/1000,0)))</f>
        <v>10.127138623560006</v>
      </c>
      <c r="H22" s="475">
        <f>IF(F22="","",(IFERROR(F22*(INDEX(ExPostData,MATCH($B22,ExPostProg,0),MATCH(F$5,ExPostMo,0)))/1000,0)))</f>
        <v>30.67568</v>
      </c>
      <c r="I22" s="414">
        <v>382684</v>
      </c>
      <c r="J22" s="474">
        <f>IF(I22="","",(IFERROR(I22*(INDEX(ExAnteData,MATCH($B22,ExAnteProg,0),MATCH(I$5,ExAnteMo,0)))/1000,0)))</f>
        <v>11.48052</v>
      </c>
      <c r="K22" s="416">
        <f>IF(I22="","",(IFERROR(I22*(INDEX(ExPostData,MATCH($B22,ExPostProg,0),MATCH(I$5,ExPostMo,0)))/1000,0)))</f>
        <v>30.614720000000002</v>
      </c>
      <c r="L22" s="36">
        <v>26650</v>
      </c>
      <c r="M22" s="474">
        <f>IF(L22="","",(IFERROR(L22*(INDEX(ExAnteData,MATCH($B22,ExAnteProg,0),MATCH(L$5,ExAnteMo,0)))/1000,0)))</f>
        <v>7.9080032070000001</v>
      </c>
      <c r="N22" s="475">
        <f>IF(L22="","",(IFERROR(L22*(INDEX(ExPostData,MATCH($B22,ExPostProg,0),MATCH(L$5,ExPostMo,0)))/1000,0)))</f>
        <v>19.987500000000001</v>
      </c>
      <c r="O22" s="580">
        <v>29521</v>
      </c>
      <c r="P22" s="415">
        <f>IF(O22="","",(IFERROR(O22*(INDEX(ExAnteData,MATCH($B22,ExAnteProg,0),MATCH(O$5,ExAnteMo,0)))/1000,0)))</f>
        <v>9.8191663827199989</v>
      </c>
      <c r="Q22" s="416">
        <f>IF(O22="","",(IFERROR(O22*(INDEX(ExPostData,MATCH($B22,ExPostProg,0),MATCH(O$5,ExPostMo,0)))/1000,0)))</f>
        <v>22.140750000000001</v>
      </c>
      <c r="R22" s="414">
        <v>32178</v>
      </c>
      <c r="S22" s="474">
        <f>IF(R22="","",(IFERROR(R22*(INDEX(ExAnteData,MATCH($B22,ExAnteProg,0),MATCH(R$5,ExAnteMo,0)))/1000,0)))</f>
        <v>11.931749131680004</v>
      </c>
      <c r="T22" s="475">
        <f>IF(R22="","",(IFERROR(R22*(INDEX(ExPostData,MATCH($B22,ExPostProg,0),MATCH(R$5,ExPostMo,0)))/1000,0)))</f>
        <v>24.133500000000002</v>
      </c>
      <c r="U22" s="491">
        <v>4360288</v>
      </c>
      <c r="V22" s="80"/>
    </row>
    <row r="23" spans="2:32">
      <c r="B23" s="14" t="s">
        <v>67</v>
      </c>
      <c r="C23" s="414">
        <v>0</v>
      </c>
      <c r="D23" s="415">
        <f>IF(C23="","",(IFERROR(C23*(INDEX(ExAnteData,MATCH($B23,ExAnteProg,0),MATCH(C$5,ExAnteMo,0)))/1000,0)))</f>
        <v>0</v>
      </c>
      <c r="E23" s="416">
        <f>IF(C23="","",(IFERROR(C23*(INDEX(ExPostData,MATCH($B23,ExPostProg,0),MATCH(C$5,ExPostMo,0)))/1000,0)))</f>
        <v>0</v>
      </c>
      <c r="F23" s="27">
        <v>0</v>
      </c>
      <c r="G23" s="474">
        <f>IF(F23="","",(IFERROR(F23*(INDEX(ExAnteData,MATCH($B23,ExAnteProg,0),MATCH(F$5,ExAnteMo,0)))/1000,0)))</f>
        <v>0</v>
      </c>
      <c r="H23" s="475">
        <f>IF(F23="","",(IFERROR(F23*(INDEX(ExPostData,MATCH($B23,ExPostProg,0),MATCH(F$5,ExPostMo,0)))/1000,0)))</f>
        <v>0</v>
      </c>
      <c r="I23" s="370">
        <v>0</v>
      </c>
      <c r="J23" s="474">
        <f>IF(I23="","",(IFERROR(I23*(INDEX(ExAnteData,MATCH($B23,ExAnteProg,0),MATCH(I$5,ExAnteMo,0)))/1000,0)))</f>
        <v>0</v>
      </c>
      <c r="K23" s="416">
        <f>IF(I23="","",(IFERROR(I23*(INDEX(ExPostData,MATCH($B23,ExPostProg,0),MATCH(I$5,ExPostMo,0)))/1000,0)))</f>
        <v>0</v>
      </c>
      <c r="L23" s="414">
        <v>0</v>
      </c>
      <c r="M23" s="415">
        <f>IF(L23="","",(IFERROR(L23*(INDEX(ExAnteData,MATCH($B23,ExAnteProg,0),MATCH(L$5,ExAnteMo,0)))/1000,0)))</f>
        <v>0</v>
      </c>
      <c r="N23" s="416">
        <f>IF(L23="","",(IFERROR(L23*(INDEX(ExPostData,MATCH($B23,ExPostProg,0),MATCH(L$5,ExPostMo,0)))/1000,0)))</f>
        <v>0</v>
      </c>
      <c r="O23" s="580">
        <v>0</v>
      </c>
      <c r="P23" s="415">
        <f>IF(O23="","",(IFERROR(O23*(INDEX(ExAnteData,MATCH($B23,ExAnteProg,0),MATCH(O$5,ExAnteMo,0)))/1000,0)))</f>
        <v>0</v>
      </c>
      <c r="Q23" s="416">
        <f>IF(O23="","",(IFERROR(O23*(INDEX(ExPostData,MATCH($B23,ExPostProg,0),MATCH(O$5,ExPostMo,0)))/1000,0)))</f>
        <v>0</v>
      </c>
      <c r="R23" s="414">
        <v>0</v>
      </c>
      <c r="S23" s="474">
        <f>IF(R23="","",(IFERROR(R23*(INDEX(ExAnteData,MATCH($B23,ExAnteProg,0),MATCH(R$5,ExAnteMo,0)))/1000,0)))</f>
        <v>0</v>
      </c>
      <c r="T23" s="475">
        <f>IF(R23="","",(IFERROR(R23*(INDEX(ExPostData,MATCH($B23,ExPostProg,0),MATCH(R$5,ExPostMo,0)))/1000,0)))</f>
        <v>0</v>
      </c>
      <c r="U23" s="494">
        <v>22408</v>
      </c>
      <c r="V23" s="25"/>
      <c r="W23" s="25"/>
      <c r="X23" s="25"/>
      <c r="Y23" s="25"/>
      <c r="Z23" s="25"/>
      <c r="AA23" s="25"/>
      <c r="AB23" s="25"/>
      <c r="AC23" s="25"/>
      <c r="AD23" s="25"/>
      <c r="AE23" s="25"/>
      <c r="AF23" s="25"/>
    </row>
    <row r="24" spans="2:32" s="13" customFormat="1" ht="14.25" customHeight="1" thickBot="1">
      <c r="B24" s="17" t="s">
        <v>15</v>
      </c>
      <c r="C24" s="28">
        <f t="shared" ref="C24:T24" si="10">SUM(C14:C23)</f>
        <v>663669</v>
      </c>
      <c r="D24" s="19">
        <f t="shared" si="10"/>
        <v>82.466894512089837</v>
      </c>
      <c r="E24" s="20">
        <f t="shared" si="10"/>
        <v>471.58065540264323</v>
      </c>
      <c r="F24" s="28">
        <f t="shared" si="10"/>
        <v>661921</v>
      </c>
      <c r="G24" s="19">
        <f t="shared" si="10"/>
        <v>82.978166010522557</v>
      </c>
      <c r="H24" s="20">
        <f t="shared" si="10"/>
        <v>469.45741273411045</v>
      </c>
      <c r="I24" s="28">
        <f t="shared" si="10"/>
        <v>659517</v>
      </c>
      <c r="J24" s="19">
        <f t="shared" si="10"/>
        <v>85.751275810552187</v>
      </c>
      <c r="K24" s="20">
        <f t="shared" si="10"/>
        <v>468.13115385360305</v>
      </c>
      <c r="L24" s="28">
        <f t="shared" si="10"/>
        <v>301948</v>
      </c>
      <c r="M24" s="19">
        <f t="shared" si="10"/>
        <v>171.53875531218125</v>
      </c>
      <c r="N24" s="20">
        <f t="shared" si="10"/>
        <v>454.50524578935426</v>
      </c>
      <c r="O24" s="635">
        <f t="shared" si="10"/>
        <v>303885</v>
      </c>
      <c r="P24" s="636">
        <f t="shared" si="10"/>
        <v>269.90747282095595</v>
      </c>
      <c r="Q24" s="625">
        <f t="shared" si="10"/>
        <v>505.92549507886957</v>
      </c>
      <c r="R24" s="635">
        <f t="shared" si="10"/>
        <v>302631</v>
      </c>
      <c r="S24" s="636">
        <f t="shared" si="10"/>
        <v>342.5152794898097</v>
      </c>
      <c r="T24" s="625">
        <f t="shared" si="10"/>
        <v>527.35567489944776</v>
      </c>
      <c r="U24" s="29"/>
      <c r="V24" s="24"/>
      <c r="W24" s="24"/>
      <c r="X24" s="30"/>
      <c r="Y24" s="24"/>
      <c r="Z24" s="24"/>
      <c r="AA24" s="24"/>
      <c r="AB24" s="24"/>
      <c r="AC24" s="24"/>
      <c r="AD24" s="24"/>
      <c r="AE24" s="24"/>
      <c r="AF24" s="24"/>
    </row>
    <row r="25" spans="2:32" ht="14.25" customHeight="1" thickTop="1" thickBot="1">
      <c r="B25" s="31" t="s">
        <v>16</v>
      </c>
      <c r="C25" s="32">
        <f t="shared" ref="C25:T25" si="11">SUM(C24,C12)</f>
        <v>665420</v>
      </c>
      <c r="D25" s="33">
        <f t="shared" si="11"/>
        <v>656.83730863208984</v>
      </c>
      <c r="E25" s="34">
        <f t="shared" si="11"/>
        <v>1109.4146554026433</v>
      </c>
      <c r="F25" s="32">
        <f t="shared" si="11"/>
        <v>663674</v>
      </c>
      <c r="G25" s="33">
        <f t="shared" si="11"/>
        <v>673.59805109052263</v>
      </c>
      <c r="H25" s="34">
        <f t="shared" si="11"/>
        <v>1106.5144127341105</v>
      </c>
      <c r="I25" s="32">
        <f t="shared" si="11"/>
        <v>661289</v>
      </c>
      <c r="J25" s="33">
        <f t="shared" si="11"/>
        <v>693.85172429055228</v>
      </c>
      <c r="K25" s="34">
        <f t="shared" si="11"/>
        <v>1115.759153853603</v>
      </c>
      <c r="L25" s="32">
        <f t="shared" si="11"/>
        <v>303726</v>
      </c>
      <c r="M25" s="33">
        <f t="shared" si="11"/>
        <v>813.5447938121813</v>
      </c>
      <c r="N25" s="34">
        <f t="shared" si="11"/>
        <v>1102.6222457893541</v>
      </c>
      <c r="O25" s="637">
        <f t="shared" si="11"/>
        <v>305657</v>
      </c>
      <c r="P25" s="638">
        <f t="shared" si="11"/>
        <v>962.74984402095606</v>
      </c>
      <c r="Q25" s="639">
        <f t="shared" si="11"/>
        <v>1152.1984950788694</v>
      </c>
      <c r="R25" s="637">
        <f t="shared" si="11"/>
        <v>304401</v>
      </c>
      <c r="S25" s="638">
        <f t="shared" si="11"/>
        <v>1034.1377401036707</v>
      </c>
      <c r="T25" s="639">
        <f t="shared" si="11"/>
        <v>1173.5706748994476</v>
      </c>
      <c r="U25" s="36"/>
      <c r="V25" s="25"/>
      <c r="W25" s="25"/>
      <c r="X25" s="25"/>
      <c r="Y25" s="25"/>
      <c r="Z25" s="25"/>
      <c r="AA25" s="25"/>
      <c r="AB25" s="25"/>
      <c r="AC25" s="25"/>
      <c r="AD25" s="25"/>
      <c r="AE25" s="25"/>
      <c r="AF25" s="25"/>
    </row>
    <row r="26" spans="2:32" ht="14.4" thickTop="1">
      <c r="C26" s="37"/>
      <c r="D26" s="38"/>
      <c r="E26" s="39"/>
      <c r="F26" s="37"/>
      <c r="G26" s="40"/>
      <c r="H26" s="39"/>
      <c r="I26" s="37"/>
      <c r="J26" s="38"/>
      <c r="K26" s="42"/>
      <c r="L26" s="43"/>
      <c r="M26" s="38"/>
      <c r="N26" s="41"/>
      <c r="O26" s="37"/>
      <c r="P26" s="38"/>
      <c r="Q26" s="41"/>
      <c r="R26" s="37"/>
      <c r="S26" s="38"/>
      <c r="T26" s="39"/>
    </row>
    <row r="27" spans="2:32" ht="9" customHeight="1">
      <c r="C27" s="37"/>
      <c r="D27" s="41"/>
      <c r="E27" s="41"/>
      <c r="F27" s="37"/>
      <c r="G27" s="41"/>
      <c r="H27" s="41"/>
      <c r="I27" s="37"/>
      <c r="J27" s="41"/>
      <c r="K27" s="41"/>
      <c r="L27" s="37"/>
      <c r="M27" s="41"/>
      <c r="N27" s="41"/>
      <c r="O27" s="37"/>
      <c r="P27" s="41"/>
      <c r="Q27" s="41"/>
      <c r="R27" s="37"/>
      <c r="S27" s="41"/>
      <c r="T27" s="41"/>
    </row>
    <row r="28" spans="2:32" ht="15" customHeight="1">
      <c r="B28" s="4"/>
      <c r="C28" s="648" t="s">
        <v>17</v>
      </c>
      <c r="D28" s="649"/>
      <c r="E28" s="650"/>
      <c r="F28" s="648" t="s">
        <v>18</v>
      </c>
      <c r="G28" s="649"/>
      <c r="H28" s="650"/>
      <c r="I28" s="648" t="s">
        <v>19</v>
      </c>
      <c r="J28" s="649"/>
      <c r="K28" s="650"/>
      <c r="L28" s="648" t="s">
        <v>20</v>
      </c>
      <c r="M28" s="649"/>
      <c r="N28" s="650"/>
      <c r="O28" s="648" t="s">
        <v>21</v>
      </c>
      <c r="P28" s="649"/>
      <c r="Q28" s="650"/>
      <c r="R28" s="648" t="s">
        <v>22</v>
      </c>
      <c r="S28" s="649"/>
      <c r="T28" s="650"/>
      <c r="U28" s="3"/>
      <c r="V28" s="44"/>
    </row>
    <row r="29" spans="2:32" s="6" customFormat="1" ht="55.2">
      <c r="B29" s="5" t="s">
        <v>7</v>
      </c>
      <c r="C29" s="510" t="s">
        <v>8</v>
      </c>
      <c r="D29" s="510" t="s">
        <v>218</v>
      </c>
      <c r="E29" s="511" t="s">
        <v>219</v>
      </c>
      <c r="F29" s="510" t="s">
        <v>8</v>
      </c>
      <c r="G29" s="510" t="s">
        <v>218</v>
      </c>
      <c r="H29" s="511" t="s">
        <v>219</v>
      </c>
      <c r="I29" s="510" t="s">
        <v>8</v>
      </c>
      <c r="J29" s="510" t="s">
        <v>218</v>
      </c>
      <c r="K29" s="511" t="s">
        <v>219</v>
      </c>
      <c r="L29" s="510" t="s">
        <v>8</v>
      </c>
      <c r="M29" s="510" t="s">
        <v>218</v>
      </c>
      <c r="N29" s="511" t="s">
        <v>219</v>
      </c>
      <c r="O29" s="510" t="s">
        <v>8</v>
      </c>
      <c r="P29" s="510" t="s">
        <v>218</v>
      </c>
      <c r="Q29" s="511" t="s">
        <v>219</v>
      </c>
      <c r="R29" s="510" t="s">
        <v>8</v>
      </c>
      <c r="S29" s="510" t="s">
        <v>218</v>
      </c>
      <c r="T29" s="511" t="s">
        <v>219</v>
      </c>
      <c r="U29" s="576" t="s">
        <v>262</v>
      </c>
      <c r="V29" s="45"/>
    </row>
    <row r="30" spans="2:32" s="13" customFormat="1" ht="13.5" customHeight="1">
      <c r="B30" s="7" t="s">
        <v>9</v>
      </c>
      <c r="C30" s="46" t="s">
        <v>31</v>
      </c>
      <c r="D30" s="47"/>
      <c r="E30" s="48"/>
      <c r="F30" s="46"/>
      <c r="G30" s="47"/>
      <c r="H30" s="48"/>
      <c r="I30" s="46"/>
      <c r="J30" s="47"/>
      <c r="K30" s="47"/>
      <c r="L30" s="46"/>
      <c r="M30" s="47"/>
      <c r="N30" s="48"/>
      <c r="O30" s="46"/>
      <c r="P30" s="47"/>
      <c r="Q30" s="48"/>
      <c r="R30" s="46"/>
      <c r="S30" s="47"/>
      <c r="T30" s="48"/>
      <c r="U30" s="491"/>
      <c r="V30" s="49"/>
    </row>
    <row r="31" spans="2:32">
      <c r="B31" s="413" t="s">
        <v>161</v>
      </c>
      <c r="C31" s="414">
        <v>52</v>
      </c>
      <c r="D31" s="415">
        <f>IF(C31="","",(IFERROR(C31*(INDEX(ExAnteData,MATCH($B31,ExAnteProg,0),MATCH(C$28,ExAnteMo,0)))/1000,0)))</f>
        <v>135.4287324</v>
      </c>
      <c r="E31" s="416">
        <f>IF(C31="","",(IFERROR(C31*(INDEX(ExPostData,MATCH($B31,ExPostProg,0),MATCH(C$28,ExPostMo,0)))/1000,0)))</f>
        <v>148.148</v>
      </c>
      <c r="F31" s="414">
        <v>52</v>
      </c>
      <c r="G31" s="415">
        <f>IF(F31="","",(IFERROR(F31*(INDEX(ExAnteData,MATCH($B31,ExAnteProg,0),MATCH(F$28,ExAnteMo,0)))/1000,0)))</f>
        <v>133.49280152</v>
      </c>
      <c r="H31" s="416">
        <f>IF(F31="","",(IFERROR(F31*(INDEX(ExPostData,MATCH($B31,ExPostProg,0),MATCH(F$28,ExPostMo,0)))/1000,0)))</f>
        <v>148.148</v>
      </c>
      <c r="I31" s="414">
        <v>52</v>
      </c>
      <c r="J31" s="474">
        <f>IF(I31="","",(IFERROR(I31*(INDEX(ExAnteData,MATCH($B31,ExAnteProg,0),MATCH(I$28,ExAnteMo,0)))/1000,0)))</f>
        <v>133.82623175999998</v>
      </c>
      <c r="K31" s="475">
        <f>IF(I31="","",(IFERROR(I31*(INDEX(ExPostData,MATCH($B31,ExPostProg,0),MATCH(I$28,ExPostMo,0)))/1000,0)))</f>
        <v>148.148</v>
      </c>
      <c r="L31" s="414">
        <v>51</v>
      </c>
      <c r="M31" s="474">
        <f>IF(L31="","",(IFERROR(L31*(INDEX(ExAnteData,MATCH($B31,ExAnteProg,0),MATCH(L$28,ExAnteMo,0)))/1000,0)))</f>
        <v>131.62713521999999</v>
      </c>
      <c r="N31" s="475">
        <f>IF(L31="","",(IFERROR(L31*(INDEX(ExPostData,MATCH($B31,ExPostProg,0),MATCH(L$28,ExPostMo,0)))/1000,0)))</f>
        <v>145.29900000000001</v>
      </c>
      <c r="O31" s="414">
        <v>51</v>
      </c>
      <c r="P31" s="474">
        <f>IF(O31="","",(IFERROR(O31*(INDEX(ExAnteData,MATCH($B31,ExAnteProg,0),MATCH(O$28,ExAnteMo,0)))/1000,0)))</f>
        <v>124.62766979999999</v>
      </c>
      <c r="Q31" s="475">
        <f>IF(O31="","",(IFERROR(O31*(INDEX(ExPostData,MATCH($B31,ExPostProg,0),MATCH(O$28,ExPostMo,0)))/1000,0)))</f>
        <v>145.29900000000001</v>
      </c>
      <c r="R31" s="414">
        <v>50</v>
      </c>
      <c r="S31" s="474">
        <f>IF(R31="","",(IFERROR(R31*(INDEX(ExAnteData,MATCH($B31,ExAnteProg,0),MATCH(R$28,ExAnteMo,0)))/1000,0)))</f>
        <v>105.65960399999999</v>
      </c>
      <c r="T31" s="475">
        <f>IF(R31="","",(IFERROR(R31*(INDEX(ExPostData,MATCH($B31,ExPostProg,0),MATCH(R$28,ExPostMo,0)))/1000,0)))</f>
        <v>142.44999999999999</v>
      </c>
      <c r="U31" s="491">
        <v>11507</v>
      </c>
      <c r="V31" s="50"/>
    </row>
    <row r="32" spans="2:32">
      <c r="B32" s="413" t="s">
        <v>160</v>
      </c>
      <c r="C32" s="414">
        <v>546</v>
      </c>
      <c r="D32" s="415">
        <f>IF(C32="","",(IFERROR(C32*(INDEX(ExAnteData,MATCH($B32,ExAnteProg,0),MATCH(C$28,ExAnteMo,0)))/1000,0)))</f>
        <v>512.21856504000004</v>
      </c>
      <c r="E32" s="416">
        <f>IF(C32="","",(IFERROR(C32*(INDEX(ExPostData,MATCH($B32,ExPostProg,0),MATCH(C$28,ExPostMo,0)))/1000,0)))</f>
        <v>471.74400000000003</v>
      </c>
      <c r="F32" s="414">
        <v>543</v>
      </c>
      <c r="G32" s="415">
        <f>IF(F32="","",(IFERROR(F32*(INDEX(ExAnteData,MATCH($B32,ExAnteProg,0),MATCH(F$28,ExAnteMo,0)))/1000,0)))</f>
        <v>531.62925419999999</v>
      </c>
      <c r="H32" s="416">
        <f>IF(F32="","",(IFERROR(F32*(INDEX(ExPostData,MATCH($B32,ExPostProg,0),MATCH(F$28,ExPostMo,0)))/1000,0)))</f>
        <v>469.15199999999999</v>
      </c>
      <c r="I32" s="414">
        <v>544</v>
      </c>
      <c r="J32" s="474">
        <f>IF(I32="","",(IFERROR(I32*(INDEX(ExAnteData,MATCH($B32,ExAnteProg,0),MATCH(I$28,ExAnteMo,0)))/1000,0)))</f>
        <v>506.95343679999996</v>
      </c>
      <c r="K32" s="475">
        <f>IF(I32="","",(IFERROR(I32*(INDEX(ExPostData,MATCH($B32,ExPostProg,0),MATCH(I$28,ExPostMo,0)))/1000,0)))</f>
        <v>470.01600000000002</v>
      </c>
      <c r="L32" s="414">
        <v>538</v>
      </c>
      <c r="M32" s="474">
        <f>IF(L32="","",(IFERROR(L32*(INDEX(ExAnteData,MATCH($B32,ExAnteProg,0),MATCH(L$28,ExAnteMo,0)))/1000,0)))</f>
        <v>516.97853231999989</v>
      </c>
      <c r="N32" s="475">
        <f>IF(L32="","",(IFERROR(L32*(INDEX(ExPostData,MATCH($B32,ExPostProg,0),MATCH(L$28,ExPostMo,0)))/1000,0)))</f>
        <v>464.83199999999999</v>
      </c>
      <c r="O32" s="414">
        <v>538</v>
      </c>
      <c r="P32" s="474">
        <f>IF(O32="","",(IFERROR(O32*(INDEX(ExAnteData,MATCH($B32,ExAnteProg,0),MATCH(O$28,ExAnteMo,0)))/1000,0)))</f>
        <v>469.14328452000001</v>
      </c>
      <c r="Q32" s="475">
        <f>IF(O32="","",(IFERROR(O32*(INDEX(ExPostData,MATCH($B32,ExPostProg,0),MATCH(O$28,ExPostMo,0)))/1000,0)))</f>
        <v>464.83199999999999</v>
      </c>
      <c r="R32" s="414">
        <v>521</v>
      </c>
      <c r="S32" s="474">
        <f>IF(R32="","",(IFERROR(R32*(INDEX(ExAnteData,MATCH($B32,ExAnteProg,0),MATCH(R$28,ExAnteMo,0)))/1000,0)))</f>
        <v>434.54615611999992</v>
      </c>
      <c r="T32" s="475">
        <f>IF(R32="","",(IFERROR(R32*(INDEX(ExPostData,MATCH($B32,ExPostProg,0),MATCH(R$28,ExPostMo,0)))/1000,0)))</f>
        <v>450.14400000000001</v>
      </c>
      <c r="U32" s="491">
        <v>11507</v>
      </c>
      <c r="V32" s="50"/>
    </row>
    <row r="33" spans="2:22">
      <c r="B33" s="413" t="s">
        <v>65</v>
      </c>
      <c r="C33" s="414">
        <v>10</v>
      </c>
      <c r="D33" s="415">
        <f>IF(C33="","",(IFERROR(C33*(INDEX(ExAnteData,MATCH($B33,ExAnteProg,0),MATCH(C$28,ExAnteMo,0)))/1000,0)))</f>
        <v>15.106</v>
      </c>
      <c r="E33" s="416">
        <f>IF(C33="","",(IFERROR(C33*(INDEX(ExPostData,MATCH($B33,ExPostProg,0),MATCH(C$28,ExPostMo,0)))/1000,0)))</f>
        <v>15.17</v>
      </c>
      <c r="F33" s="414">
        <v>10</v>
      </c>
      <c r="G33" s="415">
        <f>IF(F33="","",(IFERROR(F33*(INDEX(ExAnteData,MATCH($B33,ExAnteProg,0),MATCH(F$28,ExAnteMo,0)))/1000,0)))</f>
        <v>15.321</v>
      </c>
      <c r="H33" s="416">
        <f>IF(F33="","",(IFERROR(F33*(INDEX(ExPostData,MATCH($B33,ExPostProg,0),MATCH(F$28,ExPostMo,0)))/1000,0)))</f>
        <v>15.17</v>
      </c>
      <c r="I33" s="414">
        <v>10</v>
      </c>
      <c r="J33" s="474">
        <f>IF(I33="","",(IFERROR(I33*(INDEX(ExAnteData,MATCH($B33,ExAnteProg,0),MATCH(I$28,ExAnteMo,0)))/1000,0)))</f>
        <v>14.692</v>
      </c>
      <c r="K33" s="475">
        <f>IF(I33="","",(IFERROR(I33*(INDEX(ExPostData,MATCH($B33,ExPostProg,0),MATCH(I$28,ExPostMo,0)))/1000,0)))</f>
        <v>15.17</v>
      </c>
      <c r="L33" s="414">
        <v>10</v>
      </c>
      <c r="M33" s="474">
        <f>IF(L33="","",(IFERROR(L33*(INDEX(ExAnteData,MATCH($B33,ExAnteProg,0),MATCH(L$28,ExAnteMo,0)))/1000,0)))</f>
        <v>14.506</v>
      </c>
      <c r="N33" s="475">
        <f>IF(L33="","",(IFERROR(L33*(INDEX(ExPostData,MATCH($B33,ExPostProg,0),MATCH(L$28,ExPostMo,0)))/1000,0)))</f>
        <v>15.17</v>
      </c>
      <c r="O33" s="414">
        <v>10</v>
      </c>
      <c r="P33" s="474">
        <f>IF(O33="","",(IFERROR(O33*(INDEX(ExAnteData,MATCH($B33,ExAnteProg,0),MATCH(O$28,ExAnteMo,0)))/1000,0)))</f>
        <v>14.983000000000001</v>
      </c>
      <c r="Q33" s="475">
        <f>IF(O33="","",(IFERROR(O33*(INDEX(ExPostData,MATCH($B33,ExPostProg,0),MATCH(O$28,ExPostMo,0)))/1000,0)))</f>
        <v>15.17</v>
      </c>
      <c r="R33" s="414">
        <v>10</v>
      </c>
      <c r="S33" s="474">
        <f>IF(R33="","",(IFERROR(R33*(INDEX(ExAnteData,MATCH($B33,ExAnteProg,0),MATCH(R$28,ExAnteMo,0)))/1000,0)))</f>
        <v>13.481</v>
      </c>
      <c r="T33" s="475">
        <f>IF(R33="","",(IFERROR(R33*(INDEX(ExPostData,MATCH($B33,ExPostProg,0),MATCH(R$28,ExPostMo,0)))/1000,0)))</f>
        <v>15.17</v>
      </c>
      <c r="U33" s="491" t="s">
        <v>11</v>
      </c>
      <c r="V33" s="50"/>
    </row>
    <row r="34" spans="2:22">
      <c r="B34" s="413" t="s">
        <v>154</v>
      </c>
      <c r="C34" s="414">
        <v>1187</v>
      </c>
      <c r="D34" s="415">
        <f>IF(C34="","",(IFERROR(C34*(INDEX(ExAnteData,MATCH($B34,ExAnteProg,0),MATCH(C$28,ExAnteMo,0)))/1000,0)))</f>
        <v>59.35</v>
      </c>
      <c r="E34" s="416">
        <f>IF(C34="","",(IFERROR(C34*(INDEX(ExPostData,MATCH($B34,ExPostProg,0),MATCH(C$28,ExPostMo,0)))/1000,0)))</f>
        <v>34.423000000000002</v>
      </c>
      <c r="F34" s="414">
        <v>1182</v>
      </c>
      <c r="G34" s="415">
        <f>IF(F34="","",(IFERROR(F34*(INDEX(ExAnteData,MATCH($B34,ExAnteProg,0),MATCH(F$28,ExAnteMo,0)))/1000,0)))</f>
        <v>50.355627615081339</v>
      </c>
      <c r="H34" s="416">
        <f>IF(F34="","",(IFERROR(F34*(INDEX(ExPostData,MATCH($B34,ExPostProg,0),MATCH(F$28,ExPostMo,0)))/1000,0)))</f>
        <v>34.277999999999999</v>
      </c>
      <c r="I34" s="414">
        <v>1181</v>
      </c>
      <c r="J34" s="474">
        <f>IF(I34="","",(IFERROR(I34*(INDEX(ExAnteData,MATCH($B34,ExAnteProg,0),MATCH(I$28,ExAnteMo,0)))/1000,0)))</f>
        <v>40.45534726932317</v>
      </c>
      <c r="K34" s="475">
        <f>IF(I34="","",(IFERROR(I34*(INDEX(ExPostData,MATCH($B34,ExPostProg,0),MATCH(I$28,ExPostMo,0)))/1000,0)))</f>
        <v>34.249000000000002</v>
      </c>
      <c r="L34" s="414">
        <v>1174</v>
      </c>
      <c r="M34" s="474">
        <f>IF(L34="","",(IFERROR(L34*(INDEX(ExAnteData,MATCH($B34,ExAnteProg,0),MATCH(L$28,ExAnteMo,0)))/1000,0)))</f>
        <v>37.44000241349061</v>
      </c>
      <c r="N34" s="475">
        <f>IF(L34="","",(IFERROR(L34*(INDEX(ExPostData,MATCH($B34,ExPostProg,0),MATCH(L$28,ExPostMo,0)))/1000,0)))</f>
        <v>34.045999999999999</v>
      </c>
      <c r="O34" s="414">
        <v>1173</v>
      </c>
      <c r="P34" s="474">
        <f>IF(O34="","",(IFERROR(O34*(INDEX(ExAnteData,MATCH($B34,ExAnteProg,0),MATCH(O$28,ExAnteMo,0)))/1000,0)))</f>
        <v>27.668379702024069</v>
      </c>
      <c r="Q34" s="475">
        <f>IF(O34="","",(IFERROR(O34*(INDEX(ExPostData,MATCH($B34,ExPostProg,0),MATCH(O$28,ExPostMo,0)))/1000,0)))</f>
        <v>34.017000000000003</v>
      </c>
      <c r="R34" s="414">
        <v>1158</v>
      </c>
      <c r="S34" s="474">
        <f>IF(R34="","",(IFERROR(R34*(INDEX(ExAnteData,MATCH($B34,ExAnteProg,0),MATCH(R$28,ExAnteMo,0)))/1000,0)))</f>
        <v>25.389093927572702</v>
      </c>
      <c r="T34" s="475">
        <f>IF(R34="","",(IFERROR(R34*(INDEX(ExPostData,MATCH($B34,ExPostProg,0),MATCH(R$28,ExPostMo,0)))/1000,0)))</f>
        <v>33.582000000000001</v>
      </c>
      <c r="U34" s="491">
        <v>11634</v>
      </c>
      <c r="V34" s="50"/>
    </row>
    <row r="35" spans="2:22" s="13" customFormat="1" ht="14.25" customHeight="1" thickBot="1">
      <c r="B35" s="17" t="s">
        <v>12</v>
      </c>
      <c r="C35" s="469">
        <f t="shared" ref="C35:T35" si="12">SUM(C31:C34)</f>
        <v>1795</v>
      </c>
      <c r="D35" s="19">
        <f t="shared" si="12"/>
        <v>722.10329744000012</v>
      </c>
      <c r="E35" s="20">
        <f t="shared" si="12"/>
        <v>669.48500000000001</v>
      </c>
      <c r="F35" s="325">
        <f t="shared" si="12"/>
        <v>1787</v>
      </c>
      <c r="G35" s="19">
        <f t="shared" si="12"/>
        <v>730.79868333508125</v>
      </c>
      <c r="H35" s="20">
        <f t="shared" si="12"/>
        <v>666.74799999999993</v>
      </c>
      <c r="I35" s="325">
        <f t="shared" si="12"/>
        <v>1787</v>
      </c>
      <c r="J35" s="19">
        <f t="shared" si="12"/>
        <v>695.92701582932307</v>
      </c>
      <c r="K35" s="20">
        <f t="shared" si="12"/>
        <v>667.58299999999997</v>
      </c>
      <c r="L35" s="325">
        <f t="shared" si="12"/>
        <v>1773</v>
      </c>
      <c r="M35" s="19">
        <f t="shared" si="12"/>
        <v>700.55166995349043</v>
      </c>
      <c r="N35" s="20">
        <f t="shared" si="12"/>
        <v>659.34699999999998</v>
      </c>
      <c r="O35" s="325">
        <f t="shared" si="12"/>
        <v>1772</v>
      </c>
      <c r="P35" s="19">
        <f t="shared" si="12"/>
        <v>636.42233402202396</v>
      </c>
      <c r="Q35" s="20">
        <f t="shared" si="12"/>
        <v>659.31799999999998</v>
      </c>
      <c r="R35" s="325">
        <f t="shared" si="12"/>
        <v>1739</v>
      </c>
      <c r="S35" s="19">
        <f t="shared" si="12"/>
        <v>579.07585404757265</v>
      </c>
      <c r="T35" s="20">
        <f t="shared" si="12"/>
        <v>641.346</v>
      </c>
      <c r="U35" s="492"/>
      <c r="V35" s="49"/>
    </row>
    <row r="36" spans="2:22" s="13" customFormat="1" ht="13.5" customHeight="1" thickTop="1">
      <c r="B36" s="7" t="s">
        <v>13</v>
      </c>
      <c r="C36" s="414"/>
      <c r="D36" s="51"/>
      <c r="E36" s="48"/>
      <c r="F36" s="15"/>
      <c r="G36" s="51"/>
      <c r="H36" s="48"/>
      <c r="I36" s="15"/>
      <c r="J36" s="52"/>
      <c r="K36" s="48"/>
      <c r="L36" s="15"/>
      <c r="M36" s="51"/>
      <c r="N36" s="48"/>
      <c r="O36" s="414"/>
      <c r="P36" s="51"/>
      <c r="Q36" s="48"/>
      <c r="R36" s="15"/>
      <c r="S36" s="47"/>
      <c r="T36" s="53"/>
      <c r="U36" s="493"/>
      <c r="V36" s="49"/>
    </row>
    <row r="37" spans="2:22">
      <c r="B37" s="413" t="s">
        <v>168</v>
      </c>
      <c r="C37" s="414">
        <v>254077</v>
      </c>
      <c r="D37" s="415">
        <f>IF(C37="","",(IFERROR(C37*(INDEX(ExAnteData,MATCH($B37,ExAnteProg,0),MATCH(C$28,ExAnteMo,0)))/1000,0)))</f>
        <v>166.89842904379202</v>
      </c>
      <c r="E37" s="416">
        <f>IF(C37="","",(IFERROR(C37*(INDEX(ExPostData,MATCH($B37,ExPostProg,0),MATCH(C$28,ExPostMo,0)))/1000,0)))</f>
        <v>254.077</v>
      </c>
      <c r="F37" s="414">
        <v>251726</v>
      </c>
      <c r="G37" s="474">
        <f>IF(F37="","",(IFERROR(F37*(INDEX(ExAnteData,MATCH($B37,ExAnteProg,0),MATCH(F$28,ExAnteMo,0)))/1000,0)))</f>
        <v>206.06194200668003</v>
      </c>
      <c r="H37" s="475">
        <f>IF(F37="","",(IFERROR(F37*(INDEX(ExPostData,MATCH($B37,ExPostProg,0),MATCH(F$28,ExPostMo,0)))/1000,0)))</f>
        <v>251.726</v>
      </c>
      <c r="I37" s="414">
        <v>251546</v>
      </c>
      <c r="J37" s="474">
        <f>IF(I37="","",(IFERROR(I37*(INDEX(ExAnteData,MATCH($B37,ExAnteProg,0),MATCH(I$28,ExAnteMo,0)))/1000,0)))</f>
        <v>158.50315128652798</v>
      </c>
      <c r="K37" s="475">
        <f>IF(I37="","",(IFERROR(I37*(INDEX(ExPostData,MATCH($B37,ExPostProg,0),MATCH(I$28,ExPostMo,0)))/1000,0)))</f>
        <v>251.54599999999999</v>
      </c>
      <c r="L37" s="414">
        <v>249958</v>
      </c>
      <c r="M37" s="474">
        <f>IF(L37="","",(IFERROR(L37*(INDEX(ExAnteData,MATCH($B37,ExAnteProg,0),MATCH(L$28,ExAnteMo,0)))/1000,0)))</f>
        <v>118.26320494314798</v>
      </c>
      <c r="N37" s="475">
        <f>IF(L37="","",(IFERROR(L37*(INDEX(ExPostData,MATCH($B37,ExPostProg,0),MATCH(L$28,ExPostMo,0)))/1000,0)))</f>
        <v>249.958</v>
      </c>
      <c r="O37" s="36">
        <v>248299</v>
      </c>
      <c r="P37" s="474">
        <f>IF(O37="","",(IFERROR(O37*(INDEX(ExAnteData,MATCH($B37,ExAnteProg,0),MATCH(O$28,ExAnteMo,0)))/1000,0)))</f>
        <v>26.759907269884003</v>
      </c>
      <c r="Q37" s="475">
        <f>IF(O37="","",(IFERROR(O37*(INDEX(ExPostData,MATCH($B37,ExPostProg,0),MATCH(O$28,ExPostMo,0)))/1000,0)))</f>
        <v>248.29900000000001</v>
      </c>
      <c r="R37" s="414">
        <v>247251</v>
      </c>
      <c r="S37" s="474">
        <f>IF(R37="","",(IFERROR(R37*(INDEX(ExAnteData,MATCH($B37,ExAnteProg,0),MATCH(R$28,ExAnteMo,0)))/1000,0)))</f>
        <v>0</v>
      </c>
      <c r="T37" s="475">
        <f>IF(R37="","",(IFERROR(R37*(INDEX(ExPostData,MATCH($B37,ExPostProg,0),MATCH(R$28,ExPostMo,0)))/1000,0)))</f>
        <v>247.251</v>
      </c>
      <c r="U37" s="491">
        <v>2183737.5</v>
      </c>
      <c r="V37" s="50"/>
    </row>
    <row r="38" spans="2:22">
      <c r="B38" s="413" t="s">
        <v>178</v>
      </c>
      <c r="C38" s="414">
        <v>10885</v>
      </c>
      <c r="D38" s="474">
        <f>IF(C38="","",(IFERROR(C38*(INDEX(ExAnteData,MATCH($B38,ExAnteProg,0),MATCH(C$28,ExAnteMo,0)))/1000,0)))</f>
        <v>30.072677431999992</v>
      </c>
      <c r="E38" s="475">
        <f>IF(C38="","",(IFERROR(C38*(INDEX(ExPostData,MATCH($B38,ExPostProg,0),MATCH(C$28,ExPostMo,0)))/1000,0)))</f>
        <v>21.77</v>
      </c>
      <c r="F38" s="414">
        <v>10799</v>
      </c>
      <c r="G38" s="474">
        <f>IF(F38="","",(IFERROR(F38*(INDEX(ExAnteData,MATCH($B38,ExAnteProg,0),MATCH(F$28,ExAnteMo,0)))/1000,0)))</f>
        <v>37.257666616599998</v>
      </c>
      <c r="H38" s="475">
        <f>IF(F38="","",(IFERROR(F38*(INDEX(ExPostData,MATCH($B38,ExPostProg,0),MATCH(F$28,ExPostMo,0)))/1000,0)))</f>
        <v>21.597999999999999</v>
      </c>
      <c r="I38" s="414">
        <v>10792</v>
      </c>
      <c r="J38" s="474">
        <f>IF(I38="","",(IFERROR(I38*(INDEX(ExAnteData,MATCH($B38,ExAnteProg,0),MATCH(I$28,ExAnteMo,0)))/1000,0)))</f>
        <v>33.005758526399994</v>
      </c>
      <c r="K38" s="475">
        <f>IF(I38="","",(IFERROR(I38*(INDEX(ExPostData,MATCH($B38,ExPostProg,0),MATCH(I$28,ExPostMo,0)))/1000,0)))</f>
        <v>21.584</v>
      </c>
      <c r="L38" s="414">
        <v>10663</v>
      </c>
      <c r="M38" s="474">
        <f>IF(L38="","",(IFERROR(L38*(INDEX(ExAnteData,MATCH($B38,ExAnteProg,0),MATCH(L$28,ExAnteMo,0)))/1000,0)))</f>
        <v>30.072675496400002</v>
      </c>
      <c r="N38" s="475">
        <f>IF(L38="","",(IFERROR(L38*(INDEX(ExPostData,MATCH($B38,ExPostProg,0),MATCH(L$28,ExPostMo,0)))/1000,0)))</f>
        <v>21.326000000000001</v>
      </c>
      <c r="O38" s="36">
        <v>10555</v>
      </c>
      <c r="P38" s="474">
        <f>IF(O38="","",(IFERROR(O38*(INDEX(ExAnteData,MATCH($B38,ExAnteProg,0),MATCH(O$28,ExAnteMo,0)))/1000,0)))</f>
        <v>15.473271129999999</v>
      </c>
      <c r="Q38" s="475">
        <f>IF(O38="","",(IFERROR(O38*(INDEX(ExPostData,MATCH($B38,ExPostProg,0),MATCH(O$28,ExPostMo,0)))/1000,0)))</f>
        <v>21.11</v>
      </c>
      <c r="R38" s="414">
        <v>10503</v>
      </c>
      <c r="S38" s="474">
        <f>IF(R38="","",(IFERROR(R38*(INDEX(ExAnteData,MATCH($B38,ExAnteProg,0),MATCH(R$28,ExAnteMo,0)))/1000,0)))</f>
        <v>7.6634719380000007</v>
      </c>
      <c r="T38" s="475">
        <f>IF(R38="","",(IFERROR(R38*(INDEX(ExPostData,MATCH($B38,ExPostProg,0),MATCH(R$28,ExPostMo,0)))/1000,0)))</f>
        <v>21.006</v>
      </c>
      <c r="U38" s="491">
        <v>475068.44</v>
      </c>
      <c r="V38" s="50"/>
    </row>
    <row r="39" spans="2:22">
      <c r="B39" s="413" t="s">
        <v>357</v>
      </c>
      <c r="C39" s="414">
        <v>3262</v>
      </c>
      <c r="D39" s="415">
        <f>IF(C39="","",(IFERROR(C39*(INDEX(ExAnteData,MATCH($B39,ExAnteProg,0),MATCH(C$28,ExAnteMo,0)))/1000,0)))</f>
        <v>26.72344902405737</v>
      </c>
      <c r="E39" s="416">
        <f>IF(C39="","",(IFERROR(C39*(INDEX(ExPostData,MATCH($B39,ExPostProg,0),MATCH(C$28,ExPostMo,0)))/1000,0)))</f>
        <v>44.131396713256734</v>
      </c>
      <c r="F39" s="414">
        <v>3260</v>
      </c>
      <c r="G39" s="474">
        <f>IF(F39="","",(IFERROR(F39*(INDEX(ExAnteData,MATCH($B39,ExAnteProg,0),MATCH(F$28,ExAnteMo,0)))/1000,0)))</f>
        <v>27.681875051997142</v>
      </c>
      <c r="H39" s="475">
        <f>IF(F39="","",(IFERROR(F39*(INDEX(ExPostData,MATCH($B39,ExPostProg,0),MATCH(F$28,ExPostMo,0)))/1000,0)))</f>
        <v>44.104338836669818</v>
      </c>
      <c r="I39" s="414">
        <v>3260</v>
      </c>
      <c r="J39" s="474">
        <f>IF(I39="","",(IFERROR(I39*(INDEX(ExAnteData,MATCH($B39,ExAnteProg,0),MATCH(I$28,ExAnteMo,0)))/1000,0)))</f>
        <v>28.997630412436941</v>
      </c>
      <c r="K39" s="475">
        <f>IF(I39="","",(IFERROR(I39*(INDEX(ExPostData,MATCH($B39,ExPostProg,0),MATCH(I$28,ExPostMo,0)))/1000,0)))</f>
        <v>44.104338836669818</v>
      </c>
      <c r="L39" s="414">
        <v>3276</v>
      </c>
      <c r="M39" s="474">
        <f>IF(L39="","",(IFERROR(L39*(INDEX(ExAnteData,MATCH($B39,ExAnteProg,0),MATCH(L$28,ExAnteMo,0)))/1000,0)))</f>
        <v>30.004449967962181</v>
      </c>
      <c r="N39" s="475">
        <f>IF(L39="","",(IFERROR(L39*(INDEX(ExPostData,MATCH($B39,ExPostProg,0),MATCH(L$28,ExPostMo,0)))/1000,0)))</f>
        <v>44.320801849365132</v>
      </c>
      <c r="O39" s="414">
        <v>3294</v>
      </c>
      <c r="P39" s="474">
        <f>IF(O39="","",(IFERROR(O39*(INDEX(ExAnteData,MATCH($B39,ExAnteProg,0),MATCH(O$28,ExAnteMo,0)))/1000,0)))</f>
        <v>14.144113625939267</v>
      </c>
      <c r="Q39" s="475">
        <f>IF(O39="","",(IFERROR(O39*(INDEX(ExPostData,MATCH($B39,ExPostProg,0),MATCH(O$28,ExPostMo,0)))/1000,0)))</f>
        <v>44.564322738647363</v>
      </c>
      <c r="R39" s="414">
        <v>3360</v>
      </c>
      <c r="S39" s="474">
        <f>IF(R39="","",(IFERROR(R39*(INDEX(ExAnteData,MATCH($B39,ExAnteProg,0),MATCH(R$28,ExAnteMo,0)))/1000,0)))</f>
        <v>13.118866113137431</v>
      </c>
      <c r="T39" s="475">
        <f>IF(R39="","",(IFERROR(R39*(INDEX(ExPostData,MATCH($B39,ExPostProg,0),MATCH(R$28,ExPostMo,0)))/1000,0)))</f>
        <v>45.457232666015514</v>
      </c>
      <c r="U39" s="491">
        <v>4933448</v>
      </c>
      <c r="V39" s="50"/>
    </row>
    <row r="40" spans="2:22">
      <c r="B40" s="413" t="s">
        <v>71</v>
      </c>
      <c r="C40" s="414">
        <v>743</v>
      </c>
      <c r="D40" s="415">
        <f>IF(C40="","",(IFERROR(C40*(INDEX(ExAnteData,MATCH($B40,ExAnteProg,0),MATCH(C$28,ExAnteMo,0)))/1000,0)))</f>
        <v>102.76112427062988</v>
      </c>
      <c r="E40" s="416">
        <f>IF(C40="","",(IFERROR(C40*(INDEX(ExPostData,MATCH($B40,ExPostProg,0),MATCH(C$28,ExPostMo,0)))/1000,0)))</f>
        <v>98.0689632136705</v>
      </c>
      <c r="F40" s="414">
        <v>740</v>
      </c>
      <c r="G40" s="474">
        <f>IF(F40="","",(IFERROR(F40*(INDEX(ExAnteData,MATCH($B40,ExAnteProg,0),MATCH(F$28,ExAnteMo,0)))/1000,0)))</f>
        <v>104.07201873779297</v>
      </c>
      <c r="H40" s="475">
        <f>IF(F40="","",(IFERROR(F40*(INDEX(ExPostData,MATCH($B40,ExPostProg,0),MATCH(F$28,ExPostMo,0)))/1000,0)))</f>
        <v>97.672991625997525</v>
      </c>
      <c r="I40" s="414">
        <v>737</v>
      </c>
      <c r="J40" s="474">
        <f>IF(I40="","",(IFERROR(I40*(INDEX(ExAnteData,MATCH($B40,ExAnteProg,0),MATCH(I$28,ExAnteMo,0)))/1000,0)))</f>
        <v>99.659086410522463</v>
      </c>
      <c r="K40" s="475">
        <f>IF(I40="","",(IFERROR(I40*(INDEX(ExPostData,MATCH($B40,ExPostProg,0),MATCH(I$28,ExPostMo,0)))/1000,0)))</f>
        <v>97.277020038324565</v>
      </c>
      <c r="L40" s="414">
        <v>737</v>
      </c>
      <c r="M40" s="474">
        <f>IF(L40="","",(IFERROR(L40*(INDEX(ExAnteData,MATCH($B40,ExAnteProg,0),MATCH(L$28,ExAnteMo,0)))/1000,0)))</f>
        <v>63.256458320617675</v>
      </c>
      <c r="N40" s="475">
        <f>IF(L40="","",(IFERROR(L40*(INDEX(ExPostData,MATCH($B40,ExPostProg,0),MATCH(L$28,ExPostMo,0)))/1000,0)))</f>
        <v>97.277020038324565</v>
      </c>
      <c r="O40" s="414">
        <v>736</v>
      </c>
      <c r="P40" s="474">
        <f>IF(O40="","",(IFERROR(O40*(INDEX(ExAnteData,MATCH($B40,ExAnteProg,0),MATCH(O$28,ExAnteMo,0)))/1000,0)))</f>
        <v>52.602987231445319</v>
      </c>
      <c r="Q40" s="475">
        <f>IF(O40="","",(IFERROR(O40*(INDEX(ExPostData,MATCH($B40,ExPostProg,0),MATCH(O$28,ExPostMo,0)))/1000,0)))</f>
        <v>97.145029509100254</v>
      </c>
      <c r="R40" s="414">
        <v>735</v>
      </c>
      <c r="S40" s="474">
        <f>IF(R40="","",(IFERROR(R40*(INDEX(ExAnteData,MATCH($B40,ExAnteProg,0),MATCH(R$28,ExAnteMo,0)))/1000,0)))</f>
        <v>41.978748458862306</v>
      </c>
      <c r="T40" s="475">
        <f>IF(R40="","",(IFERROR(R40*(INDEX(ExPostData,MATCH($B40,ExPostProg,0),MATCH(R$28,ExPostMo,0)))/1000,0)))</f>
        <v>97.01303897987593</v>
      </c>
      <c r="U40" s="491">
        <v>642308</v>
      </c>
      <c r="V40" s="50"/>
    </row>
    <row r="41" spans="2:22" ht="12.75" customHeight="1">
      <c r="B41" s="413" t="s">
        <v>163</v>
      </c>
      <c r="C41" s="414">
        <v>44</v>
      </c>
      <c r="D41" s="415">
        <f>IF(C41="","",(IFERROR(C41*(INDEX(ExAnteData,MATCH("Capacity Bidding Program (CBP) Day Ahead",ExAnteProg,0),MATCH(C$28,ExAnteMo,0)))/1000,0)))</f>
        <v>2.2527040799999996</v>
      </c>
      <c r="E41" s="416">
        <f>IF(C41="","",(IFERROR(C41*(INDEX(ExPostData,MATCH("Capacity Bidding Program (CBP) Day Ahead",ExPostProg,0),MATCH(C$28,ExPostMo,0)))/1000,0)))</f>
        <v>2.3144439999999999</v>
      </c>
      <c r="F41" s="414">
        <v>42</v>
      </c>
      <c r="G41" s="474">
        <f>IF(F41="","",(IFERROR(F41*(INDEX(ExAnteData,MATCH("Capacity Bidding Program (CBP) Day Ahead",ExAnteProg,0),MATCH(F$28,ExAnteMo,0)))/1000,0)))</f>
        <v>2.2156957200000003</v>
      </c>
      <c r="H41" s="475">
        <f>IF(F41="","",(IFERROR(F41*(INDEX(ExPostData,MATCH("Capacity Bidding Program (CBP) Day Ahead",ExPostProg,0),MATCH(F$28,ExPostMo,0)))/1000,0)))</f>
        <v>2.2092420000000002</v>
      </c>
      <c r="I41" s="414">
        <v>44</v>
      </c>
      <c r="J41" s="474">
        <f>IF(I41="","",(IFERROR(I41*(INDEX(ExAnteData,MATCH("Capacity Bidding Program (CBP) Day Ahead",ExAnteProg,0),MATCH(I$28,ExAnteMo,0)))/1000,0)))</f>
        <v>2.8214832800000003</v>
      </c>
      <c r="K41" s="475">
        <f>IF(I41="","",(IFERROR(I41*(INDEX(ExPostData,MATCH("Capacity Bidding Program (CBP) Day Ahead",ExPostProg,0),MATCH(I$28,ExPostMo,0)))/1000,0)))</f>
        <v>2.3144439999999999</v>
      </c>
      <c r="L41" s="414">
        <v>44</v>
      </c>
      <c r="M41" s="474">
        <f>IF(L41="","",(IFERROR(L41*(INDEX(ExAnteData,MATCH("Capacity Bidding Program (CBP) Day Ahead",ExAnteProg,0),MATCH(L$28,ExAnteMo,0)))/1000,0)))</f>
        <v>2.7405399999999993</v>
      </c>
      <c r="N41" s="475">
        <f>IF(L41="","",(IFERROR(L41*(INDEX(ExPostData,MATCH("Capacity Bidding Program (CBP) Day Ahead",ExPostProg,0),MATCH(L$28,ExPostMo,0)))/1000,0)))</f>
        <v>2.3144439999999999</v>
      </c>
      <c r="O41" s="414">
        <v>22</v>
      </c>
      <c r="P41" s="474">
        <f>IF(O41="","",(IFERROR(O41*(INDEX(ExAnteData,MATCH("Capacity Bidding Program (CBP) Day Ahead",ExAnteProg,0),MATCH(O$28,ExAnteMo,0)))/1000,0)))</f>
        <v>0.81640944000000026</v>
      </c>
      <c r="Q41" s="475">
        <f>IF(O41="","",(IFERROR(O41*(INDEX(ExPostData,MATCH("Capacity Bidding Program (CBP) Day Ahead",ExPostProg,0),MATCH(O$28,ExPostMo,0)))/1000,0)))</f>
        <v>1.157222</v>
      </c>
      <c r="R41" s="414">
        <v>22</v>
      </c>
      <c r="S41" s="474">
        <f>IF(R41="","",(IFERROR(R41*(INDEX(ExAnteData,MATCH("Capacity Bidding Program (CBP) Day Ahead",ExAnteProg,0),MATCH(R$28,ExAnteMo,0)))/1000,0)))</f>
        <v>0.81640988000000003</v>
      </c>
      <c r="T41" s="475">
        <f>IF(R41="","",(IFERROR(R41*(INDEX(ExPostData,MATCH("Capacity Bidding Program (CBP) Day Ahead",ExPostProg,0),MATCH(R$28,ExPostMo,0)))/1000,0)))</f>
        <v>1.157222</v>
      </c>
      <c r="U41" s="491">
        <v>642308</v>
      </c>
      <c r="V41" s="50"/>
    </row>
    <row r="42" spans="2:22" ht="12.75" customHeight="1">
      <c r="B42" s="413" t="s">
        <v>162</v>
      </c>
      <c r="C42" s="414">
        <v>368</v>
      </c>
      <c r="D42" s="415">
        <f>IF(C42="","",(IFERROR(C42*(INDEX(ExAnteData,MATCH("Capacity Bidding Program (CBP) Day Of",ExAnteProg,0),MATCH(C$28,ExAnteMo,0)))/1000,0)))</f>
        <v>12.661113599999997</v>
      </c>
      <c r="E42" s="416">
        <f>IF(C42="","",(IFERROR(C42*(INDEX(ExPostData,MATCH("Capacity Bidding Program (CBP) Day Of",ExPostProg,0),MATCH(C$28,ExPostMo,0)))/1000,0)))</f>
        <v>8.3377592326138945</v>
      </c>
      <c r="F42" s="414">
        <v>331</v>
      </c>
      <c r="G42" s="474">
        <f>IF(F42="","",(IFERROR(F42*(INDEX(ExAnteData,MATCH("Capacity Bidding Program (CBP) Day Of",ExAnteProg,0),MATCH(F$28,ExAnteMo,0)))/1000,0)))</f>
        <v>11.93459558</v>
      </c>
      <c r="H42" s="475">
        <f>IF(F42="","",(IFERROR(F42*(INDEX(ExPostData,MATCH("Capacity Bidding Program (CBP) Day Of",ExPostProg,0),MATCH(F$28,ExPostMo,0)))/1000,0)))</f>
        <v>7.4994519184652146</v>
      </c>
      <c r="I42" s="414">
        <v>350</v>
      </c>
      <c r="J42" s="474">
        <f>IF(I42="","",(IFERROR(I42*(INDEX(ExAnteData,MATCH("Capacity Bidding Program (CBP) Day Of",ExAnteProg,0),MATCH(I$28,ExAnteMo,0)))/1000,0)))</f>
        <v>14.160691999999999</v>
      </c>
      <c r="K42" s="475">
        <f>IF(I42="","",(IFERROR(I42*(INDEX(ExPostData,MATCH("Capacity Bidding Program (CBP) Day Of",ExPostProg,0),MATCH(I$28,ExPostMo,0)))/1000,0)))</f>
        <v>7.9299340527577797</v>
      </c>
      <c r="L42" s="414">
        <v>341</v>
      </c>
      <c r="M42" s="474">
        <f>IF(L42="","",(IFERROR(L42*(INDEX(ExAnteData,MATCH("Capacity Bidding Program (CBP) Day Of",ExAnteProg,0),MATCH(L$28,ExAnteMo,0)))/1000,0)))</f>
        <v>13.273118100000001</v>
      </c>
      <c r="N42" s="475">
        <f>IF(L42="","",(IFERROR(L42*(INDEX(ExPostData,MATCH("Capacity Bidding Program (CBP) Day Of",ExPostProg,0),MATCH(L$28,ExPostMo,0)))/1000,0)))</f>
        <v>7.7260214628297224</v>
      </c>
      <c r="O42" s="414">
        <v>103</v>
      </c>
      <c r="P42" s="474">
        <f>IF(O42="","",(IFERROR(O42*(INDEX(ExAnteData,MATCH("Capacity Bidding Program (CBP) Day Of",ExAnteProg,0),MATCH(O$28,ExAnteMo,0)))/1000,0)))</f>
        <v>2.9820910199999999</v>
      </c>
      <c r="Q42" s="475">
        <f>IF(O42="","",(IFERROR(O42*(INDEX(ExPostData,MATCH("Capacity Bidding Program (CBP) Day Of",ExPostProg,0),MATCH(O$28,ExPostMo,0)))/1000,0)))</f>
        <v>2.3336663069544326</v>
      </c>
      <c r="R42" s="414">
        <v>103</v>
      </c>
      <c r="S42" s="474">
        <f>IF(R42="","",(IFERROR(R42*(INDEX(ExAnteData,MATCH("Capacity Bidding Program (CBP) Day Of",ExAnteProg,0),MATCH(R$28,ExAnteMo,0)))/1000,0)))</f>
        <v>2.9696642759999996</v>
      </c>
      <c r="T42" s="475">
        <f>IF(R42="","",(IFERROR(R42*(INDEX(ExPostData,MATCH("Capacity Bidding Program (CBP) Day Of",ExPostProg,0),MATCH(R$28,ExPostMo,0)))/1000,0)))</f>
        <v>2.3336663069544326</v>
      </c>
      <c r="U42" s="491">
        <v>642308</v>
      </c>
      <c r="V42" s="50"/>
    </row>
    <row r="43" spans="2:22">
      <c r="B43" s="467" t="s">
        <v>174</v>
      </c>
      <c r="C43" s="36">
        <v>731</v>
      </c>
      <c r="D43" s="474">
        <v>44.36</v>
      </c>
      <c r="E43" s="622">
        <v>46.05</v>
      </c>
      <c r="F43" s="36">
        <v>723</v>
      </c>
      <c r="G43" s="474">
        <v>44.618874959999999</v>
      </c>
      <c r="H43" s="622">
        <v>45.548999999999999</v>
      </c>
      <c r="I43" s="36">
        <v>723</v>
      </c>
      <c r="J43" s="474">
        <v>43.68420948</v>
      </c>
      <c r="K43" s="622">
        <v>45.548999999999999</v>
      </c>
      <c r="L43" s="36">
        <v>722</v>
      </c>
      <c r="M43" s="474">
        <v>43.608800000000002</v>
      </c>
      <c r="N43" s="622">
        <v>45.485999999999997</v>
      </c>
      <c r="O43" s="36">
        <v>0</v>
      </c>
      <c r="P43" s="474">
        <v>0</v>
      </c>
      <c r="Q43" s="622">
        <v>0</v>
      </c>
      <c r="R43" s="26">
        <v>0</v>
      </c>
      <c r="S43" s="474">
        <v>0</v>
      </c>
      <c r="T43" s="475">
        <v>0</v>
      </c>
      <c r="U43" s="491">
        <v>642308</v>
      </c>
      <c r="V43" s="50"/>
    </row>
    <row r="44" spans="2:22">
      <c r="B44" s="413" t="s">
        <v>158</v>
      </c>
      <c r="C44" s="414">
        <v>147</v>
      </c>
      <c r="D44" s="415">
        <f>IF(C44="","",(IFERROR(C44*(INDEX(ExAnteData,MATCH($B44,ExAnteProg,0),MATCH(C$28,ExAnteMo,0)))/1000,0)))</f>
        <v>-6.4040377058823816</v>
      </c>
      <c r="E44" s="416">
        <f>IF(C44="","",(IFERROR(C44*(INDEX(ExPostData,MATCH($B44,ExPostProg,0),MATCH(C$28,ExPostMo,0)))/1000,0)))</f>
        <v>16.715222999999995</v>
      </c>
      <c r="F44" s="414">
        <v>145</v>
      </c>
      <c r="G44" s="474">
        <f>IF(F44="","",(IFERROR(F44*(INDEX(ExAnteData,MATCH($B44,ExAnteProg,0),MATCH(F$28,ExAnteMo,0)))/1000,0)))</f>
        <v>2.2719225490196187</v>
      </c>
      <c r="H44" s="475">
        <f>IF(F44="","",(IFERROR(F44*(INDEX(ExPostData,MATCH($B44,ExPostProg,0),MATCH(F$28,ExPostMo,0)))/1000,0)))</f>
        <v>2.9239394999999915</v>
      </c>
      <c r="I44" s="414">
        <v>145</v>
      </c>
      <c r="J44" s="474">
        <f>IF(I44="","",(IFERROR(I44*(INDEX(ExAnteData,MATCH($B44,ExAnteProg,0),MATCH(I$28,ExAnteMo,0)))/1000,0)))</f>
        <v>-6.3110055882352807</v>
      </c>
      <c r="K44" s="475">
        <f>IF(I44="","",(IFERROR(I44*(INDEX(ExPostData,MATCH($B44,ExPostProg,0),MATCH(I$28,ExPostMo,0)))/1000,0)))</f>
        <v>20.318006099999998</v>
      </c>
      <c r="L44" s="414">
        <v>145</v>
      </c>
      <c r="M44" s="474">
        <f>IF(L44="","",(IFERROR(L44*(INDEX(ExAnteData,MATCH($B44,ExAnteProg,0),MATCH(L$28,ExAnteMo,0)))/1000,0)))</f>
        <v>0.22123872549020918</v>
      </c>
      <c r="N44" s="475">
        <f>IF(L44="","",(IFERROR(L44*(INDEX(ExPostData,MATCH($B44,ExPostProg,0),MATCH(L$28,ExPostMo,0)))/1000,0)))</f>
        <v>-0.18826509999999963</v>
      </c>
      <c r="O44" s="414">
        <v>145</v>
      </c>
      <c r="P44" s="474">
        <f>IF(O44="","",(IFERROR(O44*(INDEX(ExAnteData,MATCH($B44,ExAnteProg,0),MATCH(O$28,ExAnteMo,0)))/1000,0)))</f>
        <v>0.52504500000001375</v>
      </c>
      <c r="Q44" s="475">
        <f>IF(O44="","",(IFERROR(O44*(INDEX(ExPostData,MATCH($B44,ExPostProg,0),MATCH(O$28,ExPostMo,0)))/1000,0)))</f>
        <v>-2.2216900000001486E-2</v>
      </c>
      <c r="R44" s="377">
        <v>144</v>
      </c>
      <c r="S44" s="474">
        <f>IF(R44="","",(IFERROR(R44*(INDEX(ExAnteData,MATCH($B44,ExAnteProg,0),MATCH(R$28,ExAnteMo,0)))/1000,0)))</f>
        <v>0.52590211764704875</v>
      </c>
      <c r="T44" s="475">
        <f>IF(R44="","",(IFERROR(R44*(INDEX(ExPostData,MATCH($B44,ExPostProg,0),MATCH(R$28,ExPostMo,0)))/1000,0)))</f>
        <v>0.37298448000000173</v>
      </c>
      <c r="U44" s="491">
        <v>614965</v>
      </c>
      <c r="V44" s="50"/>
    </row>
    <row r="45" spans="2:22">
      <c r="B45" s="413" t="s">
        <v>159</v>
      </c>
      <c r="C45" s="414">
        <v>35770</v>
      </c>
      <c r="D45" s="415">
        <f>IF(C45="","",(IFERROR(C45*(INDEX(ExAnteData,MATCH($B45,ExAnteProg,0),MATCH(C$28,ExAnteMo,0)))/1000,0)))</f>
        <v>15.2739123334</v>
      </c>
      <c r="E45" s="416">
        <f>IF(C45="","",(IFERROR(C45*(INDEX(ExPostData,MATCH($B45,ExPostProg,0),MATCH(C$28,ExPostMo,0)))/1000,0)))</f>
        <v>26.827500000000001</v>
      </c>
      <c r="F45" s="414">
        <v>39161</v>
      </c>
      <c r="G45" s="474">
        <f>IF(F45="","",(IFERROR(F45*(INDEX(ExAnteData,MATCH($B45,ExAnteProg,0),MATCH(F$28,ExAnteMo,0)))/1000,0)))</f>
        <v>19.365640040620001</v>
      </c>
      <c r="H45" s="475">
        <f>IF(F45="","",(IFERROR(F45*(INDEX(ExPostData,MATCH($B45,ExPostProg,0),MATCH(F$28,ExPostMo,0)))/1000,0)))</f>
        <v>29.370750000000001</v>
      </c>
      <c r="I45" s="414">
        <v>40991</v>
      </c>
      <c r="J45" s="474">
        <f>IF(I45="","",(IFERROR(I45*(INDEX(ExAnteData,MATCH($B45,ExAnteProg,0),MATCH(I$28,ExAnteMo,0)))/1000,0)))</f>
        <v>17.784019133800005</v>
      </c>
      <c r="K45" s="475">
        <f>IF(I45="","",(IFERROR(I45*(INDEX(ExPostData,MATCH($B45,ExPostProg,0),MATCH(I$28,ExPostMo,0)))/1000,0)))</f>
        <v>30.74325</v>
      </c>
      <c r="L45" s="414">
        <v>42296</v>
      </c>
      <c r="M45" s="474">
        <f>IF(L45="","",(IFERROR(L45*(INDEX(ExAnteData,MATCH($B45,ExAnteProg,0),MATCH(L$28,ExAnteMo,0)))/1000,0)))</f>
        <v>17.630717087039997</v>
      </c>
      <c r="N45" s="475">
        <f>IF(L45="","",(IFERROR(L45*(INDEX(ExPostData,MATCH($B45,ExPostProg,0),MATCH(L$28,ExPostMo,0)))/1000,0)))</f>
        <v>31.722000000000001</v>
      </c>
      <c r="O45" s="36">
        <v>43767</v>
      </c>
      <c r="P45" s="474">
        <f>IF(O45="","",(IFERROR(O45*(INDEX(ExAnteData,MATCH($B45,ExAnteProg,0),MATCH(O$28,ExAnteMo,0)))/1000,0)))</f>
        <v>2.2666929300000197E-2</v>
      </c>
      <c r="Q45" s="475">
        <f>IF(O45="","",(IFERROR(O45*(INDEX(ExPostData,MATCH($B45,ExPostProg,0),MATCH(O$28,ExPostMo,0)))/1000,0)))</f>
        <v>32.825249999999997</v>
      </c>
      <c r="R45" s="414">
        <v>46809</v>
      </c>
      <c r="S45" s="474">
        <f>IF(R45="","",(IFERROR(R45*(INDEX(ExAnteData,MATCH($B45,ExAnteProg,0),MATCH(R$28,ExAnteMo,0)))/1000,0)))</f>
        <v>1.2362659457400007</v>
      </c>
      <c r="T45" s="475">
        <f>IF(R45="","",(IFERROR(R45*(INDEX(ExPostData,MATCH($B45,ExPostProg,0),MATCH(R$28,ExPostMo,0)))/1000,0)))</f>
        <v>35.106749999999998</v>
      </c>
      <c r="U45" s="491">
        <v>4360288</v>
      </c>
      <c r="V45" s="50"/>
    </row>
    <row r="46" spans="2:22">
      <c r="B46" s="413" t="s">
        <v>67</v>
      </c>
      <c r="C46" s="414">
        <v>0</v>
      </c>
      <c r="D46" s="415">
        <f>IF(C46="","",(IFERROR(C46*(INDEX(ExAnteData,MATCH($B46,ExAnteProg,0),MATCH(C$5,ExAnteMo,0)))/1000,0)))</f>
        <v>0</v>
      </c>
      <c r="E46" s="416">
        <f>IF(C46="","",(IFERROR(C46*(INDEX(ExPostData,MATCH($B46,ExPostProg,0),MATCH(C$5,ExPostMo,0)))/1000,0)))</f>
        <v>0</v>
      </c>
      <c r="F46" s="414">
        <v>0</v>
      </c>
      <c r="G46" s="474">
        <f>IF(F46="","",(IFERROR(F46*(INDEX(ExAnteData,MATCH($B46,ExAnteProg,0),MATCH(F$5,ExAnteMo,0)))/1000,0)))</f>
        <v>0</v>
      </c>
      <c r="H46" s="475">
        <f>IF(F46="","",(IFERROR(F46*(INDEX(ExPostData,MATCH($B46,ExPostProg,0),MATCH(F$5,ExPostMo,0)))/1000,0)))</f>
        <v>0</v>
      </c>
      <c r="I46" s="414">
        <v>0</v>
      </c>
      <c r="J46" s="474">
        <f>IF(I46="","",(IFERROR(I46*(INDEX(ExAnteData,MATCH($B46,ExAnteProg,0),MATCH(I$5,ExAnteMo,0)))/1000,0)))</f>
        <v>0</v>
      </c>
      <c r="K46" s="475">
        <f>IF(I46="","",(IFERROR(I46*(INDEX(ExPostData,MATCH($B46,ExPostProg,0),MATCH(I$5,ExPostMo,0)))/1000,0)))</f>
        <v>0</v>
      </c>
      <c r="L46" s="476">
        <v>0</v>
      </c>
      <c r="M46" s="474">
        <f>IF(L46="","",(IFERROR(L46*(INDEX(ExAnteData,MATCH($B46,ExAnteProg,0),MATCH(L$28,ExAnteMo,0)))/1000,0)))</f>
        <v>0</v>
      </c>
      <c r="N46" s="475">
        <f>IF(L46="","",(IFERROR(L46*(INDEX(ExPostData,MATCH($B46,ExPostProg,0),MATCH(L$28,ExPostMo,0)))/1000,0)))</f>
        <v>0</v>
      </c>
      <c r="O46" s="36">
        <v>0</v>
      </c>
      <c r="P46" s="474">
        <f>IF(O46="","",(IFERROR(O46*(INDEX(ExAnteData,MATCH($B46,ExAnteProg,0),MATCH(O$28,ExAnteMo,0)))/1000,0)))</f>
        <v>0</v>
      </c>
      <c r="Q46" s="475">
        <f>IF(O46="","",(IFERROR(O46*(INDEX(ExPostData,MATCH($B46,ExPostProg,0),MATCH(O$28,ExPostMo,0)))/1000,0)))</f>
        <v>0</v>
      </c>
      <c r="R46" s="414">
        <v>0</v>
      </c>
      <c r="S46" s="474">
        <f>IF(R46="","",(IFERROR(R46*(INDEX(ExAnteData,MATCH($B46,ExAnteProg,0),MATCH(R$28,ExAnteMo,0)))/1000,0)))</f>
        <v>0</v>
      </c>
      <c r="T46" s="475">
        <f>IF(R46="","",(IFERROR(R46*(INDEX(ExPostData,MATCH($B46,ExPostProg,0),MATCH(R$28,ExPostMo,0)))/1000,0)))</f>
        <v>0</v>
      </c>
      <c r="U46" s="494">
        <v>22408</v>
      </c>
      <c r="V46" s="50"/>
    </row>
    <row r="47" spans="2:22" s="13" customFormat="1" ht="14.25" customHeight="1" thickBot="1">
      <c r="B47" s="54" t="s">
        <v>15</v>
      </c>
      <c r="C47" s="623">
        <f t="shared" ref="C47:T47" si="13">SUM(C37:C46)</f>
        <v>306027</v>
      </c>
      <c r="D47" s="624">
        <f t="shared" si="13"/>
        <v>394.59937207799692</v>
      </c>
      <c r="E47" s="625">
        <f t="shared" si="13"/>
        <v>518.29228615954105</v>
      </c>
      <c r="F47" s="623">
        <f t="shared" si="13"/>
        <v>306927</v>
      </c>
      <c r="G47" s="624">
        <f t="shared" si="13"/>
        <v>455.48023126270982</v>
      </c>
      <c r="H47" s="625">
        <f t="shared" si="13"/>
        <v>502.65371388113255</v>
      </c>
      <c r="I47" s="623">
        <f t="shared" si="13"/>
        <v>308588</v>
      </c>
      <c r="J47" s="624">
        <f t="shared" si="13"/>
        <v>392.30502494145213</v>
      </c>
      <c r="K47" s="625">
        <f t="shared" si="13"/>
        <v>521.3659930277521</v>
      </c>
      <c r="L47" s="623">
        <f t="shared" si="13"/>
        <v>308182</v>
      </c>
      <c r="M47" s="624">
        <f t="shared" si="13"/>
        <v>319.0712026406581</v>
      </c>
      <c r="N47" s="625">
        <f t="shared" si="13"/>
        <v>499.94202225051936</v>
      </c>
      <c r="O47" s="623">
        <f t="shared" si="13"/>
        <v>306921</v>
      </c>
      <c r="P47" s="624">
        <f t="shared" si="13"/>
        <v>113.32649164656861</v>
      </c>
      <c r="Q47" s="625">
        <f t="shared" si="13"/>
        <v>447.41227365470206</v>
      </c>
      <c r="R47" s="18">
        <f t="shared" si="13"/>
        <v>308927</v>
      </c>
      <c r="S47" s="19">
        <f t="shared" si="13"/>
        <v>68.309328729386792</v>
      </c>
      <c r="T47" s="20">
        <f t="shared" si="13"/>
        <v>449.69789443284589</v>
      </c>
      <c r="U47" s="29"/>
      <c r="V47" s="49"/>
    </row>
    <row r="48" spans="2:22" ht="14.25" customHeight="1" thickTop="1" thickBot="1">
      <c r="B48" s="31" t="s">
        <v>16</v>
      </c>
      <c r="C48" s="626">
        <f t="shared" ref="C48:T48" si="14">+C35+C47</f>
        <v>307822</v>
      </c>
      <c r="D48" s="627">
        <f t="shared" si="14"/>
        <v>1116.702669517997</v>
      </c>
      <c r="E48" s="639">
        <f t="shared" si="14"/>
        <v>1187.7772861595411</v>
      </c>
      <c r="F48" s="626">
        <f t="shared" si="14"/>
        <v>308714</v>
      </c>
      <c r="G48" s="627">
        <f t="shared" si="14"/>
        <v>1186.2789145977911</v>
      </c>
      <c r="H48" s="639">
        <f t="shared" si="14"/>
        <v>1169.4017138811325</v>
      </c>
      <c r="I48" s="626">
        <f t="shared" si="14"/>
        <v>310375</v>
      </c>
      <c r="J48" s="640">
        <f t="shared" si="14"/>
        <v>1088.2320407707753</v>
      </c>
      <c r="K48" s="639">
        <f t="shared" si="14"/>
        <v>1188.9489930277521</v>
      </c>
      <c r="L48" s="626">
        <f t="shared" si="14"/>
        <v>309955</v>
      </c>
      <c r="M48" s="627">
        <f t="shared" si="14"/>
        <v>1019.6228725941485</v>
      </c>
      <c r="N48" s="628">
        <f t="shared" si="14"/>
        <v>1159.2890222505193</v>
      </c>
      <c r="O48" s="626">
        <f t="shared" si="14"/>
        <v>308693</v>
      </c>
      <c r="P48" s="627">
        <f t="shared" si="14"/>
        <v>749.74882566859253</v>
      </c>
      <c r="Q48" s="628">
        <f t="shared" si="14"/>
        <v>1106.7302736547022</v>
      </c>
      <c r="R48" s="35">
        <f t="shared" si="14"/>
        <v>310666</v>
      </c>
      <c r="S48" s="33">
        <f t="shared" si="14"/>
        <v>647.38518277695948</v>
      </c>
      <c r="T48" s="55">
        <f t="shared" si="14"/>
        <v>1091.0438944328459</v>
      </c>
      <c r="U48" s="56"/>
      <c r="V48" s="50"/>
    </row>
    <row r="49" spans="2:32" ht="14.4" thickTop="1">
      <c r="B49" s="57"/>
      <c r="C49" s="58"/>
      <c r="D49" s="58"/>
      <c r="E49" s="25"/>
      <c r="F49" s="58"/>
      <c r="G49" s="58"/>
      <c r="H49" s="58"/>
      <c r="I49" s="58"/>
      <c r="J49" s="58"/>
      <c r="K49" s="58"/>
      <c r="L49" s="58"/>
      <c r="M49" s="58"/>
      <c r="N49" s="25"/>
      <c r="O49" s="58"/>
      <c r="P49" s="58"/>
      <c r="Q49" s="58"/>
      <c r="R49" s="58"/>
      <c r="S49" s="58"/>
      <c r="T49" s="58"/>
      <c r="U49" s="58"/>
      <c r="V49" s="25"/>
      <c r="W49" s="58"/>
      <c r="X49" s="58"/>
      <c r="Y49" s="59"/>
      <c r="Z49" s="56"/>
      <c r="AA49" s="56"/>
    </row>
    <row r="50" spans="2:32" ht="12.75" customHeight="1">
      <c r="B50" s="645" t="s">
        <v>23</v>
      </c>
      <c r="C50" s="645"/>
      <c r="D50" s="645"/>
      <c r="E50" s="645"/>
      <c r="F50" s="645"/>
      <c r="G50" s="645"/>
      <c r="H50" s="645"/>
      <c r="I50" s="645"/>
      <c r="J50" s="645"/>
      <c r="K50" s="645"/>
      <c r="L50" s="645"/>
      <c r="M50" s="645"/>
      <c r="N50" s="645"/>
      <c r="O50" s="645"/>
      <c r="P50" s="645"/>
      <c r="Q50" s="645"/>
      <c r="R50" s="645"/>
      <c r="S50" s="645"/>
      <c r="T50" s="645"/>
      <c r="U50" s="645"/>
      <c r="V50" s="645"/>
      <c r="W50" s="645"/>
      <c r="X50" s="645"/>
      <c r="Y50" s="645"/>
      <c r="Z50" s="645"/>
      <c r="AA50" s="645"/>
    </row>
    <row r="51" spans="2:32" ht="12.75" customHeight="1">
      <c r="B51" s="646" t="s">
        <v>226</v>
      </c>
      <c r="C51" s="646"/>
      <c r="D51" s="646"/>
      <c r="E51" s="646"/>
      <c r="F51" s="646"/>
      <c r="G51" s="646"/>
      <c r="H51" s="646"/>
      <c r="I51" s="646"/>
      <c r="J51" s="646"/>
      <c r="K51" s="646"/>
      <c r="L51" s="646"/>
      <c r="M51" s="646"/>
      <c r="N51" s="646"/>
      <c r="O51" s="646"/>
      <c r="P51" s="646"/>
      <c r="Q51" s="646"/>
      <c r="R51" s="646"/>
      <c r="S51" s="646"/>
      <c r="T51" s="646"/>
      <c r="U51" s="646"/>
      <c r="V51" s="386"/>
      <c r="W51" s="386"/>
      <c r="X51" s="386"/>
      <c r="Y51" s="386"/>
      <c r="Z51" s="386"/>
      <c r="AA51" s="386"/>
    </row>
    <row r="52" spans="2:32">
      <c r="B52" s="646"/>
      <c r="C52" s="646"/>
      <c r="D52" s="646"/>
      <c r="E52" s="646"/>
      <c r="F52" s="646"/>
      <c r="G52" s="646"/>
      <c r="H52" s="646"/>
      <c r="I52" s="646"/>
      <c r="J52" s="646"/>
      <c r="K52" s="646"/>
      <c r="L52" s="646"/>
      <c r="M52" s="646"/>
      <c r="N52" s="646"/>
      <c r="O52" s="646"/>
      <c r="P52" s="646"/>
      <c r="Q52" s="646"/>
      <c r="R52" s="646"/>
      <c r="S52" s="646"/>
      <c r="T52" s="646"/>
      <c r="U52" s="646"/>
      <c r="V52" s="386"/>
      <c r="W52" s="386"/>
      <c r="X52" s="386"/>
      <c r="Y52" s="386"/>
      <c r="Z52" s="386"/>
      <c r="AA52" s="386"/>
    </row>
    <row r="53" spans="2:32">
      <c r="B53" s="646"/>
      <c r="C53" s="646"/>
      <c r="D53" s="646"/>
      <c r="E53" s="646"/>
      <c r="F53" s="646"/>
      <c r="G53" s="646"/>
      <c r="H53" s="646"/>
      <c r="I53" s="646"/>
      <c r="J53" s="646"/>
      <c r="K53" s="646"/>
      <c r="L53" s="646"/>
      <c r="M53" s="646"/>
      <c r="N53" s="646"/>
      <c r="O53" s="646"/>
      <c r="P53" s="646"/>
      <c r="Q53" s="646"/>
      <c r="R53" s="646"/>
      <c r="S53" s="646"/>
      <c r="T53" s="646"/>
      <c r="U53" s="646"/>
      <c r="V53" s="386"/>
      <c r="W53" s="386"/>
      <c r="X53" s="386"/>
      <c r="Y53" s="386"/>
      <c r="Z53" s="386"/>
      <c r="AA53" s="386"/>
    </row>
    <row r="54" spans="2:32" ht="18.75" customHeight="1">
      <c r="B54" s="647" t="s">
        <v>227</v>
      </c>
      <c r="C54" s="647"/>
      <c r="D54" s="647"/>
      <c r="E54" s="647"/>
      <c r="F54" s="647"/>
      <c r="G54" s="647"/>
      <c r="H54" s="647"/>
      <c r="I54" s="647"/>
      <c r="J54" s="647"/>
      <c r="K54" s="647"/>
      <c r="L54" s="647"/>
      <c r="M54" s="647"/>
      <c r="N54" s="647"/>
      <c r="O54" s="647"/>
      <c r="P54" s="647"/>
      <c r="Q54" s="647"/>
      <c r="R54" s="647"/>
      <c r="S54" s="647"/>
      <c r="T54" s="647"/>
      <c r="U54" s="647"/>
      <c r="V54" s="386"/>
      <c r="W54" s="386"/>
      <c r="X54" s="386"/>
      <c r="Y54" s="386"/>
      <c r="Z54" s="386"/>
      <c r="AA54" s="386"/>
    </row>
    <row r="55" spans="2:32">
      <c r="B55" s="647"/>
      <c r="C55" s="647"/>
      <c r="D55" s="647"/>
      <c r="E55" s="647"/>
      <c r="F55" s="647"/>
      <c r="G55" s="647"/>
      <c r="H55" s="647"/>
      <c r="I55" s="647"/>
      <c r="J55" s="647"/>
      <c r="K55" s="647"/>
      <c r="L55" s="647"/>
      <c r="M55" s="647"/>
      <c r="N55" s="647"/>
      <c r="O55" s="647"/>
      <c r="P55" s="647"/>
      <c r="Q55" s="647"/>
      <c r="R55" s="647"/>
      <c r="S55" s="647"/>
      <c r="T55" s="647"/>
      <c r="U55" s="647"/>
      <c r="V55" s="387"/>
      <c r="W55" s="387"/>
      <c r="X55" s="387"/>
      <c r="Y55" s="387"/>
      <c r="Z55" s="387"/>
      <c r="AA55" s="387"/>
    </row>
    <row r="56" spans="2:32" s="60" customFormat="1" ht="23.4" customHeight="1">
      <c r="B56" s="641" t="s">
        <v>368</v>
      </c>
      <c r="C56" s="641"/>
      <c r="D56" s="641"/>
      <c r="E56" s="641"/>
      <c r="F56" s="641"/>
      <c r="G56" s="641"/>
      <c r="H56" s="641"/>
      <c r="I56" s="641"/>
      <c r="J56" s="641"/>
      <c r="K56" s="641"/>
      <c r="L56" s="641"/>
      <c r="M56" s="641"/>
      <c r="N56" s="641"/>
      <c r="O56" s="641"/>
      <c r="P56" s="641"/>
      <c r="Q56" s="641"/>
      <c r="R56" s="641"/>
      <c r="S56" s="641"/>
      <c r="T56" s="641"/>
      <c r="U56" s="641"/>
      <c r="V56" s="388"/>
      <c r="W56" s="388"/>
      <c r="X56" s="388"/>
      <c r="Y56" s="388"/>
      <c r="Z56" s="388"/>
      <c r="AA56" s="388"/>
    </row>
    <row r="57" spans="2:32" ht="78" customHeight="1">
      <c r="B57" s="642" t="s">
        <v>177</v>
      </c>
      <c r="C57" s="642"/>
      <c r="D57" s="642"/>
      <c r="E57" s="642"/>
      <c r="F57" s="642"/>
      <c r="G57" s="642"/>
      <c r="H57" s="642"/>
      <c r="I57" s="642"/>
      <c r="J57" s="642"/>
      <c r="K57" s="642"/>
      <c r="L57" s="642"/>
      <c r="M57" s="642"/>
      <c r="N57" s="642"/>
      <c r="O57" s="642"/>
      <c r="P57" s="642"/>
      <c r="Q57" s="642"/>
      <c r="R57" s="642"/>
      <c r="S57" s="642"/>
      <c r="T57" s="642"/>
      <c r="U57" s="642"/>
      <c r="V57" s="389"/>
      <c r="W57" s="389"/>
      <c r="X57" s="389"/>
      <c r="Y57" s="389"/>
      <c r="Z57" s="389"/>
      <c r="AA57" s="389"/>
    </row>
    <row r="58" spans="2:32" ht="18.75" customHeight="1">
      <c r="B58" s="643"/>
      <c r="C58" s="643"/>
      <c r="D58" s="643"/>
      <c r="E58" s="643"/>
      <c r="F58" s="643"/>
      <c r="G58" s="643"/>
      <c r="H58" s="643"/>
      <c r="I58" s="643"/>
      <c r="J58" s="643"/>
      <c r="K58" s="643"/>
      <c r="L58" s="643"/>
      <c r="M58" s="643"/>
      <c r="N58" s="643"/>
      <c r="O58" s="643"/>
      <c r="P58" s="643"/>
      <c r="Q58" s="643"/>
      <c r="R58" s="643"/>
      <c r="S58" s="643"/>
      <c r="T58" s="643"/>
      <c r="U58" s="643"/>
      <c r="V58" s="60"/>
      <c r="W58" s="60"/>
      <c r="X58" s="60"/>
      <c r="Y58" s="60"/>
      <c r="Z58" s="60"/>
      <c r="AA58" s="60"/>
    </row>
    <row r="59" spans="2:32" s="230" customFormat="1">
      <c r="B59" s="644"/>
      <c r="C59" s="644"/>
      <c r="D59" s="644"/>
      <c r="E59" s="644"/>
      <c r="F59" s="644"/>
      <c r="G59" s="644"/>
      <c r="H59" s="644"/>
      <c r="I59" s="644"/>
      <c r="J59" s="644"/>
      <c r="K59" s="644"/>
      <c r="L59" s="644"/>
      <c r="M59" s="644"/>
      <c r="N59" s="644"/>
      <c r="O59" s="644"/>
      <c r="P59" s="644"/>
      <c r="Q59" s="644"/>
      <c r="R59" s="644"/>
      <c r="S59" s="644"/>
      <c r="T59" s="644"/>
      <c r="U59" s="644"/>
      <c r="V59" s="388"/>
      <c r="W59" s="388"/>
      <c r="X59" s="388"/>
      <c r="Y59" s="388"/>
      <c r="Z59" s="388"/>
      <c r="AA59" s="388"/>
      <c r="AB59" s="229"/>
      <c r="AC59" s="229"/>
      <c r="AD59" s="229"/>
      <c r="AE59" s="229"/>
      <c r="AF59" s="229"/>
    </row>
    <row r="62" spans="2:32" s="230" customFormat="1">
      <c r="B62" s="61"/>
      <c r="D62" s="229"/>
      <c r="E62" s="229"/>
      <c r="G62" s="229"/>
      <c r="H62" s="229"/>
      <c r="J62" s="229"/>
      <c r="K62" s="229"/>
      <c r="M62" s="229"/>
      <c r="N62" s="229"/>
      <c r="P62" s="229"/>
      <c r="Q62" s="229"/>
      <c r="S62" s="229"/>
      <c r="T62" s="229"/>
      <c r="V62" s="229"/>
      <c r="W62" s="229"/>
      <c r="X62" s="229"/>
      <c r="Y62" s="229"/>
      <c r="Z62" s="229"/>
      <c r="AA62" s="229"/>
      <c r="AB62" s="229"/>
      <c r="AC62" s="229"/>
      <c r="AD62" s="229"/>
      <c r="AE62" s="229"/>
      <c r="AF62" s="229"/>
    </row>
    <row r="69" spans="4:4">
      <c r="D69" s="367"/>
    </row>
  </sheetData>
  <mergeCells count="20">
    <mergeCell ref="F28:H28"/>
    <mergeCell ref="I28:K28"/>
    <mergeCell ref="L28:N28"/>
    <mergeCell ref="O28:Q28"/>
    <mergeCell ref="B1:X1"/>
    <mergeCell ref="R28:T28"/>
    <mergeCell ref="C5:E5"/>
    <mergeCell ref="F5:H5"/>
    <mergeCell ref="I5:K5"/>
    <mergeCell ref="L5:N5"/>
    <mergeCell ref="O5:Q5"/>
    <mergeCell ref="R5:T5"/>
    <mergeCell ref="C28:E28"/>
    <mergeCell ref="B56:U56"/>
    <mergeCell ref="B57:U57"/>
    <mergeCell ref="B58:U58"/>
    <mergeCell ref="B59:U59"/>
    <mergeCell ref="B50:AA50"/>
    <mergeCell ref="B51:U53"/>
    <mergeCell ref="B54:U55"/>
  </mergeCells>
  <printOptions horizontalCentered="1"/>
  <pageMargins left="0.17" right="0.17" top="0.59" bottom="0.33" header="0.17" footer="0.15"/>
  <pageSetup scale="50" orientation="landscape" r:id="rId1"/>
  <headerFooter alignWithMargins="0">
    <oddFooter>&amp;L&amp;"Calibri,Bold"&amp;F&amp;C&amp;"Calibri,Bold"&amp;K000000- PUBLIC -&amp;R&amp;"Calibri,Bold"&amp;12A-&amp;P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R147"/>
  <sheetViews>
    <sheetView view="pageBreakPreview" zoomScale="80" zoomScaleNormal="90" zoomScaleSheetLayoutView="80" workbookViewId="0">
      <selection activeCell="B1" sqref="B1:X1"/>
    </sheetView>
  </sheetViews>
  <sheetFormatPr defaultColWidth="9.28515625" defaultRowHeight="13.8"/>
  <cols>
    <col min="1" max="1" width="1.85546875" style="363" customWidth="1"/>
    <col min="2" max="2" width="81.7109375" style="362" customWidth="1"/>
    <col min="3" max="14" width="14.85546875" style="362" customWidth="1"/>
    <col min="15" max="15" width="15.140625" style="363" customWidth="1"/>
    <col min="16" max="16" width="15" style="363" customWidth="1"/>
    <col min="17" max="17" width="14.85546875" style="363" bestFit="1" customWidth="1"/>
    <col min="18" max="18" width="3.7109375" style="363" customWidth="1"/>
    <col min="19" max="16384" width="9.28515625" style="363"/>
  </cols>
  <sheetData>
    <row r="1" spans="2:18" ht="42.6" customHeight="1">
      <c r="B1" s="684" t="s">
        <v>405</v>
      </c>
      <c r="C1" s="685"/>
      <c r="D1" s="685"/>
      <c r="E1" s="685"/>
      <c r="F1" s="685"/>
      <c r="G1" s="685"/>
      <c r="H1" s="685"/>
      <c r="I1" s="685"/>
      <c r="J1" s="685"/>
      <c r="K1" s="685"/>
      <c r="L1" s="685"/>
      <c r="M1" s="685"/>
      <c r="N1" s="685"/>
      <c r="O1" s="685"/>
      <c r="P1" s="685"/>
      <c r="Q1" s="685"/>
    </row>
    <row r="2" spans="2:18" ht="14.25" customHeight="1">
      <c r="B2" s="686"/>
      <c r="C2" s="687"/>
      <c r="D2" s="687"/>
      <c r="E2" s="687"/>
      <c r="F2" s="687"/>
      <c r="G2" s="687"/>
      <c r="H2" s="687"/>
      <c r="I2" s="687"/>
      <c r="J2" s="687"/>
      <c r="K2" s="687"/>
      <c r="L2" s="687"/>
      <c r="M2" s="687"/>
      <c r="N2" s="687"/>
      <c r="O2" s="687"/>
      <c r="P2" s="687"/>
      <c r="Q2" s="687"/>
    </row>
    <row r="3" spans="2:18" ht="13.5" customHeight="1"/>
    <row r="4" spans="2:18" ht="18" customHeight="1">
      <c r="B4" s="327" t="s">
        <v>31</v>
      </c>
      <c r="C4" s="688" t="s">
        <v>255</v>
      </c>
      <c r="D4" s="689"/>
      <c r="E4" s="689"/>
      <c r="F4" s="689"/>
      <c r="G4" s="689"/>
      <c r="H4" s="689"/>
      <c r="I4" s="689"/>
      <c r="J4" s="689"/>
      <c r="K4" s="689"/>
      <c r="L4" s="689"/>
      <c r="M4" s="689"/>
      <c r="N4" s="690"/>
      <c r="O4" s="691" t="s">
        <v>252</v>
      </c>
      <c r="P4" s="693" t="s">
        <v>256</v>
      </c>
      <c r="Q4" s="695" t="s">
        <v>257</v>
      </c>
      <c r="R4" s="362"/>
    </row>
    <row r="5" spans="2:18" ht="34.5" customHeight="1">
      <c r="B5" s="328"/>
      <c r="C5" s="329" t="s">
        <v>1</v>
      </c>
      <c r="D5" s="330" t="s">
        <v>2</v>
      </c>
      <c r="E5" s="330" t="s">
        <v>3</v>
      </c>
      <c r="F5" s="330" t="s">
        <v>4</v>
      </c>
      <c r="G5" s="330" t="s">
        <v>5</v>
      </c>
      <c r="H5" s="330" t="s">
        <v>6</v>
      </c>
      <c r="I5" s="330" t="s">
        <v>17</v>
      </c>
      <c r="J5" s="330" t="s">
        <v>18</v>
      </c>
      <c r="K5" s="330" t="s">
        <v>19</v>
      </c>
      <c r="L5" s="330" t="s">
        <v>20</v>
      </c>
      <c r="M5" s="330" t="s">
        <v>21</v>
      </c>
      <c r="N5" s="331" t="s">
        <v>22</v>
      </c>
      <c r="O5" s="692"/>
      <c r="P5" s="694"/>
      <c r="Q5" s="696"/>
    </row>
    <row r="6" spans="2:18" s="362" customFormat="1" ht="15.6">
      <c r="B6" s="332" t="s">
        <v>261</v>
      </c>
      <c r="C6" s="346"/>
      <c r="D6" s="346"/>
      <c r="E6" s="346"/>
      <c r="F6" s="346"/>
      <c r="G6" s="346"/>
      <c r="H6" s="346"/>
      <c r="I6" s="346"/>
      <c r="J6" s="346"/>
      <c r="K6" s="346"/>
      <c r="L6" s="346"/>
      <c r="M6" s="346"/>
      <c r="N6" s="346"/>
      <c r="O6" s="347"/>
      <c r="P6" s="347"/>
      <c r="Q6" s="347"/>
    </row>
    <row r="7" spans="2:18">
      <c r="B7" s="349" t="s">
        <v>130</v>
      </c>
      <c r="C7" s="463">
        <v>0</v>
      </c>
      <c r="D7" s="463">
        <v>0</v>
      </c>
      <c r="E7" s="463">
        <v>0</v>
      </c>
      <c r="F7" s="463">
        <v>0</v>
      </c>
      <c r="G7" s="463">
        <v>0</v>
      </c>
      <c r="H7" s="463">
        <v>0</v>
      </c>
      <c r="I7" s="463">
        <v>0</v>
      </c>
      <c r="J7" s="463">
        <v>0</v>
      </c>
      <c r="K7" s="463">
        <v>0</v>
      </c>
      <c r="L7" s="463">
        <v>0</v>
      </c>
      <c r="M7" s="463">
        <v>0</v>
      </c>
      <c r="N7" s="463">
        <v>0</v>
      </c>
      <c r="O7" s="477">
        <f>SUM(C7:N7)</f>
        <v>0</v>
      </c>
      <c r="P7" s="485">
        <f>O7</f>
        <v>0</v>
      </c>
      <c r="Q7" s="478"/>
    </row>
    <row r="8" spans="2:18">
      <c r="B8" s="350" t="s">
        <v>131</v>
      </c>
      <c r="C8" s="465">
        <v>278.43000000000006</v>
      </c>
      <c r="D8" s="465">
        <v>258.39000000000004</v>
      </c>
      <c r="E8" s="465">
        <v>450.81999999999988</v>
      </c>
      <c r="F8" s="465">
        <v>283.33000000000004</v>
      </c>
      <c r="G8" s="465">
        <v>595</v>
      </c>
      <c r="H8" s="465">
        <v>224.62</v>
      </c>
      <c r="I8" s="465">
        <v>3864.19</v>
      </c>
      <c r="J8" s="465">
        <v>1603496.86</v>
      </c>
      <c r="K8" s="465">
        <v>9433.0899999999911</v>
      </c>
      <c r="L8" s="465">
        <v>1107172.53</v>
      </c>
      <c r="M8" s="465">
        <v>221029.26999999993</v>
      </c>
      <c r="N8" s="465">
        <v>461765.8899999999</v>
      </c>
      <c r="O8" s="479">
        <f>SUM(C8:N8)</f>
        <v>3408852.42</v>
      </c>
      <c r="P8" s="487">
        <f t="shared" ref="P8:P65" si="0">O8</f>
        <v>3408852.42</v>
      </c>
      <c r="Q8" s="480"/>
    </row>
    <row r="9" spans="2:18" ht="15.6">
      <c r="B9" s="344" t="s">
        <v>132</v>
      </c>
      <c r="C9" s="462">
        <f>SUM(C7:C8)</f>
        <v>278.43000000000006</v>
      </c>
      <c r="D9" s="462">
        <f t="shared" ref="D9:O9" si="1">SUM(D7:D8)</f>
        <v>258.39000000000004</v>
      </c>
      <c r="E9" s="462">
        <f t="shared" si="1"/>
        <v>450.81999999999988</v>
      </c>
      <c r="F9" s="462">
        <f t="shared" si="1"/>
        <v>283.33000000000004</v>
      </c>
      <c r="G9" s="462">
        <f t="shared" si="1"/>
        <v>595</v>
      </c>
      <c r="H9" s="462">
        <f t="shared" si="1"/>
        <v>224.62</v>
      </c>
      <c r="I9" s="462">
        <f t="shared" si="1"/>
        <v>3864.19</v>
      </c>
      <c r="J9" s="462">
        <f t="shared" si="1"/>
        <v>1603496.86</v>
      </c>
      <c r="K9" s="462">
        <f t="shared" si="1"/>
        <v>9433.0899999999911</v>
      </c>
      <c r="L9" s="462">
        <f t="shared" si="1"/>
        <v>1107172.53</v>
      </c>
      <c r="M9" s="462">
        <f t="shared" si="1"/>
        <v>221029.26999999993</v>
      </c>
      <c r="N9" s="462">
        <f t="shared" si="1"/>
        <v>461765.8899999999</v>
      </c>
      <c r="O9" s="462">
        <f t="shared" si="1"/>
        <v>3408852.42</v>
      </c>
      <c r="P9" s="462">
        <f t="shared" si="0"/>
        <v>3408852.42</v>
      </c>
      <c r="Q9" s="462">
        <v>1443681</v>
      </c>
    </row>
    <row r="10" spans="2:18">
      <c r="C10" s="453"/>
      <c r="D10" s="454"/>
      <c r="E10" s="454"/>
      <c r="F10" s="454"/>
      <c r="G10" s="454"/>
      <c r="H10" s="454"/>
      <c r="I10" s="454"/>
      <c r="J10" s="454"/>
      <c r="K10" s="454"/>
      <c r="L10" s="454"/>
      <c r="M10" s="454"/>
      <c r="N10" s="454"/>
      <c r="O10" s="454"/>
      <c r="P10" s="461"/>
      <c r="Q10" s="454"/>
    </row>
    <row r="11" spans="2:18" ht="17.399999999999999">
      <c r="B11" s="333" t="s">
        <v>170</v>
      </c>
      <c r="C11" s="454"/>
      <c r="D11" s="454"/>
      <c r="E11" s="454"/>
      <c r="F11" s="454"/>
      <c r="G11" s="454"/>
      <c r="H11" s="454"/>
      <c r="I11" s="454"/>
      <c r="J11" s="454"/>
      <c r="K11" s="454"/>
      <c r="L11" s="454"/>
      <c r="M11" s="454"/>
      <c r="N11" s="454"/>
      <c r="O11" s="454"/>
      <c r="P11" s="461"/>
      <c r="Q11" s="454"/>
    </row>
    <row r="12" spans="2:18">
      <c r="B12" s="365" t="s">
        <v>259</v>
      </c>
      <c r="C12" s="455"/>
      <c r="D12" s="455"/>
      <c r="E12" s="455"/>
      <c r="F12" s="455"/>
      <c r="G12" s="455"/>
      <c r="H12" s="455"/>
      <c r="I12" s="455"/>
      <c r="J12" s="455"/>
      <c r="K12" s="455"/>
      <c r="L12" s="455"/>
      <c r="M12" s="455"/>
      <c r="N12" s="455"/>
      <c r="O12" s="455"/>
      <c r="P12" s="464"/>
      <c r="Q12" s="464"/>
    </row>
    <row r="13" spans="2:18">
      <c r="B13" s="334"/>
      <c r="C13" s="454"/>
      <c r="D13" s="454"/>
      <c r="E13" s="454"/>
      <c r="F13" s="454"/>
      <c r="G13" s="454"/>
      <c r="H13" s="454"/>
      <c r="I13" s="454"/>
      <c r="J13" s="454"/>
      <c r="K13" s="454"/>
      <c r="L13" s="454"/>
      <c r="M13" s="454"/>
      <c r="N13" s="454"/>
      <c r="O13" s="454"/>
      <c r="P13" s="461"/>
      <c r="Q13" s="454"/>
    </row>
    <row r="14" spans="2:18" ht="27.6">
      <c r="B14" s="356" t="s">
        <v>133</v>
      </c>
      <c r="C14" s="456"/>
      <c r="D14" s="456"/>
      <c r="E14" s="456"/>
      <c r="F14" s="456"/>
      <c r="G14" s="456"/>
      <c r="H14" s="456"/>
      <c r="I14" s="456"/>
      <c r="J14" s="456"/>
      <c r="K14" s="456"/>
      <c r="L14" s="456"/>
      <c r="M14" s="456"/>
      <c r="N14" s="456"/>
      <c r="O14" s="456"/>
      <c r="P14" s="466"/>
      <c r="Q14" s="456"/>
    </row>
    <row r="15" spans="2:18">
      <c r="B15" s="355" t="s">
        <v>63</v>
      </c>
      <c r="C15" s="454"/>
      <c r="D15" s="454"/>
      <c r="E15" s="454"/>
      <c r="F15" s="454"/>
      <c r="G15" s="454"/>
      <c r="H15" s="454"/>
      <c r="I15" s="454"/>
      <c r="J15" s="454"/>
      <c r="K15" s="454"/>
      <c r="L15" s="454"/>
      <c r="M15" s="454"/>
      <c r="N15" s="454"/>
      <c r="O15" s="481"/>
      <c r="P15" s="482"/>
      <c r="Q15" s="481"/>
    </row>
    <row r="16" spans="2:18">
      <c r="B16" s="364" t="s">
        <v>154</v>
      </c>
      <c r="C16" s="454">
        <v>0</v>
      </c>
      <c r="D16" s="454">
        <v>0</v>
      </c>
      <c r="E16" s="454">
        <v>0</v>
      </c>
      <c r="F16" s="454">
        <v>0</v>
      </c>
      <c r="G16" s="454">
        <v>0</v>
      </c>
      <c r="H16" s="454">
        <v>0</v>
      </c>
      <c r="I16" s="454">
        <v>0</v>
      </c>
      <c r="J16" s="454">
        <v>0</v>
      </c>
      <c r="K16" s="454">
        <v>0</v>
      </c>
      <c r="L16" s="454">
        <v>102647.82</v>
      </c>
      <c r="M16" s="454">
        <v>-102647.82</v>
      </c>
      <c r="N16" s="454">
        <v>0</v>
      </c>
      <c r="O16" s="482">
        <f>SUM(C16:N16)</f>
        <v>0</v>
      </c>
      <c r="P16" s="482">
        <f t="shared" si="0"/>
        <v>0</v>
      </c>
      <c r="Q16" s="481"/>
    </row>
    <row r="17" spans="2:17">
      <c r="B17" s="364" t="s">
        <v>64</v>
      </c>
      <c r="C17" s="454">
        <v>0</v>
      </c>
      <c r="D17" s="454">
        <v>0</v>
      </c>
      <c r="E17" s="454">
        <v>0</v>
      </c>
      <c r="F17" s="454">
        <v>0</v>
      </c>
      <c r="G17" s="454">
        <v>0</v>
      </c>
      <c r="H17" s="454">
        <v>0</v>
      </c>
      <c r="I17" s="454">
        <v>0</v>
      </c>
      <c r="J17" s="454">
        <v>0</v>
      </c>
      <c r="K17" s="454">
        <v>0</v>
      </c>
      <c r="L17" s="454">
        <v>0</v>
      </c>
      <c r="M17" s="454">
        <v>0</v>
      </c>
      <c r="N17" s="454">
        <v>0</v>
      </c>
      <c r="O17" s="482">
        <f>SUM(C17:N17)</f>
        <v>0</v>
      </c>
      <c r="P17" s="482">
        <f t="shared" si="0"/>
        <v>0</v>
      </c>
      <c r="Q17" s="482"/>
    </row>
    <row r="18" spans="2:17">
      <c r="B18" s="364" t="s">
        <v>65</v>
      </c>
      <c r="C18" s="454">
        <v>0</v>
      </c>
      <c r="D18" s="454">
        <v>0</v>
      </c>
      <c r="E18" s="454">
        <v>0</v>
      </c>
      <c r="F18" s="454">
        <v>0</v>
      </c>
      <c r="G18" s="454">
        <v>0</v>
      </c>
      <c r="H18" s="454">
        <v>0</v>
      </c>
      <c r="I18" s="454">
        <v>0</v>
      </c>
      <c r="J18" s="454">
        <v>0</v>
      </c>
      <c r="K18" s="454">
        <v>0</v>
      </c>
      <c r="L18" s="454">
        <v>0</v>
      </c>
      <c r="M18" s="454">
        <v>0</v>
      </c>
      <c r="N18" s="454">
        <v>0</v>
      </c>
      <c r="O18" s="482">
        <f>SUM(C18:N18)</f>
        <v>0</v>
      </c>
      <c r="P18" s="482">
        <f t="shared" si="0"/>
        <v>0</v>
      </c>
      <c r="Q18" s="482"/>
    </row>
    <row r="19" spans="2:17">
      <c r="B19" s="358" t="s">
        <v>66</v>
      </c>
      <c r="C19" s="454">
        <v>0</v>
      </c>
      <c r="D19" s="454">
        <v>0</v>
      </c>
      <c r="E19" s="454">
        <v>0</v>
      </c>
      <c r="F19" s="454">
        <v>0</v>
      </c>
      <c r="G19" s="454">
        <v>0</v>
      </c>
      <c r="H19" s="454">
        <v>0</v>
      </c>
      <c r="I19" s="454">
        <v>0</v>
      </c>
      <c r="J19" s="454">
        <v>0</v>
      </c>
      <c r="K19" s="454">
        <v>0</v>
      </c>
      <c r="L19" s="454">
        <v>0</v>
      </c>
      <c r="M19" s="454">
        <v>0</v>
      </c>
      <c r="N19" s="454">
        <v>0</v>
      </c>
      <c r="O19" s="482">
        <f>SUM(C19:N19)</f>
        <v>0</v>
      </c>
      <c r="P19" s="482">
        <f t="shared" si="0"/>
        <v>0</v>
      </c>
      <c r="Q19" s="482"/>
    </row>
    <row r="20" spans="2:17">
      <c r="B20" s="358" t="s">
        <v>67</v>
      </c>
      <c r="C20" s="454">
        <v>0</v>
      </c>
      <c r="D20" s="454">
        <v>0</v>
      </c>
      <c r="E20" s="454">
        <v>0</v>
      </c>
      <c r="F20" s="454">
        <v>0</v>
      </c>
      <c r="G20" s="454">
        <v>0</v>
      </c>
      <c r="H20" s="454">
        <v>0</v>
      </c>
      <c r="I20" s="454">
        <v>0</v>
      </c>
      <c r="J20" s="454">
        <v>0</v>
      </c>
      <c r="K20" s="454">
        <v>0</v>
      </c>
      <c r="L20" s="454">
        <v>0</v>
      </c>
      <c r="M20" s="454">
        <v>0</v>
      </c>
      <c r="N20" s="454">
        <v>0</v>
      </c>
      <c r="O20" s="482">
        <f>SUM(C20:N20)</f>
        <v>0</v>
      </c>
      <c r="P20" s="482">
        <f t="shared" si="0"/>
        <v>0</v>
      </c>
      <c r="Q20" s="482"/>
    </row>
    <row r="21" spans="2:17">
      <c r="B21" s="354"/>
      <c r="C21" s="454"/>
      <c r="D21" s="454"/>
      <c r="E21" s="454"/>
      <c r="F21" s="454"/>
      <c r="G21" s="454"/>
      <c r="H21" s="454"/>
      <c r="I21" s="454"/>
      <c r="J21" s="454"/>
      <c r="K21" s="454"/>
      <c r="L21" s="454"/>
      <c r="M21" s="454"/>
      <c r="N21" s="454"/>
      <c r="O21" s="481"/>
      <c r="P21" s="482"/>
      <c r="Q21" s="481"/>
    </row>
    <row r="22" spans="2:17">
      <c r="B22" s="355" t="s">
        <v>69</v>
      </c>
      <c r="C22" s="454"/>
      <c r="D22" s="454"/>
      <c r="E22" s="454"/>
      <c r="F22" s="454"/>
      <c r="G22" s="454"/>
      <c r="H22" s="454"/>
      <c r="I22" s="454"/>
      <c r="J22" s="454"/>
      <c r="K22" s="454"/>
      <c r="L22" s="454"/>
      <c r="M22" s="454"/>
      <c r="N22" s="454"/>
      <c r="O22" s="481"/>
      <c r="P22" s="482"/>
      <c r="Q22" s="481"/>
    </row>
    <row r="23" spans="2:17">
      <c r="B23" s="364" t="s">
        <v>70</v>
      </c>
      <c r="C23" s="454">
        <v>0</v>
      </c>
      <c r="D23" s="454">
        <v>0</v>
      </c>
      <c r="E23" s="454">
        <v>0</v>
      </c>
      <c r="F23" s="454">
        <v>0</v>
      </c>
      <c r="G23" s="454">
        <v>0</v>
      </c>
      <c r="H23" s="454">
        <v>0</v>
      </c>
      <c r="I23" s="454">
        <v>0</v>
      </c>
      <c r="J23" s="454">
        <v>0</v>
      </c>
      <c r="K23" s="454">
        <v>0</v>
      </c>
      <c r="L23" s="454">
        <v>0</v>
      </c>
      <c r="M23" s="454">
        <v>0</v>
      </c>
      <c r="N23" s="454">
        <v>0</v>
      </c>
      <c r="O23" s="482">
        <f t="shared" ref="O23:O26" si="2">SUM(C23:N23)</f>
        <v>0</v>
      </c>
      <c r="P23" s="482">
        <f t="shared" si="0"/>
        <v>0</v>
      </c>
      <c r="Q23" s="482"/>
    </row>
    <row r="24" spans="2:17">
      <c r="B24" s="364" t="s">
        <v>71</v>
      </c>
      <c r="C24" s="454">
        <v>0</v>
      </c>
      <c r="D24" s="454">
        <v>0</v>
      </c>
      <c r="E24" s="454">
        <v>0</v>
      </c>
      <c r="F24" s="454">
        <v>0</v>
      </c>
      <c r="G24" s="454">
        <v>0</v>
      </c>
      <c r="H24" s="454">
        <v>0</v>
      </c>
      <c r="I24" s="454">
        <v>0</v>
      </c>
      <c r="J24" s="454">
        <v>0</v>
      </c>
      <c r="K24" s="454">
        <v>0</v>
      </c>
      <c r="L24" s="454">
        <v>0</v>
      </c>
      <c r="M24" s="454">
        <v>0</v>
      </c>
      <c r="N24" s="454">
        <v>0</v>
      </c>
      <c r="O24" s="482">
        <f t="shared" si="2"/>
        <v>0</v>
      </c>
      <c r="P24" s="482">
        <f t="shared" si="0"/>
        <v>0</v>
      </c>
      <c r="Q24" s="482"/>
    </row>
    <row r="25" spans="2:17">
      <c r="B25" s="364" t="s">
        <v>205</v>
      </c>
      <c r="C25" s="454">
        <v>0</v>
      </c>
      <c r="D25" s="454">
        <v>0</v>
      </c>
      <c r="E25" s="454">
        <v>0</v>
      </c>
      <c r="F25" s="454">
        <v>0</v>
      </c>
      <c r="G25" s="454">
        <v>0</v>
      </c>
      <c r="H25" s="454">
        <v>0</v>
      </c>
      <c r="I25" s="454">
        <v>0</v>
      </c>
      <c r="J25" s="454">
        <v>0</v>
      </c>
      <c r="K25" s="454">
        <v>0</v>
      </c>
      <c r="L25" s="454">
        <v>0</v>
      </c>
      <c r="M25" s="454">
        <v>0</v>
      </c>
      <c r="N25" s="454">
        <v>0</v>
      </c>
      <c r="O25" s="482">
        <f t="shared" si="2"/>
        <v>0</v>
      </c>
      <c r="P25" s="482">
        <f t="shared" si="0"/>
        <v>0</v>
      </c>
      <c r="Q25" s="481"/>
    </row>
    <row r="26" spans="2:17">
      <c r="B26" s="358" t="s">
        <v>206</v>
      </c>
      <c r="C26" s="454">
        <v>0</v>
      </c>
      <c r="D26" s="454">
        <v>0</v>
      </c>
      <c r="E26" s="454">
        <v>0</v>
      </c>
      <c r="F26" s="454">
        <v>0</v>
      </c>
      <c r="G26" s="454">
        <v>0</v>
      </c>
      <c r="H26" s="454">
        <v>0</v>
      </c>
      <c r="I26" s="454">
        <v>0</v>
      </c>
      <c r="J26" s="454">
        <v>0</v>
      </c>
      <c r="K26" s="454">
        <v>0</v>
      </c>
      <c r="L26" s="454">
        <v>0</v>
      </c>
      <c r="M26" s="454">
        <v>0</v>
      </c>
      <c r="N26" s="454">
        <v>0</v>
      </c>
      <c r="O26" s="482">
        <f t="shared" si="2"/>
        <v>0</v>
      </c>
      <c r="P26" s="482">
        <f t="shared" si="0"/>
        <v>0</v>
      </c>
      <c r="Q26" s="481"/>
    </row>
    <row r="27" spans="2:17">
      <c r="B27" s="354"/>
      <c r="C27" s="454"/>
      <c r="D27" s="454"/>
      <c r="E27" s="454"/>
      <c r="F27" s="454"/>
      <c r="G27" s="454"/>
      <c r="H27" s="454"/>
      <c r="I27" s="454"/>
      <c r="J27" s="454"/>
      <c r="K27" s="454"/>
      <c r="L27" s="454"/>
      <c r="M27" s="454"/>
      <c r="N27" s="454"/>
      <c r="O27" s="481"/>
      <c r="P27" s="482"/>
      <c r="Q27" s="481"/>
    </row>
    <row r="28" spans="2:17">
      <c r="B28" s="355" t="s">
        <v>74</v>
      </c>
      <c r="C28" s="454"/>
      <c r="D28" s="454"/>
      <c r="E28" s="454"/>
      <c r="F28" s="454"/>
      <c r="G28" s="454"/>
      <c r="H28" s="454"/>
      <c r="I28" s="454"/>
      <c r="J28" s="454"/>
      <c r="K28" s="454"/>
      <c r="L28" s="454"/>
      <c r="M28" s="454"/>
      <c r="N28" s="454"/>
      <c r="O28" s="481"/>
      <c r="P28" s="482"/>
      <c r="Q28" s="481"/>
    </row>
    <row r="29" spans="2:17">
      <c r="B29" s="358" t="s">
        <v>174</v>
      </c>
      <c r="C29" s="454">
        <v>0</v>
      </c>
      <c r="D29" s="454">
        <v>0</v>
      </c>
      <c r="E29" s="454">
        <v>0</v>
      </c>
      <c r="F29" s="454">
        <v>0</v>
      </c>
      <c r="G29" s="454">
        <v>0</v>
      </c>
      <c r="H29" s="454">
        <v>0</v>
      </c>
      <c r="I29" s="454">
        <v>0</v>
      </c>
      <c r="J29" s="454">
        <v>0</v>
      </c>
      <c r="K29" s="454">
        <v>0</v>
      </c>
      <c r="L29" s="454">
        <v>0</v>
      </c>
      <c r="M29" s="454">
        <v>0</v>
      </c>
      <c r="N29" s="454">
        <v>0</v>
      </c>
      <c r="O29" s="482">
        <f>SUM(C29:N29)</f>
        <v>0</v>
      </c>
      <c r="P29" s="482">
        <f t="shared" si="0"/>
        <v>0</v>
      </c>
      <c r="Q29" s="482"/>
    </row>
    <row r="30" spans="2:17">
      <c r="B30" s="358"/>
      <c r="C30" s="454"/>
      <c r="D30" s="454"/>
      <c r="E30" s="454"/>
      <c r="F30" s="454"/>
      <c r="G30" s="454"/>
      <c r="H30" s="454"/>
      <c r="I30" s="454"/>
      <c r="J30" s="454"/>
      <c r="K30" s="454"/>
      <c r="L30" s="454"/>
      <c r="M30" s="454"/>
      <c r="N30" s="454"/>
      <c r="O30" s="482"/>
      <c r="P30" s="482"/>
      <c r="Q30" s="482"/>
    </row>
    <row r="31" spans="2:17">
      <c r="B31" s="355" t="s">
        <v>76</v>
      </c>
      <c r="C31" s="454"/>
      <c r="D31" s="454"/>
      <c r="E31" s="454"/>
      <c r="F31" s="454"/>
      <c r="G31" s="454"/>
      <c r="H31" s="454"/>
      <c r="I31" s="454"/>
      <c r="J31" s="454"/>
      <c r="K31" s="454"/>
      <c r="L31" s="454"/>
      <c r="M31" s="454"/>
      <c r="N31" s="454"/>
      <c r="O31" s="481"/>
      <c r="P31" s="482"/>
      <c r="Q31" s="481"/>
    </row>
    <row r="32" spans="2:17">
      <c r="B32" s="358" t="s">
        <v>149</v>
      </c>
      <c r="C32" s="454">
        <v>0</v>
      </c>
      <c r="D32" s="454">
        <v>0</v>
      </c>
      <c r="E32" s="454">
        <v>0</v>
      </c>
      <c r="F32" s="460">
        <v>0</v>
      </c>
      <c r="G32" s="460">
        <v>0</v>
      </c>
      <c r="H32" s="454">
        <v>0</v>
      </c>
      <c r="I32" s="454">
        <v>0</v>
      </c>
      <c r="J32" s="454">
        <v>0</v>
      </c>
      <c r="K32" s="454">
        <v>0</v>
      </c>
      <c r="L32" s="454">
        <v>0</v>
      </c>
      <c r="M32" s="454">
        <v>0</v>
      </c>
      <c r="N32" s="454">
        <v>0</v>
      </c>
      <c r="O32" s="482">
        <f>SUM(C32:N32)</f>
        <v>0</v>
      </c>
      <c r="P32" s="482">
        <f t="shared" si="0"/>
        <v>0</v>
      </c>
      <c r="Q32" s="482">
        <v>73000</v>
      </c>
    </row>
    <row r="33" spans="2:17">
      <c r="B33" s="358" t="s">
        <v>116</v>
      </c>
      <c r="C33" s="454">
        <v>0</v>
      </c>
      <c r="D33" s="454">
        <v>0</v>
      </c>
      <c r="E33" s="454">
        <v>0</v>
      </c>
      <c r="F33" s="454">
        <v>0</v>
      </c>
      <c r="G33" s="454">
        <v>0</v>
      </c>
      <c r="H33" s="454">
        <v>0</v>
      </c>
      <c r="I33" s="454">
        <v>0</v>
      </c>
      <c r="J33" s="454">
        <v>0</v>
      </c>
      <c r="K33" s="454">
        <v>0</v>
      </c>
      <c r="L33" s="454">
        <v>0</v>
      </c>
      <c r="M33" s="454">
        <v>0</v>
      </c>
      <c r="N33" s="454">
        <v>0</v>
      </c>
      <c r="O33" s="482">
        <f>SUM(C33:N33)</f>
        <v>0</v>
      </c>
      <c r="P33" s="482">
        <f t="shared" si="0"/>
        <v>0</v>
      </c>
      <c r="Q33" s="482"/>
    </row>
    <row r="34" spans="2:17">
      <c r="B34" s="354"/>
      <c r="C34" s="454"/>
      <c r="D34" s="454"/>
      <c r="E34" s="454"/>
      <c r="F34" s="454"/>
      <c r="G34" s="454"/>
      <c r="H34" s="454"/>
      <c r="I34" s="454"/>
      <c r="J34" s="454"/>
      <c r="K34" s="454"/>
      <c r="L34" s="454"/>
      <c r="M34" s="454"/>
      <c r="N34" s="454"/>
      <c r="O34" s="481"/>
      <c r="P34" s="482"/>
      <c r="Q34" s="481"/>
    </row>
    <row r="35" spans="2:17">
      <c r="B35" s="355" t="s">
        <v>78</v>
      </c>
      <c r="C35" s="454"/>
      <c r="D35" s="454"/>
      <c r="E35" s="454"/>
      <c r="F35" s="454"/>
      <c r="G35" s="454"/>
      <c r="H35" s="454"/>
      <c r="I35" s="454"/>
      <c r="J35" s="454"/>
      <c r="K35" s="454"/>
      <c r="L35" s="454"/>
      <c r="M35" s="454"/>
      <c r="N35" s="454"/>
      <c r="O35" s="481"/>
      <c r="P35" s="482"/>
      <c r="Q35" s="481"/>
    </row>
    <row r="36" spans="2:17">
      <c r="B36" s="358" t="s">
        <v>79</v>
      </c>
      <c r="C36" s="454">
        <v>0</v>
      </c>
      <c r="D36" s="454">
        <v>0</v>
      </c>
      <c r="E36" s="454">
        <v>0</v>
      </c>
      <c r="F36" s="454">
        <v>0</v>
      </c>
      <c r="G36" s="454">
        <v>0</v>
      </c>
      <c r="H36" s="454">
        <v>0</v>
      </c>
      <c r="I36" s="454">
        <v>0</v>
      </c>
      <c r="J36" s="454">
        <v>0</v>
      </c>
      <c r="K36" s="454">
        <v>0</v>
      </c>
      <c r="L36" s="454">
        <v>0</v>
      </c>
      <c r="M36" s="454">
        <v>0</v>
      </c>
      <c r="N36" s="454">
        <v>0</v>
      </c>
      <c r="O36" s="482">
        <f>SUM(C36:N36)</f>
        <v>0</v>
      </c>
      <c r="P36" s="482">
        <f t="shared" si="0"/>
        <v>0</v>
      </c>
      <c r="Q36" s="482"/>
    </row>
    <row r="37" spans="2:17">
      <c r="B37" s="358" t="s">
        <v>80</v>
      </c>
      <c r="C37" s="454">
        <v>0</v>
      </c>
      <c r="D37" s="454">
        <v>0</v>
      </c>
      <c r="E37" s="454">
        <v>0</v>
      </c>
      <c r="F37" s="454">
        <v>0</v>
      </c>
      <c r="G37" s="454">
        <v>0</v>
      </c>
      <c r="H37" s="454">
        <v>0</v>
      </c>
      <c r="I37" s="454">
        <v>0</v>
      </c>
      <c r="J37" s="454">
        <v>0</v>
      </c>
      <c r="K37" s="454">
        <v>0</v>
      </c>
      <c r="L37" s="454">
        <v>0</v>
      </c>
      <c r="M37" s="454">
        <v>0</v>
      </c>
      <c r="N37" s="454">
        <v>0</v>
      </c>
      <c r="O37" s="482">
        <f>SUM(C37:N37)</f>
        <v>0</v>
      </c>
      <c r="P37" s="482">
        <f t="shared" si="0"/>
        <v>0</v>
      </c>
      <c r="Q37" s="482"/>
    </row>
    <row r="38" spans="2:17">
      <c r="B38" s="354"/>
      <c r="C38" s="454"/>
      <c r="D38" s="454"/>
      <c r="E38" s="454"/>
      <c r="F38" s="454"/>
      <c r="G38" s="454"/>
      <c r="H38" s="454"/>
      <c r="I38" s="454"/>
      <c r="J38" s="454"/>
      <c r="K38" s="454"/>
      <c r="L38" s="454"/>
      <c r="M38" s="454"/>
      <c r="N38" s="454"/>
      <c r="O38" s="481"/>
      <c r="P38" s="482"/>
      <c r="Q38" s="481"/>
    </row>
    <row r="39" spans="2:17">
      <c r="B39" s="355" t="s">
        <v>82</v>
      </c>
      <c r="C39" s="454"/>
      <c r="D39" s="454"/>
      <c r="E39" s="454"/>
      <c r="F39" s="454"/>
      <c r="G39" s="454"/>
      <c r="H39" s="454"/>
      <c r="I39" s="454"/>
      <c r="J39" s="454"/>
      <c r="K39" s="454"/>
      <c r="L39" s="454"/>
      <c r="M39" s="454"/>
      <c r="N39" s="454"/>
      <c r="O39" s="481"/>
      <c r="P39" s="482"/>
      <c r="Q39" s="481"/>
    </row>
    <row r="40" spans="2:17">
      <c r="B40" s="358" t="s">
        <v>156</v>
      </c>
      <c r="C40" s="454">
        <v>0</v>
      </c>
      <c r="D40" s="454">
        <v>0</v>
      </c>
      <c r="E40" s="454">
        <v>0</v>
      </c>
      <c r="F40" s="454">
        <v>0</v>
      </c>
      <c r="G40" s="454">
        <v>0</v>
      </c>
      <c r="H40" s="454">
        <v>0</v>
      </c>
      <c r="I40" s="454">
        <v>0</v>
      </c>
      <c r="J40" s="454">
        <v>0</v>
      </c>
      <c r="K40" s="454">
        <v>0</v>
      </c>
      <c r="L40" s="454">
        <v>0</v>
      </c>
      <c r="M40" s="454">
        <v>0</v>
      </c>
      <c r="N40" s="454">
        <v>0</v>
      </c>
      <c r="O40" s="482">
        <f>SUM(C40:N40)</f>
        <v>0</v>
      </c>
      <c r="P40" s="482">
        <f t="shared" si="0"/>
        <v>0</v>
      </c>
      <c r="Q40" s="482"/>
    </row>
    <row r="41" spans="2:17">
      <c r="B41" s="364" t="s">
        <v>157</v>
      </c>
      <c r="C41" s="454">
        <v>0</v>
      </c>
      <c r="D41" s="454">
        <v>0</v>
      </c>
      <c r="E41" s="454">
        <v>0</v>
      </c>
      <c r="F41" s="454">
        <v>0</v>
      </c>
      <c r="G41" s="454">
        <v>0</v>
      </c>
      <c r="H41" s="454">
        <v>0</v>
      </c>
      <c r="I41" s="454">
        <v>0</v>
      </c>
      <c r="J41" s="454">
        <v>0</v>
      </c>
      <c r="K41" s="454">
        <v>0</v>
      </c>
      <c r="L41" s="454">
        <v>0</v>
      </c>
      <c r="M41" s="454">
        <v>0</v>
      </c>
      <c r="N41" s="454">
        <v>0</v>
      </c>
      <c r="O41" s="482">
        <f>SUM(C41:N41)</f>
        <v>0</v>
      </c>
      <c r="P41" s="482">
        <f t="shared" si="0"/>
        <v>0</v>
      </c>
      <c r="Q41" s="482"/>
    </row>
    <row r="42" spans="2:17">
      <c r="B42" s="354"/>
      <c r="C42" s="454"/>
      <c r="D42" s="454"/>
      <c r="E42" s="454"/>
      <c r="F42" s="454"/>
      <c r="G42" s="454"/>
      <c r="H42" s="454"/>
      <c r="I42" s="454"/>
      <c r="J42" s="454"/>
      <c r="K42" s="454"/>
      <c r="L42" s="454"/>
      <c r="M42" s="454"/>
      <c r="N42" s="454"/>
      <c r="O42" s="481"/>
      <c r="P42" s="482"/>
      <c r="Q42" s="481"/>
    </row>
    <row r="43" spans="2:17">
      <c r="B43" s="355" t="s">
        <v>84</v>
      </c>
      <c r="C43" s="454"/>
      <c r="D43" s="454"/>
      <c r="E43" s="454"/>
      <c r="F43" s="454"/>
      <c r="G43" s="454"/>
      <c r="H43" s="454"/>
      <c r="I43" s="454"/>
      <c r="J43" s="454"/>
      <c r="K43" s="454"/>
      <c r="L43" s="454"/>
      <c r="M43" s="454"/>
      <c r="N43" s="454"/>
      <c r="O43" s="481"/>
      <c r="P43" s="482"/>
      <c r="Q43" s="481"/>
    </row>
    <row r="44" spans="2:17">
      <c r="B44" s="364" t="s">
        <v>86</v>
      </c>
      <c r="C44" s="454">
        <v>0</v>
      </c>
      <c r="D44" s="454">
        <v>0</v>
      </c>
      <c r="E44" s="454">
        <v>-4</v>
      </c>
      <c r="F44" s="454">
        <v>0</v>
      </c>
      <c r="G44" s="454">
        <v>0</v>
      </c>
      <c r="H44" s="454">
        <v>0</v>
      </c>
      <c r="I44" s="454">
        <v>0</v>
      </c>
      <c r="J44" s="454">
        <v>10</v>
      </c>
      <c r="K44" s="454">
        <v>-10</v>
      </c>
      <c r="L44" s="454">
        <v>0</v>
      </c>
      <c r="M44" s="454">
        <v>0</v>
      </c>
      <c r="N44" s="454">
        <v>0</v>
      </c>
      <c r="O44" s="482">
        <f>SUM(C44:N44)</f>
        <v>-4</v>
      </c>
      <c r="P44" s="482">
        <f t="shared" si="0"/>
        <v>-4</v>
      </c>
      <c r="Q44" s="482"/>
    </row>
    <row r="45" spans="2:17">
      <c r="B45" s="364" t="s">
        <v>85</v>
      </c>
      <c r="C45" s="454">
        <v>0</v>
      </c>
      <c r="D45" s="454">
        <v>0</v>
      </c>
      <c r="E45" s="454">
        <v>8</v>
      </c>
      <c r="F45" s="454">
        <v>0</v>
      </c>
      <c r="G45" s="454">
        <v>0</v>
      </c>
      <c r="H45" s="454">
        <v>0</v>
      </c>
      <c r="I45" s="454">
        <v>0</v>
      </c>
      <c r="J45" s="454">
        <v>10</v>
      </c>
      <c r="K45" s="454">
        <v>-10</v>
      </c>
      <c r="L45" s="454">
        <v>0</v>
      </c>
      <c r="M45" s="454">
        <v>0</v>
      </c>
      <c r="N45" s="454">
        <v>0</v>
      </c>
      <c r="O45" s="482">
        <f>SUM(C45:N45)</f>
        <v>8</v>
      </c>
      <c r="P45" s="482">
        <f t="shared" ref="P45" si="3">O45</f>
        <v>8</v>
      </c>
      <c r="Q45" s="482"/>
    </row>
    <row r="46" spans="2:17">
      <c r="B46" s="354"/>
      <c r="C46" s="454"/>
      <c r="D46" s="454"/>
      <c r="E46" s="454"/>
      <c r="F46" s="454"/>
      <c r="G46" s="454"/>
      <c r="H46" s="454"/>
      <c r="I46" s="454"/>
      <c r="J46" s="454"/>
      <c r="K46" s="454"/>
      <c r="L46" s="454"/>
      <c r="M46" s="454"/>
      <c r="N46" s="454"/>
      <c r="O46" s="481"/>
      <c r="P46" s="482"/>
      <c r="Q46" s="481"/>
    </row>
    <row r="47" spans="2:17" ht="13.95" customHeight="1">
      <c r="B47" s="355" t="s">
        <v>92</v>
      </c>
      <c r="C47" s="454"/>
      <c r="D47" s="454"/>
      <c r="E47" s="454"/>
      <c r="F47" s="454"/>
      <c r="G47" s="454"/>
      <c r="H47" s="454"/>
      <c r="I47" s="454"/>
      <c r="J47" s="454"/>
      <c r="K47" s="454"/>
      <c r="L47" s="454"/>
      <c r="M47" s="454"/>
      <c r="N47" s="454"/>
      <c r="O47" s="481"/>
      <c r="P47" s="482"/>
      <c r="Q47" s="481"/>
    </row>
    <row r="48" spans="2:17">
      <c r="B48" s="364" t="s">
        <v>93</v>
      </c>
      <c r="C48" s="454">
        <v>3461.1299999999997</v>
      </c>
      <c r="D48" s="454">
        <v>-1182.9199999999985</v>
      </c>
      <c r="E48" s="454">
        <v>3628.4500000000003</v>
      </c>
      <c r="F48" s="454">
        <v>6735.01</v>
      </c>
      <c r="G48" s="454">
        <v>6947</v>
      </c>
      <c r="H48" s="454">
        <v>4839.13</v>
      </c>
      <c r="I48" s="454">
        <v>46844.520000000011</v>
      </c>
      <c r="J48" s="454">
        <v>839.14999999999986</v>
      </c>
      <c r="K48" s="454">
        <v>13135.35</v>
      </c>
      <c r="L48" s="454">
        <v>3161.29</v>
      </c>
      <c r="M48" s="454">
        <v>8603.8199999999979</v>
      </c>
      <c r="N48" s="454">
        <v>4462.6900000000005</v>
      </c>
      <c r="O48" s="482">
        <f>SUM(C48:N48)</f>
        <v>101474.62</v>
      </c>
      <c r="P48" s="482">
        <f t="shared" si="0"/>
        <v>101474.62</v>
      </c>
      <c r="Q48" s="482"/>
    </row>
    <row r="49" spans="2:17">
      <c r="B49" s="364" t="s">
        <v>94</v>
      </c>
      <c r="C49" s="454">
        <v>0</v>
      </c>
      <c r="D49" s="454">
        <v>0</v>
      </c>
      <c r="E49" s="454">
        <v>0</v>
      </c>
      <c r="F49" s="454">
        <v>0</v>
      </c>
      <c r="G49" s="454">
        <v>0</v>
      </c>
      <c r="H49" s="454">
        <v>0</v>
      </c>
      <c r="I49" s="454">
        <v>0</v>
      </c>
      <c r="J49" s="454">
        <v>0</v>
      </c>
      <c r="K49" s="454">
        <v>0</v>
      </c>
      <c r="L49" s="454">
        <v>0</v>
      </c>
      <c r="M49" s="454">
        <v>0</v>
      </c>
      <c r="N49" s="454">
        <v>0</v>
      </c>
      <c r="O49" s="482">
        <f t="shared" ref="O49:O58" si="4">SUM(C49:N49)</f>
        <v>0</v>
      </c>
      <c r="P49" s="482">
        <f t="shared" si="0"/>
        <v>0</v>
      </c>
      <c r="Q49" s="482"/>
    </row>
    <row r="50" spans="2:17">
      <c r="B50" s="364" t="s">
        <v>95</v>
      </c>
      <c r="C50" s="454">
        <v>0</v>
      </c>
      <c r="D50" s="454">
        <v>0</v>
      </c>
      <c r="E50" s="454">
        <v>0</v>
      </c>
      <c r="F50" s="454">
        <v>0</v>
      </c>
      <c r="G50" s="454">
        <v>0</v>
      </c>
      <c r="H50" s="454">
        <v>0</v>
      </c>
      <c r="I50" s="454">
        <v>0</v>
      </c>
      <c r="J50" s="454">
        <v>0</v>
      </c>
      <c r="K50" s="454">
        <v>0</v>
      </c>
      <c r="L50" s="454">
        <v>0</v>
      </c>
      <c r="M50" s="454">
        <v>0</v>
      </c>
      <c r="N50" s="454">
        <v>0</v>
      </c>
      <c r="O50" s="482">
        <f t="shared" si="4"/>
        <v>0</v>
      </c>
      <c r="P50" s="482">
        <f t="shared" si="0"/>
        <v>0</v>
      </c>
      <c r="Q50" s="482"/>
    </row>
    <row r="51" spans="2:17">
      <c r="B51" s="364" t="s">
        <v>96</v>
      </c>
      <c r="C51" s="454">
        <v>0</v>
      </c>
      <c r="D51" s="454">
        <v>0</v>
      </c>
      <c r="E51" s="454">
        <v>0</v>
      </c>
      <c r="F51" s="454">
        <v>0</v>
      </c>
      <c r="G51" s="454">
        <v>0</v>
      </c>
      <c r="H51" s="454">
        <v>0</v>
      </c>
      <c r="I51" s="454">
        <v>0</v>
      </c>
      <c r="J51" s="454">
        <v>0</v>
      </c>
      <c r="K51" s="454">
        <v>0</v>
      </c>
      <c r="L51" s="454">
        <v>0</v>
      </c>
      <c r="M51" s="454">
        <v>0</v>
      </c>
      <c r="N51" s="454">
        <v>0</v>
      </c>
      <c r="O51" s="482">
        <f t="shared" si="4"/>
        <v>0</v>
      </c>
      <c r="P51" s="482">
        <f t="shared" si="0"/>
        <v>0</v>
      </c>
      <c r="Q51" s="482"/>
    </row>
    <row r="52" spans="2:17">
      <c r="B52" s="364" t="s">
        <v>97</v>
      </c>
      <c r="C52" s="454">
        <v>0</v>
      </c>
      <c r="D52" s="454">
        <v>0</v>
      </c>
      <c r="E52" s="454">
        <v>0</v>
      </c>
      <c r="F52" s="454">
        <v>0</v>
      </c>
      <c r="G52" s="454">
        <v>0</v>
      </c>
      <c r="H52" s="454">
        <v>0</v>
      </c>
      <c r="I52" s="454">
        <v>0</v>
      </c>
      <c r="J52" s="454">
        <v>0</v>
      </c>
      <c r="K52" s="454">
        <v>0</v>
      </c>
      <c r="L52" s="454">
        <v>0</v>
      </c>
      <c r="M52" s="454">
        <v>0</v>
      </c>
      <c r="N52" s="454">
        <v>0</v>
      </c>
      <c r="O52" s="482">
        <f t="shared" si="4"/>
        <v>0</v>
      </c>
      <c r="P52" s="482">
        <f t="shared" si="0"/>
        <v>0</v>
      </c>
      <c r="Q52" s="482"/>
    </row>
    <row r="53" spans="2:17">
      <c r="B53" s="364" t="s">
        <v>98</v>
      </c>
      <c r="C53" s="454">
        <v>0</v>
      </c>
      <c r="D53" s="454">
        <v>0</v>
      </c>
      <c r="E53" s="454">
        <v>0</v>
      </c>
      <c r="F53" s="454">
        <v>0</v>
      </c>
      <c r="G53" s="454">
        <v>0</v>
      </c>
      <c r="H53" s="454">
        <v>0</v>
      </c>
      <c r="I53" s="454">
        <v>0</v>
      </c>
      <c r="J53" s="454">
        <v>0</v>
      </c>
      <c r="K53" s="454">
        <v>0</v>
      </c>
      <c r="L53" s="454">
        <v>0</v>
      </c>
      <c r="M53" s="454">
        <v>0</v>
      </c>
      <c r="N53" s="454">
        <v>0</v>
      </c>
      <c r="O53" s="482">
        <f t="shared" si="4"/>
        <v>0</v>
      </c>
      <c r="P53" s="482">
        <f t="shared" si="0"/>
        <v>0</v>
      </c>
      <c r="Q53" s="482"/>
    </row>
    <row r="54" spans="2:17">
      <c r="B54" s="364" t="s">
        <v>99</v>
      </c>
      <c r="C54" s="454">
        <v>0</v>
      </c>
      <c r="D54" s="454">
        <v>0</v>
      </c>
      <c r="E54" s="454">
        <v>0</v>
      </c>
      <c r="F54" s="454">
        <v>0</v>
      </c>
      <c r="G54" s="454">
        <v>0</v>
      </c>
      <c r="H54" s="454">
        <v>0</v>
      </c>
      <c r="I54" s="454">
        <v>0</v>
      </c>
      <c r="J54" s="454">
        <v>0</v>
      </c>
      <c r="K54" s="454">
        <v>0</v>
      </c>
      <c r="L54" s="454">
        <v>0</v>
      </c>
      <c r="M54" s="454">
        <v>0</v>
      </c>
      <c r="N54" s="454">
        <v>0</v>
      </c>
      <c r="O54" s="482">
        <f t="shared" si="4"/>
        <v>0</v>
      </c>
      <c r="P54" s="482">
        <f t="shared" si="0"/>
        <v>0</v>
      </c>
      <c r="Q54" s="482"/>
    </row>
    <row r="55" spans="2:17">
      <c r="B55" s="364" t="s">
        <v>100</v>
      </c>
      <c r="C55" s="454">
        <v>0</v>
      </c>
      <c r="D55" s="454">
        <v>0</v>
      </c>
      <c r="E55" s="454">
        <v>0</v>
      </c>
      <c r="F55" s="454">
        <v>0</v>
      </c>
      <c r="G55" s="454">
        <v>0</v>
      </c>
      <c r="H55" s="454">
        <v>0</v>
      </c>
      <c r="I55" s="454">
        <v>0</v>
      </c>
      <c r="J55" s="454">
        <v>0</v>
      </c>
      <c r="K55" s="454">
        <v>0</v>
      </c>
      <c r="L55" s="454">
        <v>0</v>
      </c>
      <c r="M55" s="454">
        <v>0</v>
      </c>
      <c r="N55" s="454">
        <v>0</v>
      </c>
      <c r="O55" s="482">
        <f t="shared" si="4"/>
        <v>0</v>
      </c>
      <c r="P55" s="482">
        <f t="shared" si="0"/>
        <v>0</v>
      </c>
      <c r="Q55" s="482"/>
    </row>
    <row r="56" spans="2:17">
      <c r="B56" s="364" t="s">
        <v>101</v>
      </c>
      <c r="C56" s="454">
        <v>0</v>
      </c>
      <c r="D56" s="454">
        <v>0</v>
      </c>
      <c r="E56" s="454">
        <v>0</v>
      </c>
      <c r="F56" s="454">
        <v>0</v>
      </c>
      <c r="G56" s="454">
        <v>0</v>
      </c>
      <c r="H56" s="454">
        <v>0</v>
      </c>
      <c r="I56" s="454">
        <v>0</v>
      </c>
      <c r="J56" s="454">
        <v>0</v>
      </c>
      <c r="K56" s="454">
        <v>0</v>
      </c>
      <c r="L56" s="454">
        <v>0</v>
      </c>
      <c r="M56" s="454">
        <v>0</v>
      </c>
      <c r="N56" s="454">
        <v>0</v>
      </c>
      <c r="O56" s="482">
        <f t="shared" si="4"/>
        <v>0</v>
      </c>
      <c r="P56" s="482">
        <f t="shared" si="0"/>
        <v>0</v>
      </c>
      <c r="Q56" s="482"/>
    </row>
    <row r="57" spans="2:17">
      <c r="B57" s="364" t="s">
        <v>102</v>
      </c>
      <c r="C57" s="454">
        <v>0</v>
      </c>
      <c r="D57" s="454">
        <v>0</v>
      </c>
      <c r="E57" s="454">
        <v>0</v>
      </c>
      <c r="F57" s="454">
        <v>0</v>
      </c>
      <c r="G57" s="454">
        <v>0</v>
      </c>
      <c r="H57" s="454">
        <v>0</v>
      </c>
      <c r="I57" s="454">
        <v>0</v>
      </c>
      <c r="J57" s="454">
        <v>0</v>
      </c>
      <c r="K57" s="454">
        <v>0</v>
      </c>
      <c r="L57" s="454">
        <v>0</v>
      </c>
      <c r="M57" s="454">
        <v>0</v>
      </c>
      <c r="N57" s="454">
        <v>0</v>
      </c>
      <c r="O57" s="482">
        <f t="shared" si="4"/>
        <v>0</v>
      </c>
      <c r="P57" s="482">
        <f t="shared" si="0"/>
        <v>0</v>
      </c>
      <c r="Q57" s="482"/>
    </row>
    <row r="58" spans="2:17">
      <c r="B58" s="364" t="s">
        <v>103</v>
      </c>
      <c r="C58" s="454">
        <v>0</v>
      </c>
      <c r="D58" s="454">
        <v>0</v>
      </c>
      <c r="E58" s="454">
        <v>0</v>
      </c>
      <c r="F58" s="454">
        <v>0</v>
      </c>
      <c r="G58" s="454">
        <v>0</v>
      </c>
      <c r="H58" s="454">
        <v>0</v>
      </c>
      <c r="I58" s="454">
        <v>0</v>
      </c>
      <c r="J58" s="454">
        <v>0</v>
      </c>
      <c r="K58" s="454">
        <v>0</v>
      </c>
      <c r="L58" s="454">
        <v>0</v>
      </c>
      <c r="M58" s="454">
        <v>0</v>
      </c>
      <c r="N58" s="454">
        <v>0</v>
      </c>
      <c r="O58" s="482">
        <f t="shared" si="4"/>
        <v>0</v>
      </c>
      <c r="P58" s="482">
        <f t="shared" si="0"/>
        <v>0</v>
      </c>
      <c r="Q58" s="482"/>
    </row>
    <row r="59" spans="2:17">
      <c r="C59" s="454"/>
      <c r="D59" s="454"/>
      <c r="E59" s="454"/>
      <c r="F59" s="454"/>
      <c r="G59" s="454"/>
      <c r="H59" s="454"/>
      <c r="I59" s="454"/>
      <c r="J59" s="454"/>
      <c r="K59" s="454"/>
      <c r="L59" s="454"/>
      <c r="M59" s="454"/>
      <c r="N59" s="454"/>
      <c r="O59" s="481"/>
      <c r="P59" s="482"/>
      <c r="Q59" s="481"/>
    </row>
    <row r="60" spans="2:17">
      <c r="B60" s="355" t="s">
        <v>105</v>
      </c>
      <c r="C60" s="454"/>
      <c r="D60" s="454"/>
      <c r="E60" s="454"/>
      <c r="F60" s="454"/>
      <c r="G60" s="454"/>
      <c r="H60" s="454"/>
      <c r="I60" s="454"/>
      <c r="J60" s="454"/>
      <c r="K60" s="454"/>
      <c r="L60" s="454"/>
      <c r="M60" s="454"/>
      <c r="N60" s="454"/>
      <c r="O60" s="481"/>
      <c r="P60" s="482"/>
      <c r="Q60" s="481"/>
    </row>
    <row r="61" spans="2:17">
      <c r="B61" s="364" t="s">
        <v>106</v>
      </c>
      <c r="C61" s="454">
        <v>0</v>
      </c>
      <c r="D61" s="454">
        <v>0</v>
      </c>
      <c r="E61" s="454">
        <v>0</v>
      </c>
      <c r="F61" s="454">
        <v>0</v>
      </c>
      <c r="G61" s="454">
        <v>0</v>
      </c>
      <c r="H61" s="454">
        <v>0</v>
      </c>
      <c r="I61" s="454">
        <v>0</v>
      </c>
      <c r="J61" s="454">
        <v>0</v>
      </c>
      <c r="K61" s="454">
        <v>0</v>
      </c>
      <c r="L61" s="454">
        <v>0</v>
      </c>
      <c r="M61" s="454">
        <v>0</v>
      </c>
      <c r="N61" s="454">
        <v>0</v>
      </c>
      <c r="O61" s="482">
        <f>SUM(C61:N61)</f>
        <v>0</v>
      </c>
      <c r="P61" s="482">
        <f t="shared" si="0"/>
        <v>0</v>
      </c>
      <c r="Q61" s="482"/>
    </row>
    <row r="62" spans="2:17">
      <c r="C62" s="454"/>
      <c r="D62" s="454"/>
      <c r="E62" s="454"/>
      <c r="F62" s="454"/>
      <c r="G62" s="454"/>
      <c r="H62" s="454"/>
      <c r="I62" s="454"/>
      <c r="J62" s="454"/>
      <c r="K62" s="454"/>
      <c r="L62" s="454"/>
      <c r="M62" s="454"/>
      <c r="N62" s="454"/>
      <c r="O62" s="481"/>
      <c r="P62" s="482"/>
      <c r="Q62" s="481"/>
    </row>
    <row r="63" spans="2:17">
      <c r="B63" s="355" t="s">
        <v>108</v>
      </c>
      <c r="C63" s="454"/>
      <c r="D63" s="454"/>
      <c r="E63" s="454"/>
      <c r="F63" s="454"/>
      <c r="G63" s="454"/>
      <c r="H63" s="454"/>
      <c r="I63" s="454"/>
      <c r="J63" s="454"/>
      <c r="K63" s="454"/>
      <c r="L63" s="454"/>
      <c r="M63" s="454"/>
      <c r="N63" s="454"/>
      <c r="O63" s="481"/>
      <c r="P63" s="482"/>
      <c r="Q63" s="481"/>
    </row>
    <row r="64" spans="2:17">
      <c r="B64" s="364" t="s">
        <v>147</v>
      </c>
      <c r="C64" s="454">
        <v>0</v>
      </c>
      <c r="D64" s="454">
        <v>0</v>
      </c>
      <c r="E64" s="454">
        <v>0</v>
      </c>
      <c r="F64" s="454">
        <v>0</v>
      </c>
      <c r="G64" s="454">
        <v>0</v>
      </c>
      <c r="H64" s="454">
        <v>0</v>
      </c>
      <c r="I64" s="454">
        <v>0</v>
      </c>
      <c r="J64" s="454">
        <v>0</v>
      </c>
      <c r="K64" s="454">
        <v>0</v>
      </c>
      <c r="L64" s="454">
        <v>0</v>
      </c>
      <c r="M64" s="454">
        <v>0</v>
      </c>
      <c r="N64" s="454">
        <v>0</v>
      </c>
      <c r="O64" s="482">
        <f>SUM(C64:N64)</f>
        <v>0</v>
      </c>
      <c r="P64" s="482">
        <f t="shared" si="0"/>
        <v>0</v>
      </c>
      <c r="Q64" s="482"/>
    </row>
    <row r="65" spans="2:17">
      <c r="B65" s="364" t="s">
        <v>41</v>
      </c>
      <c r="C65" s="454">
        <v>0</v>
      </c>
      <c r="D65" s="454">
        <v>0</v>
      </c>
      <c r="E65" s="454">
        <v>0</v>
      </c>
      <c r="F65" s="460">
        <v>0</v>
      </c>
      <c r="G65" s="460">
        <v>0</v>
      </c>
      <c r="H65" s="454">
        <v>0</v>
      </c>
      <c r="I65" s="454">
        <v>0</v>
      </c>
      <c r="J65" s="454">
        <v>0</v>
      </c>
      <c r="K65" s="454">
        <v>0</v>
      </c>
      <c r="L65" s="454">
        <v>0</v>
      </c>
      <c r="M65" s="454">
        <v>0</v>
      </c>
      <c r="N65" s="454">
        <v>0</v>
      </c>
      <c r="O65" s="482">
        <f>SUM(C65:N65)</f>
        <v>0</v>
      </c>
      <c r="P65" s="482">
        <f t="shared" si="0"/>
        <v>0</v>
      </c>
      <c r="Q65" s="482"/>
    </row>
    <row r="66" spans="2:17">
      <c r="B66" s="363"/>
      <c r="C66" s="459"/>
      <c r="D66" s="459"/>
      <c r="E66" s="459"/>
      <c r="F66" s="459"/>
      <c r="G66" s="459"/>
      <c r="H66" s="459"/>
      <c r="I66" s="459"/>
      <c r="J66" s="459"/>
      <c r="K66" s="459"/>
      <c r="L66" s="459"/>
      <c r="M66" s="459"/>
      <c r="N66" s="459"/>
      <c r="O66" s="483"/>
      <c r="P66" s="484"/>
      <c r="Q66" s="483"/>
    </row>
    <row r="67" spans="2:17">
      <c r="B67" s="359" t="s">
        <v>150</v>
      </c>
      <c r="C67" s="458">
        <f>SUM(C7:C8,C16:C20,C23:C26,C29,C32:C33,C36:C37,C40:C41,C44:C45,C48:C58,C61,C64:C65)</f>
        <v>3739.5599999999995</v>
      </c>
      <c r="D67" s="458">
        <f t="shared" ref="D67:N67" si="5">SUM(D7:D8,D16:D20,D23:D26,D29,D32:D33,D36:D37,D40:D41,D44:D45,D48:D58,D61,D64:D65)</f>
        <v>-924.52999999999838</v>
      </c>
      <c r="E67" s="458">
        <f t="shared" si="5"/>
        <v>4083.27</v>
      </c>
      <c r="F67" s="458">
        <f t="shared" si="5"/>
        <v>7018.34</v>
      </c>
      <c r="G67" s="458">
        <f t="shared" si="5"/>
        <v>7542</v>
      </c>
      <c r="H67" s="458">
        <f t="shared" si="5"/>
        <v>5063.75</v>
      </c>
      <c r="I67" s="629">
        <f t="shared" si="5"/>
        <v>50708.710000000014</v>
      </c>
      <c r="J67" s="629">
        <f>SUM(J7:J8,J16:J20,J23:J26,J29,J32:J33,J36:J37,J40:J41,J44:J45,J48:J58,J61,J64:J65)</f>
        <v>1604356.01</v>
      </c>
      <c r="K67" s="458">
        <f>SUM(K7:K8,K16:K20,K23:K26,K29,K32:K33,K36:K37,K40:K41,K44:K45,K48:K58,K61,K64:K65)</f>
        <v>22548.439999999991</v>
      </c>
      <c r="L67" s="458">
        <f t="shared" si="5"/>
        <v>1212981.6400000001</v>
      </c>
      <c r="M67" s="458">
        <f t="shared" si="5"/>
        <v>126985.26999999992</v>
      </c>
      <c r="N67" s="458">
        <f t="shared" si="5"/>
        <v>466228.5799999999</v>
      </c>
      <c r="O67" s="458">
        <f>SUM(O7:O8,O16:O20,O23:O25,O29,O32:O33,O36:O37,O40:O41,O44:O45,O48:O58,O61,O64:O65)</f>
        <v>3510331.04</v>
      </c>
      <c r="P67" s="458">
        <f>O67</f>
        <v>3510331.04</v>
      </c>
      <c r="Q67" s="458">
        <f>SUM(Q7:Q8,Q16:Q20,Q23:Q26,Q29,Q32:Q33,Q36:Q37,Q40:Q41,Q44:Q45,Q48:Q58,Q61,Q64:Q65)</f>
        <v>73000</v>
      </c>
    </row>
    <row r="68" spans="2:17">
      <c r="B68" s="364"/>
      <c r="C68" s="454"/>
      <c r="D68" s="454"/>
      <c r="E68" s="454"/>
      <c r="F68" s="454"/>
      <c r="G68" s="454"/>
      <c r="H68" s="454"/>
      <c r="I68" s="454"/>
      <c r="J68" s="454"/>
      <c r="K68" s="454"/>
      <c r="L68" s="454"/>
      <c r="M68" s="454"/>
      <c r="N68" s="454"/>
      <c r="O68" s="461"/>
      <c r="P68" s="461"/>
      <c r="Q68" s="461"/>
    </row>
    <row r="69" spans="2:17">
      <c r="B69" s="334" t="s">
        <v>134</v>
      </c>
      <c r="C69" s="454"/>
      <c r="D69" s="454"/>
      <c r="E69" s="454"/>
      <c r="F69" s="454"/>
      <c r="G69" s="454"/>
      <c r="H69" s="454"/>
      <c r="I69" s="454"/>
      <c r="J69" s="454"/>
      <c r="K69" s="454"/>
      <c r="L69" s="454"/>
      <c r="M69" s="454"/>
      <c r="N69" s="454"/>
      <c r="O69" s="461"/>
      <c r="P69" s="461"/>
      <c r="Q69" s="454"/>
    </row>
    <row r="70" spans="2:17">
      <c r="B70" s="335" t="s">
        <v>72</v>
      </c>
      <c r="C70" s="455"/>
      <c r="D70" s="455"/>
      <c r="E70" s="455"/>
      <c r="F70" s="464"/>
      <c r="G70" s="455"/>
      <c r="H70" s="455"/>
      <c r="I70" s="455"/>
      <c r="J70" s="455"/>
      <c r="K70" s="455"/>
      <c r="L70" s="455"/>
      <c r="M70" s="455"/>
      <c r="N70" s="455"/>
      <c r="O70" s="464"/>
      <c r="P70" s="464"/>
      <c r="Q70" s="464">
        <v>2293000</v>
      </c>
    </row>
    <row r="71" spans="2:17">
      <c r="B71" s="361" t="s">
        <v>135</v>
      </c>
      <c r="C71" s="453">
        <v>0</v>
      </c>
      <c r="D71" s="453">
        <v>0</v>
      </c>
      <c r="E71" s="453">
        <v>0</v>
      </c>
      <c r="F71" s="453">
        <v>0</v>
      </c>
      <c r="G71" s="453">
        <v>0</v>
      </c>
      <c r="H71" s="453">
        <v>0</v>
      </c>
      <c r="I71" s="453">
        <v>0</v>
      </c>
      <c r="J71" s="453">
        <v>0</v>
      </c>
      <c r="K71" s="453">
        <v>0</v>
      </c>
      <c r="L71" s="453">
        <v>0</v>
      </c>
      <c r="M71" s="453">
        <v>0</v>
      </c>
      <c r="N71" s="453">
        <v>0</v>
      </c>
      <c r="O71" s="485">
        <f>SUM(C71:N71)</f>
        <v>0</v>
      </c>
      <c r="P71" s="485">
        <f t="shared" ref="P71:P107" si="6">O71</f>
        <v>0</v>
      </c>
      <c r="Q71" s="486"/>
    </row>
    <row r="72" spans="2:17">
      <c r="B72" s="364" t="s">
        <v>136</v>
      </c>
      <c r="C72" s="454">
        <v>2372.4899999999998</v>
      </c>
      <c r="D72" s="454">
        <v>9031</v>
      </c>
      <c r="E72" s="454">
        <v>110708</v>
      </c>
      <c r="F72" s="454">
        <v>75064</v>
      </c>
      <c r="G72" s="454">
        <v>361643</v>
      </c>
      <c r="H72" s="454">
        <v>156204</v>
      </c>
      <c r="I72" s="454">
        <v>76600.040000000008</v>
      </c>
      <c r="J72" s="454">
        <v>128918.77</v>
      </c>
      <c r="K72" s="454">
        <v>87238</v>
      </c>
      <c r="L72" s="454">
        <v>3585.7199999999975</v>
      </c>
      <c r="M72" s="454">
        <v>5689.6299999999992</v>
      </c>
      <c r="N72" s="454">
        <v>271280.57999999996</v>
      </c>
      <c r="O72" s="482">
        <f>SUM(C72:N72)</f>
        <v>1288335.23</v>
      </c>
      <c r="P72" s="482">
        <f t="shared" si="6"/>
        <v>1288335.23</v>
      </c>
      <c r="Q72" s="481"/>
    </row>
    <row r="73" spans="2:17">
      <c r="B73" s="364" t="s">
        <v>137</v>
      </c>
      <c r="C73" s="454">
        <v>1845</v>
      </c>
      <c r="D73" s="454">
        <v>4163</v>
      </c>
      <c r="E73" s="454">
        <v>3070</v>
      </c>
      <c r="F73" s="454">
        <v>3110</v>
      </c>
      <c r="G73" s="454">
        <v>2196</v>
      </c>
      <c r="H73" s="454">
        <v>3700</v>
      </c>
      <c r="I73" s="454">
        <v>2801.9400000000005</v>
      </c>
      <c r="J73" s="454">
        <v>4719.3600000000015</v>
      </c>
      <c r="K73" s="454">
        <v>5744</v>
      </c>
      <c r="L73" s="454">
        <v>5240.25</v>
      </c>
      <c r="M73" s="454">
        <v>4743.3200000000015</v>
      </c>
      <c r="N73" s="454">
        <v>5664.8600000000033</v>
      </c>
      <c r="O73" s="482">
        <f>SUM(C73:N73)</f>
        <v>46997.73</v>
      </c>
      <c r="P73" s="482">
        <f t="shared" si="6"/>
        <v>46997.73</v>
      </c>
      <c r="Q73" s="481"/>
    </row>
    <row r="74" spans="2:17">
      <c r="B74" s="364" t="s">
        <v>138</v>
      </c>
      <c r="C74" s="454">
        <v>0</v>
      </c>
      <c r="D74" s="454">
        <v>0</v>
      </c>
      <c r="E74" s="454">
        <v>0</v>
      </c>
      <c r="F74" s="454">
        <v>0</v>
      </c>
      <c r="G74" s="454">
        <v>0</v>
      </c>
      <c r="H74" s="454">
        <v>0</v>
      </c>
      <c r="I74" s="454">
        <v>0</v>
      </c>
      <c r="J74" s="454">
        <v>0</v>
      </c>
      <c r="K74" s="454">
        <v>0</v>
      </c>
      <c r="L74" s="454">
        <v>0</v>
      </c>
      <c r="M74" s="454">
        <v>0</v>
      </c>
      <c r="N74" s="454">
        <v>0</v>
      </c>
      <c r="O74" s="482">
        <f>SUM(C74:N74)</f>
        <v>0</v>
      </c>
      <c r="P74" s="482">
        <f t="shared" si="6"/>
        <v>0</v>
      </c>
      <c r="Q74" s="481"/>
    </row>
    <row r="75" spans="2:17">
      <c r="B75" s="365" t="s">
        <v>139</v>
      </c>
      <c r="C75" s="455">
        <v>0</v>
      </c>
      <c r="D75" s="455">
        <v>0</v>
      </c>
      <c r="E75" s="455">
        <v>0</v>
      </c>
      <c r="F75" s="455">
        <v>0</v>
      </c>
      <c r="G75" s="455">
        <v>0</v>
      </c>
      <c r="H75" s="455">
        <v>0</v>
      </c>
      <c r="I75" s="455">
        <v>0</v>
      </c>
      <c r="J75" s="455">
        <v>0</v>
      </c>
      <c r="K75" s="455">
        <v>0</v>
      </c>
      <c r="L75" s="455">
        <v>0</v>
      </c>
      <c r="M75" s="455">
        <v>0</v>
      </c>
      <c r="N75" s="455">
        <v>0</v>
      </c>
      <c r="O75" s="487">
        <f>SUM(C75:N75)</f>
        <v>0</v>
      </c>
      <c r="P75" s="487">
        <f t="shared" si="6"/>
        <v>0</v>
      </c>
      <c r="Q75" s="488"/>
    </row>
    <row r="76" spans="2:17">
      <c r="B76" s="364"/>
      <c r="C76" s="454"/>
      <c r="D76" s="454"/>
      <c r="E76" s="454"/>
      <c r="F76" s="454"/>
      <c r="G76" s="454"/>
      <c r="H76" s="454"/>
      <c r="I76" s="454"/>
      <c r="J76" s="454"/>
      <c r="K76" s="454"/>
      <c r="L76" s="454"/>
      <c r="M76" s="454"/>
      <c r="N76" s="454"/>
      <c r="O76" s="461"/>
      <c r="P76" s="461"/>
      <c r="Q76" s="454"/>
    </row>
    <row r="77" spans="2:17">
      <c r="B77" s="335" t="s">
        <v>371</v>
      </c>
      <c r="C77" s="455"/>
      <c r="D77" s="455"/>
      <c r="E77" s="455"/>
      <c r="F77" s="455"/>
      <c r="G77" s="455"/>
      <c r="H77" s="455"/>
      <c r="I77" s="455"/>
      <c r="J77" s="455"/>
      <c r="K77" s="455"/>
      <c r="L77" s="455"/>
      <c r="M77" s="455"/>
      <c r="N77" s="455"/>
      <c r="O77" s="464"/>
      <c r="P77" s="464"/>
      <c r="Q77" s="464">
        <v>600000</v>
      </c>
    </row>
    <row r="78" spans="2:17">
      <c r="B78" s="361" t="s">
        <v>135</v>
      </c>
      <c r="C78" s="453">
        <v>0</v>
      </c>
      <c r="D78" s="453">
        <v>0</v>
      </c>
      <c r="E78" s="453">
        <v>0</v>
      </c>
      <c r="F78" s="453">
        <v>0</v>
      </c>
      <c r="G78" s="453">
        <v>0</v>
      </c>
      <c r="H78" s="453">
        <v>0</v>
      </c>
      <c r="I78" s="453">
        <v>0</v>
      </c>
      <c r="J78" s="453">
        <v>0</v>
      </c>
      <c r="K78" s="453">
        <v>0</v>
      </c>
      <c r="L78" s="453">
        <v>0</v>
      </c>
      <c r="M78" s="453">
        <v>0</v>
      </c>
      <c r="N78" s="453">
        <v>0</v>
      </c>
      <c r="O78" s="485">
        <f>SUM(C78:N78)</f>
        <v>0</v>
      </c>
      <c r="P78" s="485">
        <f t="shared" si="6"/>
        <v>0</v>
      </c>
      <c r="Q78" s="486"/>
    </row>
    <row r="79" spans="2:17">
      <c r="B79" s="364" t="s">
        <v>136</v>
      </c>
      <c r="C79" s="454">
        <v>79508.899999999994</v>
      </c>
      <c r="D79" s="454">
        <v>-88471.17</v>
      </c>
      <c r="E79" s="454">
        <v>72783.929999999993</v>
      </c>
      <c r="F79" s="454">
        <v>97613.98</v>
      </c>
      <c r="G79" s="454">
        <v>49483</v>
      </c>
      <c r="H79" s="454">
        <v>36705</v>
      </c>
      <c r="I79" s="454">
        <f>20997.65-544-300</f>
        <v>20153.650000000001</v>
      </c>
      <c r="J79" s="454">
        <f>8931-738-28</f>
        <v>8165</v>
      </c>
      <c r="K79" s="454">
        <v>9405</v>
      </c>
      <c r="L79" s="454">
        <v>18804.240000000002</v>
      </c>
      <c r="M79" s="454">
        <v>94293.759999999995</v>
      </c>
      <c r="N79" s="454">
        <v>31046.2</v>
      </c>
      <c r="O79" s="482">
        <f>SUM(C79:N79)</f>
        <v>429491.49</v>
      </c>
      <c r="P79" s="482">
        <f t="shared" si="6"/>
        <v>429491.49</v>
      </c>
      <c r="Q79" s="481"/>
    </row>
    <row r="80" spans="2:17">
      <c r="B80" s="364" t="s">
        <v>129</v>
      </c>
      <c r="C80" s="454">
        <v>1480</v>
      </c>
      <c r="D80" s="454">
        <v>1774</v>
      </c>
      <c r="E80" s="454">
        <v>1164</v>
      </c>
      <c r="F80" s="454">
        <v>-1461</v>
      </c>
      <c r="G80" s="454">
        <v>1069</v>
      </c>
      <c r="H80" s="454">
        <v>832</v>
      </c>
      <c r="I80" s="454">
        <f>153.97+544+300</f>
        <v>997.97</v>
      </c>
      <c r="J80" s="454">
        <f>302+738+28</f>
        <v>1068</v>
      </c>
      <c r="K80" s="454">
        <v>969</v>
      </c>
      <c r="L80" s="454">
        <v>1016.3700000000001</v>
      </c>
      <c r="M80" s="454">
        <v>554.58000000000004</v>
      </c>
      <c r="N80" s="454">
        <v>995.41000000000008</v>
      </c>
      <c r="O80" s="482">
        <f>SUM(C80:N80)</f>
        <v>10459.33</v>
      </c>
      <c r="P80" s="482">
        <f t="shared" si="6"/>
        <v>10459.33</v>
      </c>
      <c r="Q80" s="481"/>
    </row>
    <row r="81" spans="2:17">
      <c r="B81" s="364" t="s">
        <v>138</v>
      </c>
      <c r="C81" s="454">
        <v>0</v>
      </c>
      <c r="D81" s="454">
        <v>0</v>
      </c>
      <c r="E81" s="454">
        <v>0</v>
      </c>
      <c r="F81" s="454">
        <v>0</v>
      </c>
      <c r="G81" s="454">
        <v>0</v>
      </c>
      <c r="H81" s="454">
        <v>0</v>
      </c>
      <c r="I81" s="454">
        <v>0</v>
      </c>
      <c r="J81" s="454">
        <v>0</v>
      </c>
      <c r="K81" s="454">
        <v>0</v>
      </c>
      <c r="L81" s="454">
        <v>0</v>
      </c>
      <c r="M81" s="454">
        <v>0</v>
      </c>
      <c r="N81" s="454">
        <v>0</v>
      </c>
      <c r="O81" s="482">
        <f>SUM(C81:N81)</f>
        <v>0</v>
      </c>
      <c r="P81" s="482">
        <f t="shared" si="6"/>
        <v>0</v>
      </c>
      <c r="Q81" s="481"/>
    </row>
    <row r="82" spans="2:17">
      <c r="B82" s="365" t="s">
        <v>139</v>
      </c>
      <c r="C82" s="455">
        <v>0</v>
      </c>
      <c r="D82" s="455">
        <v>0</v>
      </c>
      <c r="E82" s="455">
        <v>0</v>
      </c>
      <c r="F82" s="455">
        <v>0</v>
      </c>
      <c r="G82" s="455">
        <v>0</v>
      </c>
      <c r="H82" s="455">
        <v>0</v>
      </c>
      <c r="I82" s="455">
        <v>0</v>
      </c>
      <c r="J82" s="455">
        <v>0</v>
      </c>
      <c r="K82" s="455">
        <v>0</v>
      </c>
      <c r="L82" s="455">
        <v>0</v>
      </c>
      <c r="M82" s="455">
        <v>0</v>
      </c>
      <c r="N82" s="455">
        <v>0</v>
      </c>
      <c r="O82" s="487">
        <f>SUM(C82:N82)</f>
        <v>0</v>
      </c>
      <c r="P82" s="487">
        <f t="shared" si="6"/>
        <v>0</v>
      </c>
      <c r="Q82" s="488"/>
    </row>
    <row r="83" spans="2:17">
      <c r="B83" s="364"/>
      <c r="C83" s="454"/>
      <c r="D83" s="454"/>
      <c r="E83" s="454"/>
      <c r="F83" s="454"/>
      <c r="G83" s="454"/>
      <c r="H83" s="454"/>
      <c r="I83" s="454"/>
      <c r="J83" s="454"/>
      <c r="K83" s="454"/>
      <c r="L83" s="454"/>
      <c r="M83" s="454"/>
      <c r="N83" s="454"/>
      <c r="O83" s="461"/>
      <c r="P83" s="461"/>
      <c r="Q83" s="454"/>
    </row>
    <row r="84" spans="2:17">
      <c r="B84" s="335" t="s">
        <v>146</v>
      </c>
      <c r="C84" s="455"/>
      <c r="D84" s="455"/>
      <c r="E84" s="455"/>
      <c r="F84" s="455"/>
      <c r="G84" s="464"/>
      <c r="H84" s="455"/>
      <c r="I84" s="455"/>
      <c r="J84" s="455"/>
      <c r="K84" s="455"/>
      <c r="L84" s="454"/>
      <c r="M84" s="455"/>
      <c r="N84" s="455"/>
      <c r="O84" s="464"/>
      <c r="P84" s="464"/>
      <c r="Q84" s="464">
        <f>0</f>
        <v>0</v>
      </c>
    </row>
    <row r="85" spans="2:17">
      <c r="B85" s="361" t="s">
        <v>135</v>
      </c>
      <c r="C85" s="453">
        <v>0</v>
      </c>
      <c r="D85" s="453">
        <v>0</v>
      </c>
      <c r="E85" s="453">
        <v>0</v>
      </c>
      <c r="F85" s="453">
        <v>0</v>
      </c>
      <c r="G85" s="453">
        <v>0</v>
      </c>
      <c r="H85" s="453">
        <v>0</v>
      </c>
      <c r="I85" s="453">
        <v>0</v>
      </c>
      <c r="J85" s="453">
        <v>0</v>
      </c>
      <c r="K85" s="453">
        <v>0</v>
      </c>
      <c r="L85" s="453">
        <v>0</v>
      </c>
      <c r="M85" s="453">
        <v>0</v>
      </c>
      <c r="N85" s="453">
        <v>0</v>
      </c>
      <c r="O85" s="485">
        <f>SUM(C85:N85)</f>
        <v>0</v>
      </c>
      <c r="P85" s="485">
        <f t="shared" si="6"/>
        <v>0</v>
      </c>
      <c r="Q85" s="486"/>
    </row>
    <row r="86" spans="2:17">
      <c r="B86" s="364" t="s">
        <v>136</v>
      </c>
      <c r="C86" s="454">
        <v>0</v>
      </c>
      <c r="D86" s="454">
        <v>0</v>
      </c>
      <c r="E86" s="454">
        <v>0</v>
      </c>
      <c r="F86" s="454">
        <v>0</v>
      </c>
      <c r="G86" s="454">
        <v>0</v>
      </c>
      <c r="H86" s="454">
        <v>0</v>
      </c>
      <c r="I86" s="454">
        <v>0</v>
      </c>
      <c r="J86" s="454">
        <v>0</v>
      </c>
      <c r="K86" s="454">
        <v>0</v>
      </c>
      <c r="L86" s="454">
        <v>0</v>
      </c>
      <c r="M86" s="454">
        <v>0</v>
      </c>
      <c r="N86" s="454">
        <v>0</v>
      </c>
      <c r="O86" s="482">
        <f>SUM(C86:N86)</f>
        <v>0</v>
      </c>
      <c r="P86" s="482">
        <f t="shared" si="6"/>
        <v>0</v>
      </c>
      <c r="Q86" s="481"/>
    </row>
    <row r="87" spans="2:17">
      <c r="B87" s="364" t="s">
        <v>129</v>
      </c>
      <c r="C87" s="454">
        <v>0</v>
      </c>
      <c r="D87" s="454">
        <v>0</v>
      </c>
      <c r="E87" s="454">
        <v>0</v>
      </c>
      <c r="F87" s="454">
        <v>0</v>
      </c>
      <c r="G87" s="454">
        <v>0</v>
      </c>
      <c r="H87" s="454">
        <v>0</v>
      </c>
      <c r="I87" s="454">
        <v>0</v>
      </c>
      <c r="J87" s="454">
        <v>0</v>
      </c>
      <c r="K87" s="454">
        <v>0</v>
      </c>
      <c r="L87" s="454">
        <v>0</v>
      </c>
      <c r="M87" s="454">
        <v>0</v>
      </c>
      <c r="N87" s="454">
        <v>0</v>
      </c>
      <c r="O87" s="482">
        <f>SUM(C87:N87)</f>
        <v>0</v>
      </c>
      <c r="P87" s="482">
        <f t="shared" si="6"/>
        <v>0</v>
      </c>
      <c r="Q87" s="481"/>
    </row>
    <row r="88" spans="2:17">
      <c r="B88" s="364" t="s">
        <v>138</v>
      </c>
      <c r="C88" s="454">
        <v>0</v>
      </c>
      <c r="D88" s="454">
        <v>0</v>
      </c>
      <c r="E88" s="454">
        <v>0</v>
      </c>
      <c r="F88" s="454">
        <v>0</v>
      </c>
      <c r="G88" s="454">
        <v>0</v>
      </c>
      <c r="H88" s="454">
        <v>0</v>
      </c>
      <c r="I88" s="454">
        <v>0</v>
      </c>
      <c r="J88" s="454">
        <v>0</v>
      </c>
      <c r="K88" s="454">
        <v>0</v>
      </c>
      <c r="L88" s="454">
        <v>0</v>
      </c>
      <c r="M88" s="454">
        <v>0</v>
      </c>
      <c r="N88" s="454">
        <v>0</v>
      </c>
      <c r="O88" s="482">
        <f>SUM(C88:N88)</f>
        <v>0</v>
      </c>
      <c r="P88" s="482">
        <f t="shared" si="6"/>
        <v>0</v>
      </c>
      <c r="Q88" s="481"/>
    </row>
    <row r="89" spans="2:17">
      <c r="B89" s="365" t="s">
        <v>139</v>
      </c>
      <c r="C89" s="455">
        <v>0</v>
      </c>
      <c r="D89" s="455">
        <v>0</v>
      </c>
      <c r="E89" s="455">
        <v>0</v>
      </c>
      <c r="F89" s="455">
        <v>0</v>
      </c>
      <c r="G89" s="455">
        <v>0</v>
      </c>
      <c r="H89" s="455">
        <v>0</v>
      </c>
      <c r="I89" s="455">
        <v>0</v>
      </c>
      <c r="J89" s="455">
        <v>0</v>
      </c>
      <c r="K89" s="455">
        <v>0</v>
      </c>
      <c r="L89" s="455">
        <v>0</v>
      </c>
      <c r="M89" s="455">
        <v>0</v>
      </c>
      <c r="N89" s="455">
        <v>0</v>
      </c>
      <c r="O89" s="487">
        <f>SUM(C89:N89)</f>
        <v>0</v>
      </c>
      <c r="P89" s="487">
        <f t="shared" si="6"/>
        <v>0</v>
      </c>
      <c r="Q89" s="488"/>
    </row>
    <row r="90" spans="2:17">
      <c r="B90" s="364"/>
      <c r="C90" s="454"/>
      <c r="D90" s="454"/>
      <c r="E90" s="454"/>
      <c r="F90" s="454"/>
      <c r="G90" s="454"/>
      <c r="H90" s="454"/>
      <c r="I90" s="454"/>
      <c r="J90" s="454"/>
      <c r="K90" s="454"/>
      <c r="L90" s="454"/>
      <c r="M90" s="454"/>
      <c r="N90" s="454"/>
      <c r="O90" s="461"/>
      <c r="P90" s="461"/>
      <c r="Q90" s="454"/>
    </row>
    <row r="91" spans="2:17" s="362" customFormat="1" ht="15.6">
      <c r="B91" s="345" t="s">
        <v>140</v>
      </c>
      <c r="C91" s="462">
        <f>SUM(C85:C89,C78:C82,C71:C75,C67)</f>
        <v>88945.95</v>
      </c>
      <c r="D91" s="462">
        <f t="shared" ref="D91:N91" si="7">SUM(D85:D89,D78:D82,D71:D75,D67)</f>
        <v>-74427.7</v>
      </c>
      <c r="E91" s="462">
        <f t="shared" si="7"/>
        <v>191809.19999999998</v>
      </c>
      <c r="F91" s="462">
        <f>SUM(F85:F89,F78:F82,F71:F75,F67)</f>
        <v>181345.31999999998</v>
      </c>
      <c r="G91" s="462">
        <f t="shared" si="7"/>
        <v>421933</v>
      </c>
      <c r="H91" s="462">
        <f t="shared" si="7"/>
        <v>202504.75</v>
      </c>
      <c r="I91" s="462">
        <f t="shared" si="7"/>
        <v>151262.31000000003</v>
      </c>
      <c r="J91" s="462">
        <f t="shared" si="7"/>
        <v>1747227.1400000001</v>
      </c>
      <c r="K91" s="462">
        <f>SUM(K85:K89,K78:K82,K71:K75,K67)</f>
        <v>125904.43999999999</v>
      </c>
      <c r="L91" s="462">
        <f>SUM(L85:L89,L78:L82,L71:L75,L67)</f>
        <v>1241628.2200000002</v>
      </c>
      <c r="M91" s="462">
        <f>SUM(M85:M89,M78:M82,M71:M75,M67)</f>
        <v>232266.55999999994</v>
      </c>
      <c r="N91" s="462">
        <f t="shared" si="7"/>
        <v>775215.62999999989</v>
      </c>
      <c r="O91" s="462">
        <f>SUM(O85:O89,O78:O82,O71:O75,O67)</f>
        <v>5285614.82</v>
      </c>
      <c r="P91" s="462">
        <f t="shared" si="6"/>
        <v>5285614.82</v>
      </c>
      <c r="Q91" s="462">
        <f>ROUNDDOWN(SUM(Q84,Q77,Q70,Q67),0)</f>
        <v>2966000</v>
      </c>
    </row>
    <row r="92" spans="2:17">
      <c r="B92" s="363"/>
      <c r="C92" s="454"/>
      <c r="D92" s="454"/>
      <c r="E92" s="454"/>
      <c r="F92" s="454"/>
      <c r="G92" s="454"/>
      <c r="H92" s="454"/>
      <c r="I92" s="454"/>
      <c r="J92" s="454"/>
      <c r="K92" s="454"/>
      <c r="L92" s="454"/>
      <c r="M92" s="454"/>
      <c r="N92" s="454"/>
      <c r="O92" s="454"/>
      <c r="P92" s="461"/>
      <c r="Q92" s="454"/>
    </row>
    <row r="93" spans="2:17" ht="15.6">
      <c r="B93" s="337" t="s">
        <v>141</v>
      </c>
      <c r="C93" s="455"/>
      <c r="D93" s="455"/>
      <c r="E93" s="455"/>
      <c r="F93" s="455"/>
      <c r="G93" s="455"/>
      <c r="H93" s="455"/>
      <c r="I93" s="455"/>
      <c r="J93" s="455"/>
      <c r="K93" s="455"/>
      <c r="L93" s="455"/>
      <c r="M93" s="455"/>
      <c r="N93" s="455"/>
      <c r="O93" s="455"/>
      <c r="P93" s="464"/>
      <c r="Q93" s="455"/>
    </row>
    <row r="94" spans="2:17">
      <c r="B94" s="360" t="s">
        <v>135</v>
      </c>
      <c r="C94" s="326">
        <f>IF(ISBLANK(C71)," ",SUM(C85+C78+C71))</f>
        <v>0</v>
      </c>
      <c r="D94" s="326">
        <f t="shared" ref="D94:N94" si="8">IF(ISBLANK(D71)," ",SUM(D85+D78+D71))</f>
        <v>0</v>
      </c>
      <c r="E94" s="326">
        <f t="shared" si="8"/>
        <v>0</v>
      </c>
      <c r="F94" s="326">
        <f t="shared" si="8"/>
        <v>0</v>
      </c>
      <c r="G94" s="326">
        <f t="shared" si="8"/>
        <v>0</v>
      </c>
      <c r="H94" s="326">
        <f t="shared" si="8"/>
        <v>0</v>
      </c>
      <c r="I94" s="326">
        <f t="shared" si="8"/>
        <v>0</v>
      </c>
      <c r="J94" s="326">
        <f t="shared" si="8"/>
        <v>0</v>
      </c>
      <c r="K94" s="326">
        <f>IF(ISBLANK(K71)," ",SUM(K85+K78+K71))</f>
        <v>0</v>
      </c>
      <c r="L94" s="326">
        <f t="shared" si="8"/>
        <v>0</v>
      </c>
      <c r="M94" s="326">
        <f t="shared" si="8"/>
        <v>0</v>
      </c>
      <c r="N94" s="326">
        <f t="shared" si="8"/>
        <v>0</v>
      </c>
      <c r="O94" s="485">
        <f t="shared" ref="O94:O98" si="9">SUM(O85,O78,O71)</f>
        <v>0</v>
      </c>
      <c r="P94" s="485">
        <f t="shared" si="6"/>
        <v>0</v>
      </c>
      <c r="Q94" s="486"/>
    </row>
    <row r="95" spans="2:17">
      <c r="B95" s="364" t="s">
        <v>136</v>
      </c>
      <c r="C95" s="326">
        <f>IF(SUM(C86+C79+C72)=0," ",SUM(C86+C79+C72))</f>
        <v>81881.39</v>
      </c>
      <c r="D95" s="326">
        <f t="shared" ref="D95:N95" si="10">IF(SUM(D86+D79+D72)=0," ",SUM(D86+D79+D72))</f>
        <v>-79440.17</v>
      </c>
      <c r="E95" s="326">
        <f t="shared" si="10"/>
        <v>183491.93</v>
      </c>
      <c r="F95" s="326">
        <f t="shared" si="10"/>
        <v>172677.97999999998</v>
      </c>
      <c r="G95" s="326">
        <f t="shared" si="10"/>
        <v>411126</v>
      </c>
      <c r="H95" s="326">
        <f t="shared" si="10"/>
        <v>192909</v>
      </c>
      <c r="I95" s="326">
        <f t="shared" si="10"/>
        <v>96753.69</v>
      </c>
      <c r="J95" s="326">
        <f t="shared" si="10"/>
        <v>137083.77000000002</v>
      </c>
      <c r="K95" s="326">
        <f>IF(SUM(K86+K79+K72)=0," ",SUM(K86+K79+K72))</f>
        <v>96643</v>
      </c>
      <c r="L95" s="326">
        <f t="shared" si="10"/>
        <v>22389.96</v>
      </c>
      <c r="M95" s="326">
        <f t="shared" si="10"/>
        <v>99983.39</v>
      </c>
      <c r="N95" s="326">
        <f t="shared" si="10"/>
        <v>302326.77999999997</v>
      </c>
      <c r="O95" s="482">
        <f t="shared" si="9"/>
        <v>1717826.72</v>
      </c>
      <c r="P95" s="482">
        <f t="shared" si="6"/>
        <v>1717826.72</v>
      </c>
      <c r="Q95" s="481"/>
    </row>
    <row r="96" spans="2:17">
      <c r="B96" s="364" t="s">
        <v>129</v>
      </c>
      <c r="C96" s="326">
        <f>IF(SUM(C87+C80+C73)=0," ",SUM(C87+C80+C73))</f>
        <v>3325</v>
      </c>
      <c r="D96" s="326">
        <f t="shared" ref="D96:N96" si="11">IF(SUM(D87+D80+D73)=0," ",SUM(D87+D80+D73))</f>
        <v>5937</v>
      </c>
      <c r="E96" s="326">
        <f>SUM(E87+E80+E73)</f>
        <v>4234</v>
      </c>
      <c r="F96" s="326">
        <v>0</v>
      </c>
      <c r="G96" s="326">
        <v>0</v>
      </c>
      <c r="H96" s="326">
        <v>0</v>
      </c>
      <c r="I96" s="326">
        <f t="shared" si="11"/>
        <v>3799.9100000000008</v>
      </c>
      <c r="J96" s="326">
        <f t="shared" si="11"/>
        <v>5787.3600000000015</v>
      </c>
      <c r="K96" s="326">
        <f t="shared" si="11"/>
        <v>6713</v>
      </c>
      <c r="L96" s="326">
        <f t="shared" si="11"/>
        <v>6256.62</v>
      </c>
      <c r="M96" s="326">
        <f t="shared" si="11"/>
        <v>5297.9000000000015</v>
      </c>
      <c r="N96" s="326">
        <f t="shared" si="11"/>
        <v>6660.2700000000032</v>
      </c>
      <c r="O96" s="482">
        <f t="shared" si="9"/>
        <v>57457.060000000005</v>
      </c>
      <c r="P96" s="482">
        <f t="shared" si="6"/>
        <v>57457.060000000005</v>
      </c>
      <c r="Q96" s="481"/>
    </row>
    <row r="97" spans="2:17">
      <c r="B97" s="364" t="s">
        <v>138</v>
      </c>
      <c r="C97" s="326">
        <f>IF(ISBLANK(C74)," ",SUM(C88+C81+C74))</f>
        <v>0</v>
      </c>
      <c r="D97" s="326">
        <f t="shared" ref="D97:N97" si="12">IF(ISBLANK(D74)," ",SUM(D88+D81+D74))</f>
        <v>0</v>
      </c>
      <c r="E97" s="326">
        <f t="shared" si="12"/>
        <v>0</v>
      </c>
      <c r="F97" s="326">
        <f t="shared" si="12"/>
        <v>0</v>
      </c>
      <c r="G97" s="326">
        <f t="shared" si="12"/>
        <v>0</v>
      </c>
      <c r="H97" s="326">
        <f t="shared" si="12"/>
        <v>0</v>
      </c>
      <c r="I97" s="326">
        <f t="shared" si="12"/>
        <v>0</v>
      </c>
      <c r="J97" s="326">
        <f t="shared" si="12"/>
        <v>0</v>
      </c>
      <c r="K97" s="326">
        <f t="shared" si="12"/>
        <v>0</v>
      </c>
      <c r="L97" s="326">
        <f t="shared" si="12"/>
        <v>0</v>
      </c>
      <c r="M97" s="326">
        <f t="shared" si="12"/>
        <v>0</v>
      </c>
      <c r="N97" s="326">
        <f t="shared" si="12"/>
        <v>0</v>
      </c>
      <c r="O97" s="482">
        <f t="shared" si="9"/>
        <v>0</v>
      </c>
      <c r="P97" s="482">
        <f t="shared" si="6"/>
        <v>0</v>
      </c>
      <c r="Q97" s="481"/>
    </row>
    <row r="98" spans="2:17">
      <c r="B98" s="364" t="s">
        <v>139</v>
      </c>
      <c r="C98" s="326">
        <f>IF(C94=" "," ",0)</f>
        <v>0</v>
      </c>
      <c r="D98" s="326">
        <f t="shared" ref="D98:N98" si="13">IF(D94=" "," ",0)</f>
        <v>0</v>
      </c>
      <c r="E98" s="326">
        <f t="shared" si="13"/>
        <v>0</v>
      </c>
      <c r="F98" s="326">
        <f t="shared" si="13"/>
        <v>0</v>
      </c>
      <c r="G98" s="326">
        <f t="shared" si="13"/>
        <v>0</v>
      </c>
      <c r="H98" s="326">
        <f t="shared" si="13"/>
        <v>0</v>
      </c>
      <c r="I98" s="326">
        <f t="shared" si="13"/>
        <v>0</v>
      </c>
      <c r="J98" s="326">
        <f t="shared" si="13"/>
        <v>0</v>
      </c>
      <c r="K98" s="326">
        <f t="shared" si="13"/>
        <v>0</v>
      </c>
      <c r="L98" s="326">
        <f t="shared" si="13"/>
        <v>0</v>
      </c>
      <c r="M98" s="326">
        <f t="shared" si="13"/>
        <v>0</v>
      </c>
      <c r="N98" s="326">
        <f t="shared" si="13"/>
        <v>0</v>
      </c>
      <c r="O98" s="482">
        <f t="shared" si="9"/>
        <v>0</v>
      </c>
      <c r="P98" s="482">
        <f t="shared" si="6"/>
        <v>0</v>
      </c>
      <c r="Q98" s="481"/>
    </row>
    <row r="99" spans="2:17">
      <c r="B99" s="357" t="s">
        <v>151</v>
      </c>
      <c r="C99" s="489">
        <f>IF(C67=0,"",C67)</f>
        <v>3739.5599999999995</v>
      </c>
      <c r="D99" s="489">
        <f t="shared" ref="D99:N99" si="14">IF(D67=0,"",D67)</f>
        <v>-924.52999999999838</v>
      </c>
      <c r="E99" s="489">
        <f>IF(E67=0,"",E67)</f>
        <v>4083.27</v>
      </c>
      <c r="F99" s="489">
        <f t="shared" si="14"/>
        <v>7018.34</v>
      </c>
      <c r="G99" s="489">
        <f t="shared" si="14"/>
        <v>7542</v>
      </c>
      <c r="H99" s="489">
        <f t="shared" si="14"/>
        <v>5063.75</v>
      </c>
      <c r="I99" s="489">
        <f t="shared" si="14"/>
        <v>50708.710000000014</v>
      </c>
      <c r="J99" s="489">
        <f t="shared" si="14"/>
        <v>1604356.01</v>
      </c>
      <c r="K99" s="489">
        <f t="shared" si="14"/>
        <v>22548.439999999991</v>
      </c>
      <c r="L99" s="489">
        <f t="shared" si="14"/>
        <v>1212981.6400000001</v>
      </c>
      <c r="M99" s="489">
        <f t="shared" si="14"/>
        <v>126985.26999999992</v>
      </c>
      <c r="N99" s="489">
        <f t="shared" si="14"/>
        <v>466228.5799999999</v>
      </c>
      <c r="O99" s="487">
        <f t="shared" ref="O99" si="15">SUM(O67)</f>
        <v>3510331.04</v>
      </c>
      <c r="P99" s="487">
        <f t="shared" si="6"/>
        <v>3510331.04</v>
      </c>
      <c r="Q99" s="488"/>
    </row>
    <row r="100" spans="2:17" ht="15.6">
      <c r="B100" s="345" t="s">
        <v>142</v>
      </c>
      <c r="C100" s="462">
        <f>SUM(C94:C99)</f>
        <v>88945.95</v>
      </c>
      <c r="D100" s="462">
        <f t="shared" ref="D100:O100" si="16">SUM(D94:D99)</f>
        <v>-74427.7</v>
      </c>
      <c r="E100" s="462">
        <f t="shared" si="16"/>
        <v>191809.19999999998</v>
      </c>
      <c r="F100" s="462">
        <f t="shared" si="16"/>
        <v>179696.31999999998</v>
      </c>
      <c r="G100" s="462">
        <f t="shared" si="16"/>
        <v>418668</v>
      </c>
      <c r="H100" s="462">
        <f t="shared" si="16"/>
        <v>197972.75</v>
      </c>
      <c r="I100" s="462">
        <f t="shared" si="16"/>
        <v>151262.31000000003</v>
      </c>
      <c r="J100" s="462">
        <f t="shared" si="16"/>
        <v>1747227.1400000001</v>
      </c>
      <c r="K100" s="462">
        <f t="shared" si="16"/>
        <v>125904.43999999999</v>
      </c>
      <c r="L100" s="462">
        <f t="shared" si="16"/>
        <v>1241628.2200000002</v>
      </c>
      <c r="M100" s="462">
        <f t="shared" si="16"/>
        <v>232266.55999999994</v>
      </c>
      <c r="N100" s="462">
        <f t="shared" si="16"/>
        <v>775215.62999999989</v>
      </c>
      <c r="O100" s="462">
        <f t="shared" si="16"/>
        <v>5285614.82</v>
      </c>
      <c r="P100" s="462">
        <f t="shared" si="6"/>
        <v>5285614.82</v>
      </c>
      <c r="Q100" s="462">
        <f>Q91</f>
        <v>2966000</v>
      </c>
    </row>
    <row r="101" spans="2:17">
      <c r="B101" s="338"/>
      <c r="C101" s="453"/>
      <c r="D101" s="453"/>
      <c r="E101" s="453"/>
      <c r="F101" s="453"/>
      <c r="G101" s="453"/>
      <c r="H101" s="453"/>
      <c r="I101" s="453"/>
      <c r="J101" s="453"/>
      <c r="K101" s="453"/>
      <c r="L101" s="453"/>
      <c r="M101" s="453"/>
      <c r="N101" s="453"/>
      <c r="O101" s="453"/>
      <c r="P101" s="457"/>
      <c r="Q101" s="453"/>
    </row>
    <row r="102" spans="2:17" ht="15.6">
      <c r="B102" s="337" t="s">
        <v>143</v>
      </c>
      <c r="C102" s="455"/>
      <c r="D102" s="455"/>
      <c r="E102" s="455"/>
      <c r="F102" s="455"/>
      <c r="G102" s="455"/>
      <c r="H102" s="455"/>
      <c r="I102" s="455"/>
      <c r="J102" s="455"/>
      <c r="K102" s="455"/>
      <c r="L102" s="455"/>
      <c r="M102" s="455"/>
      <c r="N102" s="455"/>
      <c r="O102" s="455"/>
      <c r="P102" s="464"/>
      <c r="Q102" s="455"/>
    </row>
    <row r="103" spans="2:17">
      <c r="B103" s="361" t="s">
        <v>155</v>
      </c>
      <c r="C103" s="490">
        <f>IF(((SUM(C43:C58)+C8)*0.01)+C16=0,"",((SUM(C43:C58)+C8)*0.01)+C16)</f>
        <v>37.395599999999995</v>
      </c>
      <c r="D103" s="490">
        <f t="shared" ref="D103:N103" si="17">IF(((SUM(D43:D58)+D8)*0.01)+D16=0,"",((SUM(D43:D58)+D8)*0.01)+D16)</f>
        <v>-9.2452999999999843</v>
      </c>
      <c r="E103" s="490">
        <f t="shared" si="17"/>
        <v>40.832700000000003</v>
      </c>
      <c r="F103" s="490">
        <f t="shared" si="17"/>
        <v>70.183400000000006</v>
      </c>
      <c r="G103" s="490">
        <f t="shared" si="17"/>
        <v>75.42</v>
      </c>
      <c r="H103" s="490">
        <f t="shared" si="17"/>
        <v>50.637500000000003</v>
      </c>
      <c r="I103" s="490">
        <f t="shared" si="17"/>
        <v>507.08710000000013</v>
      </c>
      <c r="J103" s="490">
        <f t="shared" si="17"/>
        <v>16043.560100000001</v>
      </c>
      <c r="K103" s="490">
        <f t="shared" si="17"/>
        <v>225.48439999999991</v>
      </c>
      <c r="L103" s="490">
        <f t="shared" si="17"/>
        <v>113751.15820000001</v>
      </c>
      <c r="M103" s="490">
        <f t="shared" si="17"/>
        <v>-100351.48910000001</v>
      </c>
      <c r="N103" s="490">
        <f t="shared" si="17"/>
        <v>4662.2857999999987</v>
      </c>
      <c r="O103" s="482">
        <f>SUM(C103:N103)</f>
        <v>35103.310400000002</v>
      </c>
      <c r="P103" s="485">
        <f t="shared" si="6"/>
        <v>35103.310400000002</v>
      </c>
      <c r="Q103" s="486"/>
    </row>
    <row r="104" spans="2:17">
      <c r="B104" s="358" t="s">
        <v>144</v>
      </c>
      <c r="C104" s="326">
        <f t="shared" ref="C104:N104" si="18">IF((SUM(C44:C58,C8)*0.12)+C24+(C32*0.55)+C19+C23+C64+C17+(C65*0.83)+(C61*0.03)=0,"",(SUM(C44:C58,C8)*0.12)+C24+(C32*0.55)+C19+C23+C64+C17+(C65*0.83)+(C61*0.03))</f>
        <v>448.74719999999991</v>
      </c>
      <c r="D104" s="326">
        <f t="shared" si="18"/>
        <v>-110.9435999999998</v>
      </c>
      <c r="E104" s="326">
        <f t="shared" si="18"/>
        <v>489.99239999999998</v>
      </c>
      <c r="F104" s="326">
        <f t="shared" si="18"/>
        <v>842.20079999999996</v>
      </c>
      <c r="G104" s="326">
        <f t="shared" si="18"/>
        <v>905.04</v>
      </c>
      <c r="H104" s="326">
        <f t="shared" si="18"/>
        <v>607.65</v>
      </c>
      <c r="I104" s="326">
        <f t="shared" si="18"/>
        <v>6085.0452000000014</v>
      </c>
      <c r="J104" s="326">
        <f t="shared" si="18"/>
        <v>192522.7212</v>
      </c>
      <c r="K104" s="326">
        <f t="shared" si="18"/>
        <v>2705.8127999999988</v>
      </c>
      <c r="L104" s="326">
        <f t="shared" si="18"/>
        <v>133240.05840000001</v>
      </c>
      <c r="M104" s="326">
        <f t="shared" si="18"/>
        <v>27555.970799999992</v>
      </c>
      <c r="N104" s="326">
        <f t="shared" si="18"/>
        <v>55947.429599999989</v>
      </c>
      <c r="O104" s="482">
        <f>SUM(C104:N104)</f>
        <v>421239.72479999997</v>
      </c>
      <c r="P104" s="482">
        <f t="shared" si="6"/>
        <v>421239.72479999997</v>
      </c>
      <c r="Q104" s="481"/>
    </row>
    <row r="105" spans="2:17" ht="14.25" customHeight="1">
      <c r="B105" s="364" t="s">
        <v>145</v>
      </c>
      <c r="C105" s="326">
        <f t="shared" ref="C105:N105" si="19">IF((SUM(C44:C58,C8)*0.01)+(C32*0.45)+(SUM(C85:C89)*0.99)+(C65*0.17)+(C61*0.97)=0,"",(SUM(C44:C58,C8)*0.01)+(C32*0.45)+(SUM(C85:C89)*0.99)+(C65*0.17)+(C61*0.97))</f>
        <v>37.395599999999995</v>
      </c>
      <c r="D105" s="326">
        <f t="shared" si="19"/>
        <v>-9.2452999999999843</v>
      </c>
      <c r="E105" s="326">
        <f t="shared" si="19"/>
        <v>40.832700000000003</v>
      </c>
      <c r="F105" s="326">
        <f t="shared" si="19"/>
        <v>70.183400000000006</v>
      </c>
      <c r="G105" s="326">
        <f t="shared" si="19"/>
        <v>75.42</v>
      </c>
      <c r="H105" s="326">
        <f t="shared" si="19"/>
        <v>50.637500000000003</v>
      </c>
      <c r="I105" s="326">
        <f t="shared" si="19"/>
        <v>507.08710000000013</v>
      </c>
      <c r="J105" s="326">
        <f t="shared" si="19"/>
        <v>16043.560100000001</v>
      </c>
      <c r="K105" s="326">
        <f t="shared" si="19"/>
        <v>225.48439999999991</v>
      </c>
      <c r="L105" s="326">
        <f t="shared" si="19"/>
        <v>11103.3382</v>
      </c>
      <c r="M105" s="326">
        <f t="shared" si="19"/>
        <v>2296.3308999999995</v>
      </c>
      <c r="N105" s="326">
        <f t="shared" si="19"/>
        <v>4662.2857999999987</v>
      </c>
      <c r="O105" s="482">
        <f>SUM(C105:N105)</f>
        <v>35103.310400000002</v>
      </c>
      <c r="P105" s="482">
        <f t="shared" si="6"/>
        <v>35103.310400000002</v>
      </c>
      <c r="Q105" s="481"/>
    </row>
    <row r="106" spans="2:17" ht="15">
      <c r="B106" s="365" t="s">
        <v>372</v>
      </c>
      <c r="C106" s="489">
        <f t="shared" ref="C106:N106" si="20">IF((SUM(C44:C58,C8)*0.86)+SUM(C71:C75)+SUM(C78:C82)+(SUM(C85:C89)*0.01)=0,"",(SUM(C44:C58,C8)*0.86)+SUM(C71:C75)+SUM(C78:C82)+(SUM(C85:C89)*0.01))</f>
        <v>88422.411599999992</v>
      </c>
      <c r="D106" s="489">
        <f t="shared" si="20"/>
        <v>-74298.265799999994</v>
      </c>
      <c r="E106" s="489">
        <f t="shared" si="20"/>
        <v>191237.5422</v>
      </c>
      <c r="F106" s="489">
        <f t="shared" si="20"/>
        <v>180362.7524</v>
      </c>
      <c r="G106" s="489">
        <f t="shared" si="20"/>
        <v>420877.12</v>
      </c>
      <c r="H106" s="489">
        <f t="shared" si="20"/>
        <v>201795.82500000001</v>
      </c>
      <c r="I106" s="489">
        <f t="shared" si="20"/>
        <v>144163.09060000003</v>
      </c>
      <c r="J106" s="489">
        <f t="shared" si="20"/>
        <v>1522617.2985999999</v>
      </c>
      <c r="K106" s="489">
        <f t="shared" si="20"/>
        <v>122747.65839999999</v>
      </c>
      <c r="L106" s="489">
        <f t="shared" si="20"/>
        <v>983533.66520000005</v>
      </c>
      <c r="M106" s="489">
        <f t="shared" si="20"/>
        <v>302765.74739999999</v>
      </c>
      <c r="N106" s="489">
        <f t="shared" si="20"/>
        <v>709943.62879999983</v>
      </c>
      <c r="O106" s="487">
        <f>SUM(C106:N106)</f>
        <v>4794168.4744000006</v>
      </c>
      <c r="P106" s="487">
        <f t="shared" si="6"/>
        <v>4794168.4744000006</v>
      </c>
      <c r="Q106" s="488"/>
    </row>
    <row r="107" spans="2:17" ht="15.6">
      <c r="B107" s="345" t="s">
        <v>191</v>
      </c>
      <c r="C107" s="462">
        <f>SUM(C103:C106)</f>
        <v>88945.95</v>
      </c>
      <c r="D107" s="462">
        <f t="shared" ref="D107:O107" si="21">SUM(D103:D106)</f>
        <v>-74427.7</v>
      </c>
      <c r="E107" s="462">
        <f t="shared" si="21"/>
        <v>191809.19999999998</v>
      </c>
      <c r="F107" s="462">
        <f>SUM(F103:F106)</f>
        <v>181345.32</v>
      </c>
      <c r="G107" s="462">
        <f t="shared" si="21"/>
        <v>421933</v>
      </c>
      <c r="H107" s="462">
        <f>SUM(H103:H106)</f>
        <v>202504.75</v>
      </c>
      <c r="I107" s="462">
        <f t="shared" si="21"/>
        <v>151262.31000000003</v>
      </c>
      <c r="J107" s="462">
        <f t="shared" si="21"/>
        <v>1747227.14</v>
      </c>
      <c r="K107" s="462">
        <f t="shared" si="21"/>
        <v>125904.43999999999</v>
      </c>
      <c r="L107" s="462">
        <f t="shared" si="21"/>
        <v>1241628.22</v>
      </c>
      <c r="M107" s="462">
        <f t="shared" si="21"/>
        <v>232266.56</v>
      </c>
      <c r="N107" s="462">
        <f t="shared" si="21"/>
        <v>775215.62999999977</v>
      </c>
      <c r="O107" s="462">
        <f t="shared" si="21"/>
        <v>5285614.82</v>
      </c>
      <c r="P107" s="462">
        <f t="shared" si="6"/>
        <v>5285614.82</v>
      </c>
      <c r="Q107" s="462">
        <f>Q91</f>
        <v>2966000</v>
      </c>
    </row>
    <row r="108" spans="2:17">
      <c r="B108" s="363"/>
      <c r="C108" s="326"/>
      <c r="D108" s="326"/>
      <c r="E108" s="326"/>
      <c r="F108" s="326"/>
      <c r="G108" s="326"/>
      <c r="H108" s="326"/>
      <c r="I108" s="326"/>
      <c r="J108" s="326"/>
      <c r="K108" s="326"/>
      <c r="L108" s="326"/>
      <c r="M108" s="326"/>
      <c r="N108" s="326"/>
      <c r="O108" s="326"/>
      <c r="P108" s="326"/>
      <c r="Q108" s="326"/>
    </row>
    <row r="109" spans="2:17">
      <c r="B109" s="339" t="s">
        <v>23</v>
      </c>
      <c r="C109" s="336"/>
      <c r="D109" s="336"/>
      <c r="E109" s="336"/>
      <c r="F109" s="336"/>
      <c r="G109" s="336"/>
      <c r="H109" s="336"/>
      <c r="I109" s="336"/>
      <c r="J109" s="336"/>
      <c r="K109" s="336"/>
      <c r="L109" s="336"/>
      <c r="M109" s="336"/>
      <c r="N109" s="336"/>
      <c r="O109" s="336"/>
      <c r="P109" s="336"/>
      <c r="Q109" s="336"/>
    </row>
    <row r="110" spans="2:17" ht="44.4" customHeight="1">
      <c r="B110" s="683" t="s">
        <v>223</v>
      </c>
      <c r="C110" s="683"/>
      <c r="D110" s="683"/>
      <c r="E110" s="683"/>
      <c r="F110" s="683"/>
      <c r="G110" s="683"/>
      <c r="H110" s="683"/>
      <c r="I110" s="683"/>
      <c r="J110" s="683"/>
      <c r="K110" s="683"/>
      <c r="L110" s="683"/>
      <c r="M110" s="683"/>
      <c r="N110" s="683"/>
      <c r="O110" s="683"/>
      <c r="P110" s="683"/>
      <c r="Q110" s="683"/>
    </row>
    <row r="111" spans="2:17">
      <c r="B111" s="362" t="s">
        <v>260</v>
      </c>
      <c r="C111" s="452"/>
      <c r="D111" s="452"/>
      <c r="E111" s="340"/>
      <c r="F111" s="340"/>
      <c r="G111" s="340"/>
      <c r="H111" s="340"/>
      <c r="I111" s="340"/>
      <c r="J111" s="340"/>
      <c r="K111" s="340"/>
      <c r="L111" s="340"/>
      <c r="M111" s="340"/>
      <c r="N111" s="340"/>
      <c r="O111" s="340"/>
    </row>
    <row r="112" spans="2:17">
      <c r="B112" s="341"/>
      <c r="C112" s="452"/>
      <c r="D112" s="452"/>
      <c r="E112" s="340"/>
      <c r="F112" s="340"/>
      <c r="G112" s="340"/>
      <c r="H112" s="340"/>
      <c r="I112" s="340"/>
      <c r="J112" s="340"/>
      <c r="K112" s="340"/>
      <c r="L112" s="340"/>
      <c r="M112" s="340"/>
      <c r="N112" s="340"/>
      <c r="O112" s="340"/>
    </row>
    <row r="113" spans="3:17">
      <c r="C113" s="340"/>
      <c r="D113" s="340"/>
      <c r="E113" s="340"/>
      <c r="F113" s="340"/>
      <c r="G113" s="340"/>
      <c r="H113" s="340"/>
      <c r="I113" s="340"/>
      <c r="J113" s="340"/>
      <c r="K113" s="340"/>
      <c r="L113" s="340"/>
      <c r="M113" s="340"/>
      <c r="N113" s="340"/>
      <c r="O113" s="340"/>
    </row>
    <row r="114" spans="3:17">
      <c r="E114" s="342"/>
      <c r="F114" s="351"/>
      <c r="G114" s="326"/>
    </row>
    <row r="115" spans="3:17">
      <c r="E115" s="342"/>
      <c r="F115" s="351"/>
      <c r="G115" s="326"/>
    </row>
    <row r="116" spans="3:17">
      <c r="F116" s="351"/>
    </row>
    <row r="117" spans="3:17">
      <c r="E117" s="326"/>
      <c r="F117" s="351"/>
      <c r="G117" s="326"/>
    </row>
    <row r="118" spans="3:17" s="362" customFormat="1">
      <c r="E118" s="326"/>
      <c r="F118" s="351"/>
      <c r="G118" s="326"/>
      <c r="O118" s="363"/>
      <c r="P118" s="363"/>
      <c r="Q118" s="363"/>
    </row>
    <row r="119" spans="3:17" s="362" customFormat="1">
      <c r="E119" s="326"/>
      <c r="F119" s="351"/>
      <c r="G119" s="326"/>
      <c r="O119" s="363"/>
      <c r="P119" s="363"/>
      <c r="Q119" s="363"/>
    </row>
    <row r="120" spans="3:17" s="362" customFormat="1">
      <c r="E120" s="326"/>
      <c r="F120" s="351"/>
      <c r="G120" s="326"/>
      <c r="O120" s="363"/>
      <c r="P120" s="363"/>
      <c r="Q120" s="363"/>
    </row>
    <row r="121" spans="3:17" s="362" customFormat="1">
      <c r="E121" s="326"/>
      <c r="F121" s="351"/>
      <c r="G121" s="326"/>
      <c r="O121" s="363"/>
      <c r="P121" s="363"/>
      <c r="Q121" s="363"/>
    </row>
    <row r="122" spans="3:17" s="362" customFormat="1">
      <c r="F122" s="343"/>
      <c r="G122" s="326"/>
      <c r="O122" s="363"/>
      <c r="P122" s="363"/>
      <c r="Q122" s="363"/>
    </row>
    <row r="136" spans="2:3">
      <c r="B136" s="352"/>
      <c r="C136" s="352"/>
    </row>
    <row r="137" spans="2:3">
      <c r="B137" s="352"/>
      <c r="C137" s="352"/>
    </row>
    <row r="138" spans="2:3">
      <c r="B138" s="352"/>
      <c r="C138" s="352"/>
    </row>
    <row r="139" spans="2:3">
      <c r="B139" s="352"/>
      <c r="C139" s="352"/>
    </row>
    <row r="140" spans="2:3">
      <c r="B140" s="352"/>
      <c r="C140" s="352"/>
    </row>
    <row r="141" spans="2:3">
      <c r="B141" s="352"/>
      <c r="C141" s="352"/>
    </row>
    <row r="142" spans="2:3">
      <c r="B142" s="352"/>
      <c r="C142" s="352"/>
    </row>
    <row r="143" spans="2:3">
      <c r="B143" s="352"/>
      <c r="C143" s="352"/>
    </row>
    <row r="144" spans="2:3">
      <c r="B144" s="352"/>
      <c r="C144" s="352"/>
    </row>
    <row r="145" spans="2:3">
      <c r="B145" s="352"/>
      <c r="C145" s="352"/>
    </row>
    <row r="146" spans="2:3">
      <c r="B146" s="352"/>
      <c r="C146" s="352"/>
    </row>
    <row r="147" spans="2:3">
      <c r="B147" s="352"/>
      <c r="C147" s="352"/>
    </row>
  </sheetData>
  <mergeCells count="7">
    <mergeCell ref="B110:Q110"/>
    <mergeCell ref="B1:Q1"/>
    <mergeCell ref="B2:Q2"/>
    <mergeCell ref="C4:N4"/>
    <mergeCell ref="O4:O5"/>
    <mergeCell ref="P4:P5"/>
    <mergeCell ref="Q4:Q5"/>
  </mergeCells>
  <printOptions horizontalCentered="1"/>
  <pageMargins left="0.17" right="0.17" top="0.59" bottom="0.33" header="0.17" footer="0.15"/>
  <pageSetup scale="56" fitToHeight="0" orientation="landscape" r:id="rId1"/>
  <headerFooter alignWithMargins="0">
    <oddFooter>&amp;L&amp;"Calibri,Bold"&amp;F&amp;C&amp;"Calibri,Bold"&amp;K000000‐ Public  ‐&amp;R&amp;"Calibri,Bold"&amp;12A-&amp;P</oddFooter>
  </headerFooter>
  <rowBreaks count="1" manualBreakCount="1">
    <brk id="59"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R147"/>
  <sheetViews>
    <sheetView view="pageBreakPreview" zoomScale="80" zoomScaleNormal="80" zoomScaleSheetLayoutView="80" workbookViewId="0">
      <selection activeCell="B1" sqref="B1:X1"/>
    </sheetView>
  </sheetViews>
  <sheetFormatPr defaultColWidth="9.28515625" defaultRowHeight="13.8"/>
  <cols>
    <col min="1" max="1" width="1.85546875" style="363" customWidth="1"/>
    <col min="2" max="2" width="81.7109375" style="362" customWidth="1"/>
    <col min="3" max="14" width="14.85546875" style="362" customWidth="1"/>
    <col min="15" max="15" width="15.140625" style="363" customWidth="1"/>
    <col min="16" max="16" width="15" style="363" customWidth="1"/>
    <col min="17" max="17" width="14.85546875" style="363" bestFit="1" customWidth="1"/>
    <col min="18" max="18" width="3.7109375" style="363" customWidth="1"/>
    <col min="19" max="16384" width="9.28515625" style="363"/>
  </cols>
  <sheetData>
    <row r="1" spans="2:18" ht="28.8" customHeight="1">
      <c r="B1" s="684" t="s">
        <v>405</v>
      </c>
      <c r="C1" s="685"/>
      <c r="D1" s="685"/>
      <c r="E1" s="685"/>
      <c r="F1" s="685"/>
      <c r="G1" s="685"/>
      <c r="H1" s="685"/>
      <c r="I1" s="685"/>
      <c r="J1" s="685"/>
      <c r="K1" s="685"/>
      <c r="L1" s="685"/>
      <c r="M1" s="685"/>
      <c r="N1" s="685"/>
      <c r="O1" s="685"/>
      <c r="P1" s="685"/>
      <c r="Q1" s="685"/>
    </row>
    <row r="2" spans="2:18" ht="14.25" customHeight="1">
      <c r="B2" s="697"/>
      <c r="C2" s="698"/>
      <c r="D2" s="698"/>
      <c r="E2" s="698"/>
      <c r="F2" s="698"/>
      <c r="G2" s="698"/>
      <c r="H2" s="698"/>
      <c r="I2" s="698"/>
      <c r="J2" s="698"/>
      <c r="K2" s="698"/>
      <c r="L2" s="698"/>
      <c r="M2" s="698"/>
      <c r="N2" s="698"/>
      <c r="O2" s="698"/>
      <c r="P2" s="698"/>
      <c r="Q2" s="698"/>
    </row>
    <row r="3" spans="2:18" ht="13.5" customHeight="1"/>
    <row r="4" spans="2:18" ht="18" customHeight="1">
      <c r="B4" s="327" t="s">
        <v>31</v>
      </c>
      <c r="C4" s="688" t="s">
        <v>255</v>
      </c>
      <c r="D4" s="689"/>
      <c r="E4" s="689"/>
      <c r="F4" s="689"/>
      <c r="G4" s="689"/>
      <c r="H4" s="689"/>
      <c r="I4" s="689"/>
      <c r="J4" s="689"/>
      <c r="K4" s="689"/>
      <c r="L4" s="689"/>
      <c r="M4" s="689"/>
      <c r="N4" s="690"/>
      <c r="O4" s="691" t="s">
        <v>252</v>
      </c>
      <c r="P4" s="693" t="s">
        <v>256</v>
      </c>
      <c r="Q4" s="695" t="s">
        <v>257</v>
      </c>
      <c r="R4" s="362"/>
    </row>
    <row r="5" spans="2:18" ht="34.5" customHeight="1">
      <c r="B5" s="328"/>
      <c r="C5" s="329" t="s">
        <v>1</v>
      </c>
      <c r="D5" s="330" t="s">
        <v>2</v>
      </c>
      <c r="E5" s="330" t="s">
        <v>3</v>
      </c>
      <c r="F5" s="330" t="s">
        <v>4</v>
      </c>
      <c r="G5" s="330" t="s">
        <v>5</v>
      </c>
      <c r="H5" s="330" t="s">
        <v>6</v>
      </c>
      <c r="I5" s="330" t="s">
        <v>17</v>
      </c>
      <c r="J5" s="330" t="s">
        <v>18</v>
      </c>
      <c r="K5" s="330" t="s">
        <v>19</v>
      </c>
      <c r="L5" s="330" t="s">
        <v>20</v>
      </c>
      <c r="M5" s="330" t="s">
        <v>21</v>
      </c>
      <c r="N5" s="331" t="s">
        <v>22</v>
      </c>
      <c r="O5" s="692"/>
      <c r="P5" s="694"/>
      <c r="Q5" s="696"/>
    </row>
    <row r="6" spans="2:18" s="362" customFormat="1" ht="15.6">
      <c r="B6" s="332" t="s">
        <v>261</v>
      </c>
      <c r="C6" s="346"/>
      <c r="D6" s="346"/>
      <c r="E6" s="346"/>
      <c r="F6" s="346"/>
      <c r="G6" s="346"/>
      <c r="H6" s="346"/>
      <c r="I6" s="346"/>
      <c r="J6" s="346"/>
      <c r="K6" s="346"/>
      <c r="L6" s="346"/>
      <c r="M6" s="346"/>
      <c r="N6" s="346"/>
      <c r="O6" s="347"/>
      <c r="P6" s="347"/>
      <c r="Q6" s="347"/>
    </row>
    <row r="7" spans="2:18">
      <c r="B7" s="349" t="s">
        <v>130</v>
      </c>
      <c r="C7" s="463">
        <v>0</v>
      </c>
      <c r="D7" s="463">
        <v>0</v>
      </c>
      <c r="E7" s="463">
        <v>0</v>
      </c>
      <c r="F7" s="463">
        <v>0</v>
      </c>
      <c r="G7" s="463">
        <v>0</v>
      </c>
      <c r="H7" s="463">
        <v>0</v>
      </c>
      <c r="I7" s="463">
        <v>0</v>
      </c>
      <c r="J7" s="463">
        <v>0</v>
      </c>
      <c r="K7" s="463">
        <v>0</v>
      </c>
      <c r="L7" s="463">
        <v>0</v>
      </c>
      <c r="M7" s="463">
        <v>0</v>
      </c>
      <c r="N7" s="463">
        <v>0</v>
      </c>
      <c r="O7" s="477">
        <f>SUM(C7:N7)</f>
        <v>0</v>
      </c>
      <c r="P7" s="485">
        <f>O7</f>
        <v>0</v>
      </c>
      <c r="Q7" s="478"/>
    </row>
    <row r="8" spans="2:18">
      <c r="B8" s="350" t="s">
        <v>131</v>
      </c>
      <c r="C8" s="465">
        <v>278.43000000000006</v>
      </c>
      <c r="D8" s="465">
        <v>258.39000000000004</v>
      </c>
      <c r="E8" s="465">
        <v>450.81999999999988</v>
      </c>
      <c r="F8" s="465">
        <v>283.33000000000004</v>
      </c>
      <c r="G8" s="465">
        <v>595</v>
      </c>
      <c r="H8" s="465">
        <v>224.62</v>
      </c>
      <c r="I8" s="465">
        <v>3864.19</v>
      </c>
      <c r="J8" s="465">
        <v>1603496.86</v>
      </c>
      <c r="K8" s="465">
        <v>9433.0899999999911</v>
      </c>
      <c r="L8" s="465">
        <v>1107172.53</v>
      </c>
      <c r="M8" s="465">
        <v>221029.26999999993</v>
      </c>
      <c r="N8" s="465">
        <v>461765.8899999999</v>
      </c>
      <c r="O8" s="479">
        <f>SUM(C8:N8)</f>
        <v>3408852.42</v>
      </c>
      <c r="P8" s="487">
        <f t="shared" ref="P8:P65" si="0">O8</f>
        <v>3408852.42</v>
      </c>
      <c r="Q8" s="480"/>
    </row>
    <row r="9" spans="2:18" ht="15.6">
      <c r="B9" s="344" t="s">
        <v>132</v>
      </c>
      <c r="C9" s="462">
        <f>SUM(C7:C8)</f>
        <v>278.43000000000006</v>
      </c>
      <c r="D9" s="462">
        <f t="shared" ref="D9:O9" si="1">SUM(D7:D8)</f>
        <v>258.39000000000004</v>
      </c>
      <c r="E9" s="462">
        <f t="shared" si="1"/>
        <v>450.81999999999988</v>
      </c>
      <c r="F9" s="462">
        <f t="shared" ref="F9:H9" si="2">SUM(F7:F8)</f>
        <v>283.33000000000004</v>
      </c>
      <c r="G9" s="462">
        <f t="shared" si="2"/>
        <v>595</v>
      </c>
      <c r="H9" s="462">
        <f t="shared" si="2"/>
        <v>224.62</v>
      </c>
      <c r="I9" s="462">
        <f t="shared" ref="I9:K9" si="3">SUM(I7:I8)</f>
        <v>3864.19</v>
      </c>
      <c r="J9" s="462">
        <f t="shared" si="3"/>
        <v>1603496.86</v>
      </c>
      <c r="K9" s="462">
        <f t="shared" si="3"/>
        <v>9433.0899999999911</v>
      </c>
      <c r="L9" s="462">
        <f t="shared" si="1"/>
        <v>1107172.53</v>
      </c>
      <c r="M9" s="462">
        <f t="shared" si="1"/>
        <v>221029.26999999993</v>
      </c>
      <c r="N9" s="462">
        <f t="shared" si="1"/>
        <v>461765.8899999999</v>
      </c>
      <c r="O9" s="462">
        <f t="shared" si="1"/>
        <v>3408852.42</v>
      </c>
      <c r="P9" s="462">
        <f t="shared" si="0"/>
        <v>3408852.42</v>
      </c>
      <c r="Q9" s="462">
        <v>1443681</v>
      </c>
    </row>
    <row r="10" spans="2:18">
      <c r="C10" s="453"/>
      <c r="D10" s="454"/>
      <c r="E10" s="454"/>
      <c r="F10" s="454"/>
      <c r="G10" s="454"/>
      <c r="H10" s="454"/>
      <c r="I10" s="454"/>
      <c r="J10" s="454"/>
      <c r="K10" s="454"/>
      <c r="L10" s="454"/>
      <c r="M10" s="454"/>
      <c r="N10" s="454"/>
      <c r="O10" s="454"/>
      <c r="P10" s="461"/>
      <c r="Q10" s="454"/>
    </row>
    <row r="11" spans="2:18" ht="17.399999999999999">
      <c r="B11" s="333" t="s">
        <v>170</v>
      </c>
      <c r="C11" s="454"/>
      <c r="D11" s="454"/>
      <c r="E11" s="454"/>
      <c r="F11" s="454"/>
      <c r="G11" s="454"/>
      <c r="H11" s="454"/>
      <c r="I11" s="454"/>
      <c r="J11" s="454"/>
      <c r="K11" s="454"/>
      <c r="L11" s="454"/>
      <c r="M11" s="454"/>
      <c r="N11" s="454"/>
      <c r="O11" s="454"/>
      <c r="P11" s="461"/>
      <c r="Q11" s="454"/>
    </row>
    <row r="12" spans="2:18">
      <c r="B12" s="365" t="s">
        <v>259</v>
      </c>
      <c r="C12" s="455"/>
      <c r="D12" s="455"/>
      <c r="E12" s="455"/>
      <c r="F12" s="455"/>
      <c r="G12" s="455"/>
      <c r="H12" s="455"/>
      <c r="I12" s="455"/>
      <c r="J12" s="455"/>
      <c r="K12" s="455"/>
      <c r="L12" s="455"/>
      <c r="M12" s="455"/>
      <c r="N12" s="455"/>
      <c r="O12" s="455"/>
      <c r="P12" s="464"/>
      <c r="Q12" s="464"/>
    </row>
    <row r="13" spans="2:18">
      <c r="B13" s="334"/>
      <c r="C13" s="454"/>
      <c r="D13" s="454"/>
      <c r="E13" s="454"/>
      <c r="F13" s="454"/>
      <c r="G13" s="454"/>
      <c r="H13" s="454"/>
      <c r="I13" s="454"/>
      <c r="J13" s="454"/>
      <c r="K13" s="454"/>
      <c r="L13" s="454"/>
      <c r="M13" s="454"/>
      <c r="N13" s="454"/>
      <c r="O13" s="454"/>
      <c r="P13" s="461"/>
      <c r="Q13" s="454"/>
    </row>
    <row r="14" spans="2:18" ht="27.6">
      <c r="B14" s="356" t="s">
        <v>133</v>
      </c>
      <c r="C14" s="456"/>
      <c r="D14" s="456"/>
      <c r="E14" s="456"/>
      <c r="F14" s="456"/>
      <c r="G14" s="456"/>
      <c r="H14" s="456"/>
      <c r="I14" s="456"/>
      <c r="J14" s="456"/>
      <c r="K14" s="456"/>
      <c r="L14" s="456"/>
      <c r="M14" s="456"/>
      <c r="N14" s="456"/>
      <c r="O14" s="456"/>
      <c r="P14" s="466"/>
      <c r="Q14" s="456"/>
    </row>
    <row r="15" spans="2:18">
      <c r="B15" s="355" t="s">
        <v>63</v>
      </c>
      <c r="C15" s="454"/>
      <c r="D15" s="454"/>
      <c r="E15" s="454"/>
      <c r="F15" s="454"/>
      <c r="G15" s="454"/>
      <c r="H15" s="454"/>
      <c r="I15" s="454"/>
      <c r="J15" s="454"/>
      <c r="K15" s="454"/>
      <c r="L15" s="454"/>
      <c r="M15" s="454"/>
      <c r="N15" s="454"/>
      <c r="O15" s="481"/>
      <c r="P15" s="482"/>
      <c r="Q15" s="481"/>
    </row>
    <row r="16" spans="2:18">
      <c r="B16" s="364" t="s">
        <v>154</v>
      </c>
      <c r="C16" s="454">
        <v>0</v>
      </c>
      <c r="D16" s="454">
        <v>0</v>
      </c>
      <c r="E16" s="454">
        <v>0</v>
      </c>
      <c r="F16" s="454">
        <v>0</v>
      </c>
      <c r="G16" s="454">
        <v>0</v>
      </c>
      <c r="H16" s="454">
        <v>0</v>
      </c>
      <c r="I16" s="454">
        <v>0</v>
      </c>
      <c r="J16" s="454">
        <v>0</v>
      </c>
      <c r="K16" s="454">
        <v>0</v>
      </c>
      <c r="L16" s="454">
        <v>102647.82</v>
      </c>
      <c r="M16" s="454">
        <v>-102647.82</v>
      </c>
      <c r="N16" s="454">
        <v>0</v>
      </c>
      <c r="O16" s="482">
        <f>SUM(C16:N16)</f>
        <v>0</v>
      </c>
      <c r="P16" s="482">
        <f t="shared" si="0"/>
        <v>0</v>
      </c>
      <c r="Q16" s="481"/>
    </row>
    <row r="17" spans="2:17">
      <c r="B17" s="364" t="s">
        <v>64</v>
      </c>
      <c r="C17" s="454">
        <v>0</v>
      </c>
      <c r="D17" s="454">
        <v>0</v>
      </c>
      <c r="E17" s="454">
        <v>0</v>
      </c>
      <c r="F17" s="454">
        <v>0</v>
      </c>
      <c r="G17" s="454">
        <v>0</v>
      </c>
      <c r="H17" s="454">
        <v>0</v>
      </c>
      <c r="I17" s="454">
        <v>0</v>
      </c>
      <c r="J17" s="454">
        <v>0</v>
      </c>
      <c r="K17" s="454">
        <v>0</v>
      </c>
      <c r="L17" s="454">
        <v>0</v>
      </c>
      <c r="M17" s="454">
        <v>0</v>
      </c>
      <c r="N17" s="454">
        <v>0</v>
      </c>
      <c r="O17" s="482">
        <f>SUM(C17:N17)</f>
        <v>0</v>
      </c>
      <c r="P17" s="482">
        <f t="shared" si="0"/>
        <v>0</v>
      </c>
      <c r="Q17" s="482"/>
    </row>
    <row r="18" spans="2:17">
      <c r="B18" s="364" t="s">
        <v>65</v>
      </c>
      <c r="C18" s="454">
        <v>0</v>
      </c>
      <c r="D18" s="454">
        <v>0</v>
      </c>
      <c r="E18" s="454">
        <v>0</v>
      </c>
      <c r="F18" s="454">
        <v>0</v>
      </c>
      <c r="G18" s="454">
        <v>0</v>
      </c>
      <c r="H18" s="454">
        <v>0</v>
      </c>
      <c r="I18" s="454">
        <v>0</v>
      </c>
      <c r="J18" s="454">
        <v>0</v>
      </c>
      <c r="K18" s="454">
        <v>0</v>
      </c>
      <c r="L18" s="454">
        <v>0</v>
      </c>
      <c r="M18" s="454">
        <v>0</v>
      </c>
      <c r="N18" s="454">
        <v>0</v>
      </c>
      <c r="O18" s="482">
        <f>SUM(C18:N18)</f>
        <v>0</v>
      </c>
      <c r="P18" s="482">
        <f t="shared" si="0"/>
        <v>0</v>
      </c>
      <c r="Q18" s="482"/>
    </row>
    <row r="19" spans="2:17">
      <c r="B19" s="358" t="s">
        <v>66</v>
      </c>
      <c r="C19" s="454">
        <v>0</v>
      </c>
      <c r="D19" s="454">
        <v>0</v>
      </c>
      <c r="E19" s="454">
        <v>0</v>
      </c>
      <c r="F19" s="454">
        <v>0</v>
      </c>
      <c r="G19" s="454">
        <v>0</v>
      </c>
      <c r="H19" s="454">
        <v>0</v>
      </c>
      <c r="I19" s="454">
        <v>0</v>
      </c>
      <c r="J19" s="454">
        <v>0</v>
      </c>
      <c r="K19" s="454">
        <v>0</v>
      </c>
      <c r="L19" s="454">
        <v>0</v>
      </c>
      <c r="M19" s="454">
        <v>0</v>
      </c>
      <c r="N19" s="454">
        <v>0</v>
      </c>
      <c r="O19" s="482">
        <f>SUM(C19:N19)</f>
        <v>0</v>
      </c>
      <c r="P19" s="482">
        <f t="shared" si="0"/>
        <v>0</v>
      </c>
      <c r="Q19" s="482"/>
    </row>
    <row r="20" spans="2:17">
      <c r="B20" s="358" t="s">
        <v>67</v>
      </c>
      <c r="C20" s="454">
        <v>0</v>
      </c>
      <c r="D20" s="454">
        <v>0</v>
      </c>
      <c r="E20" s="454">
        <v>0</v>
      </c>
      <c r="F20" s="454">
        <v>0</v>
      </c>
      <c r="G20" s="454">
        <v>0</v>
      </c>
      <c r="H20" s="454">
        <v>0</v>
      </c>
      <c r="I20" s="454">
        <v>0</v>
      </c>
      <c r="J20" s="454">
        <v>0</v>
      </c>
      <c r="K20" s="454">
        <v>0</v>
      </c>
      <c r="L20" s="454">
        <v>0</v>
      </c>
      <c r="M20" s="454">
        <v>0</v>
      </c>
      <c r="N20" s="454">
        <v>0</v>
      </c>
      <c r="O20" s="482">
        <f>SUM(C20:N20)</f>
        <v>0</v>
      </c>
      <c r="P20" s="482">
        <f t="shared" si="0"/>
        <v>0</v>
      </c>
      <c r="Q20" s="482"/>
    </row>
    <row r="21" spans="2:17">
      <c r="B21" s="354"/>
      <c r="C21" s="454"/>
      <c r="D21" s="454"/>
      <c r="E21" s="454"/>
      <c r="F21" s="454"/>
      <c r="G21" s="454"/>
      <c r="H21" s="454"/>
      <c r="I21" s="454"/>
      <c r="J21" s="454"/>
      <c r="K21" s="454"/>
      <c r="L21" s="454"/>
      <c r="M21" s="454"/>
      <c r="N21" s="454"/>
      <c r="O21" s="481"/>
      <c r="P21" s="482"/>
      <c r="Q21" s="481"/>
    </row>
    <row r="22" spans="2:17">
      <c r="B22" s="355" t="s">
        <v>69</v>
      </c>
      <c r="C22" s="454"/>
      <c r="D22" s="454"/>
      <c r="E22" s="454"/>
      <c r="F22" s="454"/>
      <c r="G22" s="454"/>
      <c r="H22" s="454"/>
      <c r="I22" s="454"/>
      <c r="J22" s="454"/>
      <c r="K22" s="454"/>
      <c r="L22" s="454"/>
      <c r="M22" s="454"/>
      <c r="N22" s="454"/>
      <c r="O22" s="481"/>
      <c r="P22" s="482"/>
      <c r="Q22" s="481"/>
    </row>
    <row r="23" spans="2:17">
      <c r="B23" s="364" t="s">
        <v>70</v>
      </c>
      <c r="C23" s="454">
        <v>0</v>
      </c>
      <c r="D23" s="454">
        <v>0</v>
      </c>
      <c r="E23" s="454">
        <v>0</v>
      </c>
      <c r="F23" s="454">
        <v>0</v>
      </c>
      <c r="G23" s="454">
        <v>0</v>
      </c>
      <c r="H23" s="454">
        <v>0</v>
      </c>
      <c r="I23" s="454">
        <v>0</v>
      </c>
      <c r="J23" s="454">
        <v>0</v>
      </c>
      <c r="K23" s="454">
        <v>0</v>
      </c>
      <c r="L23" s="454">
        <v>0</v>
      </c>
      <c r="M23" s="454">
        <v>0</v>
      </c>
      <c r="N23" s="454">
        <v>0</v>
      </c>
      <c r="O23" s="482">
        <f t="shared" ref="O23:O26" si="4">SUM(C23:N23)</f>
        <v>0</v>
      </c>
      <c r="P23" s="482">
        <f t="shared" si="0"/>
        <v>0</v>
      </c>
      <c r="Q23" s="482"/>
    </row>
    <row r="24" spans="2:17">
      <c r="B24" s="364" t="s">
        <v>71</v>
      </c>
      <c r="C24" s="454">
        <v>0</v>
      </c>
      <c r="D24" s="454">
        <v>0</v>
      </c>
      <c r="E24" s="454">
        <v>0</v>
      </c>
      <c r="F24" s="454">
        <v>0</v>
      </c>
      <c r="G24" s="454">
        <v>0</v>
      </c>
      <c r="H24" s="454">
        <v>0</v>
      </c>
      <c r="I24" s="454">
        <v>0</v>
      </c>
      <c r="J24" s="454">
        <v>0</v>
      </c>
      <c r="K24" s="454">
        <v>0</v>
      </c>
      <c r="L24" s="454">
        <v>0</v>
      </c>
      <c r="M24" s="454">
        <v>0</v>
      </c>
      <c r="N24" s="454">
        <v>0</v>
      </c>
      <c r="O24" s="482">
        <f t="shared" si="4"/>
        <v>0</v>
      </c>
      <c r="P24" s="482">
        <f t="shared" si="0"/>
        <v>0</v>
      </c>
      <c r="Q24" s="482"/>
    </row>
    <row r="25" spans="2:17">
      <c r="B25" s="364" t="s">
        <v>205</v>
      </c>
      <c r="C25" s="454">
        <v>0</v>
      </c>
      <c r="D25" s="454">
        <v>0</v>
      </c>
      <c r="E25" s="454">
        <v>0</v>
      </c>
      <c r="F25" s="454">
        <v>0</v>
      </c>
      <c r="G25" s="454">
        <v>0</v>
      </c>
      <c r="H25" s="454">
        <v>0</v>
      </c>
      <c r="I25" s="454">
        <v>0</v>
      </c>
      <c r="J25" s="454">
        <v>0</v>
      </c>
      <c r="K25" s="454">
        <v>0</v>
      </c>
      <c r="L25" s="454">
        <v>0</v>
      </c>
      <c r="M25" s="454">
        <v>0</v>
      </c>
      <c r="N25" s="454">
        <v>0</v>
      </c>
      <c r="O25" s="482">
        <f t="shared" si="4"/>
        <v>0</v>
      </c>
      <c r="P25" s="482">
        <f t="shared" si="0"/>
        <v>0</v>
      </c>
      <c r="Q25" s="481"/>
    </row>
    <row r="26" spans="2:17">
      <c r="B26" s="358" t="s">
        <v>206</v>
      </c>
      <c r="C26" s="454">
        <v>0</v>
      </c>
      <c r="D26" s="454">
        <v>0</v>
      </c>
      <c r="E26" s="454">
        <v>0</v>
      </c>
      <c r="F26" s="454">
        <v>0</v>
      </c>
      <c r="G26" s="454">
        <v>0</v>
      </c>
      <c r="H26" s="454">
        <v>0</v>
      </c>
      <c r="I26" s="454">
        <v>0</v>
      </c>
      <c r="J26" s="454">
        <v>0</v>
      </c>
      <c r="K26" s="454">
        <v>0</v>
      </c>
      <c r="L26" s="454">
        <v>0</v>
      </c>
      <c r="M26" s="454">
        <v>0</v>
      </c>
      <c r="N26" s="454">
        <v>0</v>
      </c>
      <c r="O26" s="482">
        <f t="shared" si="4"/>
        <v>0</v>
      </c>
      <c r="P26" s="482">
        <f t="shared" si="0"/>
        <v>0</v>
      </c>
      <c r="Q26" s="481"/>
    </row>
    <row r="27" spans="2:17">
      <c r="B27" s="354"/>
      <c r="C27" s="454"/>
      <c r="D27" s="454"/>
      <c r="E27" s="454"/>
      <c r="F27" s="454"/>
      <c r="G27" s="454"/>
      <c r="H27" s="454"/>
      <c r="I27" s="454"/>
      <c r="J27" s="454"/>
      <c r="K27" s="454"/>
      <c r="L27" s="454"/>
      <c r="M27" s="454"/>
      <c r="N27" s="454"/>
      <c r="O27" s="481"/>
      <c r="P27" s="482"/>
      <c r="Q27" s="481"/>
    </row>
    <row r="28" spans="2:17">
      <c r="B28" s="355" t="s">
        <v>74</v>
      </c>
      <c r="C28" s="454"/>
      <c r="D28" s="454"/>
      <c r="E28" s="454"/>
      <c r="F28" s="454"/>
      <c r="G28" s="454"/>
      <c r="H28" s="454"/>
      <c r="I28" s="454"/>
      <c r="J28" s="454"/>
      <c r="K28" s="454"/>
      <c r="L28" s="454"/>
      <c r="M28" s="454"/>
      <c r="N28" s="454"/>
      <c r="O28" s="481"/>
      <c r="P28" s="482"/>
      <c r="Q28" s="481"/>
    </row>
    <row r="29" spans="2:17">
      <c r="B29" s="358" t="s">
        <v>174</v>
      </c>
      <c r="C29" s="454">
        <v>0</v>
      </c>
      <c r="D29" s="454">
        <v>0</v>
      </c>
      <c r="E29" s="454">
        <v>0</v>
      </c>
      <c r="F29" s="454">
        <v>0</v>
      </c>
      <c r="G29" s="454">
        <v>0</v>
      </c>
      <c r="H29" s="454">
        <v>0</v>
      </c>
      <c r="I29" s="454">
        <v>0</v>
      </c>
      <c r="J29" s="454">
        <v>0</v>
      </c>
      <c r="K29" s="454">
        <v>0</v>
      </c>
      <c r="L29" s="454">
        <v>0</v>
      </c>
      <c r="M29" s="454">
        <v>0</v>
      </c>
      <c r="N29" s="454">
        <v>0</v>
      </c>
      <c r="O29" s="482">
        <f>SUM(C29:N29)</f>
        <v>0</v>
      </c>
      <c r="P29" s="482">
        <f t="shared" si="0"/>
        <v>0</v>
      </c>
      <c r="Q29" s="482"/>
    </row>
    <row r="30" spans="2:17">
      <c r="B30" s="358"/>
      <c r="C30" s="454"/>
      <c r="D30" s="454"/>
      <c r="E30" s="454"/>
      <c r="F30" s="454"/>
      <c r="G30" s="454"/>
      <c r="H30" s="454"/>
      <c r="I30" s="454"/>
      <c r="J30" s="454"/>
      <c r="K30" s="454"/>
      <c r="L30" s="454"/>
      <c r="M30" s="454"/>
      <c r="N30" s="454"/>
      <c r="O30" s="482"/>
      <c r="P30" s="482"/>
      <c r="Q30" s="482"/>
    </row>
    <row r="31" spans="2:17">
      <c r="B31" s="355" t="s">
        <v>76</v>
      </c>
      <c r="C31" s="454"/>
      <c r="D31" s="454"/>
      <c r="E31" s="454"/>
      <c r="F31" s="454"/>
      <c r="G31" s="454"/>
      <c r="H31" s="454"/>
      <c r="I31" s="454"/>
      <c r="J31" s="454"/>
      <c r="K31" s="454"/>
      <c r="L31" s="454"/>
      <c r="M31" s="454"/>
      <c r="N31" s="454"/>
      <c r="O31" s="481"/>
      <c r="P31" s="482"/>
      <c r="Q31" s="481"/>
    </row>
    <row r="32" spans="2:17">
      <c r="B32" s="358" t="s">
        <v>149</v>
      </c>
      <c r="C32" s="454">
        <v>0</v>
      </c>
      <c r="D32" s="454">
        <v>0</v>
      </c>
      <c r="E32" s="454">
        <v>0</v>
      </c>
      <c r="F32" s="460">
        <v>0</v>
      </c>
      <c r="G32" s="460">
        <v>0</v>
      </c>
      <c r="H32" s="454">
        <v>0</v>
      </c>
      <c r="I32" s="454">
        <v>0</v>
      </c>
      <c r="J32" s="454">
        <v>0</v>
      </c>
      <c r="K32" s="454">
        <v>0</v>
      </c>
      <c r="L32" s="454">
        <v>0</v>
      </c>
      <c r="M32" s="454">
        <v>0</v>
      </c>
      <c r="N32" s="454">
        <v>0</v>
      </c>
      <c r="O32" s="482">
        <f>SUM(C32:N32)</f>
        <v>0</v>
      </c>
      <c r="P32" s="482">
        <f t="shared" si="0"/>
        <v>0</v>
      </c>
      <c r="Q32" s="482">
        <v>73000</v>
      </c>
    </row>
    <row r="33" spans="2:17">
      <c r="B33" s="358" t="s">
        <v>116</v>
      </c>
      <c r="C33" s="454">
        <v>0</v>
      </c>
      <c r="D33" s="454">
        <v>0</v>
      </c>
      <c r="E33" s="454">
        <v>0</v>
      </c>
      <c r="F33" s="454">
        <v>0</v>
      </c>
      <c r="G33" s="454">
        <v>0</v>
      </c>
      <c r="H33" s="454">
        <v>0</v>
      </c>
      <c r="I33" s="454">
        <v>0</v>
      </c>
      <c r="J33" s="454">
        <v>0</v>
      </c>
      <c r="K33" s="454">
        <v>0</v>
      </c>
      <c r="L33" s="454">
        <v>0</v>
      </c>
      <c r="M33" s="454">
        <v>0</v>
      </c>
      <c r="N33" s="454">
        <v>0</v>
      </c>
      <c r="O33" s="482">
        <f>SUM(C33:N33)</f>
        <v>0</v>
      </c>
      <c r="P33" s="482">
        <f t="shared" si="0"/>
        <v>0</v>
      </c>
      <c r="Q33" s="482"/>
    </row>
    <row r="34" spans="2:17">
      <c r="B34" s="354"/>
      <c r="C34" s="454"/>
      <c r="D34" s="454"/>
      <c r="E34" s="454"/>
      <c r="F34" s="454"/>
      <c r="G34" s="454"/>
      <c r="H34" s="454"/>
      <c r="I34" s="454"/>
      <c r="J34" s="454"/>
      <c r="K34" s="454"/>
      <c r="L34" s="454"/>
      <c r="M34" s="454"/>
      <c r="N34" s="454"/>
      <c r="O34" s="481"/>
      <c r="P34" s="482"/>
      <c r="Q34" s="481"/>
    </row>
    <row r="35" spans="2:17">
      <c r="B35" s="355" t="s">
        <v>78</v>
      </c>
      <c r="C35" s="454"/>
      <c r="D35" s="454"/>
      <c r="E35" s="454"/>
      <c r="F35" s="454"/>
      <c r="G35" s="454"/>
      <c r="H35" s="454"/>
      <c r="I35" s="454"/>
      <c r="J35" s="454"/>
      <c r="K35" s="454"/>
      <c r="L35" s="454"/>
      <c r="M35" s="454"/>
      <c r="N35" s="454"/>
      <c r="O35" s="481"/>
      <c r="P35" s="482"/>
      <c r="Q35" s="481"/>
    </row>
    <row r="36" spans="2:17">
      <c r="B36" s="358" t="s">
        <v>79</v>
      </c>
      <c r="C36" s="454">
        <v>0</v>
      </c>
      <c r="D36" s="454">
        <v>0</v>
      </c>
      <c r="E36" s="454">
        <v>0</v>
      </c>
      <c r="F36" s="454">
        <v>0</v>
      </c>
      <c r="G36" s="454">
        <v>0</v>
      </c>
      <c r="H36" s="454">
        <v>0</v>
      </c>
      <c r="I36" s="454">
        <v>0</v>
      </c>
      <c r="J36" s="454">
        <v>0</v>
      </c>
      <c r="K36" s="454">
        <v>0</v>
      </c>
      <c r="L36" s="454">
        <v>0</v>
      </c>
      <c r="M36" s="454">
        <v>0</v>
      </c>
      <c r="N36" s="454">
        <v>0</v>
      </c>
      <c r="O36" s="482">
        <f>SUM(C36:N36)</f>
        <v>0</v>
      </c>
      <c r="P36" s="482">
        <f t="shared" si="0"/>
        <v>0</v>
      </c>
      <c r="Q36" s="482"/>
    </row>
    <row r="37" spans="2:17">
      <c r="B37" s="358" t="s">
        <v>80</v>
      </c>
      <c r="C37" s="454">
        <v>0</v>
      </c>
      <c r="D37" s="454">
        <v>0</v>
      </c>
      <c r="E37" s="454">
        <v>0</v>
      </c>
      <c r="F37" s="454">
        <v>0</v>
      </c>
      <c r="G37" s="454">
        <v>0</v>
      </c>
      <c r="H37" s="454">
        <v>0</v>
      </c>
      <c r="I37" s="454">
        <v>0</v>
      </c>
      <c r="J37" s="454">
        <v>0</v>
      </c>
      <c r="K37" s="454">
        <v>0</v>
      </c>
      <c r="L37" s="454">
        <v>0</v>
      </c>
      <c r="M37" s="454">
        <v>0</v>
      </c>
      <c r="N37" s="454">
        <v>0</v>
      </c>
      <c r="O37" s="482">
        <f>SUM(C37:N37)</f>
        <v>0</v>
      </c>
      <c r="P37" s="482">
        <f t="shared" si="0"/>
        <v>0</v>
      </c>
      <c r="Q37" s="482"/>
    </row>
    <row r="38" spans="2:17">
      <c r="B38" s="354"/>
      <c r="C38" s="454"/>
      <c r="D38" s="454"/>
      <c r="E38" s="454"/>
      <c r="F38" s="454"/>
      <c r="G38" s="454"/>
      <c r="H38" s="454"/>
      <c r="I38" s="454"/>
      <c r="J38" s="454"/>
      <c r="K38" s="454"/>
      <c r="L38" s="454"/>
      <c r="M38" s="454"/>
      <c r="N38" s="454"/>
      <c r="O38" s="481"/>
      <c r="P38" s="482"/>
      <c r="Q38" s="481"/>
    </row>
    <row r="39" spans="2:17">
      <c r="B39" s="355" t="s">
        <v>82</v>
      </c>
      <c r="C39" s="454"/>
      <c r="D39" s="454"/>
      <c r="E39" s="454"/>
      <c r="F39" s="454"/>
      <c r="G39" s="454"/>
      <c r="H39" s="454"/>
      <c r="I39" s="454"/>
      <c r="J39" s="454"/>
      <c r="K39" s="454"/>
      <c r="L39" s="454"/>
      <c r="M39" s="454"/>
      <c r="N39" s="454"/>
      <c r="O39" s="481"/>
      <c r="P39" s="482"/>
      <c r="Q39" s="481"/>
    </row>
    <row r="40" spans="2:17">
      <c r="B40" s="358" t="s">
        <v>156</v>
      </c>
      <c r="C40" s="454">
        <v>0</v>
      </c>
      <c r="D40" s="454">
        <v>0</v>
      </c>
      <c r="E40" s="454">
        <v>0</v>
      </c>
      <c r="F40" s="454">
        <v>0</v>
      </c>
      <c r="G40" s="454">
        <v>0</v>
      </c>
      <c r="H40" s="454">
        <v>0</v>
      </c>
      <c r="I40" s="454">
        <v>0</v>
      </c>
      <c r="J40" s="454">
        <v>0</v>
      </c>
      <c r="K40" s="454">
        <v>0</v>
      </c>
      <c r="L40" s="454">
        <v>0</v>
      </c>
      <c r="M40" s="454">
        <v>0</v>
      </c>
      <c r="N40" s="454">
        <v>0</v>
      </c>
      <c r="O40" s="482">
        <f>SUM(C40:N40)</f>
        <v>0</v>
      </c>
      <c r="P40" s="482">
        <f t="shared" si="0"/>
        <v>0</v>
      </c>
      <c r="Q40" s="482"/>
    </row>
    <row r="41" spans="2:17">
      <c r="B41" s="364" t="s">
        <v>157</v>
      </c>
      <c r="C41" s="454">
        <v>0</v>
      </c>
      <c r="D41" s="454">
        <v>0</v>
      </c>
      <c r="E41" s="454">
        <v>0</v>
      </c>
      <c r="F41" s="454">
        <v>0</v>
      </c>
      <c r="G41" s="454">
        <v>0</v>
      </c>
      <c r="H41" s="454">
        <v>0</v>
      </c>
      <c r="I41" s="454">
        <v>0</v>
      </c>
      <c r="J41" s="454">
        <v>0</v>
      </c>
      <c r="K41" s="454">
        <v>0</v>
      </c>
      <c r="L41" s="454">
        <v>0</v>
      </c>
      <c r="M41" s="454">
        <v>0</v>
      </c>
      <c r="N41" s="454">
        <v>0</v>
      </c>
      <c r="O41" s="482">
        <f>SUM(C41:N41)</f>
        <v>0</v>
      </c>
      <c r="P41" s="482">
        <f t="shared" si="0"/>
        <v>0</v>
      </c>
      <c r="Q41" s="482"/>
    </row>
    <row r="42" spans="2:17">
      <c r="B42" s="354"/>
      <c r="C42" s="454"/>
      <c r="D42" s="454"/>
      <c r="E42" s="454"/>
      <c r="F42" s="454"/>
      <c r="G42" s="454"/>
      <c r="H42" s="454"/>
      <c r="I42" s="454"/>
      <c r="J42" s="454"/>
      <c r="K42" s="454"/>
      <c r="L42" s="454"/>
      <c r="M42" s="454"/>
      <c r="N42" s="454"/>
      <c r="O42" s="481"/>
      <c r="P42" s="482"/>
      <c r="Q42" s="481"/>
    </row>
    <row r="43" spans="2:17">
      <c r="B43" s="355" t="s">
        <v>84</v>
      </c>
      <c r="C43" s="454"/>
      <c r="D43" s="454"/>
      <c r="E43" s="454"/>
      <c r="F43" s="454"/>
      <c r="G43" s="454"/>
      <c r="H43" s="454"/>
      <c r="I43" s="454"/>
      <c r="J43" s="454"/>
      <c r="K43" s="454"/>
      <c r="L43" s="454"/>
      <c r="M43" s="454"/>
      <c r="N43" s="454"/>
      <c r="O43" s="481"/>
      <c r="P43" s="482"/>
      <c r="Q43" s="481"/>
    </row>
    <row r="44" spans="2:17">
      <c r="B44" s="364" t="s">
        <v>86</v>
      </c>
      <c r="C44" s="454">
        <v>0</v>
      </c>
      <c r="D44" s="454">
        <v>0</v>
      </c>
      <c r="E44" s="454">
        <v>-4</v>
      </c>
      <c r="F44" s="454">
        <v>0</v>
      </c>
      <c r="G44" s="454">
        <v>0</v>
      </c>
      <c r="H44" s="454">
        <v>0</v>
      </c>
      <c r="I44" s="454">
        <v>0</v>
      </c>
      <c r="J44" s="454">
        <v>10</v>
      </c>
      <c r="K44" s="454">
        <v>-10</v>
      </c>
      <c r="L44" s="454">
        <v>0</v>
      </c>
      <c r="M44" s="454">
        <v>0</v>
      </c>
      <c r="N44" s="454">
        <v>0</v>
      </c>
      <c r="O44" s="482">
        <f>SUM(C44:N44)</f>
        <v>-4</v>
      </c>
      <c r="P44" s="482">
        <f t="shared" si="0"/>
        <v>-4</v>
      </c>
      <c r="Q44" s="482"/>
    </row>
    <row r="45" spans="2:17">
      <c r="B45" s="364" t="s">
        <v>85</v>
      </c>
      <c r="C45" s="454">
        <v>0</v>
      </c>
      <c r="D45" s="454">
        <v>0</v>
      </c>
      <c r="E45" s="454">
        <v>8</v>
      </c>
      <c r="F45" s="454">
        <v>0</v>
      </c>
      <c r="G45" s="454">
        <v>0</v>
      </c>
      <c r="H45" s="454">
        <v>0</v>
      </c>
      <c r="I45" s="454">
        <v>0</v>
      </c>
      <c r="J45" s="454">
        <v>10</v>
      </c>
      <c r="K45" s="454">
        <v>-10</v>
      </c>
      <c r="L45" s="454">
        <v>0</v>
      </c>
      <c r="M45" s="454">
        <v>0</v>
      </c>
      <c r="N45" s="454">
        <v>0</v>
      </c>
      <c r="O45" s="482">
        <f>SUM(C45:N45)</f>
        <v>8</v>
      </c>
      <c r="P45" s="482">
        <f t="shared" si="0"/>
        <v>8</v>
      </c>
      <c r="Q45" s="482"/>
    </row>
    <row r="46" spans="2:17">
      <c r="B46" s="354"/>
      <c r="C46" s="454"/>
      <c r="D46" s="454"/>
      <c r="E46" s="454"/>
      <c r="F46" s="454"/>
      <c r="G46" s="454"/>
      <c r="H46" s="454"/>
      <c r="I46" s="454"/>
      <c r="J46" s="454"/>
      <c r="K46" s="454"/>
      <c r="L46" s="454"/>
      <c r="M46" s="454"/>
      <c r="N46" s="454"/>
      <c r="O46" s="481"/>
      <c r="P46" s="482"/>
      <c r="Q46" s="481"/>
    </row>
    <row r="47" spans="2:17" ht="13.95" customHeight="1">
      <c r="B47" s="355" t="s">
        <v>92</v>
      </c>
      <c r="C47" s="454"/>
      <c r="D47" s="454"/>
      <c r="E47" s="454"/>
      <c r="F47" s="454"/>
      <c r="G47" s="454"/>
      <c r="H47" s="454"/>
      <c r="I47" s="454"/>
      <c r="J47" s="454"/>
      <c r="K47" s="454"/>
      <c r="L47" s="454"/>
      <c r="M47" s="454"/>
      <c r="N47" s="454"/>
      <c r="O47" s="481"/>
      <c r="P47" s="482"/>
      <c r="Q47" s="481"/>
    </row>
    <row r="48" spans="2:17">
      <c r="B48" s="364" t="s">
        <v>93</v>
      </c>
      <c r="C48" s="454">
        <v>3461.1299999999997</v>
      </c>
      <c r="D48" s="454">
        <v>-1182.9199999999985</v>
      </c>
      <c r="E48" s="454">
        <v>3628.4500000000003</v>
      </c>
      <c r="F48" s="454">
        <v>6735.01</v>
      </c>
      <c r="G48" s="454">
        <v>6947</v>
      </c>
      <c r="H48" s="454">
        <v>4839.13</v>
      </c>
      <c r="I48" s="454">
        <v>46844.520000000011</v>
      </c>
      <c r="J48" s="454">
        <v>839.14999999999986</v>
      </c>
      <c r="K48" s="454">
        <v>13135.35</v>
      </c>
      <c r="L48" s="454">
        <v>3161.29</v>
      </c>
      <c r="M48" s="454">
        <v>8603.8199999999979</v>
      </c>
      <c r="N48" s="454">
        <v>4462.6900000000005</v>
      </c>
      <c r="O48" s="482">
        <f>SUM(C48:N48)</f>
        <v>101474.62</v>
      </c>
      <c r="P48" s="482">
        <f t="shared" si="0"/>
        <v>101474.62</v>
      </c>
      <c r="Q48" s="482"/>
    </row>
    <row r="49" spans="2:17">
      <c r="B49" s="364" t="s">
        <v>94</v>
      </c>
      <c r="C49" s="454">
        <v>0</v>
      </c>
      <c r="D49" s="454">
        <v>0</v>
      </c>
      <c r="E49" s="454">
        <v>0</v>
      </c>
      <c r="F49" s="454">
        <v>0</v>
      </c>
      <c r="G49" s="454">
        <v>0</v>
      </c>
      <c r="H49" s="454">
        <v>0</v>
      </c>
      <c r="I49" s="454">
        <v>0</v>
      </c>
      <c r="J49" s="454">
        <v>0</v>
      </c>
      <c r="K49" s="454">
        <v>0</v>
      </c>
      <c r="L49" s="454">
        <v>0</v>
      </c>
      <c r="M49" s="454">
        <v>0</v>
      </c>
      <c r="N49" s="454">
        <v>0</v>
      </c>
      <c r="O49" s="482">
        <f t="shared" ref="O49:O58" si="5">SUM(C49:N49)</f>
        <v>0</v>
      </c>
      <c r="P49" s="482">
        <f t="shared" si="0"/>
        <v>0</v>
      </c>
      <c r="Q49" s="482"/>
    </row>
    <row r="50" spans="2:17">
      <c r="B50" s="364" t="s">
        <v>95</v>
      </c>
      <c r="C50" s="454">
        <v>0</v>
      </c>
      <c r="D50" s="454">
        <v>0</v>
      </c>
      <c r="E50" s="454">
        <v>0</v>
      </c>
      <c r="F50" s="454">
        <v>0</v>
      </c>
      <c r="G50" s="454">
        <v>0</v>
      </c>
      <c r="H50" s="454">
        <v>0</v>
      </c>
      <c r="I50" s="454">
        <v>0</v>
      </c>
      <c r="J50" s="454">
        <v>0</v>
      </c>
      <c r="K50" s="454">
        <v>0</v>
      </c>
      <c r="L50" s="454">
        <v>0</v>
      </c>
      <c r="M50" s="454">
        <v>0</v>
      </c>
      <c r="N50" s="454">
        <v>0</v>
      </c>
      <c r="O50" s="482">
        <f t="shared" si="5"/>
        <v>0</v>
      </c>
      <c r="P50" s="482">
        <f t="shared" si="0"/>
        <v>0</v>
      </c>
      <c r="Q50" s="482"/>
    </row>
    <row r="51" spans="2:17">
      <c r="B51" s="364" t="s">
        <v>96</v>
      </c>
      <c r="C51" s="454">
        <v>0</v>
      </c>
      <c r="D51" s="454">
        <v>0</v>
      </c>
      <c r="E51" s="454">
        <v>0</v>
      </c>
      <c r="F51" s="454">
        <v>0</v>
      </c>
      <c r="G51" s="454">
        <v>0</v>
      </c>
      <c r="H51" s="454">
        <v>0</v>
      </c>
      <c r="I51" s="454">
        <v>0</v>
      </c>
      <c r="J51" s="454">
        <v>0</v>
      </c>
      <c r="K51" s="454">
        <v>0</v>
      </c>
      <c r="L51" s="454">
        <v>0</v>
      </c>
      <c r="M51" s="454">
        <v>0</v>
      </c>
      <c r="N51" s="454">
        <v>0</v>
      </c>
      <c r="O51" s="482">
        <f t="shared" si="5"/>
        <v>0</v>
      </c>
      <c r="P51" s="482">
        <f t="shared" si="0"/>
        <v>0</v>
      </c>
      <c r="Q51" s="482"/>
    </row>
    <row r="52" spans="2:17">
      <c r="B52" s="364" t="s">
        <v>97</v>
      </c>
      <c r="C52" s="454">
        <v>0</v>
      </c>
      <c r="D52" s="454">
        <v>0</v>
      </c>
      <c r="E52" s="454">
        <v>0</v>
      </c>
      <c r="F52" s="454">
        <v>0</v>
      </c>
      <c r="G52" s="454">
        <v>0</v>
      </c>
      <c r="H52" s="454">
        <v>0</v>
      </c>
      <c r="I52" s="454">
        <v>0</v>
      </c>
      <c r="J52" s="454">
        <v>0</v>
      </c>
      <c r="K52" s="454">
        <v>0</v>
      </c>
      <c r="L52" s="454">
        <v>0</v>
      </c>
      <c r="M52" s="454">
        <v>0</v>
      </c>
      <c r="N52" s="454">
        <v>0</v>
      </c>
      <c r="O52" s="482">
        <f t="shared" si="5"/>
        <v>0</v>
      </c>
      <c r="P52" s="482">
        <f t="shared" si="0"/>
        <v>0</v>
      </c>
      <c r="Q52" s="482"/>
    </row>
    <row r="53" spans="2:17">
      <c r="B53" s="364" t="s">
        <v>98</v>
      </c>
      <c r="C53" s="454">
        <v>0</v>
      </c>
      <c r="D53" s="454">
        <v>0</v>
      </c>
      <c r="E53" s="454">
        <v>0</v>
      </c>
      <c r="F53" s="454">
        <v>0</v>
      </c>
      <c r="G53" s="454">
        <v>0</v>
      </c>
      <c r="H53" s="454">
        <v>0</v>
      </c>
      <c r="I53" s="454">
        <v>0</v>
      </c>
      <c r="J53" s="454">
        <v>0</v>
      </c>
      <c r="K53" s="454">
        <v>0</v>
      </c>
      <c r="L53" s="454">
        <v>0</v>
      </c>
      <c r="M53" s="454">
        <v>0</v>
      </c>
      <c r="N53" s="454">
        <v>0</v>
      </c>
      <c r="O53" s="482">
        <f t="shared" si="5"/>
        <v>0</v>
      </c>
      <c r="P53" s="482">
        <f t="shared" si="0"/>
        <v>0</v>
      </c>
      <c r="Q53" s="482"/>
    </row>
    <row r="54" spans="2:17">
      <c r="B54" s="364" t="s">
        <v>99</v>
      </c>
      <c r="C54" s="454">
        <v>0</v>
      </c>
      <c r="D54" s="454">
        <v>0</v>
      </c>
      <c r="E54" s="454">
        <v>0</v>
      </c>
      <c r="F54" s="454">
        <v>0</v>
      </c>
      <c r="G54" s="454">
        <v>0</v>
      </c>
      <c r="H54" s="454">
        <v>0</v>
      </c>
      <c r="I54" s="454">
        <v>0</v>
      </c>
      <c r="J54" s="454">
        <v>0</v>
      </c>
      <c r="K54" s="454">
        <v>0</v>
      </c>
      <c r="L54" s="454">
        <v>0</v>
      </c>
      <c r="M54" s="454">
        <v>0</v>
      </c>
      <c r="N54" s="454">
        <v>0</v>
      </c>
      <c r="O54" s="482">
        <f t="shared" si="5"/>
        <v>0</v>
      </c>
      <c r="P54" s="482">
        <f t="shared" si="0"/>
        <v>0</v>
      </c>
      <c r="Q54" s="482"/>
    </row>
    <row r="55" spans="2:17">
      <c r="B55" s="364" t="s">
        <v>100</v>
      </c>
      <c r="C55" s="454">
        <v>0</v>
      </c>
      <c r="D55" s="454">
        <v>0</v>
      </c>
      <c r="E55" s="454">
        <v>0</v>
      </c>
      <c r="F55" s="454">
        <v>0</v>
      </c>
      <c r="G55" s="454">
        <v>0</v>
      </c>
      <c r="H55" s="454">
        <v>0</v>
      </c>
      <c r="I55" s="454">
        <v>0</v>
      </c>
      <c r="J55" s="454">
        <v>0</v>
      </c>
      <c r="K55" s="454">
        <v>0</v>
      </c>
      <c r="L55" s="454">
        <v>0</v>
      </c>
      <c r="M55" s="454">
        <v>0</v>
      </c>
      <c r="N55" s="454">
        <v>0</v>
      </c>
      <c r="O55" s="482">
        <f t="shared" si="5"/>
        <v>0</v>
      </c>
      <c r="P55" s="482">
        <f t="shared" si="0"/>
        <v>0</v>
      </c>
      <c r="Q55" s="482"/>
    </row>
    <row r="56" spans="2:17">
      <c r="B56" s="364" t="s">
        <v>101</v>
      </c>
      <c r="C56" s="454">
        <v>0</v>
      </c>
      <c r="D56" s="454">
        <v>0</v>
      </c>
      <c r="E56" s="454">
        <v>0</v>
      </c>
      <c r="F56" s="454">
        <v>0</v>
      </c>
      <c r="G56" s="454">
        <v>0</v>
      </c>
      <c r="H56" s="454">
        <v>0</v>
      </c>
      <c r="I56" s="454">
        <v>0</v>
      </c>
      <c r="J56" s="454">
        <v>0</v>
      </c>
      <c r="K56" s="454">
        <v>0</v>
      </c>
      <c r="L56" s="454">
        <v>0</v>
      </c>
      <c r="M56" s="454">
        <v>0</v>
      </c>
      <c r="N56" s="454">
        <v>0</v>
      </c>
      <c r="O56" s="482">
        <f t="shared" si="5"/>
        <v>0</v>
      </c>
      <c r="P56" s="482">
        <f t="shared" si="0"/>
        <v>0</v>
      </c>
      <c r="Q56" s="482"/>
    </row>
    <row r="57" spans="2:17">
      <c r="B57" s="364" t="s">
        <v>102</v>
      </c>
      <c r="C57" s="454">
        <v>0</v>
      </c>
      <c r="D57" s="454">
        <v>0</v>
      </c>
      <c r="E57" s="454">
        <v>0</v>
      </c>
      <c r="F57" s="454">
        <v>0</v>
      </c>
      <c r="G57" s="454">
        <v>0</v>
      </c>
      <c r="H57" s="454">
        <v>0</v>
      </c>
      <c r="I57" s="454">
        <v>0</v>
      </c>
      <c r="J57" s="454">
        <v>0</v>
      </c>
      <c r="K57" s="454">
        <v>0</v>
      </c>
      <c r="L57" s="454">
        <v>0</v>
      </c>
      <c r="M57" s="454">
        <v>0</v>
      </c>
      <c r="N57" s="454">
        <v>0</v>
      </c>
      <c r="O57" s="482">
        <f t="shared" si="5"/>
        <v>0</v>
      </c>
      <c r="P57" s="482">
        <f t="shared" si="0"/>
        <v>0</v>
      </c>
      <c r="Q57" s="482"/>
    </row>
    <row r="58" spans="2:17">
      <c r="B58" s="364" t="s">
        <v>103</v>
      </c>
      <c r="C58" s="454">
        <v>0</v>
      </c>
      <c r="D58" s="454">
        <v>0</v>
      </c>
      <c r="E58" s="454">
        <v>0</v>
      </c>
      <c r="F58" s="454">
        <v>0</v>
      </c>
      <c r="G58" s="454">
        <v>0</v>
      </c>
      <c r="H58" s="454">
        <v>0</v>
      </c>
      <c r="I58" s="454">
        <v>0</v>
      </c>
      <c r="J58" s="454">
        <v>0</v>
      </c>
      <c r="K58" s="454">
        <v>0</v>
      </c>
      <c r="L58" s="454">
        <v>0</v>
      </c>
      <c r="M58" s="454">
        <v>0</v>
      </c>
      <c r="N58" s="454">
        <v>0</v>
      </c>
      <c r="O58" s="482">
        <f t="shared" si="5"/>
        <v>0</v>
      </c>
      <c r="P58" s="482">
        <f t="shared" si="0"/>
        <v>0</v>
      </c>
      <c r="Q58" s="482"/>
    </row>
    <row r="59" spans="2:17">
      <c r="C59" s="454"/>
      <c r="D59" s="454"/>
      <c r="E59" s="454"/>
      <c r="F59" s="454"/>
      <c r="G59" s="454"/>
      <c r="H59" s="454"/>
      <c r="I59" s="454"/>
      <c r="J59" s="454"/>
      <c r="K59" s="454"/>
      <c r="L59" s="454"/>
      <c r="M59" s="454"/>
      <c r="N59" s="454"/>
      <c r="O59" s="481"/>
      <c r="P59" s="482"/>
      <c r="Q59" s="481"/>
    </row>
    <row r="60" spans="2:17">
      <c r="B60" s="355" t="s">
        <v>105</v>
      </c>
      <c r="C60" s="454"/>
      <c r="D60" s="454"/>
      <c r="E60" s="454"/>
      <c r="F60" s="454"/>
      <c r="G60" s="454"/>
      <c r="H60" s="454"/>
      <c r="I60" s="454"/>
      <c r="J60" s="454"/>
      <c r="K60" s="454"/>
      <c r="L60" s="454"/>
      <c r="M60" s="454"/>
      <c r="N60" s="454"/>
      <c r="O60" s="481"/>
      <c r="P60" s="482"/>
      <c r="Q60" s="481"/>
    </row>
    <row r="61" spans="2:17">
      <c r="B61" s="364" t="s">
        <v>106</v>
      </c>
      <c r="C61" s="454">
        <v>0</v>
      </c>
      <c r="D61" s="454">
        <v>0</v>
      </c>
      <c r="E61" s="454">
        <v>0</v>
      </c>
      <c r="F61" s="454">
        <v>0</v>
      </c>
      <c r="G61" s="454">
        <v>0</v>
      </c>
      <c r="H61" s="454">
        <v>0</v>
      </c>
      <c r="I61" s="454">
        <v>0</v>
      </c>
      <c r="J61" s="454">
        <v>0</v>
      </c>
      <c r="K61" s="454">
        <v>0</v>
      </c>
      <c r="L61" s="454">
        <v>0</v>
      </c>
      <c r="M61" s="454">
        <v>0</v>
      </c>
      <c r="N61" s="454">
        <v>0</v>
      </c>
      <c r="O61" s="482">
        <f>SUM(C61:N61)</f>
        <v>0</v>
      </c>
      <c r="P61" s="482">
        <f t="shared" si="0"/>
        <v>0</v>
      </c>
      <c r="Q61" s="482"/>
    </row>
    <row r="62" spans="2:17">
      <c r="C62" s="454"/>
      <c r="D62" s="454"/>
      <c r="E62" s="454"/>
      <c r="F62" s="454"/>
      <c r="G62" s="454"/>
      <c r="H62" s="454"/>
      <c r="I62" s="454"/>
      <c r="J62" s="454"/>
      <c r="K62" s="454"/>
      <c r="L62" s="454"/>
      <c r="M62" s="454"/>
      <c r="N62" s="454"/>
      <c r="O62" s="481"/>
      <c r="P62" s="482"/>
      <c r="Q62" s="481"/>
    </row>
    <row r="63" spans="2:17">
      <c r="B63" s="355" t="s">
        <v>108</v>
      </c>
      <c r="C63" s="454"/>
      <c r="D63" s="454"/>
      <c r="E63" s="454"/>
      <c r="F63" s="454"/>
      <c r="G63" s="454"/>
      <c r="H63" s="454"/>
      <c r="I63" s="454"/>
      <c r="J63" s="454"/>
      <c r="K63" s="454"/>
      <c r="L63" s="454"/>
      <c r="M63" s="454"/>
      <c r="N63" s="454"/>
      <c r="O63" s="481"/>
      <c r="P63" s="482"/>
      <c r="Q63" s="481"/>
    </row>
    <row r="64" spans="2:17">
      <c r="B64" s="364" t="s">
        <v>147</v>
      </c>
      <c r="C64" s="454">
        <v>0</v>
      </c>
      <c r="D64" s="454">
        <v>0</v>
      </c>
      <c r="E64" s="454">
        <v>0</v>
      </c>
      <c r="F64" s="454">
        <v>0</v>
      </c>
      <c r="G64" s="454">
        <v>0</v>
      </c>
      <c r="H64" s="454">
        <v>0</v>
      </c>
      <c r="I64" s="454">
        <v>0</v>
      </c>
      <c r="J64" s="454">
        <v>0</v>
      </c>
      <c r="K64" s="454">
        <v>0</v>
      </c>
      <c r="L64" s="454">
        <v>0</v>
      </c>
      <c r="M64" s="454">
        <v>0</v>
      </c>
      <c r="N64" s="454">
        <v>0</v>
      </c>
      <c r="O64" s="482">
        <f>SUM(C64:N64)</f>
        <v>0</v>
      </c>
      <c r="P64" s="482">
        <f t="shared" si="0"/>
        <v>0</v>
      </c>
      <c r="Q64" s="482"/>
    </row>
    <row r="65" spans="2:17">
      <c r="B65" s="364" t="s">
        <v>41</v>
      </c>
      <c r="C65" s="454">
        <v>0</v>
      </c>
      <c r="D65" s="454">
        <v>0</v>
      </c>
      <c r="E65" s="454">
        <v>0</v>
      </c>
      <c r="F65" s="460">
        <v>0</v>
      </c>
      <c r="G65" s="460">
        <v>0</v>
      </c>
      <c r="H65" s="454">
        <v>0</v>
      </c>
      <c r="I65" s="454">
        <v>0</v>
      </c>
      <c r="J65" s="454">
        <v>0</v>
      </c>
      <c r="K65" s="454">
        <v>0</v>
      </c>
      <c r="L65" s="454">
        <v>0</v>
      </c>
      <c r="M65" s="454">
        <v>0</v>
      </c>
      <c r="N65" s="454">
        <v>0</v>
      </c>
      <c r="O65" s="482">
        <f>SUM(C65:N65)</f>
        <v>0</v>
      </c>
      <c r="P65" s="482">
        <f t="shared" si="0"/>
        <v>0</v>
      </c>
      <c r="Q65" s="482"/>
    </row>
    <row r="66" spans="2:17">
      <c r="B66" s="363"/>
      <c r="C66" s="459"/>
      <c r="D66" s="459"/>
      <c r="E66" s="459"/>
      <c r="F66" s="459"/>
      <c r="G66" s="459"/>
      <c r="H66" s="459"/>
      <c r="I66" s="459"/>
      <c r="J66" s="459"/>
      <c r="K66" s="459"/>
      <c r="L66" s="459"/>
      <c r="M66" s="459"/>
      <c r="N66" s="459"/>
      <c r="O66" s="483"/>
      <c r="P66" s="484"/>
      <c r="Q66" s="483"/>
    </row>
    <row r="67" spans="2:17">
      <c r="B67" s="359" t="s">
        <v>150</v>
      </c>
      <c r="C67" s="458">
        <f>SUM(C7:C8,C16:C20,C23:C26,C29,C32:C33,C36:C37,C40:C41,C44:C45,C48:C58,C61,C64:C65)</f>
        <v>3739.5599999999995</v>
      </c>
      <c r="D67" s="458">
        <f t="shared" ref="D67:K67" si="6">SUM(D7:D8,D16:D20,D23:D26,D29,D32:D33,D36:D37,D40:D41,D44:D45,D48:D58,D61,D64:D65)</f>
        <v>-924.52999999999838</v>
      </c>
      <c r="E67" s="458">
        <f>SUM(E7:E8,E16:E20,E23:E26,E29,E32:E33,E36:E37,E40:E41,E44:E45,E48:E58,E61,E64:E65)</f>
        <v>4083.27</v>
      </c>
      <c r="F67" s="458">
        <f t="shared" si="6"/>
        <v>7018.34</v>
      </c>
      <c r="G67" s="458">
        <f t="shared" si="6"/>
        <v>7542</v>
      </c>
      <c r="H67" s="458">
        <f t="shared" si="6"/>
        <v>5063.75</v>
      </c>
      <c r="I67" s="458">
        <f t="shared" si="6"/>
        <v>50708.710000000014</v>
      </c>
      <c r="J67" s="458">
        <f t="shared" si="6"/>
        <v>1604356.01</v>
      </c>
      <c r="K67" s="458">
        <f t="shared" si="6"/>
        <v>22548.439999999991</v>
      </c>
      <c r="L67" s="458">
        <f t="shared" ref="L67:N67" si="7">SUM(L7:L8,L16:L20,L23:L26,L29,L32:L33,L36:L37,L40:L41,L44:L44,L48:L58,L61,L64:L65)</f>
        <v>1212981.6400000001</v>
      </c>
      <c r="M67" s="458">
        <f t="shared" si="7"/>
        <v>126985.26999999992</v>
      </c>
      <c r="N67" s="458">
        <f t="shared" si="7"/>
        <v>466228.5799999999</v>
      </c>
      <c r="O67" s="458">
        <f>SUM(O7:O8,O16:O20,O23:O25,O29,O32:O33,O36:O37,O40:O41,O44:O45,O48:O58,O61,O64:O65)</f>
        <v>3510331.04</v>
      </c>
      <c r="P67" s="458">
        <f>O67</f>
        <v>3510331.04</v>
      </c>
      <c r="Q67" s="458">
        <f>SUM(Q7:Q8,Q16:Q20,Q23:Q26,Q29,Q32:Q33,Q36:Q37,Q40:Q41,Q44:Q45,Q48:Q58,Q61,Q64:Q65)</f>
        <v>73000</v>
      </c>
    </row>
    <row r="68" spans="2:17">
      <c r="B68" s="364"/>
      <c r="C68" s="454"/>
      <c r="D68" s="454"/>
      <c r="E68" s="454"/>
      <c r="F68" s="454"/>
      <c r="G68" s="454"/>
      <c r="H68" s="454"/>
      <c r="I68" s="454"/>
      <c r="J68" s="454"/>
      <c r="K68" s="454"/>
      <c r="L68" s="454"/>
      <c r="M68" s="454"/>
      <c r="N68" s="454"/>
      <c r="O68" s="461"/>
      <c r="P68" s="461"/>
      <c r="Q68" s="461"/>
    </row>
    <row r="69" spans="2:17">
      <c r="B69" s="334" t="s">
        <v>134</v>
      </c>
      <c r="C69" s="454"/>
      <c r="D69" s="454"/>
      <c r="E69" s="454"/>
      <c r="F69" s="454"/>
      <c r="G69" s="454"/>
      <c r="H69" s="454"/>
      <c r="I69" s="454"/>
      <c r="J69" s="454"/>
      <c r="K69" s="454"/>
      <c r="L69" s="454"/>
      <c r="M69" s="454"/>
      <c r="N69" s="454"/>
      <c r="O69" s="461"/>
      <c r="P69" s="461"/>
      <c r="Q69" s="454"/>
    </row>
    <row r="70" spans="2:17">
      <c r="B70" s="335" t="s">
        <v>72</v>
      </c>
      <c r="C70" s="455"/>
      <c r="D70" s="455"/>
      <c r="E70" s="455"/>
      <c r="F70" s="464"/>
      <c r="G70" s="455"/>
      <c r="H70" s="455"/>
      <c r="I70" s="455"/>
      <c r="J70" s="455"/>
      <c r="K70" s="455"/>
      <c r="L70" s="455"/>
      <c r="M70" s="455"/>
      <c r="N70" s="455"/>
      <c r="O70" s="464"/>
      <c r="P70" s="464"/>
      <c r="Q70" s="464">
        <v>2293000</v>
      </c>
    </row>
    <row r="71" spans="2:17">
      <c r="B71" s="361" t="s">
        <v>135</v>
      </c>
      <c r="C71" s="453">
        <v>0</v>
      </c>
      <c r="D71" s="453">
        <v>0</v>
      </c>
      <c r="E71" s="453">
        <v>0</v>
      </c>
      <c r="F71" s="453">
        <v>0</v>
      </c>
      <c r="G71" s="453">
        <v>0</v>
      </c>
      <c r="H71" s="453">
        <v>0</v>
      </c>
      <c r="I71" s="453">
        <v>0</v>
      </c>
      <c r="J71" s="453">
        <v>0</v>
      </c>
      <c r="K71" s="453">
        <v>0</v>
      </c>
      <c r="L71" s="453">
        <v>0</v>
      </c>
      <c r="M71" s="453">
        <v>0</v>
      </c>
      <c r="N71" s="453">
        <v>0</v>
      </c>
      <c r="O71" s="485">
        <f>SUM(C71:N71)</f>
        <v>0</v>
      </c>
      <c r="P71" s="485">
        <f t="shared" ref="P71:P91" si="8">O71</f>
        <v>0</v>
      </c>
      <c r="Q71" s="486"/>
    </row>
    <row r="72" spans="2:17">
      <c r="B72" s="364" t="s">
        <v>136</v>
      </c>
      <c r="C72" s="454">
        <v>2372.4899999999998</v>
      </c>
      <c r="D72" s="454">
        <v>9031</v>
      </c>
      <c r="E72" s="454">
        <v>110708</v>
      </c>
      <c r="F72" s="454">
        <v>75064</v>
      </c>
      <c r="G72" s="454">
        <v>361643</v>
      </c>
      <c r="H72" s="454">
        <v>156204</v>
      </c>
      <c r="I72" s="454">
        <v>76600.040000000008</v>
      </c>
      <c r="J72" s="454">
        <v>128918.77</v>
      </c>
      <c r="K72" s="454">
        <v>87238</v>
      </c>
      <c r="L72" s="454">
        <v>3585.7199999999975</v>
      </c>
      <c r="M72" s="454">
        <v>5689.6299999999992</v>
      </c>
      <c r="N72" s="454">
        <v>271280.57999999996</v>
      </c>
      <c r="O72" s="482">
        <f>SUM(C72:N72)</f>
        <v>1288335.23</v>
      </c>
      <c r="P72" s="482">
        <f t="shared" si="8"/>
        <v>1288335.23</v>
      </c>
      <c r="Q72" s="481"/>
    </row>
    <row r="73" spans="2:17">
      <c r="B73" s="364" t="s">
        <v>137</v>
      </c>
      <c r="C73" s="454">
        <v>1845</v>
      </c>
      <c r="D73" s="454">
        <v>4163</v>
      </c>
      <c r="E73" s="454">
        <v>3070</v>
      </c>
      <c r="F73" s="454">
        <v>3110</v>
      </c>
      <c r="G73" s="454">
        <v>2196</v>
      </c>
      <c r="H73" s="454">
        <v>3700</v>
      </c>
      <c r="I73" s="454">
        <v>2801.9400000000005</v>
      </c>
      <c r="J73" s="454">
        <v>4719.3600000000015</v>
      </c>
      <c r="K73" s="454">
        <v>5744</v>
      </c>
      <c r="L73" s="454">
        <v>5240.25</v>
      </c>
      <c r="M73" s="454">
        <v>4743.3200000000015</v>
      </c>
      <c r="N73" s="454">
        <v>5664.8600000000033</v>
      </c>
      <c r="O73" s="482">
        <f>SUM(C73:N73)</f>
        <v>46997.73</v>
      </c>
      <c r="P73" s="482">
        <f t="shared" si="8"/>
        <v>46997.73</v>
      </c>
      <c r="Q73" s="481"/>
    </row>
    <row r="74" spans="2:17">
      <c r="B74" s="364" t="s">
        <v>138</v>
      </c>
      <c r="C74" s="454">
        <v>0</v>
      </c>
      <c r="D74" s="454">
        <v>0</v>
      </c>
      <c r="E74" s="454">
        <v>0</v>
      </c>
      <c r="F74" s="454">
        <v>0</v>
      </c>
      <c r="G74" s="454">
        <v>0</v>
      </c>
      <c r="H74" s="454">
        <v>0</v>
      </c>
      <c r="I74" s="454">
        <v>0</v>
      </c>
      <c r="J74" s="454">
        <v>0</v>
      </c>
      <c r="K74" s="454">
        <v>0</v>
      </c>
      <c r="L74" s="454">
        <v>0</v>
      </c>
      <c r="M74" s="454">
        <v>0</v>
      </c>
      <c r="N74" s="454">
        <v>0</v>
      </c>
      <c r="O74" s="482">
        <f>SUM(C74:N74)</f>
        <v>0</v>
      </c>
      <c r="P74" s="482">
        <f t="shared" si="8"/>
        <v>0</v>
      </c>
      <c r="Q74" s="481"/>
    </row>
    <row r="75" spans="2:17">
      <c r="B75" s="365" t="s">
        <v>139</v>
      </c>
      <c r="C75" s="455">
        <v>0</v>
      </c>
      <c r="D75" s="455">
        <v>0</v>
      </c>
      <c r="E75" s="455">
        <v>0</v>
      </c>
      <c r="F75" s="455">
        <v>0</v>
      </c>
      <c r="G75" s="455">
        <v>0</v>
      </c>
      <c r="H75" s="455">
        <v>0</v>
      </c>
      <c r="I75" s="455">
        <v>0</v>
      </c>
      <c r="J75" s="455">
        <v>0</v>
      </c>
      <c r="K75" s="455">
        <v>0</v>
      </c>
      <c r="L75" s="455">
        <v>0</v>
      </c>
      <c r="M75" s="455">
        <v>0</v>
      </c>
      <c r="N75" s="455">
        <v>0</v>
      </c>
      <c r="O75" s="487">
        <f>SUM(C75:N75)</f>
        <v>0</v>
      </c>
      <c r="P75" s="487">
        <f t="shared" si="8"/>
        <v>0</v>
      </c>
      <c r="Q75" s="488"/>
    </row>
    <row r="76" spans="2:17">
      <c r="B76" s="364"/>
      <c r="C76" s="454"/>
      <c r="D76" s="454"/>
      <c r="E76" s="454"/>
      <c r="F76" s="454"/>
      <c r="G76" s="454"/>
      <c r="H76" s="454"/>
      <c r="I76" s="454"/>
      <c r="J76" s="454"/>
      <c r="K76" s="454"/>
      <c r="L76" s="454"/>
      <c r="M76" s="454"/>
      <c r="N76" s="454"/>
      <c r="O76" s="461"/>
      <c r="P76" s="461"/>
      <c r="Q76" s="454"/>
    </row>
    <row r="77" spans="2:17">
      <c r="B77" s="335" t="s">
        <v>214</v>
      </c>
      <c r="C77" s="455"/>
      <c r="D77" s="455"/>
      <c r="E77" s="455"/>
      <c r="F77" s="455"/>
      <c r="G77" s="455"/>
      <c r="H77" s="455"/>
      <c r="I77" s="455"/>
      <c r="J77" s="455"/>
      <c r="K77" s="455"/>
      <c r="L77" s="455"/>
      <c r="M77" s="455"/>
      <c r="N77" s="455"/>
      <c r="O77" s="464"/>
      <c r="P77" s="464"/>
      <c r="Q77" s="464">
        <v>600000</v>
      </c>
    </row>
    <row r="78" spans="2:17">
      <c r="B78" s="361" t="s">
        <v>135</v>
      </c>
      <c r="C78" s="453">
        <v>0</v>
      </c>
      <c r="D78" s="453">
        <v>0</v>
      </c>
      <c r="E78" s="453">
        <v>0</v>
      </c>
      <c r="F78" s="453">
        <v>0</v>
      </c>
      <c r="G78" s="453">
        <v>0</v>
      </c>
      <c r="H78" s="453">
        <v>0</v>
      </c>
      <c r="I78" s="453">
        <v>0</v>
      </c>
      <c r="J78" s="453">
        <v>0</v>
      </c>
      <c r="K78" s="453">
        <v>0</v>
      </c>
      <c r="L78" s="453">
        <v>0</v>
      </c>
      <c r="M78" s="453">
        <v>0</v>
      </c>
      <c r="N78" s="453">
        <v>0</v>
      </c>
      <c r="O78" s="485">
        <f>SUM(C78:N78)</f>
        <v>0</v>
      </c>
      <c r="P78" s="485">
        <f t="shared" si="8"/>
        <v>0</v>
      </c>
      <c r="Q78" s="486"/>
    </row>
    <row r="79" spans="2:17">
      <c r="B79" s="364" t="s">
        <v>136</v>
      </c>
      <c r="C79" s="454">
        <v>79508.899999999994</v>
      </c>
      <c r="D79" s="454">
        <v>-88471.17</v>
      </c>
      <c r="E79" s="454">
        <v>72783.929999999993</v>
      </c>
      <c r="F79" s="454">
        <v>97613.98</v>
      </c>
      <c r="G79" s="454">
        <v>49483</v>
      </c>
      <c r="H79" s="454">
        <v>36705</v>
      </c>
      <c r="I79" s="454">
        <v>20153.650000000001</v>
      </c>
      <c r="J79" s="454">
        <v>8165</v>
      </c>
      <c r="K79" s="454">
        <v>9405</v>
      </c>
      <c r="L79" s="454">
        <v>18804.240000000002</v>
      </c>
      <c r="M79" s="454">
        <v>94293.759999999995</v>
      </c>
      <c r="N79" s="454">
        <v>31046.2</v>
      </c>
      <c r="O79" s="482">
        <f>SUM(C79:N79)</f>
        <v>429491.49</v>
      </c>
      <c r="P79" s="482">
        <f t="shared" si="8"/>
        <v>429491.49</v>
      </c>
      <c r="Q79" s="481"/>
    </row>
    <row r="80" spans="2:17">
      <c r="B80" s="364" t="s">
        <v>129</v>
      </c>
      <c r="C80" s="454">
        <v>1480</v>
      </c>
      <c r="D80" s="454">
        <v>1774</v>
      </c>
      <c r="E80" s="454">
        <v>1164</v>
      </c>
      <c r="F80" s="454">
        <v>-1461</v>
      </c>
      <c r="G80" s="454">
        <v>1069</v>
      </c>
      <c r="H80" s="454">
        <v>832</v>
      </c>
      <c r="I80" s="454">
        <v>997.97</v>
      </c>
      <c r="J80" s="454">
        <v>1068</v>
      </c>
      <c r="K80" s="454">
        <v>969</v>
      </c>
      <c r="L80" s="454">
        <v>1016.3700000000001</v>
      </c>
      <c r="M80" s="454">
        <v>554.58000000000004</v>
      </c>
      <c r="N80" s="454">
        <v>995.41000000000008</v>
      </c>
      <c r="O80" s="482">
        <f>SUM(C80:N80)</f>
        <v>10459.33</v>
      </c>
      <c r="P80" s="482">
        <f t="shared" si="8"/>
        <v>10459.33</v>
      </c>
      <c r="Q80" s="481"/>
    </row>
    <row r="81" spans="2:17">
      <c r="B81" s="364" t="s">
        <v>138</v>
      </c>
      <c r="C81" s="454">
        <v>0</v>
      </c>
      <c r="D81" s="454">
        <v>0</v>
      </c>
      <c r="E81" s="454">
        <v>0</v>
      </c>
      <c r="F81" s="454">
        <v>0</v>
      </c>
      <c r="G81" s="454">
        <v>0</v>
      </c>
      <c r="H81" s="454">
        <v>0</v>
      </c>
      <c r="I81" s="454">
        <v>0</v>
      </c>
      <c r="J81" s="454">
        <v>0</v>
      </c>
      <c r="K81" s="454">
        <v>0</v>
      </c>
      <c r="L81" s="454">
        <v>0</v>
      </c>
      <c r="M81" s="454">
        <v>0</v>
      </c>
      <c r="N81" s="454">
        <v>0</v>
      </c>
      <c r="O81" s="482">
        <f>SUM(C81:N81)</f>
        <v>0</v>
      </c>
      <c r="P81" s="482">
        <f t="shared" si="8"/>
        <v>0</v>
      </c>
      <c r="Q81" s="481"/>
    </row>
    <row r="82" spans="2:17">
      <c r="B82" s="365" t="s">
        <v>139</v>
      </c>
      <c r="C82" s="455">
        <v>0</v>
      </c>
      <c r="D82" s="455">
        <v>0</v>
      </c>
      <c r="E82" s="455">
        <v>0</v>
      </c>
      <c r="F82" s="455">
        <v>0</v>
      </c>
      <c r="G82" s="455">
        <v>0</v>
      </c>
      <c r="H82" s="455">
        <v>0</v>
      </c>
      <c r="I82" s="455">
        <v>0</v>
      </c>
      <c r="J82" s="455">
        <v>0</v>
      </c>
      <c r="K82" s="455">
        <v>0</v>
      </c>
      <c r="L82" s="455">
        <v>0</v>
      </c>
      <c r="M82" s="455">
        <v>0</v>
      </c>
      <c r="N82" s="455">
        <v>0</v>
      </c>
      <c r="O82" s="487">
        <f>SUM(C82:N82)</f>
        <v>0</v>
      </c>
      <c r="P82" s="487">
        <f t="shared" si="8"/>
        <v>0</v>
      </c>
      <c r="Q82" s="488"/>
    </row>
    <row r="83" spans="2:17">
      <c r="B83" s="364"/>
      <c r="C83" s="454"/>
      <c r="D83" s="454"/>
      <c r="E83" s="454"/>
      <c r="F83" s="454"/>
      <c r="G83" s="454"/>
      <c r="H83" s="454"/>
      <c r="I83" s="454"/>
      <c r="J83" s="454"/>
      <c r="K83" s="454"/>
      <c r="L83" s="454"/>
      <c r="M83" s="454"/>
      <c r="N83" s="454"/>
      <c r="O83" s="461"/>
      <c r="P83" s="461"/>
      <c r="Q83" s="454"/>
    </row>
    <row r="84" spans="2:17">
      <c r="B84" s="335" t="s">
        <v>146</v>
      </c>
      <c r="C84" s="455"/>
      <c r="D84" s="455"/>
      <c r="E84" s="455"/>
      <c r="F84" s="455"/>
      <c r="G84" s="464"/>
      <c r="H84" s="455"/>
      <c r="I84" s="455"/>
      <c r="J84" s="455"/>
      <c r="K84" s="455"/>
      <c r="L84" s="455"/>
      <c r="M84" s="455"/>
      <c r="N84" s="455"/>
      <c r="O84" s="464"/>
      <c r="P84" s="464"/>
      <c r="Q84" s="464">
        <f>0</f>
        <v>0</v>
      </c>
    </row>
    <row r="85" spans="2:17">
      <c r="B85" s="361" t="s">
        <v>135</v>
      </c>
      <c r="C85" s="453">
        <v>0</v>
      </c>
      <c r="D85" s="453">
        <v>0</v>
      </c>
      <c r="E85" s="453">
        <v>0</v>
      </c>
      <c r="F85" s="453">
        <v>0</v>
      </c>
      <c r="G85" s="453">
        <v>0</v>
      </c>
      <c r="H85" s="453">
        <v>0</v>
      </c>
      <c r="I85" s="453">
        <v>0</v>
      </c>
      <c r="J85" s="453">
        <v>0</v>
      </c>
      <c r="K85" s="453">
        <v>0</v>
      </c>
      <c r="L85" s="453">
        <v>0</v>
      </c>
      <c r="M85" s="453">
        <v>0</v>
      </c>
      <c r="N85" s="453">
        <v>0</v>
      </c>
      <c r="O85" s="485">
        <f>SUM(C85:N85)</f>
        <v>0</v>
      </c>
      <c r="P85" s="485">
        <f t="shared" si="8"/>
        <v>0</v>
      </c>
      <c r="Q85" s="486"/>
    </row>
    <row r="86" spans="2:17">
      <c r="B86" s="364" t="s">
        <v>136</v>
      </c>
      <c r="C86" s="454">
        <v>0</v>
      </c>
      <c r="D86" s="454">
        <v>0</v>
      </c>
      <c r="E86" s="454">
        <v>0</v>
      </c>
      <c r="F86" s="454">
        <v>0</v>
      </c>
      <c r="G86" s="454">
        <v>0</v>
      </c>
      <c r="H86" s="454">
        <v>0</v>
      </c>
      <c r="I86" s="454">
        <v>0</v>
      </c>
      <c r="J86" s="454">
        <v>0</v>
      </c>
      <c r="K86" s="454">
        <v>0</v>
      </c>
      <c r="L86" s="454">
        <v>0</v>
      </c>
      <c r="M86" s="454">
        <v>0</v>
      </c>
      <c r="N86" s="454">
        <v>0</v>
      </c>
      <c r="O86" s="482">
        <f>SUM(C86:N86)</f>
        <v>0</v>
      </c>
      <c r="P86" s="482">
        <f t="shared" si="8"/>
        <v>0</v>
      </c>
      <c r="Q86" s="481"/>
    </row>
    <row r="87" spans="2:17">
      <c r="B87" s="364" t="s">
        <v>129</v>
      </c>
      <c r="C87" s="454">
        <v>0</v>
      </c>
      <c r="D87" s="454">
        <v>0</v>
      </c>
      <c r="E87" s="454">
        <v>0</v>
      </c>
      <c r="F87" s="454">
        <v>0</v>
      </c>
      <c r="G87" s="454">
        <v>0</v>
      </c>
      <c r="H87" s="454">
        <v>0</v>
      </c>
      <c r="I87" s="454">
        <v>0</v>
      </c>
      <c r="J87" s="454">
        <v>0</v>
      </c>
      <c r="K87" s="454">
        <v>0</v>
      </c>
      <c r="L87" s="454">
        <v>0</v>
      </c>
      <c r="M87" s="454">
        <v>0</v>
      </c>
      <c r="N87" s="454">
        <v>0</v>
      </c>
      <c r="O87" s="482">
        <f>SUM(C87:N87)</f>
        <v>0</v>
      </c>
      <c r="P87" s="482">
        <f t="shared" si="8"/>
        <v>0</v>
      </c>
      <c r="Q87" s="481"/>
    </row>
    <row r="88" spans="2:17">
      <c r="B88" s="364" t="s">
        <v>138</v>
      </c>
      <c r="C88" s="454">
        <v>0</v>
      </c>
      <c r="D88" s="454">
        <v>0</v>
      </c>
      <c r="E88" s="454">
        <v>0</v>
      </c>
      <c r="F88" s="454">
        <v>0</v>
      </c>
      <c r="G88" s="454">
        <v>0</v>
      </c>
      <c r="H88" s="454">
        <v>0</v>
      </c>
      <c r="I88" s="454">
        <v>0</v>
      </c>
      <c r="J88" s="454">
        <v>0</v>
      </c>
      <c r="K88" s="454">
        <v>0</v>
      </c>
      <c r="L88" s="454">
        <v>0</v>
      </c>
      <c r="M88" s="454">
        <v>0</v>
      </c>
      <c r="N88" s="454">
        <v>0</v>
      </c>
      <c r="O88" s="482">
        <f>SUM(C88:N88)</f>
        <v>0</v>
      </c>
      <c r="P88" s="482">
        <f t="shared" si="8"/>
        <v>0</v>
      </c>
      <c r="Q88" s="481"/>
    </row>
    <row r="89" spans="2:17">
      <c r="B89" s="365" t="s">
        <v>139</v>
      </c>
      <c r="C89" s="455">
        <v>0</v>
      </c>
      <c r="D89" s="455">
        <v>0</v>
      </c>
      <c r="E89" s="455">
        <v>0</v>
      </c>
      <c r="F89" s="455">
        <v>0</v>
      </c>
      <c r="G89" s="455">
        <v>0</v>
      </c>
      <c r="H89" s="455">
        <v>0</v>
      </c>
      <c r="I89" s="455">
        <v>0</v>
      </c>
      <c r="J89" s="455">
        <v>0</v>
      </c>
      <c r="K89" s="455">
        <v>0</v>
      </c>
      <c r="L89" s="455">
        <v>0</v>
      </c>
      <c r="M89" s="455">
        <v>0</v>
      </c>
      <c r="N89" s="455">
        <v>0</v>
      </c>
      <c r="O89" s="487">
        <f>SUM(C89:N89)</f>
        <v>0</v>
      </c>
      <c r="P89" s="487">
        <f t="shared" si="8"/>
        <v>0</v>
      </c>
      <c r="Q89" s="488"/>
    </row>
    <row r="90" spans="2:17">
      <c r="B90" s="364"/>
      <c r="C90" s="454"/>
      <c r="D90" s="454"/>
      <c r="E90" s="454"/>
      <c r="F90" s="454"/>
      <c r="G90" s="454"/>
      <c r="H90" s="454"/>
      <c r="I90" s="454"/>
      <c r="J90" s="454"/>
      <c r="K90" s="454"/>
      <c r="L90" s="454"/>
      <c r="M90" s="454"/>
      <c r="N90" s="454"/>
      <c r="O90" s="461"/>
      <c r="P90" s="461"/>
      <c r="Q90" s="454"/>
    </row>
    <row r="91" spans="2:17" s="362" customFormat="1" ht="15.6">
      <c r="B91" s="345" t="s">
        <v>140</v>
      </c>
      <c r="C91" s="462">
        <f>SUM(C85:C89,C78:C82,C71:C75,C67)</f>
        <v>88945.95</v>
      </c>
      <c r="D91" s="462">
        <f t="shared" ref="D91:O91" si="9">SUM(D85:D89,D78:D82,D71:D75,D67)</f>
        <v>-74427.7</v>
      </c>
      <c r="E91" s="462">
        <f t="shared" si="9"/>
        <v>191809.19999999998</v>
      </c>
      <c r="F91" s="462">
        <f>SUM(F85:F89,F78:F82,F71:F75,F67)</f>
        <v>181345.31999999998</v>
      </c>
      <c r="G91" s="462">
        <f t="shared" ref="G91:H91" si="10">SUM(G85:G89,G78:G82,G71:G75,G67)</f>
        <v>421933</v>
      </c>
      <c r="H91" s="462">
        <f t="shared" si="10"/>
        <v>202504.75</v>
      </c>
      <c r="I91" s="462">
        <f t="shared" si="9"/>
        <v>151262.31000000003</v>
      </c>
      <c r="J91" s="462">
        <f t="shared" si="9"/>
        <v>1747227.1400000001</v>
      </c>
      <c r="K91" s="462">
        <f t="shared" si="9"/>
        <v>125904.43999999999</v>
      </c>
      <c r="L91" s="462">
        <f>SUM(L85:L89,L78:L82,L71:L75,L67)</f>
        <v>1241628.2200000002</v>
      </c>
      <c r="M91" s="462">
        <f>SUM(M85:M89,M78:M82,M71:M75,M67)</f>
        <v>232266.55999999994</v>
      </c>
      <c r="N91" s="462">
        <f t="shared" si="9"/>
        <v>775215.62999999989</v>
      </c>
      <c r="O91" s="462">
        <f t="shared" si="9"/>
        <v>5285614.82</v>
      </c>
      <c r="P91" s="462">
        <f t="shared" si="8"/>
        <v>5285614.82</v>
      </c>
      <c r="Q91" s="462">
        <f>ROUNDDOWN(SUM(Q84,Q77,Q70,Q67),0)</f>
        <v>2966000</v>
      </c>
    </row>
    <row r="92" spans="2:17">
      <c r="B92" s="363"/>
      <c r="C92" s="454"/>
      <c r="D92" s="454"/>
      <c r="E92" s="454"/>
      <c r="F92" s="454"/>
      <c r="G92" s="454"/>
      <c r="H92" s="454"/>
      <c r="I92" s="454"/>
      <c r="J92" s="454"/>
      <c r="K92" s="454"/>
      <c r="L92" s="454"/>
      <c r="M92" s="454"/>
      <c r="N92" s="454"/>
      <c r="O92" s="454"/>
      <c r="P92" s="461"/>
      <c r="Q92" s="454"/>
    </row>
    <row r="93" spans="2:17" ht="15.6">
      <c r="B93" s="337" t="s">
        <v>141</v>
      </c>
      <c r="C93" s="455"/>
      <c r="D93" s="455"/>
      <c r="E93" s="455"/>
      <c r="F93" s="455"/>
      <c r="G93" s="455"/>
      <c r="H93" s="455"/>
      <c r="I93" s="455"/>
      <c r="J93" s="455"/>
      <c r="K93" s="455"/>
      <c r="L93" s="455"/>
      <c r="M93" s="455"/>
      <c r="N93" s="455"/>
      <c r="O93" s="455"/>
      <c r="P93" s="464"/>
      <c r="Q93" s="455"/>
    </row>
    <row r="94" spans="2:17">
      <c r="B94" s="360" t="s">
        <v>135</v>
      </c>
      <c r="C94" s="326">
        <v>0</v>
      </c>
      <c r="D94" s="326">
        <v>0</v>
      </c>
      <c r="E94" s="326">
        <v>0</v>
      </c>
      <c r="F94" s="326">
        <v>0</v>
      </c>
      <c r="G94" s="326">
        <v>0</v>
      </c>
      <c r="H94" s="326">
        <v>0</v>
      </c>
      <c r="I94" s="326">
        <f t="shared" ref="I94:N94" si="11">IF(ISBLANK(I71)," ",SUM(I85+I78+I71))</f>
        <v>0</v>
      </c>
      <c r="J94" s="326">
        <f t="shared" si="11"/>
        <v>0</v>
      </c>
      <c r="K94" s="326">
        <f t="shared" si="11"/>
        <v>0</v>
      </c>
      <c r="L94" s="326">
        <f t="shared" si="11"/>
        <v>0</v>
      </c>
      <c r="M94" s="326">
        <f t="shared" si="11"/>
        <v>0</v>
      </c>
      <c r="N94" s="326">
        <f t="shared" si="11"/>
        <v>0</v>
      </c>
      <c r="O94" s="485">
        <f t="shared" ref="O94:O98" si="12">SUM(O85,O78,O71)</f>
        <v>0</v>
      </c>
      <c r="P94" s="485">
        <f t="shared" ref="P94:P107" si="13">O94</f>
        <v>0</v>
      </c>
      <c r="Q94" s="486"/>
    </row>
    <row r="95" spans="2:17">
      <c r="B95" s="364" t="s">
        <v>136</v>
      </c>
      <c r="C95" s="326">
        <v>81881.39</v>
      </c>
      <c r="D95" s="326">
        <v>-79440.17</v>
      </c>
      <c r="E95" s="326">
        <v>183491.93</v>
      </c>
      <c r="F95" s="326">
        <v>172677.97999999998</v>
      </c>
      <c r="G95" s="326">
        <v>411126</v>
      </c>
      <c r="H95" s="326">
        <v>192909</v>
      </c>
      <c r="I95" s="326">
        <f t="shared" ref="I95:N96" si="14">IF(SUM(I86+I79+I72)=0," ",SUM(I86+I79+I72))</f>
        <v>96753.69</v>
      </c>
      <c r="J95" s="326">
        <f t="shared" si="14"/>
        <v>137083.77000000002</v>
      </c>
      <c r="K95" s="326">
        <f t="shared" si="14"/>
        <v>96643</v>
      </c>
      <c r="L95" s="326">
        <f t="shared" si="14"/>
        <v>22389.96</v>
      </c>
      <c r="M95" s="326">
        <f t="shared" si="14"/>
        <v>99983.39</v>
      </c>
      <c r="N95" s="326">
        <f t="shared" si="14"/>
        <v>302326.77999999997</v>
      </c>
      <c r="O95" s="482">
        <f t="shared" si="12"/>
        <v>1717826.72</v>
      </c>
      <c r="P95" s="482">
        <f t="shared" si="13"/>
        <v>1717826.72</v>
      </c>
      <c r="Q95" s="481"/>
    </row>
    <row r="96" spans="2:17">
      <c r="B96" s="364" t="s">
        <v>129</v>
      </c>
      <c r="C96" s="326">
        <v>3325</v>
      </c>
      <c r="D96" s="326">
        <v>5937</v>
      </c>
      <c r="E96" s="326">
        <v>4234</v>
      </c>
      <c r="F96" s="326">
        <v>0</v>
      </c>
      <c r="G96" s="326">
        <v>0</v>
      </c>
      <c r="H96" s="326">
        <v>0</v>
      </c>
      <c r="I96" s="326">
        <f t="shared" si="14"/>
        <v>3799.9100000000008</v>
      </c>
      <c r="J96" s="326">
        <f t="shared" si="14"/>
        <v>5787.3600000000015</v>
      </c>
      <c r="K96" s="326">
        <f t="shared" si="14"/>
        <v>6713</v>
      </c>
      <c r="L96" s="326">
        <f t="shared" si="14"/>
        <v>6256.62</v>
      </c>
      <c r="M96" s="326">
        <f t="shared" si="14"/>
        <v>5297.9000000000015</v>
      </c>
      <c r="N96" s="326">
        <f t="shared" si="14"/>
        <v>6660.2700000000032</v>
      </c>
      <c r="O96" s="482">
        <f t="shared" si="12"/>
        <v>57457.060000000005</v>
      </c>
      <c r="P96" s="482">
        <f t="shared" si="13"/>
        <v>57457.060000000005</v>
      </c>
      <c r="Q96" s="481"/>
    </row>
    <row r="97" spans="2:17">
      <c r="B97" s="364" t="s">
        <v>138</v>
      </c>
      <c r="C97" s="326">
        <v>0</v>
      </c>
      <c r="D97" s="326">
        <v>0</v>
      </c>
      <c r="E97" s="326">
        <v>0</v>
      </c>
      <c r="F97" s="326">
        <v>0</v>
      </c>
      <c r="G97" s="326">
        <v>0</v>
      </c>
      <c r="H97" s="326">
        <v>0</v>
      </c>
      <c r="I97" s="326">
        <f t="shared" ref="I97:N97" si="15">IF(ISBLANK(I74)," ",SUM(I88+I81+I74))</f>
        <v>0</v>
      </c>
      <c r="J97" s="326">
        <f t="shared" si="15"/>
        <v>0</v>
      </c>
      <c r="K97" s="326">
        <f t="shared" si="15"/>
        <v>0</v>
      </c>
      <c r="L97" s="326">
        <f t="shared" si="15"/>
        <v>0</v>
      </c>
      <c r="M97" s="326">
        <f t="shared" si="15"/>
        <v>0</v>
      </c>
      <c r="N97" s="326">
        <f t="shared" si="15"/>
        <v>0</v>
      </c>
      <c r="O97" s="482">
        <f t="shared" si="12"/>
        <v>0</v>
      </c>
      <c r="P97" s="482">
        <f t="shared" si="13"/>
        <v>0</v>
      </c>
      <c r="Q97" s="481"/>
    </row>
    <row r="98" spans="2:17">
      <c r="B98" s="364" t="s">
        <v>139</v>
      </c>
      <c r="C98" s="326">
        <v>0</v>
      </c>
      <c r="D98" s="326">
        <v>0</v>
      </c>
      <c r="E98" s="326">
        <v>0</v>
      </c>
      <c r="F98" s="326">
        <v>0</v>
      </c>
      <c r="G98" s="326">
        <v>0</v>
      </c>
      <c r="H98" s="326">
        <v>0</v>
      </c>
      <c r="I98" s="326">
        <f t="shared" ref="I98:N98" si="16">IF(I94=" "," ",0)</f>
        <v>0</v>
      </c>
      <c r="J98" s="326">
        <f t="shared" si="16"/>
        <v>0</v>
      </c>
      <c r="K98" s="326">
        <f t="shared" si="16"/>
        <v>0</v>
      </c>
      <c r="L98" s="326">
        <f t="shared" si="16"/>
        <v>0</v>
      </c>
      <c r="M98" s="326">
        <f t="shared" si="16"/>
        <v>0</v>
      </c>
      <c r="N98" s="326">
        <f t="shared" si="16"/>
        <v>0</v>
      </c>
      <c r="O98" s="482">
        <f t="shared" si="12"/>
        <v>0</v>
      </c>
      <c r="P98" s="482">
        <f t="shared" si="13"/>
        <v>0</v>
      </c>
      <c r="Q98" s="481"/>
    </row>
    <row r="99" spans="2:17">
      <c r="B99" s="357" t="s">
        <v>151</v>
      </c>
      <c r="C99" s="489">
        <v>3739.5599999999995</v>
      </c>
      <c r="D99" s="489">
        <v>-924.52999999999838</v>
      </c>
      <c r="E99" s="489">
        <v>4075.27</v>
      </c>
      <c r="F99" s="489">
        <v>7018.34</v>
      </c>
      <c r="G99" s="489">
        <v>7542</v>
      </c>
      <c r="H99" s="489">
        <v>5063.75</v>
      </c>
      <c r="I99" s="489">
        <f t="shared" ref="I99:N99" si="17">IF(I67=0,"",I67)</f>
        <v>50708.710000000014</v>
      </c>
      <c r="J99" s="489">
        <f t="shared" si="17"/>
        <v>1604356.01</v>
      </c>
      <c r="K99" s="489">
        <f t="shared" si="17"/>
        <v>22548.439999999991</v>
      </c>
      <c r="L99" s="489">
        <f t="shared" si="17"/>
        <v>1212981.6400000001</v>
      </c>
      <c r="M99" s="489">
        <f t="shared" si="17"/>
        <v>126985.26999999992</v>
      </c>
      <c r="N99" s="489">
        <f t="shared" si="17"/>
        <v>466228.5799999999</v>
      </c>
      <c r="O99" s="487">
        <f t="shared" ref="O99" si="18">SUM(O67)</f>
        <v>3510331.04</v>
      </c>
      <c r="P99" s="487">
        <f t="shared" si="13"/>
        <v>3510331.04</v>
      </c>
      <c r="Q99" s="488"/>
    </row>
    <row r="100" spans="2:17" ht="15.6">
      <c r="B100" s="345" t="s">
        <v>142</v>
      </c>
      <c r="C100" s="462">
        <v>88945.95</v>
      </c>
      <c r="D100" s="462">
        <v>-74427.7</v>
      </c>
      <c r="E100" s="462">
        <v>191801.19999999998</v>
      </c>
      <c r="F100" s="462">
        <v>179696.31999999998</v>
      </c>
      <c r="G100" s="462">
        <v>418668</v>
      </c>
      <c r="H100" s="462">
        <v>197972.75</v>
      </c>
      <c r="I100" s="462">
        <f t="shared" ref="I100:O100" si="19">SUM(I94:I99)</f>
        <v>151262.31000000003</v>
      </c>
      <c r="J100" s="462">
        <f t="shared" si="19"/>
        <v>1747227.1400000001</v>
      </c>
      <c r="K100" s="462">
        <f t="shared" si="19"/>
        <v>125904.43999999999</v>
      </c>
      <c r="L100" s="462">
        <f t="shared" si="19"/>
        <v>1241628.2200000002</v>
      </c>
      <c r="M100" s="462">
        <f t="shared" si="19"/>
        <v>232266.55999999994</v>
      </c>
      <c r="N100" s="462">
        <f t="shared" si="19"/>
        <v>775215.62999999989</v>
      </c>
      <c r="O100" s="462">
        <f t="shared" si="19"/>
        <v>5285614.82</v>
      </c>
      <c r="P100" s="462">
        <f t="shared" si="13"/>
        <v>5285614.82</v>
      </c>
      <c r="Q100" s="462">
        <f>Q91</f>
        <v>2966000</v>
      </c>
    </row>
    <row r="101" spans="2:17">
      <c r="B101" s="338"/>
      <c r="C101" s="453"/>
      <c r="D101" s="453"/>
      <c r="E101" s="453"/>
      <c r="F101" s="453"/>
      <c r="G101" s="453"/>
      <c r="H101" s="453"/>
      <c r="I101" s="453"/>
      <c r="J101" s="453"/>
      <c r="K101" s="453"/>
      <c r="L101" s="453"/>
      <c r="M101" s="453"/>
      <c r="N101" s="453"/>
      <c r="O101" s="453"/>
      <c r="P101" s="457"/>
      <c r="Q101" s="453"/>
    </row>
    <row r="102" spans="2:17" ht="15.6">
      <c r="B102" s="337" t="s">
        <v>143</v>
      </c>
      <c r="C102" s="455"/>
      <c r="D102" s="455"/>
      <c r="E102" s="455"/>
      <c r="F102" s="455"/>
      <c r="G102" s="455"/>
      <c r="H102" s="455"/>
      <c r="I102" s="455"/>
      <c r="J102" s="455"/>
      <c r="K102" s="455"/>
      <c r="L102" s="455"/>
      <c r="M102" s="455"/>
      <c r="N102" s="455"/>
      <c r="O102" s="455"/>
      <c r="P102" s="464"/>
      <c r="Q102" s="455"/>
    </row>
    <row r="103" spans="2:17">
      <c r="B103" s="361" t="s">
        <v>155</v>
      </c>
      <c r="C103" s="490">
        <f>IF(((SUM(C43:C58)+C8)*0.01)+C16=0,"",((SUM(C43:C58)+C8)*0.01)+C16)</f>
        <v>37.395599999999995</v>
      </c>
      <c r="D103" s="490">
        <f t="shared" ref="D103:K103" si="20">IF(((SUM(D43:D58)+D8)*0.01)+D16=0,"",((SUM(D43:D58)+D8)*0.01)+D16)</f>
        <v>-9.2452999999999843</v>
      </c>
      <c r="E103" s="490">
        <f t="shared" si="20"/>
        <v>40.832700000000003</v>
      </c>
      <c r="F103" s="490">
        <f t="shared" si="20"/>
        <v>70.183400000000006</v>
      </c>
      <c r="G103" s="490">
        <f t="shared" si="20"/>
        <v>75.42</v>
      </c>
      <c r="H103" s="490">
        <f t="shared" si="20"/>
        <v>50.637500000000003</v>
      </c>
      <c r="I103" s="490">
        <f t="shared" si="20"/>
        <v>507.08710000000013</v>
      </c>
      <c r="J103" s="490">
        <f t="shared" si="20"/>
        <v>16043.560100000001</v>
      </c>
      <c r="K103" s="490">
        <f t="shared" si="20"/>
        <v>225.48439999999991</v>
      </c>
      <c r="L103" s="490">
        <f t="shared" ref="L103:N103" si="21">IF(((SUM(L43:L58)+L8)*0.01)+L16=0,"",((SUM(L43:L58)+L8)*0.01)+L16)</f>
        <v>113751.15820000001</v>
      </c>
      <c r="M103" s="490">
        <f t="shared" si="21"/>
        <v>-100351.48910000001</v>
      </c>
      <c r="N103" s="490">
        <f t="shared" si="21"/>
        <v>4662.2857999999987</v>
      </c>
      <c r="O103" s="482">
        <f>SUM(C103:N103)</f>
        <v>35103.310400000002</v>
      </c>
      <c r="P103" s="485">
        <f t="shared" si="13"/>
        <v>35103.310400000002</v>
      </c>
      <c r="Q103" s="486"/>
    </row>
    <row r="104" spans="2:17">
      <c r="B104" s="358" t="s">
        <v>144</v>
      </c>
      <c r="C104" s="326">
        <f t="shared" ref="C104:K104" si="22">IF((SUM(C44:C58,C8)*0.12)+C24+(C32*0.55)+C19+C23+C64+C17+(C65*0.83)+(C61*0.03)=0,"",(SUM(C44:C58,C8)*0.12)+C24+(C32*0.55)+C19+C23+C64+C17+(C65*0.83)+(C61*0.03))</f>
        <v>448.74719999999991</v>
      </c>
      <c r="D104" s="326">
        <f t="shared" si="22"/>
        <v>-110.9435999999998</v>
      </c>
      <c r="E104" s="326">
        <f t="shared" si="22"/>
        <v>489.99239999999998</v>
      </c>
      <c r="F104" s="326">
        <f t="shared" si="22"/>
        <v>842.20079999999996</v>
      </c>
      <c r="G104" s="326">
        <f t="shared" si="22"/>
        <v>905.04</v>
      </c>
      <c r="H104" s="326">
        <f t="shared" si="22"/>
        <v>607.65</v>
      </c>
      <c r="I104" s="326">
        <f t="shared" si="22"/>
        <v>6085.0452000000014</v>
      </c>
      <c r="J104" s="326">
        <f t="shared" si="22"/>
        <v>192522.7212</v>
      </c>
      <c r="K104" s="326">
        <f t="shared" si="22"/>
        <v>2705.8127999999988</v>
      </c>
      <c r="L104" s="326">
        <f t="shared" ref="L104:N104" si="23">IF((SUM(L44:L58,L8)*0.12)+L24+(L32*0.55)+L19+L23+L64+L17+(L65*0.83)+(L61*0.03)=0,"",(SUM(L44:L58,L8)*0.12)+L24+(L32*0.55)+L19+L23+L64+L17+(L65*0.83)+(L61*0.03))</f>
        <v>133240.05840000001</v>
      </c>
      <c r="M104" s="326">
        <f t="shared" si="23"/>
        <v>27555.970799999992</v>
      </c>
      <c r="N104" s="326">
        <f t="shared" si="23"/>
        <v>55947.429599999989</v>
      </c>
      <c r="O104" s="482">
        <f>SUM(C104:N104)</f>
        <v>421239.72479999997</v>
      </c>
      <c r="P104" s="482">
        <f t="shared" si="13"/>
        <v>421239.72479999997</v>
      </c>
      <c r="Q104" s="481"/>
    </row>
    <row r="105" spans="2:17" ht="14.25" customHeight="1">
      <c r="B105" s="364" t="s">
        <v>145</v>
      </c>
      <c r="C105" s="326">
        <f t="shared" ref="C105:K105" si="24">IF((SUM(C44:C58,C8)*0.01)+(C32*0.45)+(SUM(C85:C89)*0.99)+(C65*0.17)+(C61*0.97)=0,"",(SUM(C44:C58,C8)*0.01)+(C32*0.45)+(SUM(C85:C89)*0.99)+(C65*0.17)+(C61*0.97))</f>
        <v>37.395599999999995</v>
      </c>
      <c r="D105" s="326">
        <f t="shared" si="24"/>
        <v>-9.2452999999999843</v>
      </c>
      <c r="E105" s="326">
        <f t="shared" si="24"/>
        <v>40.832700000000003</v>
      </c>
      <c r="F105" s="326">
        <f t="shared" si="24"/>
        <v>70.183400000000006</v>
      </c>
      <c r="G105" s="326">
        <f t="shared" si="24"/>
        <v>75.42</v>
      </c>
      <c r="H105" s="326">
        <f t="shared" si="24"/>
        <v>50.637500000000003</v>
      </c>
      <c r="I105" s="326">
        <f t="shared" si="24"/>
        <v>507.08710000000013</v>
      </c>
      <c r="J105" s="326">
        <f t="shared" si="24"/>
        <v>16043.560100000001</v>
      </c>
      <c r="K105" s="326">
        <f t="shared" si="24"/>
        <v>225.48439999999991</v>
      </c>
      <c r="L105" s="326">
        <f t="shared" ref="L105:N105" si="25">IF((SUM(L44:L58,L8)*0.01)+(L32*0.45)+(SUM(L85:L89)*0.99)+(L65*0.17)+(L61*0.97)=0,"",(SUM(L44:L58,L8)*0.01)+(L32*0.45)+(SUM(L85:L89)*0.99)+(L65*0.17)+(L61*0.97))</f>
        <v>11103.3382</v>
      </c>
      <c r="M105" s="326">
        <f t="shared" si="25"/>
        <v>2296.3308999999995</v>
      </c>
      <c r="N105" s="326">
        <f t="shared" si="25"/>
        <v>4662.2857999999987</v>
      </c>
      <c r="O105" s="482">
        <f>SUM(C105:N105)</f>
        <v>35103.310400000002</v>
      </c>
      <c r="P105" s="482">
        <f t="shared" si="13"/>
        <v>35103.310400000002</v>
      </c>
      <c r="Q105" s="481"/>
    </row>
    <row r="106" spans="2:17" ht="15">
      <c r="B106" s="365" t="s">
        <v>225</v>
      </c>
      <c r="C106" s="489">
        <f t="shared" ref="C106:K106" si="26">IF((SUM(C44:C58,C8)*0.86)+SUM(C71:C75)+SUM(C78:C82)+(SUM(C85:C89)*0.01)=0,"",(SUM(C44:C58,C8)*0.86)+SUM(C71:C75)+SUM(C78:C82)+(SUM(C85:C89)*0.01))</f>
        <v>88422.411599999992</v>
      </c>
      <c r="D106" s="489">
        <f t="shared" si="26"/>
        <v>-74298.265799999994</v>
      </c>
      <c r="E106" s="489">
        <f t="shared" si="26"/>
        <v>191237.5422</v>
      </c>
      <c r="F106" s="489">
        <f t="shared" si="26"/>
        <v>180362.7524</v>
      </c>
      <c r="G106" s="489">
        <f t="shared" si="26"/>
        <v>420877.12</v>
      </c>
      <c r="H106" s="489">
        <f t="shared" si="26"/>
        <v>201795.82500000001</v>
      </c>
      <c r="I106" s="489">
        <f t="shared" si="26"/>
        <v>144163.09060000003</v>
      </c>
      <c r="J106" s="489">
        <f t="shared" si="26"/>
        <v>1522617.2985999999</v>
      </c>
      <c r="K106" s="489">
        <f t="shared" si="26"/>
        <v>122747.65839999999</v>
      </c>
      <c r="L106" s="489">
        <f t="shared" ref="L106:N106" si="27">IF((SUM(L44:L58,L8)*0.86)+SUM(L71:L75)+SUM(L78:L82)+(SUM(L85:L89)*0.01)=0,"",(SUM(L44:L58,L8)*0.86)+SUM(L71:L75)+SUM(L78:L82)+(SUM(L85:L89)*0.01))</f>
        <v>983533.66520000005</v>
      </c>
      <c r="M106" s="489">
        <f t="shared" si="27"/>
        <v>302765.74739999999</v>
      </c>
      <c r="N106" s="489">
        <f t="shared" si="27"/>
        <v>709943.62879999983</v>
      </c>
      <c r="O106" s="487">
        <f>SUM(C106:N106)</f>
        <v>4794168.4744000006</v>
      </c>
      <c r="P106" s="487">
        <f t="shared" si="13"/>
        <v>4794168.4744000006</v>
      </c>
      <c r="Q106" s="488"/>
    </row>
    <row r="107" spans="2:17" ht="15.6">
      <c r="B107" s="345" t="s">
        <v>191</v>
      </c>
      <c r="C107" s="462">
        <f>SUM(C103:C106)</f>
        <v>88945.95</v>
      </c>
      <c r="D107" s="462">
        <f t="shared" ref="D107:K107" si="28">SUM(D103:D106)</f>
        <v>-74427.7</v>
      </c>
      <c r="E107" s="462">
        <f t="shared" si="28"/>
        <v>191809.19999999998</v>
      </c>
      <c r="F107" s="462">
        <f>SUM(F103:F106)</f>
        <v>181345.32</v>
      </c>
      <c r="G107" s="462">
        <f t="shared" si="28"/>
        <v>421933</v>
      </c>
      <c r="H107" s="462">
        <f>SUM(H103:H106)</f>
        <v>202504.75</v>
      </c>
      <c r="I107" s="462">
        <f t="shared" si="28"/>
        <v>151262.31000000003</v>
      </c>
      <c r="J107" s="462">
        <f t="shared" si="28"/>
        <v>1747227.14</v>
      </c>
      <c r="K107" s="462">
        <f t="shared" si="28"/>
        <v>125904.43999999999</v>
      </c>
      <c r="L107" s="462">
        <f t="shared" ref="L107:O107" si="29">SUM(L103:L106)</f>
        <v>1241628.22</v>
      </c>
      <c r="M107" s="462">
        <f t="shared" si="29"/>
        <v>232266.56</v>
      </c>
      <c r="N107" s="462">
        <f t="shared" si="29"/>
        <v>775215.62999999977</v>
      </c>
      <c r="O107" s="462">
        <f t="shared" si="29"/>
        <v>5285614.82</v>
      </c>
      <c r="P107" s="462">
        <f t="shared" si="13"/>
        <v>5285614.82</v>
      </c>
      <c r="Q107" s="462">
        <f>Q91</f>
        <v>2966000</v>
      </c>
    </row>
    <row r="108" spans="2:17">
      <c r="B108" s="363"/>
      <c r="C108" s="326"/>
      <c r="D108" s="326"/>
      <c r="E108" s="326"/>
      <c r="F108" s="326"/>
      <c r="G108" s="326"/>
      <c r="H108" s="326"/>
      <c r="I108" s="326"/>
      <c r="J108" s="326"/>
      <c r="K108" s="326"/>
      <c r="L108" s="326"/>
      <c r="M108" s="326"/>
      <c r="N108" s="326"/>
      <c r="O108" s="326"/>
      <c r="P108" s="326"/>
      <c r="Q108" s="326"/>
    </row>
    <row r="109" spans="2:17">
      <c r="B109" s="339" t="s">
        <v>23</v>
      </c>
      <c r="C109" s="336"/>
      <c r="D109" s="336"/>
      <c r="E109" s="336"/>
      <c r="F109" s="336"/>
      <c r="G109" s="336"/>
      <c r="H109" s="336"/>
      <c r="I109" s="336"/>
      <c r="J109" s="336"/>
      <c r="K109" s="336"/>
      <c r="L109" s="336"/>
      <c r="M109" s="336"/>
      <c r="N109" s="336"/>
      <c r="O109" s="336"/>
      <c r="P109" s="336"/>
      <c r="Q109" s="336"/>
    </row>
    <row r="110" spans="2:17" ht="44.25" customHeight="1">
      <c r="B110" s="683" t="s">
        <v>223</v>
      </c>
      <c r="C110" s="683"/>
      <c r="D110" s="683"/>
      <c r="E110" s="683"/>
      <c r="F110" s="683"/>
      <c r="G110" s="683"/>
      <c r="H110" s="683"/>
      <c r="I110" s="683"/>
      <c r="J110" s="683"/>
      <c r="K110" s="683"/>
      <c r="L110" s="683"/>
      <c r="M110" s="683"/>
      <c r="N110" s="683"/>
      <c r="O110" s="683"/>
      <c r="P110" s="683"/>
      <c r="Q110" s="683"/>
    </row>
    <row r="111" spans="2:17">
      <c r="B111" s="362" t="s">
        <v>260</v>
      </c>
      <c r="C111" s="577"/>
      <c r="D111" s="577"/>
      <c r="E111" s="340"/>
      <c r="F111" s="340"/>
      <c r="G111" s="340"/>
      <c r="H111" s="340"/>
      <c r="I111" s="340"/>
      <c r="J111" s="340"/>
      <c r="K111" s="340"/>
      <c r="L111" s="340"/>
      <c r="M111" s="340"/>
      <c r="N111" s="340"/>
      <c r="O111" s="340"/>
    </row>
    <row r="112" spans="2:17">
      <c r="B112" s="341"/>
      <c r="C112" s="577"/>
      <c r="D112" s="577"/>
      <c r="E112" s="340"/>
      <c r="F112" s="340"/>
      <c r="G112" s="340"/>
      <c r="H112" s="340"/>
      <c r="I112" s="340"/>
      <c r="J112" s="340"/>
      <c r="K112" s="340"/>
      <c r="L112" s="340"/>
      <c r="M112" s="340"/>
      <c r="N112" s="340"/>
      <c r="O112" s="340"/>
    </row>
    <row r="113" spans="3:17">
      <c r="C113" s="340"/>
      <c r="D113" s="340"/>
      <c r="E113" s="340"/>
      <c r="F113" s="340"/>
      <c r="G113" s="340"/>
      <c r="H113" s="340"/>
      <c r="I113" s="340"/>
      <c r="J113" s="340"/>
      <c r="K113" s="340"/>
      <c r="L113" s="340"/>
      <c r="M113" s="340"/>
      <c r="N113" s="340"/>
      <c r="O113" s="340"/>
    </row>
    <row r="114" spans="3:17">
      <c r="E114" s="342"/>
      <c r="F114" s="351"/>
      <c r="G114" s="326"/>
    </row>
    <row r="115" spans="3:17">
      <c r="E115" s="342"/>
      <c r="F115" s="351"/>
      <c r="G115" s="326"/>
    </row>
    <row r="116" spans="3:17">
      <c r="F116" s="351"/>
    </row>
    <row r="117" spans="3:17">
      <c r="E117" s="326"/>
      <c r="F117" s="351"/>
      <c r="G117" s="326"/>
    </row>
    <row r="118" spans="3:17" s="362" customFormat="1">
      <c r="E118" s="326"/>
      <c r="F118" s="351"/>
      <c r="G118" s="326"/>
      <c r="O118" s="363"/>
      <c r="P118" s="363"/>
      <c r="Q118" s="363"/>
    </row>
    <row r="119" spans="3:17" s="362" customFormat="1">
      <c r="E119" s="326"/>
      <c r="F119" s="351"/>
      <c r="G119" s="326"/>
      <c r="O119" s="363"/>
      <c r="P119" s="363"/>
      <c r="Q119" s="363"/>
    </row>
    <row r="120" spans="3:17" s="362" customFormat="1">
      <c r="E120" s="326"/>
      <c r="F120" s="351"/>
      <c r="G120" s="326"/>
      <c r="O120" s="363"/>
      <c r="P120" s="363"/>
      <c r="Q120" s="363"/>
    </row>
    <row r="121" spans="3:17" s="362" customFormat="1">
      <c r="E121" s="326"/>
      <c r="F121" s="351"/>
      <c r="G121" s="326"/>
      <c r="O121" s="363"/>
      <c r="P121" s="363"/>
      <c r="Q121" s="363"/>
    </row>
    <row r="122" spans="3:17" s="362" customFormat="1">
      <c r="F122" s="343"/>
      <c r="G122" s="326"/>
      <c r="O122" s="363"/>
      <c r="P122" s="363"/>
      <c r="Q122" s="363"/>
    </row>
    <row r="136" spans="2:3">
      <c r="B136" s="352"/>
      <c r="C136" s="352"/>
    </row>
    <row r="137" spans="2:3">
      <c r="B137" s="352"/>
      <c r="C137" s="352"/>
    </row>
    <row r="138" spans="2:3">
      <c r="B138" s="352"/>
      <c r="C138" s="352"/>
    </row>
    <row r="139" spans="2:3">
      <c r="B139" s="352"/>
      <c r="C139" s="352"/>
    </row>
    <row r="140" spans="2:3">
      <c r="B140" s="352"/>
      <c r="C140" s="352"/>
    </row>
    <row r="141" spans="2:3">
      <c r="B141" s="352"/>
      <c r="C141" s="352"/>
    </row>
    <row r="142" spans="2:3">
      <c r="B142" s="352"/>
      <c r="C142" s="352"/>
    </row>
    <row r="143" spans="2:3">
      <c r="B143" s="352"/>
      <c r="C143" s="352"/>
    </row>
    <row r="144" spans="2:3">
      <c r="B144" s="352"/>
      <c r="C144" s="352"/>
    </row>
    <row r="145" spans="2:3">
      <c r="B145" s="352"/>
      <c r="C145" s="352"/>
    </row>
    <row r="146" spans="2:3">
      <c r="B146" s="352"/>
      <c r="C146" s="352"/>
    </row>
    <row r="147" spans="2:3">
      <c r="B147" s="352"/>
      <c r="C147" s="352"/>
    </row>
  </sheetData>
  <mergeCells count="7">
    <mergeCell ref="B110:Q110"/>
    <mergeCell ref="P4:P5"/>
    <mergeCell ref="Q4:Q5"/>
    <mergeCell ref="B1:Q1"/>
    <mergeCell ref="B2:Q2"/>
    <mergeCell ref="C4:N4"/>
    <mergeCell ref="O4:O5"/>
  </mergeCells>
  <printOptions horizontalCentered="1"/>
  <pageMargins left="0.17" right="0.17" top="0.59" bottom="0.33" header="0.17" footer="0.15"/>
  <pageSetup scale="56" fitToHeight="0" orientation="landscape" r:id="rId1"/>
  <headerFooter alignWithMargins="0">
    <oddFooter>&amp;L&amp;"Calibri,Bold"&amp;F&amp;C&amp;"Calibri,Bold"&amp;K000000‐ Public  ‐&amp;R&amp;"Calibri,Bold"&amp;12A-&amp;P</oddFooter>
  </headerFooter>
  <rowBreaks count="1" manualBreakCount="1">
    <brk id="60" min="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B1:F31"/>
  <sheetViews>
    <sheetView view="pageBreakPreview" zoomScale="80" zoomScaleNormal="80" zoomScaleSheetLayoutView="80" zoomScalePageLayoutView="80" workbookViewId="0">
      <selection activeCell="B1" sqref="B1:X1"/>
    </sheetView>
  </sheetViews>
  <sheetFormatPr defaultColWidth="9.28515625" defaultRowHeight="13.8"/>
  <cols>
    <col min="1" max="1" width="1.42578125" style="223" customWidth="1"/>
    <col min="2" max="2" width="20.85546875" style="223" customWidth="1"/>
    <col min="3" max="3" width="19.7109375" style="223" customWidth="1"/>
    <col min="4" max="4" width="68.28515625" style="223" customWidth="1"/>
    <col min="5" max="5" width="13.42578125" style="223" customWidth="1"/>
    <col min="6" max="6" width="84.140625" style="223" customWidth="1"/>
    <col min="7" max="7" width="3.7109375" style="223" customWidth="1"/>
    <col min="8" max="16384" width="9.28515625" style="223"/>
  </cols>
  <sheetData>
    <row r="1" spans="2:6" ht="37.200000000000003" customHeight="1">
      <c r="B1" s="699" t="s">
        <v>406</v>
      </c>
      <c r="C1" s="700"/>
      <c r="D1" s="700"/>
      <c r="E1" s="700"/>
      <c r="F1" s="700"/>
    </row>
    <row r="2" spans="2:6">
      <c r="B2" s="701"/>
      <c r="C2" s="701"/>
      <c r="D2" s="701"/>
      <c r="E2" s="701"/>
      <c r="F2" s="701"/>
    </row>
    <row r="3" spans="2:6">
      <c r="B3" s="701"/>
      <c r="C3" s="701"/>
      <c r="D3" s="701"/>
      <c r="E3" s="701"/>
      <c r="F3" s="701"/>
    </row>
    <row r="5" spans="2:6">
      <c r="B5" s="222" t="s">
        <v>203</v>
      </c>
    </row>
    <row r="7" spans="2:6" s="222" customFormat="1">
      <c r="B7" s="505" t="s">
        <v>195</v>
      </c>
      <c r="C7" s="222" t="s">
        <v>196</v>
      </c>
    </row>
    <row r="8" spans="2:6" s="222" customFormat="1">
      <c r="B8" s="505"/>
      <c r="C8" s="222" t="s">
        <v>197</v>
      </c>
    </row>
    <row r="9" spans="2:6" s="222" customFormat="1">
      <c r="B9" s="505"/>
      <c r="C9" s="222" t="s">
        <v>198</v>
      </c>
    </row>
    <row r="10" spans="2:6" s="222" customFormat="1">
      <c r="B10" s="505"/>
      <c r="C10" s="222" t="s">
        <v>199</v>
      </c>
    </row>
    <row r="11" spans="2:6" s="222" customFormat="1">
      <c r="B11" s="505"/>
      <c r="C11" s="222" t="s">
        <v>200</v>
      </c>
    </row>
    <row r="12" spans="2:6" s="222" customFormat="1">
      <c r="B12" s="505"/>
      <c r="C12" s="222" t="s">
        <v>201</v>
      </c>
    </row>
    <row r="13" spans="2:6" s="222" customFormat="1">
      <c r="B13" s="505"/>
      <c r="C13" s="222" t="s">
        <v>110</v>
      </c>
    </row>
    <row r="14" spans="2:6" s="222" customFormat="1">
      <c r="B14" s="505"/>
    </row>
    <row r="15" spans="2:6" s="222" customFormat="1">
      <c r="B15" s="505" t="s">
        <v>202</v>
      </c>
      <c r="C15" s="222" t="s">
        <v>204</v>
      </c>
    </row>
    <row r="17" spans="2:6" ht="14.4" thickBot="1"/>
    <row r="18" spans="2:6" s="224" customFormat="1" ht="14.4" thickBot="1">
      <c r="B18" s="556" t="s">
        <v>111</v>
      </c>
      <c r="C18" s="557" t="s">
        <v>112</v>
      </c>
      <c r="D18" s="557" t="s">
        <v>113</v>
      </c>
      <c r="E18" s="557" t="s">
        <v>114</v>
      </c>
      <c r="F18" s="558" t="s">
        <v>115</v>
      </c>
    </row>
    <row r="19" spans="2:6" s="224" customFormat="1">
      <c r="B19" s="563"/>
      <c r="C19" s="564"/>
      <c r="D19" s="565"/>
      <c r="E19" s="566"/>
      <c r="F19" s="567"/>
    </row>
    <row r="20" spans="2:6" s="224" customFormat="1">
      <c r="B20" s="431"/>
      <c r="C20" s="435"/>
      <c r="D20" s="432"/>
      <c r="E20" s="433"/>
      <c r="F20" s="434"/>
    </row>
    <row r="21" spans="2:6" s="224" customFormat="1">
      <c r="B21" s="431"/>
      <c r="C21" s="435"/>
      <c r="D21" s="432"/>
      <c r="E21" s="433"/>
      <c r="F21" s="434"/>
    </row>
    <row r="22" spans="2:6" s="224" customFormat="1">
      <c r="B22" s="431"/>
      <c r="C22" s="435"/>
      <c r="D22" s="432"/>
      <c r="E22" s="433"/>
      <c r="F22" s="434"/>
    </row>
    <row r="23" spans="2:6" s="224" customFormat="1">
      <c r="B23" s="431"/>
      <c r="C23" s="528"/>
      <c r="D23" s="432"/>
      <c r="E23" s="529"/>
      <c r="F23" s="434"/>
    </row>
    <row r="24" spans="2:6" s="224" customFormat="1">
      <c r="B24" s="431"/>
      <c r="C24" s="435"/>
      <c r="D24" s="432"/>
      <c r="E24" s="433"/>
      <c r="F24" s="434"/>
    </row>
    <row r="25" spans="2:6" s="224" customFormat="1">
      <c r="B25" s="551"/>
      <c r="C25" s="552"/>
      <c r="D25" s="553"/>
      <c r="E25" s="554"/>
      <c r="F25" s="555"/>
    </row>
    <row r="26" spans="2:6" s="224" customFormat="1" ht="14.4" thickBot="1">
      <c r="B26" s="568"/>
      <c r="C26" s="569"/>
      <c r="D26" s="570"/>
      <c r="E26" s="571"/>
      <c r="F26" s="572"/>
    </row>
    <row r="27" spans="2:6" s="224" customFormat="1" ht="14.4" thickBot="1">
      <c r="B27" s="568"/>
      <c r="C27" s="573"/>
      <c r="D27" s="570"/>
      <c r="E27" s="574"/>
      <c r="F27" s="575"/>
    </row>
    <row r="28" spans="2:6" ht="14.4" thickBot="1">
      <c r="B28" s="559" t="s">
        <v>42</v>
      </c>
      <c r="C28" s="560">
        <f>SUM(C19:C27)</f>
        <v>0</v>
      </c>
      <c r="D28" s="561"/>
      <c r="E28" s="561"/>
      <c r="F28" s="562"/>
    </row>
    <row r="29" spans="2:6" s="225" customFormat="1"/>
    <row r="30" spans="2:6" s="225" customFormat="1">
      <c r="B30" s="226" t="s">
        <v>23</v>
      </c>
    </row>
    <row r="31" spans="2:6" s="225" customFormat="1"/>
  </sheetData>
  <mergeCells count="3">
    <mergeCell ref="B1:F1"/>
    <mergeCell ref="B2:F2"/>
    <mergeCell ref="B3:F3"/>
  </mergeCells>
  <pageMargins left="0.24" right="0.17" top="0.75" bottom="0.41" header="0.17" footer="0.17"/>
  <pageSetup scale="82" fitToHeight="0" orientation="landscape" r:id="rId1"/>
  <headerFooter alignWithMargins="0">
    <oddFooter>&amp;L&amp;"-,Bold"&amp;F&amp;C&amp;"-,Bold"‐ Public  ‐&amp;R&amp;"-,Bold"&amp;12A-&amp;P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960"/>
  <sheetViews>
    <sheetView view="pageBreakPreview" topLeftCell="A5" zoomScale="80" zoomScaleNormal="90" zoomScaleSheetLayoutView="80" zoomScalePageLayoutView="80" workbookViewId="0">
      <selection sqref="A1:X1"/>
    </sheetView>
  </sheetViews>
  <sheetFormatPr defaultColWidth="10.7109375" defaultRowHeight="13.8"/>
  <cols>
    <col min="1" max="1" width="2" style="71" customWidth="1"/>
    <col min="2" max="2" width="70" style="71" customWidth="1"/>
    <col min="3" max="3" width="14.42578125" style="178" customWidth="1"/>
    <col min="4" max="4" width="13.42578125" style="633" customWidth="1"/>
    <col min="5" max="5" width="34.5703125" style="71" bestFit="1" customWidth="1"/>
    <col min="6" max="6" width="26.42578125" style="71" bestFit="1" customWidth="1"/>
    <col min="7" max="7" width="18" style="71" bestFit="1" customWidth="1"/>
    <col min="8" max="8" width="16.85546875" style="71" customWidth="1"/>
    <col min="9" max="9" width="24.42578125" style="71" bestFit="1" customWidth="1"/>
    <col min="10" max="10" width="18.7109375" style="71" customWidth="1"/>
    <col min="11" max="11" width="8.140625" style="71" customWidth="1"/>
    <col min="12" max="12" width="7.85546875" style="71" customWidth="1"/>
    <col min="13" max="26" width="10.7109375" style="71" customWidth="1"/>
    <col min="27" max="16384" width="10.7109375" style="71"/>
  </cols>
  <sheetData>
    <row r="1" spans="1:11" ht="40.950000000000003" customHeight="1">
      <c r="A1" s="667" t="s">
        <v>373</v>
      </c>
      <c r="B1" s="668"/>
      <c r="C1" s="668"/>
      <c r="D1" s="668"/>
      <c r="E1" s="668"/>
      <c r="F1" s="668"/>
      <c r="G1" s="668"/>
      <c r="H1" s="668"/>
      <c r="I1" s="668"/>
      <c r="J1" s="668"/>
      <c r="K1" s="668"/>
    </row>
    <row r="2" spans="1:11">
      <c r="A2" s="702"/>
      <c r="B2" s="702"/>
      <c r="C2" s="702"/>
      <c r="D2" s="702"/>
      <c r="E2" s="702"/>
      <c r="F2" s="702"/>
      <c r="G2" s="702"/>
      <c r="H2" s="702"/>
      <c r="I2" s="702"/>
      <c r="J2" s="702"/>
      <c r="K2" s="702"/>
    </row>
    <row r="3" spans="1:11">
      <c r="A3" s="702"/>
      <c r="B3" s="702"/>
      <c r="C3" s="702"/>
      <c r="D3" s="702"/>
      <c r="E3" s="702"/>
      <c r="F3" s="702"/>
      <c r="G3" s="702"/>
      <c r="H3" s="702"/>
      <c r="I3" s="702"/>
      <c r="J3" s="702"/>
      <c r="K3" s="702"/>
    </row>
    <row r="4" spans="1:11">
      <c r="B4" s="632" t="s">
        <v>117</v>
      </c>
    </row>
    <row r="5" spans="1:11" ht="30">
      <c r="B5" s="611" t="s">
        <v>111</v>
      </c>
      <c r="C5" s="611" t="s">
        <v>118</v>
      </c>
      <c r="D5" s="612" t="s">
        <v>114</v>
      </c>
      <c r="E5" s="613" t="s">
        <v>215</v>
      </c>
      <c r="F5" s="613" t="s">
        <v>216</v>
      </c>
      <c r="G5" s="613" t="s">
        <v>331</v>
      </c>
      <c r="H5" s="613" t="s">
        <v>248</v>
      </c>
      <c r="I5" s="613" t="s">
        <v>247</v>
      </c>
      <c r="J5" s="613" t="s">
        <v>309</v>
      </c>
    </row>
    <row r="6" spans="1:11">
      <c r="B6" s="615" t="s">
        <v>184</v>
      </c>
      <c r="C6" s="611"/>
      <c r="D6" s="612"/>
      <c r="E6" s="613"/>
      <c r="F6" s="613"/>
      <c r="G6" s="613"/>
      <c r="H6" s="613"/>
      <c r="I6" s="613"/>
      <c r="J6" s="613"/>
    </row>
    <row r="7" spans="1:11">
      <c r="B7" s="607" t="s">
        <v>300</v>
      </c>
      <c r="C7" s="606">
        <v>1</v>
      </c>
      <c r="D7" s="605">
        <v>42858</v>
      </c>
      <c r="E7" s="602" t="s">
        <v>289</v>
      </c>
      <c r="F7" s="604">
        <v>3.2900980000000004</v>
      </c>
      <c r="G7" s="604" t="s">
        <v>303</v>
      </c>
      <c r="H7" s="602" t="s">
        <v>275</v>
      </c>
      <c r="I7" s="603" t="s">
        <v>290</v>
      </c>
      <c r="J7" s="602">
        <v>2.33</v>
      </c>
    </row>
    <row r="8" spans="1:11">
      <c r="B8" s="607" t="s">
        <v>300</v>
      </c>
      <c r="C8" s="606">
        <v>2</v>
      </c>
      <c r="D8" s="605">
        <v>42978</v>
      </c>
      <c r="E8" s="602" t="s">
        <v>358</v>
      </c>
      <c r="F8" s="604">
        <v>1.04</v>
      </c>
      <c r="G8" s="604" t="s">
        <v>305</v>
      </c>
      <c r="H8" s="602" t="s">
        <v>275</v>
      </c>
      <c r="I8" s="603" t="s">
        <v>359</v>
      </c>
      <c r="J8" s="602">
        <f>(2+(7+14)/60)+J7</f>
        <v>4.68</v>
      </c>
    </row>
    <row r="9" spans="1:11">
      <c r="B9" s="607" t="s">
        <v>300</v>
      </c>
      <c r="C9" s="606">
        <v>3</v>
      </c>
      <c r="D9" s="605">
        <v>42979</v>
      </c>
      <c r="E9" s="602" t="s">
        <v>358</v>
      </c>
      <c r="F9" s="604">
        <v>4.82</v>
      </c>
      <c r="G9" s="604" t="s">
        <v>305</v>
      </c>
      <c r="H9" s="602" t="s">
        <v>275</v>
      </c>
      <c r="I9" s="603" t="s">
        <v>389</v>
      </c>
      <c r="J9" s="604">
        <f>(5+(9+31)/60)+J8</f>
        <v>10.346666666666668</v>
      </c>
    </row>
    <row r="10" spans="1:11">
      <c r="B10" s="607"/>
      <c r="C10" s="606"/>
      <c r="D10" s="605"/>
      <c r="E10" s="602"/>
      <c r="F10" s="604"/>
      <c r="G10" s="604"/>
      <c r="H10" s="602"/>
      <c r="I10" s="603"/>
      <c r="J10" s="602"/>
    </row>
    <row r="11" spans="1:11">
      <c r="B11" s="607" t="s">
        <v>300</v>
      </c>
      <c r="C11" s="606">
        <v>1</v>
      </c>
      <c r="D11" s="605">
        <v>42858</v>
      </c>
      <c r="E11" s="602" t="s">
        <v>289</v>
      </c>
      <c r="F11" s="604">
        <v>24.549947999999976</v>
      </c>
      <c r="G11" s="604" t="s">
        <v>303</v>
      </c>
      <c r="H11" s="602" t="s">
        <v>287</v>
      </c>
      <c r="I11" s="603" t="s">
        <v>290</v>
      </c>
      <c r="J11" s="602">
        <v>2.33</v>
      </c>
    </row>
    <row r="12" spans="1:11">
      <c r="B12" s="607" t="s">
        <v>300</v>
      </c>
      <c r="C12" s="606">
        <v>2</v>
      </c>
      <c r="D12" s="605">
        <v>42979</v>
      </c>
      <c r="E12" s="602" t="s">
        <v>358</v>
      </c>
      <c r="F12" s="604">
        <v>43.44</v>
      </c>
      <c r="G12" s="604" t="s">
        <v>305</v>
      </c>
      <c r="H12" s="602" t="s">
        <v>287</v>
      </c>
      <c r="I12" s="603" t="s">
        <v>390</v>
      </c>
      <c r="J12" s="604">
        <f>(4+(18+31)/60)+J11</f>
        <v>7.1466666666666665</v>
      </c>
    </row>
    <row r="13" spans="1:11">
      <c r="B13" s="607"/>
      <c r="C13" s="606"/>
      <c r="D13" s="605"/>
      <c r="E13" s="602"/>
      <c r="F13" s="604"/>
      <c r="G13" s="604"/>
      <c r="H13" s="602"/>
      <c r="I13" s="603"/>
      <c r="J13" s="602"/>
    </row>
    <row r="14" spans="1:11">
      <c r="B14" s="607" t="s">
        <v>300</v>
      </c>
      <c r="C14" s="606">
        <v>1</v>
      </c>
      <c r="D14" s="605">
        <v>42858</v>
      </c>
      <c r="E14" s="602" t="s">
        <v>289</v>
      </c>
      <c r="F14" s="604">
        <v>1.9503289999999998</v>
      </c>
      <c r="G14" s="604" t="s">
        <v>303</v>
      </c>
      <c r="H14" s="602" t="s">
        <v>286</v>
      </c>
      <c r="I14" s="603" t="s">
        <v>290</v>
      </c>
      <c r="J14" s="602">
        <v>2.33</v>
      </c>
    </row>
    <row r="15" spans="1:11">
      <c r="B15" s="607" t="s">
        <v>300</v>
      </c>
      <c r="C15" s="606">
        <v>2</v>
      </c>
      <c r="D15" s="605">
        <v>42979</v>
      </c>
      <c r="E15" s="602" t="s">
        <v>358</v>
      </c>
      <c r="F15" s="604">
        <v>1.35</v>
      </c>
      <c r="G15" s="604" t="s">
        <v>305</v>
      </c>
      <c r="H15" s="602" t="s">
        <v>286</v>
      </c>
      <c r="I15" s="603" t="s">
        <v>390</v>
      </c>
      <c r="J15" s="604">
        <f>(4+(18+31)/60)+J14</f>
        <v>7.1466666666666665</v>
      </c>
    </row>
    <row r="16" spans="1:11">
      <c r="B16" s="607"/>
      <c r="C16" s="606"/>
      <c r="D16" s="605"/>
      <c r="E16" s="602"/>
      <c r="F16" s="604"/>
      <c r="G16" s="604"/>
      <c r="H16" s="602"/>
      <c r="I16" s="603"/>
      <c r="J16" s="602"/>
    </row>
    <row r="17" spans="2:10">
      <c r="B17" s="607" t="s">
        <v>300</v>
      </c>
      <c r="C17" s="606">
        <v>1</v>
      </c>
      <c r="D17" s="605">
        <v>42858</v>
      </c>
      <c r="E17" s="602" t="s">
        <v>289</v>
      </c>
      <c r="F17" s="604">
        <v>2.1290140000000002</v>
      </c>
      <c r="G17" s="604" t="s">
        <v>303</v>
      </c>
      <c r="H17" s="602" t="s">
        <v>284</v>
      </c>
      <c r="I17" s="603" t="s">
        <v>290</v>
      </c>
      <c r="J17" s="602">
        <v>2.33</v>
      </c>
    </row>
    <row r="18" spans="2:10">
      <c r="B18" s="607" t="s">
        <v>300</v>
      </c>
      <c r="C18" s="606">
        <v>2</v>
      </c>
      <c r="D18" s="605">
        <v>42979</v>
      </c>
      <c r="E18" s="602" t="s">
        <v>358</v>
      </c>
      <c r="F18" s="604">
        <v>2.75</v>
      </c>
      <c r="G18" s="604" t="s">
        <v>305</v>
      </c>
      <c r="H18" s="602" t="s">
        <v>284</v>
      </c>
      <c r="I18" s="603" t="s">
        <v>390</v>
      </c>
      <c r="J18" s="604">
        <f>(4+(18+31)/60)+J17</f>
        <v>7.1466666666666665</v>
      </c>
    </row>
    <row r="19" spans="2:10">
      <c r="B19" s="607"/>
      <c r="C19" s="606"/>
      <c r="D19" s="605"/>
      <c r="E19" s="602"/>
      <c r="F19" s="604"/>
      <c r="G19" s="604"/>
      <c r="H19" s="602"/>
      <c r="I19" s="603"/>
      <c r="J19" s="602"/>
    </row>
    <row r="20" spans="2:10">
      <c r="B20" s="607" t="s">
        <v>300</v>
      </c>
      <c r="C20" s="606">
        <v>1</v>
      </c>
      <c r="D20" s="605">
        <v>42858</v>
      </c>
      <c r="E20" s="602" t="s">
        <v>289</v>
      </c>
      <c r="F20" s="604">
        <v>0</v>
      </c>
      <c r="G20" s="604" t="s">
        <v>303</v>
      </c>
      <c r="H20" s="602" t="s">
        <v>285</v>
      </c>
      <c r="I20" s="603" t="s">
        <v>290</v>
      </c>
      <c r="J20" s="602">
        <v>2.33</v>
      </c>
    </row>
    <row r="21" spans="2:10">
      <c r="B21" s="607" t="s">
        <v>300</v>
      </c>
      <c r="C21" s="606">
        <v>2</v>
      </c>
      <c r="D21" s="605">
        <v>42979</v>
      </c>
      <c r="E21" s="602" t="s">
        <v>358</v>
      </c>
      <c r="F21" s="604">
        <v>0</v>
      </c>
      <c r="G21" s="604" t="s">
        <v>305</v>
      </c>
      <c r="H21" s="602" t="s">
        <v>285</v>
      </c>
      <c r="I21" s="603" t="s">
        <v>390</v>
      </c>
      <c r="J21" s="604">
        <f>(4+(18+31)/60)+J20</f>
        <v>7.1466666666666665</v>
      </c>
    </row>
    <row r="22" spans="2:10">
      <c r="B22" s="607"/>
      <c r="C22" s="606"/>
      <c r="D22" s="605"/>
      <c r="E22" s="602"/>
      <c r="F22" s="604"/>
      <c r="G22" s="604"/>
      <c r="H22" s="602"/>
      <c r="I22" s="603"/>
      <c r="J22" s="602"/>
    </row>
    <row r="23" spans="2:10">
      <c r="B23" s="607" t="s">
        <v>300</v>
      </c>
      <c r="C23" s="606">
        <v>1</v>
      </c>
      <c r="D23" s="605">
        <v>42858</v>
      </c>
      <c r="E23" s="602" t="s">
        <v>289</v>
      </c>
      <c r="F23" s="604">
        <v>0.63840399999999997</v>
      </c>
      <c r="G23" s="604" t="s">
        <v>303</v>
      </c>
      <c r="H23" s="602" t="s">
        <v>276</v>
      </c>
      <c r="I23" s="603" t="s">
        <v>290</v>
      </c>
      <c r="J23" s="602">
        <v>2.33</v>
      </c>
    </row>
    <row r="24" spans="2:10">
      <c r="B24" s="607" t="s">
        <v>300</v>
      </c>
      <c r="C24" s="606">
        <v>2</v>
      </c>
      <c r="D24" s="605">
        <v>42979</v>
      </c>
      <c r="E24" s="602" t="s">
        <v>358</v>
      </c>
      <c r="F24" s="604">
        <v>0.99</v>
      </c>
      <c r="G24" s="604" t="s">
        <v>305</v>
      </c>
      <c r="H24" s="602" t="s">
        <v>276</v>
      </c>
      <c r="I24" s="603" t="s">
        <v>390</v>
      </c>
      <c r="J24" s="604">
        <f>(4+(18+31)/60)+J23</f>
        <v>7.1466666666666665</v>
      </c>
    </row>
    <row r="25" spans="2:10">
      <c r="B25" s="607"/>
      <c r="C25" s="606"/>
      <c r="D25" s="605"/>
      <c r="E25" s="602"/>
      <c r="F25" s="604"/>
      <c r="G25" s="604"/>
      <c r="H25" s="602"/>
      <c r="I25" s="603"/>
      <c r="J25" s="602"/>
    </row>
    <row r="26" spans="2:10">
      <c r="B26" s="607" t="s">
        <v>301</v>
      </c>
      <c r="C26" s="606">
        <v>1</v>
      </c>
      <c r="D26" s="605">
        <v>42858</v>
      </c>
      <c r="E26" s="602" t="s">
        <v>289</v>
      </c>
      <c r="F26" s="604">
        <v>217.49</v>
      </c>
      <c r="G26" s="604" t="s">
        <v>303</v>
      </c>
      <c r="H26" s="602" t="s">
        <v>275</v>
      </c>
      <c r="I26" s="603" t="s">
        <v>332</v>
      </c>
      <c r="J26" s="602">
        <v>2.33</v>
      </c>
    </row>
    <row r="27" spans="2:10">
      <c r="B27" s="607" t="s">
        <v>301</v>
      </c>
      <c r="C27" s="606">
        <v>1</v>
      </c>
      <c r="D27" s="605">
        <v>42858</v>
      </c>
      <c r="E27" s="602" t="s">
        <v>289</v>
      </c>
      <c r="F27" s="604">
        <v>43.087487600000003</v>
      </c>
      <c r="G27" s="604" t="s">
        <v>303</v>
      </c>
      <c r="H27" s="602" t="s">
        <v>287</v>
      </c>
      <c r="I27" s="603" t="s">
        <v>332</v>
      </c>
      <c r="J27" s="602">
        <v>2.33</v>
      </c>
    </row>
    <row r="28" spans="2:10">
      <c r="B28" s="607" t="s">
        <v>301</v>
      </c>
      <c r="C28" s="606">
        <v>1</v>
      </c>
      <c r="D28" s="605">
        <v>42858</v>
      </c>
      <c r="E28" s="602" t="s">
        <v>289</v>
      </c>
      <c r="F28" s="604">
        <v>231.66050920000001</v>
      </c>
      <c r="G28" s="604" t="s">
        <v>303</v>
      </c>
      <c r="H28" s="602" t="s">
        <v>286</v>
      </c>
      <c r="I28" s="603" t="s">
        <v>332</v>
      </c>
      <c r="J28" s="602">
        <v>2.33</v>
      </c>
    </row>
    <row r="29" spans="2:10">
      <c r="B29" s="607" t="s">
        <v>301</v>
      </c>
      <c r="C29" s="606">
        <v>1</v>
      </c>
      <c r="D29" s="605">
        <v>42858</v>
      </c>
      <c r="E29" s="602" t="s">
        <v>289</v>
      </c>
      <c r="F29" s="604">
        <v>112.78</v>
      </c>
      <c r="G29" s="604" t="s">
        <v>303</v>
      </c>
      <c r="H29" s="602" t="s">
        <v>284</v>
      </c>
      <c r="I29" s="603" t="s">
        <v>332</v>
      </c>
      <c r="J29" s="602">
        <v>2.33</v>
      </c>
    </row>
    <row r="30" spans="2:10">
      <c r="B30" s="607" t="s">
        <v>301</v>
      </c>
      <c r="C30" s="606">
        <v>1</v>
      </c>
      <c r="D30" s="605">
        <v>42858</v>
      </c>
      <c r="E30" s="602" t="s">
        <v>289</v>
      </c>
      <c r="F30" s="604">
        <v>0</v>
      </c>
      <c r="G30" s="604" t="s">
        <v>303</v>
      </c>
      <c r="H30" s="602" t="s">
        <v>285</v>
      </c>
      <c r="I30" s="603" t="s">
        <v>332</v>
      </c>
      <c r="J30" s="602">
        <v>2.33</v>
      </c>
    </row>
    <row r="31" spans="2:10">
      <c r="B31" s="607" t="s">
        <v>301</v>
      </c>
      <c r="C31" s="606">
        <v>1</v>
      </c>
      <c r="D31" s="605">
        <v>42858</v>
      </c>
      <c r="E31" s="602" t="s">
        <v>289</v>
      </c>
      <c r="F31" s="604">
        <v>24.759504</v>
      </c>
      <c r="G31" s="604" t="s">
        <v>303</v>
      </c>
      <c r="H31" s="602" t="s">
        <v>276</v>
      </c>
      <c r="I31" s="603" t="s">
        <v>332</v>
      </c>
      <c r="J31" s="602">
        <v>2.33</v>
      </c>
    </row>
    <row r="32" spans="2:10">
      <c r="B32" s="610"/>
      <c r="C32" s="611"/>
      <c r="D32" s="612"/>
      <c r="E32" s="613"/>
      <c r="F32" s="613"/>
      <c r="G32" s="613"/>
      <c r="H32" s="613"/>
      <c r="I32" s="613"/>
      <c r="J32" s="613"/>
    </row>
    <row r="33" spans="2:10">
      <c r="B33" s="614" t="s">
        <v>69</v>
      </c>
      <c r="C33" s="611"/>
      <c r="D33" s="612"/>
      <c r="E33" s="613"/>
      <c r="F33" s="613"/>
      <c r="G33" s="613"/>
      <c r="H33" s="613"/>
      <c r="I33" s="613"/>
      <c r="J33" s="613"/>
    </row>
    <row r="34" spans="2:10">
      <c r="B34" s="607" t="s">
        <v>291</v>
      </c>
      <c r="C34" s="606">
        <v>1</v>
      </c>
      <c r="D34" s="605">
        <v>42858</v>
      </c>
      <c r="E34" s="602" t="s">
        <v>283</v>
      </c>
      <c r="F34" s="604">
        <v>0.63547980000000004</v>
      </c>
      <c r="G34" s="604" t="s">
        <v>303</v>
      </c>
      <c r="H34" s="602" t="s">
        <v>275</v>
      </c>
      <c r="I34" s="603" t="s">
        <v>274</v>
      </c>
      <c r="J34" s="602">
        <v>1</v>
      </c>
    </row>
    <row r="35" spans="2:10">
      <c r="B35" s="607" t="s">
        <v>291</v>
      </c>
      <c r="C35" s="606">
        <v>2</v>
      </c>
      <c r="D35" s="605">
        <v>42859</v>
      </c>
      <c r="E35" s="602" t="s">
        <v>283</v>
      </c>
      <c r="F35" s="604">
        <v>0.72038449999999987</v>
      </c>
      <c r="G35" s="604" t="s">
        <v>303</v>
      </c>
      <c r="H35" s="602" t="s">
        <v>275</v>
      </c>
      <c r="I35" s="603" t="s">
        <v>274</v>
      </c>
      <c r="J35" s="602">
        <v>2</v>
      </c>
    </row>
    <row r="36" spans="2:10">
      <c r="B36" s="607" t="s">
        <v>291</v>
      </c>
      <c r="C36" s="606">
        <v>3</v>
      </c>
      <c r="D36" s="605">
        <v>42878</v>
      </c>
      <c r="E36" s="602" t="s">
        <v>283</v>
      </c>
      <c r="F36" s="604">
        <v>1.0440370999999997</v>
      </c>
      <c r="G36" s="604" t="s">
        <v>303</v>
      </c>
      <c r="H36" s="602" t="s">
        <v>275</v>
      </c>
      <c r="I36" s="603" t="s">
        <v>274</v>
      </c>
      <c r="J36" s="602">
        <v>3</v>
      </c>
    </row>
    <row r="37" spans="2:10">
      <c r="B37" s="607" t="s">
        <v>291</v>
      </c>
      <c r="C37" s="606">
        <v>4</v>
      </c>
      <c r="D37" s="605">
        <v>42906</v>
      </c>
      <c r="E37" s="602" t="s">
        <v>283</v>
      </c>
      <c r="F37" s="604">
        <f>1116.2449/1000</f>
        <v>1.1162448999999999</v>
      </c>
      <c r="G37" s="604" t="s">
        <v>303</v>
      </c>
      <c r="H37" s="602" t="s">
        <v>275</v>
      </c>
      <c r="I37" s="603" t="s">
        <v>318</v>
      </c>
      <c r="J37" s="602">
        <v>7</v>
      </c>
    </row>
    <row r="38" spans="2:10">
      <c r="B38" s="607" t="s">
        <v>291</v>
      </c>
      <c r="C38" s="606">
        <v>5</v>
      </c>
      <c r="D38" s="605">
        <v>42907</v>
      </c>
      <c r="E38" s="602" t="s">
        <v>283</v>
      </c>
      <c r="F38" s="604">
        <f>1209.5136/1000</f>
        <v>1.2095136</v>
      </c>
      <c r="G38" s="604" t="s">
        <v>303</v>
      </c>
      <c r="H38" s="602" t="s">
        <v>275</v>
      </c>
      <c r="I38" s="603" t="s">
        <v>318</v>
      </c>
      <c r="J38" s="602">
        <v>11</v>
      </c>
    </row>
    <row r="39" spans="2:10">
      <c r="B39" s="607" t="s">
        <v>291</v>
      </c>
      <c r="C39" s="606">
        <v>6</v>
      </c>
      <c r="D39" s="605">
        <v>42908</v>
      </c>
      <c r="E39" s="602" t="s">
        <v>283</v>
      </c>
      <c r="F39" s="604">
        <f>1031.6885/1000</f>
        <v>1.0316885</v>
      </c>
      <c r="G39" s="604" t="s">
        <v>303</v>
      </c>
      <c r="H39" s="602" t="s">
        <v>275</v>
      </c>
      <c r="I39" s="603" t="s">
        <v>318</v>
      </c>
      <c r="J39" s="602">
        <v>15</v>
      </c>
    </row>
    <row r="40" spans="2:10">
      <c r="B40" s="607" t="s">
        <v>291</v>
      </c>
      <c r="C40" s="606">
        <v>7</v>
      </c>
      <c r="D40" s="605">
        <v>42912</v>
      </c>
      <c r="E40" s="602" t="s">
        <v>283</v>
      </c>
      <c r="F40" s="604">
        <f>950.0599/1000</f>
        <v>0.95005989999999996</v>
      </c>
      <c r="G40" s="604" t="s">
        <v>303</v>
      </c>
      <c r="H40" s="602" t="s">
        <v>275</v>
      </c>
      <c r="I40" s="603" t="s">
        <v>319</v>
      </c>
      <c r="J40" s="602">
        <v>16</v>
      </c>
    </row>
    <row r="41" spans="2:10">
      <c r="B41" s="607" t="s">
        <v>291</v>
      </c>
      <c r="C41" s="606">
        <v>8</v>
      </c>
      <c r="D41" s="605">
        <v>42919</v>
      </c>
      <c r="E41" s="602" t="s">
        <v>283</v>
      </c>
      <c r="F41" s="604">
        <v>0.95551410000000003</v>
      </c>
      <c r="G41" s="604" t="s">
        <v>303</v>
      </c>
      <c r="H41" s="602" t="s">
        <v>275</v>
      </c>
      <c r="I41" s="603" t="s">
        <v>274</v>
      </c>
      <c r="J41" s="602">
        <v>17</v>
      </c>
    </row>
    <row r="42" spans="2:10">
      <c r="B42" s="607" t="s">
        <v>291</v>
      </c>
      <c r="C42" s="606">
        <v>9</v>
      </c>
      <c r="D42" s="605">
        <v>42922</v>
      </c>
      <c r="E42" s="602" t="s">
        <v>283</v>
      </c>
      <c r="F42" s="604">
        <v>0.96002799999999999</v>
      </c>
      <c r="G42" s="604" t="s">
        <v>303</v>
      </c>
      <c r="H42" s="602" t="s">
        <v>275</v>
      </c>
      <c r="I42" s="603" t="s">
        <v>274</v>
      </c>
      <c r="J42" s="602">
        <v>18</v>
      </c>
    </row>
    <row r="43" spans="2:10">
      <c r="B43" s="607" t="s">
        <v>291</v>
      </c>
      <c r="C43" s="606">
        <v>10</v>
      </c>
      <c r="D43" s="605">
        <v>42923</v>
      </c>
      <c r="E43" s="602" t="s">
        <v>283</v>
      </c>
      <c r="F43" s="604">
        <v>1.1267246</v>
      </c>
      <c r="G43" s="604" t="s">
        <v>303</v>
      </c>
      <c r="H43" s="602" t="s">
        <v>275</v>
      </c>
      <c r="I43" s="603" t="s">
        <v>322</v>
      </c>
      <c r="J43" s="602">
        <v>21</v>
      </c>
    </row>
    <row r="44" spans="2:10">
      <c r="B44" s="607" t="s">
        <v>291</v>
      </c>
      <c r="C44" s="606">
        <v>11</v>
      </c>
      <c r="D44" s="605">
        <v>42926</v>
      </c>
      <c r="E44" s="602" t="s">
        <v>283</v>
      </c>
      <c r="F44" s="604">
        <v>0.88983680000000009</v>
      </c>
      <c r="G44" s="604" t="s">
        <v>303</v>
      </c>
      <c r="H44" s="602" t="s">
        <v>275</v>
      </c>
      <c r="I44" s="603" t="s">
        <v>274</v>
      </c>
      <c r="J44" s="602">
        <v>22</v>
      </c>
    </row>
    <row r="45" spans="2:10">
      <c r="B45" s="607" t="s">
        <v>291</v>
      </c>
      <c r="C45" s="606">
        <v>12</v>
      </c>
      <c r="D45" s="605">
        <v>42943</v>
      </c>
      <c r="E45" s="602" t="s">
        <v>283</v>
      </c>
      <c r="F45" s="604">
        <v>0.95271910000000015</v>
      </c>
      <c r="G45" s="604" t="s">
        <v>303</v>
      </c>
      <c r="H45" s="602" t="s">
        <v>275</v>
      </c>
      <c r="I45" s="603" t="s">
        <v>274</v>
      </c>
      <c r="J45" s="602">
        <v>23</v>
      </c>
    </row>
    <row r="46" spans="2:10">
      <c r="B46" s="607" t="s">
        <v>291</v>
      </c>
      <c r="C46" s="606">
        <v>13</v>
      </c>
      <c r="D46" s="605">
        <v>42947</v>
      </c>
      <c r="E46" s="602" t="s">
        <v>283</v>
      </c>
      <c r="F46" s="604">
        <v>1.1552608</v>
      </c>
      <c r="G46" s="604" t="s">
        <v>303</v>
      </c>
      <c r="H46" s="602" t="s">
        <v>275</v>
      </c>
      <c r="I46" s="603" t="s">
        <v>322</v>
      </c>
      <c r="J46" s="602">
        <v>26</v>
      </c>
    </row>
    <row r="47" spans="2:10">
      <c r="B47" s="607" t="s">
        <v>291</v>
      </c>
      <c r="C47" s="606">
        <v>14</v>
      </c>
      <c r="D47" s="605">
        <v>42948</v>
      </c>
      <c r="E47" s="602" t="s">
        <v>283</v>
      </c>
      <c r="F47" s="604">
        <v>1.607936</v>
      </c>
      <c r="G47" s="604" t="s">
        <v>303</v>
      </c>
      <c r="H47" s="602" t="s">
        <v>275</v>
      </c>
      <c r="I47" s="603" t="s">
        <v>318</v>
      </c>
      <c r="J47" s="602">
        <v>30</v>
      </c>
    </row>
    <row r="48" spans="2:10">
      <c r="B48" s="607" t="s">
        <v>291</v>
      </c>
      <c r="C48" s="606">
        <v>15</v>
      </c>
      <c r="D48" s="605">
        <v>42949</v>
      </c>
      <c r="E48" s="602" t="s">
        <v>283</v>
      </c>
      <c r="F48" s="604">
        <v>1.8612245999999999</v>
      </c>
      <c r="G48" s="604" t="s">
        <v>303</v>
      </c>
      <c r="H48" s="602" t="s">
        <v>275</v>
      </c>
      <c r="I48" s="603" t="s">
        <v>318</v>
      </c>
      <c r="J48" s="602">
        <v>34</v>
      </c>
    </row>
    <row r="49" spans="2:10">
      <c r="B49" s="607" t="s">
        <v>291</v>
      </c>
      <c r="C49" s="606">
        <v>16</v>
      </c>
      <c r="D49" s="605">
        <v>42950</v>
      </c>
      <c r="E49" s="602" t="s">
        <v>283</v>
      </c>
      <c r="F49" s="604">
        <v>1.2095307</v>
      </c>
      <c r="G49" s="604" t="s">
        <v>303</v>
      </c>
      <c r="H49" s="602" t="s">
        <v>275</v>
      </c>
      <c r="I49" s="603" t="s">
        <v>318</v>
      </c>
      <c r="J49" s="602">
        <v>38</v>
      </c>
    </row>
    <row r="50" spans="2:10">
      <c r="B50" s="607" t="s">
        <v>291</v>
      </c>
      <c r="C50" s="606">
        <v>17</v>
      </c>
      <c r="D50" s="605">
        <v>42954</v>
      </c>
      <c r="E50" s="602" t="s">
        <v>283</v>
      </c>
      <c r="F50" s="604">
        <v>1.1320870000000001</v>
      </c>
      <c r="G50" s="604" t="s">
        <v>303</v>
      </c>
      <c r="H50" s="602" t="s">
        <v>275</v>
      </c>
      <c r="I50" s="603" t="s">
        <v>274</v>
      </c>
      <c r="J50" s="602">
        <v>39</v>
      </c>
    </row>
    <row r="51" spans="2:10">
      <c r="B51" s="607" t="s">
        <v>291</v>
      </c>
      <c r="C51" s="606">
        <v>18</v>
      </c>
      <c r="D51" s="605">
        <v>42957</v>
      </c>
      <c r="E51" s="602" t="s">
        <v>283</v>
      </c>
      <c r="F51" s="604">
        <v>1.1321981000000001</v>
      </c>
      <c r="G51" s="604" t="s">
        <v>303</v>
      </c>
      <c r="H51" s="602" t="s">
        <v>275</v>
      </c>
      <c r="I51" s="603" t="s">
        <v>274</v>
      </c>
      <c r="J51" s="602">
        <v>40</v>
      </c>
    </row>
    <row r="52" spans="2:10">
      <c r="B52" s="607" t="s">
        <v>291</v>
      </c>
      <c r="C52" s="606">
        <v>19</v>
      </c>
      <c r="D52" s="605">
        <v>42958</v>
      </c>
      <c r="E52" s="602" t="s">
        <v>283</v>
      </c>
      <c r="F52" s="604">
        <v>1.2780684999999998</v>
      </c>
      <c r="G52" s="604" t="s">
        <v>303</v>
      </c>
      <c r="H52" s="602" t="s">
        <v>275</v>
      </c>
      <c r="I52" s="603" t="s">
        <v>274</v>
      </c>
      <c r="J52" s="602">
        <v>41</v>
      </c>
    </row>
    <row r="53" spans="2:10">
      <c r="B53" s="607" t="s">
        <v>291</v>
      </c>
      <c r="C53" s="606">
        <v>20</v>
      </c>
      <c r="D53" s="605">
        <v>42975</v>
      </c>
      <c r="E53" s="602" t="s">
        <v>283</v>
      </c>
      <c r="F53" s="604">
        <v>1.0195422999999999</v>
      </c>
      <c r="G53" s="604" t="s">
        <v>303</v>
      </c>
      <c r="H53" s="602" t="s">
        <v>275</v>
      </c>
      <c r="I53" s="603" t="s">
        <v>318</v>
      </c>
      <c r="J53" s="602">
        <v>45</v>
      </c>
    </row>
    <row r="54" spans="2:10">
      <c r="B54" s="607" t="s">
        <v>291</v>
      </c>
      <c r="C54" s="606">
        <v>21</v>
      </c>
      <c r="D54" s="605">
        <v>42976</v>
      </c>
      <c r="E54" s="602" t="s">
        <v>283</v>
      </c>
      <c r="F54" s="604">
        <v>2.1315904000000003</v>
      </c>
      <c r="G54" s="604" t="s">
        <v>303</v>
      </c>
      <c r="H54" s="602" t="s">
        <v>275</v>
      </c>
      <c r="I54" s="603" t="s">
        <v>318</v>
      </c>
      <c r="J54" s="602">
        <v>49</v>
      </c>
    </row>
    <row r="55" spans="2:10">
      <c r="B55" s="607" t="s">
        <v>291</v>
      </c>
      <c r="C55" s="606">
        <v>22</v>
      </c>
      <c r="D55" s="605">
        <v>42977</v>
      </c>
      <c r="E55" s="602" t="s">
        <v>283</v>
      </c>
      <c r="F55" s="604">
        <v>0.20109329999999997</v>
      </c>
      <c r="G55" s="604" t="s">
        <v>303</v>
      </c>
      <c r="H55" s="602" t="s">
        <v>275</v>
      </c>
      <c r="I55" s="603" t="s">
        <v>274</v>
      </c>
      <c r="J55" s="602">
        <v>50</v>
      </c>
    </row>
    <row r="56" spans="2:10">
      <c r="B56" s="607" t="s">
        <v>291</v>
      </c>
      <c r="C56" s="606">
        <v>23</v>
      </c>
      <c r="D56" s="605">
        <v>42978</v>
      </c>
      <c r="E56" s="602" t="s">
        <v>283</v>
      </c>
      <c r="F56" s="604">
        <v>2.4738059999999997</v>
      </c>
      <c r="G56" s="604" t="s">
        <v>303</v>
      </c>
      <c r="H56" s="602" t="s">
        <v>275</v>
      </c>
      <c r="I56" s="603" t="s">
        <v>322</v>
      </c>
      <c r="J56" s="602">
        <v>53</v>
      </c>
    </row>
    <row r="57" spans="2:10">
      <c r="B57" s="607" t="s">
        <v>291</v>
      </c>
      <c r="C57" s="606">
        <v>24</v>
      </c>
      <c r="D57" s="605">
        <v>42979</v>
      </c>
      <c r="E57" s="602" t="s">
        <v>283</v>
      </c>
      <c r="F57" s="604">
        <v>1.1934943999999998</v>
      </c>
      <c r="G57" s="604" t="s">
        <v>303</v>
      </c>
      <c r="H57" s="602" t="s">
        <v>275</v>
      </c>
      <c r="I57" s="603" t="s">
        <v>318</v>
      </c>
      <c r="J57" s="602">
        <v>57</v>
      </c>
    </row>
    <row r="58" spans="2:10">
      <c r="B58" s="607" t="s">
        <v>291</v>
      </c>
      <c r="C58" s="606">
        <v>25</v>
      </c>
      <c r="D58" s="605">
        <v>42983</v>
      </c>
      <c r="E58" s="602" t="s">
        <v>283</v>
      </c>
      <c r="F58" s="604">
        <v>0.68987520000000002</v>
      </c>
      <c r="G58" s="604" t="s">
        <v>303</v>
      </c>
      <c r="H58" s="602" t="s">
        <v>275</v>
      </c>
      <c r="I58" s="603" t="s">
        <v>318</v>
      </c>
      <c r="J58" s="602">
        <v>61</v>
      </c>
    </row>
    <row r="59" spans="2:10">
      <c r="B59" s="607" t="s">
        <v>291</v>
      </c>
      <c r="C59" s="606">
        <v>26</v>
      </c>
      <c r="D59" s="605">
        <v>42984</v>
      </c>
      <c r="E59" s="602" t="s">
        <v>283</v>
      </c>
      <c r="F59" s="604">
        <v>1.0584617000000001</v>
      </c>
      <c r="G59" s="604" t="s">
        <v>303</v>
      </c>
      <c r="H59" s="602" t="s">
        <v>275</v>
      </c>
      <c r="I59" s="603" t="s">
        <v>274</v>
      </c>
      <c r="J59" s="602">
        <v>62</v>
      </c>
    </row>
    <row r="60" spans="2:10">
      <c r="B60" s="607" t="s">
        <v>291</v>
      </c>
      <c r="C60" s="606">
        <v>27</v>
      </c>
      <c r="D60" s="605">
        <v>42989</v>
      </c>
      <c r="E60" s="602" t="s">
        <v>283</v>
      </c>
      <c r="F60" s="604">
        <v>0.77214549999999993</v>
      </c>
      <c r="G60" s="604" t="s">
        <v>303</v>
      </c>
      <c r="H60" s="602" t="s">
        <v>275</v>
      </c>
      <c r="I60" s="603" t="s">
        <v>322</v>
      </c>
      <c r="J60" s="602">
        <v>65</v>
      </c>
    </row>
    <row r="61" spans="2:10">
      <c r="B61" s="607" t="s">
        <v>291</v>
      </c>
      <c r="C61" s="606">
        <v>28</v>
      </c>
      <c r="D61" s="605">
        <v>42990</v>
      </c>
      <c r="E61" s="602" t="s">
        <v>283</v>
      </c>
      <c r="F61" s="604">
        <v>0.82473450000000015</v>
      </c>
      <c r="G61" s="604" t="s">
        <v>303</v>
      </c>
      <c r="H61" s="602" t="s">
        <v>275</v>
      </c>
      <c r="I61" s="603" t="s">
        <v>274</v>
      </c>
      <c r="J61" s="602">
        <v>66</v>
      </c>
    </row>
    <row r="62" spans="2:10">
      <c r="B62" s="607" t="s">
        <v>291</v>
      </c>
      <c r="C62" s="606">
        <v>29</v>
      </c>
      <c r="D62" s="605">
        <v>43004</v>
      </c>
      <c r="E62" s="602" t="s">
        <v>283</v>
      </c>
      <c r="F62" s="604">
        <v>0.93072579999999994</v>
      </c>
      <c r="G62" s="604" t="s">
        <v>303</v>
      </c>
      <c r="H62" s="602" t="s">
        <v>275</v>
      </c>
      <c r="I62" s="603" t="s">
        <v>274</v>
      </c>
      <c r="J62" s="602">
        <v>67</v>
      </c>
    </row>
    <row r="63" spans="2:10">
      <c r="B63" s="607" t="s">
        <v>291</v>
      </c>
      <c r="C63" s="606">
        <v>30</v>
      </c>
      <c r="D63" s="605">
        <v>43005</v>
      </c>
      <c r="E63" s="602" t="s">
        <v>283</v>
      </c>
      <c r="F63" s="604">
        <v>0.96843630000000003</v>
      </c>
      <c r="G63" s="604" t="s">
        <v>303</v>
      </c>
      <c r="H63" s="602" t="s">
        <v>275</v>
      </c>
      <c r="I63" s="603" t="s">
        <v>274</v>
      </c>
      <c r="J63" s="602">
        <v>68</v>
      </c>
    </row>
    <row r="64" spans="2:10">
      <c r="B64" s="607" t="s">
        <v>291</v>
      </c>
      <c r="C64" s="606">
        <v>31</v>
      </c>
      <c r="D64" s="605">
        <v>43006</v>
      </c>
      <c r="E64" s="602" t="s">
        <v>283</v>
      </c>
      <c r="F64" s="604">
        <v>1.0465315000000002</v>
      </c>
      <c r="G64" s="604" t="s">
        <v>303</v>
      </c>
      <c r="H64" s="602" t="s">
        <v>275</v>
      </c>
      <c r="I64" s="603" t="s">
        <v>274</v>
      </c>
      <c r="J64" s="602">
        <v>69</v>
      </c>
    </row>
    <row r="65" spans="2:10">
      <c r="B65" s="607" t="s">
        <v>291</v>
      </c>
      <c r="C65" s="606">
        <v>32</v>
      </c>
      <c r="D65" s="605">
        <v>43014</v>
      </c>
      <c r="E65" s="602" t="s">
        <v>283</v>
      </c>
      <c r="F65" s="604">
        <v>1.0814534</v>
      </c>
      <c r="G65" s="604" t="s">
        <v>303</v>
      </c>
      <c r="H65" s="602" t="s">
        <v>275</v>
      </c>
      <c r="I65" s="603" t="s">
        <v>274</v>
      </c>
      <c r="J65" s="602">
        <v>70</v>
      </c>
    </row>
    <row r="66" spans="2:10">
      <c r="B66" s="607" t="s">
        <v>291</v>
      </c>
      <c r="C66" s="606">
        <v>33</v>
      </c>
      <c r="D66" s="605">
        <v>43018</v>
      </c>
      <c r="E66" s="602" t="s">
        <v>283</v>
      </c>
      <c r="F66" s="604">
        <v>0.87345659999999992</v>
      </c>
      <c r="G66" s="604" t="s">
        <v>303</v>
      </c>
      <c r="H66" s="602" t="s">
        <v>275</v>
      </c>
      <c r="I66" s="603" t="s">
        <v>274</v>
      </c>
      <c r="J66" s="602">
        <v>71</v>
      </c>
    </row>
    <row r="67" spans="2:10">
      <c r="B67" s="607" t="s">
        <v>291</v>
      </c>
      <c r="C67" s="606">
        <v>34</v>
      </c>
      <c r="D67" s="605">
        <v>43024</v>
      </c>
      <c r="E67" s="602" t="s">
        <v>283</v>
      </c>
      <c r="F67" s="604">
        <v>0.97761530000000008</v>
      </c>
      <c r="G67" s="604" t="s">
        <v>303</v>
      </c>
      <c r="H67" s="602" t="s">
        <v>275</v>
      </c>
      <c r="I67" s="603" t="s">
        <v>274</v>
      </c>
      <c r="J67" s="602">
        <v>72</v>
      </c>
    </row>
    <row r="68" spans="2:10">
      <c r="B68" s="607" t="s">
        <v>291</v>
      </c>
      <c r="C68" s="606">
        <v>35</v>
      </c>
      <c r="D68" s="605">
        <v>43025</v>
      </c>
      <c r="E68" s="602" t="s">
        <v>283</v>
      </c>
      <c r="F68" s="604">
        <v>1.1207398</v>
      </c>
      <c r="G68" s="604" t="s">
        <v>303</v>
      </c>
      <c r="H68" s="602" t="s">
        <v>275</v>
      </c>
      <c r="I68" s="603" t="s">
        <v>292</v>
      </c>
      <c r="J68" s="602">
        <v>74</v>
      </c>
    </row>
    <row r="69" spans="2:10">
      <c r="B69" s="607" t="s">
        <v>291</v>
      </c>
      <c r="C69" s="606">
        <v>36</v>
      </c>
      <c r="D69" s="605">
        <v>43026</v>
      </c>
      <c r="E69" s="602" t="s">
        <v>283</v>
      </c>
      <c r="F69" s="604">
        <v>0.8302328000000001</v>
      </c>
      <c r="G69" s="604" t="s">
        <v>303</v>
      </c>
      <c r="H69" s="602" t="s">
        <v>275</v>
      </c>
      <c r="I69" s="603" t="s">
        <v>274</v>
      </c>
      <c r="J69" s="602">
        <v>75</v>
      </c>
    </row>
    <row r="70" spans="2:10">
      <c r="B70" s="607" t="s">
        <v>291</v>
      </c>
      <c r="C70" s="606">
        <v>37</v>
      </c>
      <c r="D70" s="605">
        <v>43031</v>
      </c>
      <c r="E70" s="602" t="s">
        <v>283</v>
      </c>
      <c r="F70" s="604">
        <v>-3.0309999999999712E-4</v>
      </c>
      <c r="G70" s="604" t="s">
        <v>303</v>
      </c>
      <c r="H70" s="602" t="s">
        <v>275</v>
      </c>
      <c r="I70" s="603" t="s">
        <v>292</v>
      </c>
      <c r="J70" s="602">
        <v>77</v>
      </c>
    </row>
    <row r="71" spans="2:10">
      <c r="B71" s="607" t="s">
        <v>291</v>
      </c>
      <c r="C71" s="606">
        <v>38</v>
      </c>
      <c r="D71" s="605">
        <v>43032</v>
      </c>
      <c r="E71" s="602" t="s">
        <v>283</v>
      </c>
      <c r="F71" s="604">
        <v>1.2124686</v>
      </c>
      <c r="G71" s="604" t="s">
        <v>303</v>
      </c>
      <c r="H71" s="602" t="s">
        <v>275</v>
      </c>
      <c r="I71" s="603" t="s">
        <v>318</v>
      </c>
      <c r="J71" s="602">
        <v>81</v>
      </c>
    </row>
    <row r="72" spans="2:10">
      <c r="B72" s="607" t="s">
        <v>291</v>
      </c>
      <c r="C72" s="606">
        <v>39</v>
      </c>
      <c r="D72" s="605">
        <v>43033</v>
      </c>
      <c r="E72" s="602" t="s">
        <v>283</v>
      </c>
      <c r="F72" s="604">
        <v>1.0870589000000002</v>
      </c>
      <c r="G72" s="604" t="s">
        <v>303</v>
      </c>
      <c r="H72" s="602" t="s">
        <v>275</v>
      </c>
      <c r="I72" s="603" t="s">
        <v>292</v>
      </c>
      <c r="J72" s="602">
        <v>83</v>
      </c>
    </row>
    <row r="73" spans="2:10">
      <c r="B73" s="607" t="s">
        <v>291</v>
      </c>
      <c r="C73" s="606">
        <v>40</v>
      </c>
      <c r="D73" s="605">
        <v>43034</v>
      </c>
      <c r="E73" s="602" t="s">
        <v>283</v>
      </c>
      <c r="F73" s="604">
        <v>0.99947200000000003</v>
      </c>
      <c r="G73" s="604" t="s">
        <v>303</v>
      </c>
      <c r="H73" s="602" t="s">
        <v>275</v>
      </c>
      <c r="I73" s="603" t="s">
        <v>274</v>
      </c>
      <c r="J73" s="602">
        <v>84</v>
      </c>
    </row>
    <row r="74" spans="2:10">
      <c r="B74" s="607" t="s">
        <v>291</v>
      </c>
      <c r="C74" s="606">
        <v>41</v>
      </c>
      <c r="D74" s="605">
        <v>43035</v>
      </c>
      <c r="E74" s="602" t="s">
        <v>283</v>
      </c>
      <c r="F74" s="604">
        <v>0.99715160000000003</v>
      </c>
      <c r="G74" s="604" t="s">
        <v>303</v>
      </c>
      <c r="H74" s="602" t="s">
        <v>275</v>
      </c>
      <c r="I74" s="603" t="s">
        <v>292</v>
      </c>
      <c r="J74" s="602">
        <v>86</v>
      </c>
    </row>
    <row r="75" spans="2:10">
      <c r="B75" s="607" t="s">
        <v>291</v>
      </c>
      <c r="C75" s="606">
        <v>42</v>
      </c>
      <c r="D75" s="605">
        <v>43038</v>
      </c>
      <c r="E75" s="602" t="s">
        <v>283</v>
      </c>
      <c r="F75" s="604">
        <v>0.48271659999999994</v>
      </c>
      <c r="G75" s="604" t="s">
        <v>303</v>
      </c>
      <c r="H75" s="602" t="s">
        <v>275</v>
      </c>
      <c r="I75" s="603" t="s">
        <v>274</v>
      </c>
      <c r="J75" s="602">
        <v>87</v>
      </c>
    </row>
    <row r="76" spans="2:10">
      <c r="B76" s="607" t="s">
        <v>291</v>
      </c>
      <c r="C76" s="606">
        <v>43</v>
      </c>
      <c r="D76" s="605">
        <v>43039</v>
      </c>
      <c r="E76" s="602" t="s">
        <v>283</v>
      </c>
      <c r="F76" s="604">
        <v>-6.9067000000000225E-3</v>
      </c>
      <c r="G76" s="604" t="s">
        <v>303</v>
      </c>
      <c r="H76" s="602" t="s">
        <v>275</v>
      </c>
      <c r="I76" s="603" t="s">
        <v>274</v>
      </c>
      <c r="J76" s="602">
        <v>88</v>
      </c>
    </row>
    <row r="77" spans="2:10">
      <c r="B77" s="607" t="s">
        <v>291</v>
      </c>
      <c r="C77" s="606">
        <v>44</v>
      </c>
      <c r="D77" s="605">
        <v>43040</v>
      </c>
      <c r="E77" s="602" t="s">
        <v>283</v>
      </c>
      <c r="F77" s="604">
        <v>0.13</v>
      </c>
      <c r="G77" s="604" t="s">
        <v>305</v>
      </c>
      <c r="H77" s="602" t="s">
        <v>275</v>
      </c>
      <c r="I77" s="603" t="s">
        <v>274</v>
      </c>
      <c r="J77" s="602">
        <v>89</v>
      </c>
    </row>
    <row r="78" spans="2:10">
      <c r="B78" s="607" t="s">
        <v>291</v>
      </c>
      <c r="C78" s="606">
        <v>45</v>
      </c>
      <c r="D78" s="605">
        <v>43041</v>
      </c>
      <c r="E78" s="602" t="s">
        <v>283</v>
      </c>
      <c r="F78" s="604">
        <v>0.13</v>
      </c>
      <c r="G78" s="604" t="s">
        <v>305</v>
      </c>
      <c r="H78" s="602" t="s">
        <v>275</v>
      </c>
      <c r="I78" s="603" t="s">
        <v>274</v>
      </c>
      <c r="J78" s="602">
        <v>90</v>
      </c>
    </row>
    <row r="79" spans="2:10">
      <c r="B79" s="607" t="s">
        <v>291</v>
      </c>
      <c r="C79" s="606">
        <v>46</v>
      </c>
      <c r="D79" s="605">
        <v>43042</v>
      </c>
      <c r="E79" s="602" t="s">
        <v>283</v>
      </c>
      <c r="F79" s="604">
        <v>0.13</v>
      </c>
      <c r="G79" s="604" t="s">
        <v>305</v>
      </c>
      <c r="H79" s="602" t="s">
        <v>275</v>
      </c>
      <c r="I79" s="603" t="s">
        <v>274</v>
      </c>
      <c r="J79" s="602">
        <v>91</v>
      </c>
    </row>
    <row r="80" spans="2:10">
      <c r="B80" s="607" t="s">
        <v>291</v>
      </c>
      <c r="C80" s="606">
        <v>47</v>
      </c>
      <c r="D80" s="605">
        <v>43045</v>
      </c>
      <c r="E80" s="602" t="s">
        <v>283</v>
      </c>
      <c r="F80" s="604">
        <v>0.13</v>
      </c>
      <c r="G80" s="604" t="s">
        <v>305</v>
      </c>
      <c r="H80" s="602" t="s">
        <v>275</v>
      </c>
      <c r="I80" s="603" t="s">
        <v>274</v>
      </c>
      <c r="J80" s="602">
        <v>92</v>
      </c>
    </row>
    <row r="81" spans="2:10">
      <c r="B81" s="607" t="s">
        <v>291</v>
      </c>
      <c r="C81" s="606">
        <v>48</v>
      </c>
      <c r="D81" s="605">
        <v>43046</v>
      </c>
      <c r="E81" s="602" t="s">
        <v>283</v>
      </c>
      <c r="F81" s="604">
        <v>0.13</v>
      </c>
      <c r="G81" s="604" t="s">
        <v>305</v>
      </c>
      <c r="H81" s="602" t="s">
        <v>275</v>
      </c>
      <c r="I81" s="603" t="s">
        <v>292</v>
      </c>
      <c r="J81" s="602">
        <v>94</v>
      </c>
    </row>
    <row r="82" spans="2:10">
      <c r="B82" s="607" t="s">
        <v>291</v>
      </c>
      <c r="C82" s="606">
        <v>49</v>
      </c>
      <c r="D82" s="605">
        <v>43047</v>
      </c>
      <c r="E82" s="602" t="s">
        <v>283</v>
      </c>
      <c r="F82" s="604">
        <v>0.13</v>
      </c>
      <c r="G82" s="604" t="s">
        <v>305</v>
      </c>
      <c r="H82" s="602" t="s">
        <v>275</v>
      </c>
      <c r="I82" s="603" t="s">
        <v>322</v>
      </c>
      <c r="J82" s="602">
        <v>97</v>
      </c>
    </row>
    <row r="83" spans="2:10">
      <c r="B83" s="607" t="s">
        <v>291</v>
      </c>
      <c r="C83" s="606">
        <v>50</v>
      </c>
      <c r="D83" s="605">
        <v>43048</v>
      </c>
      <c r="E83" s="602" t="s">
        <v>283</v>
      </c>
      <c r="F83" s="604">
        <v>0.13</v>
      </c>
      <c r="G83" s="604" t="s">
        <v>305</v>
      </c>
      <c r="H83" s="602" t="s">
        <v>275</v>
      </c>
      <c r="I83" s="603" t="s">
        <v>292</v>
      </c>
      <c r="J83" s="602">
        <v>99</v>
      </c>
    </row>
    <row r="84" spans="2:10">
      <c r="B84" s="607" t="s">
        <v>291</v>
      </c>
      <c r="C84" s="606">
        <v>51</v>
      </c>
      <c r="D84" s="605">
        <v>43049</v>
      </c>
      <c r="E84" s="602" t="s">
        <v>283</v>
      </c>
      <c r="F84" s="604">
        <v>0.13</v>
      </c>
      <c r="G84" s="604" t="s">
        <v>305</v>
      </c>
      <c r="H84" s="602" t="s">
        <v>275</v>
      </c>
      <c r="I84" s="603" t="s">
        <v>319</v>
      </c>
      <c r="J84" s="602">
        <v>100</v>
      </c>
    </row>
    <row r="85" spans="2:10">
      <c r="B85" s="607" t="s">
        <v>291</v>
      </c>
      <c r="C85" s="606">
        <v>52</v>
      </c>
      <c r="D85" s="605">
        <v>43052</v>
      </c>
      <c r="E85" s="602" t="s">
        <v>283</v>
      </c>
      <c r="F85" s="604">
        <v>0.13</v>
      </c>
      <c r="G85" s="604" t="s">
        <v>305</v>
      </c>
      <c r="H85" s="602" t="s">
        <v>275</v>
      </c>
      <c r="I85" s="603" t="s">
        <v>292</v>
      </c>
      <c r="J85" s="602">
        <v>102</v>
      </c>
    </row>
    <row r="86" spans="2:10">
      <c r="B86" s="607" t="s">
        <v>291</v>
      </c>
      <c r="C86" s="606">
        <v>53</v>
      </c>
      <c r="D86" s="605">
        <v>43053</v>
      </c>
      <c r="E86" s="602" t="s">
        <v>283</v>
      </c>
      <c r="F86" s="604">
        <v>0.13</v>
      </c>
      <c r="G86" s="604" t="s">
        <v>305</v>
      </c>
      <c r="H86" s="602" t="s">
        <v>275</v>
      </c>
      <c r="I86" s="603" t="s">
        <v>292</v>
      </c>
      <c r="J86" s="602">
        <v>104</v>
      </c>
    </row>
    <row r="87" spans="2:10">
      <c r="B87" s="607" t="s">
        <v>291</v>
      </c>
      <c r="C87" s="606">
        <v>54</v>
      </c>
      <c r="D87" s="605">
        <v>43054</v>
      </c>
      <c r="E87" s="602" t="s">
        <v>283</v>
      </c>
      <c r="F87" s="604">
        <v>0.13</v>
      </c>
      <c r="G87" s="604" t="s">
        <v>305</v>
      </c>
      <c r="H87" s="602" t="s">
        <v>275</v>
      </c>
      <c r="I87" s="603" t="s">
        <v>319</v>
      </c>
      <c r="J87" s="602">
        <v>105</v>
      </c>
    </row>
    <row r="88" spans="2:10">
      <c r="B88" s="607" t="s">
        <v>291</v>
      </c>
      <c r="C88" s="606">
        <v>55</v>
      </c>
      <c r="D88" s="605">
        <v>43059</v>
      </c>
      <c r="E88" s="602" t="s">
        <v>283</v>
      </c>
      <c r="F88" s="604">
        <v>0.13</v>
      </c>
      <c r="G88" s="604" t="s">
        <v>305</v>
      </c>
      <c r="H88" s="602" t="s">
        <v>275</v>
      </c>
      <c r="I88" s="603" t="s">
        <v>319</v>
      </c>
      <c r="J88" s="602">
        <v>106</v>
      </c>
    </row>
    <row r="89" spans="2:10">
      <c r="B89" s="607" t="s">
        <v>291</v>
      </c>
      <c r="C89" s="606">
        <v>56</v>
      </c>
      <c r="D89" s="605">
        <v>43060</v>
      </c>
      <c r="E89" s="602" t="s">
        <v>283</v>
      </c>
      <c r="F89" s="604">
        <v>0.13</v>
      </c>
      <c r="G89" s="604" t="s">
        <v>305</v>
      </c>
      <c r="H89" s="602" t="s">
        <v>275</v>
      </c>
      <c r="I89" s="603" t="s">
        <v>322</v>
      </c>
      <c r="J89" s="602">
        <v>109</v>
      </c>
    </row>
    <row r="90" spans="2:10">
      <c r="B90" s="607" t="s">
        <v>291</v>
      </c>
      <c r="C90" s="606">
        <v>57</v>
      </c>
      <c r="D90" s="605">
        <v>43061</v>
      </c>
      <c r="E90" s="602" t="s">
        <v>283</v>
      </c>
      <c r="F90" s="604">
        <v>0.13</v>
      </c>
      <c r="G90" s="604" t="s">
        <v>305</v>
      </c>
      <c r="H90" s="602" t="s">
        <v>275</v>
      </c>
      <c r="I90" s="603" t="s">
        <v>322</v>
      </c>
      <c r="J90" s="602">
        <v>112</v>
      </c>
    </row>
    <row r="91" spans="2:10">
      <c r="B91" s="607"/>
      <c r="C91" s="606"/>
      <c r="D91" s="605"/>
      <c r="E91" s="602"/>
      <c r="F91" s="604"/>
      <c r="G91" s="604"/>
      <c r="H91" s="602"/>
      <c r="I91" s="603"/>
      <c r="J91" s="602"/>
    </row>
    <row r="92" spans="2:10">
      <c r="B92" s="607" t="s">
        <v>291</v>
      </c>
      <c r="C92" s="606">
        <v>1</v>
      </c>
      <c r="D92" s="605">
        <v>42858</v>
      </c>
      <c r="E92" s="602" t="s">
        <v>283</v>
      </c>
      <c r="F92" s="604">
        <v>0.27335680000000001</v>
      </c>
      <c r="G92" s="604" t="s">
        <v>303</v>
      </c>
      <c r="H92" s="602" t="s">
        <v>287</v>
      </c>
      <c r="I92" s="603" t="s">
        <v>274</v>
      </c>
      <c r="J92" s="602">
        <v>1</v>
      </c>
    </row>
    <row r="93" spans="2:10">
      <c r="B93" s="607" t="s">
        <v>291</v>
      </c>
      <c r="C93" s="606">
        <v>2</v>
      </c>
      <c r="D93" s="605">
        <v>42878</v>
      </c>
      <c r="E93" s="602" t="s">
        <v>283</v>
      </c>
      <c r="F93" s="604">
        <v>0.27343550000000005</v>
      </c>
      <c r="G93" s="604" t="s">
        <v>303</v>
      </c>
      <c r="H93" s="602" t="s">
        <v>287</v>
      </c>
      <c r="I93" s="603" t="s">
        <v>274</v>
      </c>
      <c r="J93" s="602">
        <v>2</v>
      </c>
    </row>
    <row r="94" spans="2:10">
      <c r="B94" s="607" t="s">
        <v>291</v>
      </c>
      <c r="C94" s="606">
        <v>3</v>
      </c>
      <c r="D94" s="605">
        <v>42906</v>
      </c>
      <c r="E94" s="602" t="s">
        <v>283</v>
      </c>
      <c r="F94" s="604">
        <f>248.8377/1000</f>
        <v>0.24883770000000002</v>
      </c>
      <c r="G94" s="604" t="s">
        <v>303</v>
      </c>
      <c r="H94" s="602" t="s">
        <v>287</v>
      </c>
      <c r="I94" s="603" t="s">
        <v>318</v>
      </c>
      <c r="J94" s="602">
        <v>6</v>
      </c>
    </row>
    <row r="95" spans="2:10">
      <c r="B95" s="607" t="s">
        <v>291</v>
      </c>
      <c r="C95" s="606">
        <v>4</v>
      </c>
      <c r="D95" s="605">
        <v>42907</v>
      </c>
      <c r="E95" s="602" t="s">
        <v>283</v>
      </c>
      <c r="F95" s="604">
        <f>364.8151/1000</f>
        <v>0.36481509999999995</v>
      </c>
      <c r="G95" s="604" t="s">
        <v>303</v>
      </c>
      <c r="H95" s="602" t="s">
        <v>287</v>
      </c>
      <c r="I95" s="603" t="s">
        <v>318</v>
      </c>
      <c r="J95" s="602">
        <v>10</v>
      </c>
    </row>
    <row r="96" spans="2:10">
      <c r="B96" s="607" t="s">
        <v>291</v>
      </c>
      <c r="C96" s="606">
        <v>5</v>
      </c>
      <c r="D96" s="605">
        <v>42908</v>
      </c>
      <c r="E96" s="602" t="s">
        <v>283</v>
      </c>
      <c r="F96" s="604">
        <f>344.6289/1000</f>
        <v>0.34462889999999996</v>
      </c>
      <c r="G96" s="604" t="s">
        <v>303</v>
      </c>
      <c r="H96" s="602" t="s">
        <v>287</v>
      </c>
      <c r="I96" s="603" t="s">
        <v>318</v>
      </c>
      <c r="J96" s="602">
        <v>14</v>
      </c>
    </row>
    <row r="97" spans="2:10">
      <c r="B97" s="607" t="s">
        <v>291</v>
      </c>
      <c r="C97" s="606">
        <v>6</v>
      </c>
      <c r="D97" s="605">
        <v>42912</v>
      </c>
      <c r="E97" s="602" t="s">
        <v>283</v>
      </c>
      <c r="F97" s="604">
        <f>292.749/1000</f>
        <v>0.29274900000000004</v>
      </c>
      <c r="G97" s="604" t="s">
        <v>303</v>
      </c>
      <c r="H97" s="602" t="s">
        <v>287</v>
      </c>
      <c r="I97" s="603" t="s">
        <v>319</v>
      </c>
      <c r="J97" s="602">
        <v>15</v>
      </c>
    </row>
    <row r="98" spans="2:10">
      <c r="B98" s="607" t="s">
        <v>291</v>
      </c>
      <c r="C98" s="606">
        <v>7</v>
      </c>
      <c r="D98" s="605">
        <v>42919</v>
      </c>
      <c r="E98" s="602" t="s">
        <v>283</v>
      </c>
      <c r="F98" s="604">
        <v>0.22549400000000003</v>
      </c>
      <c r="G98" s="604" t="s">
        <v>303</v>
      </c>
      <c r="H98" s="602" t="s">
        <v>287</v>
      </c>
      <c r="I98" s="603" t="s">
        <v>274</v>
      </c>
      <c r="J98" s="602">
        <v>16</v>
      </c>
    </row>
    <row r="99" spans="2:10">
      <c r="B99" s="607" t="s">
        <v>291</v>
      </c>
      <c r="C99" s="606">
        <v>8</v>
      </c>
      <c r="D99" s="605">
        <v>42922</v>
      </c>
      <c r="E99" s="602" t="s">
        <v>283</v>
      </c>
      <c r="F99" s="604">
        <v>0.29897019999999996</v>
      </c>
      <c r="G99" s="604" t="s">
        <v>303</v>
      </c>
      <c r="H99" s="602" t="s">
        <v>287</v>
      </c>
      <c r="I99" s="603" t="s">
        <v>274</v>
      </c>
      <c r="J99" s="602">
        <v>17</v>
      </c>
    </row>
    <row r="100" spans="2:10">
      <c r="B100" s="607" t="s">
        <v>291</v>
      </c>
      <c r="C100" s="606">
        <v>9</v>
      </c>
      <c r="D100" s="605">
        <v>42923</v>
      </c>
      <c r="E100" s="602" t="s">
        <v>283</v>
      </c>
      <c r="F100" s="604">
        <v>0.31933670000000003</v>
      </c>
      <c r="G100" s="604" t="s">
        <v>303</v>
      </c>
      <c r="H100" s="602" t="s">
        <v>287</v>
      </c>
      <c r="I100" s="603" t="s">
        <v>322</v>
      </c>
      <c r="J100" s="602">
        <v>20</v>
      </c>
    </row>
    <row r="101" spans="2:10">
      <c r="B101" s="607" t="s">
        <v>291</v>
      </c>
      <c r="C101" s="606">
        <v>10</v>
      </c>
      <c r="D101" s="605">
        <v>42926</v>
      </c>
      <c r="E101" s="602" t="s">
        <v>283</v>
      </c>
      <c r="F101" s="604">
        <v>0.29838429999999999</v>
      </c>
      <c r="G101" s="604" t="s">
        <v>303</v>
      </c>
      <c r="H101" s="602" t="s">
        <v>287</v>
      </c>
      <c r="I101" s="603" t="s">
        <v>274</v>
      </c>
      <c r="J101" s="602">
        <v>21</v>
      </c>
    </row>
    <row r="102" spans="2:10">
      <c r="B102" s="607" t="s">
        <v>291</v>
      </c>
      <c r="C102" s="606">
        <v>11</v>
      </c>
      <c r="D102" s="605">
        <v>42943</v>
      </c>
      <c r="E102" s="602" t="s">
        <v>283</v>
      </c>
      <c r="F102" s="604">
        <v>0.24243299999999998</v>
      </c>
      <c r="G102" s="604" t="s">
        <v>303</v>
      </c>
      <c r="H102" s="602" t="s">
        <v>287</v>
      </c>
      <c r="I102" s="603" t="s">
        <v>274</v>
      </c>
      <c r="J102" s="602">
        <v>22</v>
      </c>
    </row>
    <row r="103" spans="2:10">
      <c r="B103" s="607" t="s">
        <v>291</v>
      </c>
      <c r="C103" s="606">
        <v>12</v>
      </c>
      <c r="D103" s="605">
        <v>42947</v>
      </c>
      <c r="E103" s="602" t="s">
        <v>283</v>
      </c>
      <c r="F103" s="604">
        <v>0.29496839999999996</v>
      </c>
      <c r="G103" s="604" t="s">
        <v>303</v>
      </c>
      <c r="H103" s="602" t="s">
        <v>287</v>
      </c>
      <c r="I103" s="603" t="s">
        <v>322</v>
      </c>
      <c r="J103" s="602">
        <v>25</v>
      </c>
    </row>
    <row r="104" spans="2:10">
      <c r="B104" s="607" t="s">
        <v>291</v>
      </c>
      <c r="C104" s="606">
        <v>13</v>
      </c>
      <c r="D104" s="605">
        <v>42948</v>
      </c>
      <c r="E104" s="602" t="s">
        <v>283</v>
      </c>
      <c r="F104" s="604">
        <v>0.29361899999999996</v>
      </c>
      <c r="G104" s="604" t="s">
        <v>303</v>
      </c>
      <c r="H104" s="602" t="s">
        <v>287</v>
      </c>
      <c r="I104" s="603" t="s">
        <v>318</v>
      </c>
      <c r="J104" s="602">
        <v>29</v>
      </c>
    </row>
    <row r="105" spans="2:10">
      <c r="B105" s="607" t="s">
        <v>291</v>
      </c>
      <c r="C105" s="606">
        <v>14</v>
      </c>
      <c r="D105" s="605">
        <v>42949</v>
      </c>
      <c r="E105" s="602" t="s">
        <v>283</v>
      </c>
      <c r="F105" s="604">
        <v>0.34761069999999999</v>
      </c>
      <c r="G105" s="604" t="s">
        <v>303</v>
      </c>
      <c r="H105" s="602" t="s">
        <v>287</v>
      </c>
      <c r="I105" s="603" t="s">
        <v>318</v>
      </c>
      <c r="J105" s="602">
        <v>33</v>
      </c>
    </row>
    <row r="106" spans="2:10">
      <c r="B106" s="607" t="s">
        <v>291</v>
      </c>
      <c r="C106" s="606">
        <v>15</v>
      </c>
      <c r="D106" s="605">
        <v>42950</v>
      </c>
      <c r="E106" s="602" t="s">
        <v>283</v>
      </c>
      <c r="F106" s="604">
        <v>0.35827109999999995</v>
      </c>
      <c r="G106" s="604" t="s">
        <v>303</v>
      </c>
      <c r="H106" s="602" t="s">
        <v>287</v>
      </c>
      <c r="I106" s="603" t="s">
        <v>318</v>
      </c>
      <c r="J106" s="602">
        <v>37</v>
      </c>
    </row>
    <row r="107" spans="2:10">
      <c r="B107" s="607" t="s">
        <v>291</v>
      </c>
      <c r="C107" s="606">
        <v>16</v>
      </c>
      <c r="D107" s="605">
        <v>42954</v>
      </c>
      <c r="E107" s="602" t="s">
        <v>283</v>
      </c>
      <c r="F107" s="604">
        <v>0.26007740000000001</v>
      </c>
      <c r="G107" s="604" t="s">
        <v>303</v>
      </c>
      <c r="H107" s="602" t="s">
        <v>287</v>
      </c>
      <c r="I107" s="603" t="s">
        <v>274</v>
      </c>
      <c r="J107" s="602">
        <v>38</v>
      </c>
    </row>
    <row r="108" spans="2:10">
      <c r="B108" s="607" t="s">
        <v>291</v>
      </c>
      <c r="C108" s="606">
        <v>17</v>
      </c>
      <c r="D108" s="605">
        <v>42958</v>
      </c>
      <c r="E108" s="602" t="s">
        <v>283</v>
      </c>
      <c r="F108" s="604">
        <v>0.27695740000000002</v>
      </c>
      <c r="G108" s="604" t="s">
        <v>303</v>
      </c>
      <c r="H108" s="602" t="s">
        <v>287</v>
      </c>
      <c r="I108" s="603" t="s">
        <v>274</v>
      </c>
      <c r="J108" s="602">
        <v>39</v>
      </c>
    </row>
    <row r="109" spans="2:10">
      <c r="B109" s="607" t="s">
        <v>291</v>
      </c>
      <c r="C109" s="606">
        <v>18</v>
      </c>
      <c r="D109" s="605">
        <v>42975</v>
      </c>
      <c r="E109" s="602" t="s">
        <v>283</v>
      </c>
      <c r="F109" s="604">
        <v>0.31980430000000004</v>
      </c>
      <c r="G109" s="604" t="s">
        <v>303</v>
      </c>
      <c r="H109" s="602" t="s">
        <v>287</v>
      </c>
      <c r="I109" s="603" t="s">
        <v>318</v>
      </c>
      <c r="J109" s="602">
        <v>43</v>
      </c>
    </row>
    <row r="110" spans="2:10">
      <c r="B110" s="607" t="s">
        <v>291</v>
      </c>
      <c r="C110" s="606">
        <v>19</v>
      </c>
      <c r="D110" s="605">
        <v>42976</v>
      </c>
      <c r="E110" s="602" t="s">
        <v>283</v>
      </c>
      <c r="F110" s="604">
        <v>0.29691219999999996</v>
      </c>
      <c r="G110" s="604" t="s">
        <v>303</v>
      </c>
      <c r="H110" s="602" t="s">
        <v>287</v>
      </c>
      <c r="I110" s="603" t="s">
        <v>318</v>
      </c>
      <c r="J110" s="602">
        <v>47</v>
      </c>
    </row>
    <row r="111" spans="2:10">
      <c r="B111" s="607" t="s">
        <v>291</v>
      </c>
      <c r="C111" s="606">
        <v>20</v>
      </c>
      <c r="D111" s="605">
        <v>42977</v>
      </c>
      <c r="E111" s="602" t="s">
        <v>283</v>
      </c>
      <c r="F111" s="604">
        <v>0.267764</v>
      </c>
      <c r="G111" s="604" t="s">
        <v>303</v>
      </c>
      <c r="H111" s="602" t="s">
        <v>287</v>
      </c>
      <c r="I111" s="603" t="s">
        <v>274</v>
      </c>
      <c r="J111" s="602">
        <v>48</v>
      </c>
    </row>
    <row r="112" spans="2:10">
      <c r="B112" s="607" t="s">
        <v>291</v>
      </c>
      <c r="C112" s="606">
        <v>21</v>
      </c>
      <c r="D112" s="605">
        <v>42978</v>
      </c>
      <c r="E112" s="602" t="s">
        <v>283</v>
      </c>
      <c r="F112" s="604">
        <v>0.36404110000000001</v>
      </c>
      <c r="G112" s="604" t="s">
        <v>303</v>
      </c>
      <c r="H112" s="602" t="s">
        <v>287</v>
      </c>
      <c r="I112" s="603" t="s">
        <v>322</v>
      </c>
      <c r="J112" s="602">
        <v>51</v>
      </c>
    </row>
    <row r="113" spans="2:10">
      <c r="B113" s="607" t="s">
        <v>291</v>
      </c>
      <c r="C113" s="606">
        <v>22</v>
      </c>
      <c r="D113" s="605">
        <v>42979</v>
      </c>
      <c r="E113" s="602" t="s">
        <v>283</v>
      </c>
      <c r="F113" s="604">
        <v>0.34150009999999997</v>
      </c>
      <c r="G113" s="604" t="s">
        <v>303</v>
      </c>
      <c r="H113" s="602" t="s">
        <v>287</v>
      </c>
      <c r="I113" s="603" t="s">
        <v>318</v>
      </c>
      <c r="J113" s="602">
        <v>55</v>
      </c>
    </row>
    <row r="114" spans="2:10">
      <c r="B114" s="607" t="s">
        <v>291</v>
      </c>
      <c r="C114" s="606">
        <v>23</v>
      </c>
      <c r="D114" s="605">
        <v>42983</v>
      </c>
      <c r="E114" s="602" t="s">
        <v>283</v>
      </c>
      <c r="F114" s="604">
        <v>7.4367000000000009E-3</v>
      </c>
      <c r="G114" s="604" t="s">
        <v>303</v>
      </c>
      <c r="H114" s="602" t="s">
        <v>287</v>
      </c>
      <c r="I114" s="603" t="s">
        <v>318</v>
      </c>
      <c r="J114" s="602">
        <v>59</v>
      </c>
    </row>
    <row r="115" spans="2:10">
      <c r="B115" s="607" t="s">
        <v>291</v>
      </c>
      <c r="C115" s="606">
        <v>24</v>
      </c>
      <c r="D115" s="605">
        <v>42984</v>
      </c>
      <c r="E115" s="602" t="s">
        <v>283</v>
      </c>
      <c r="F115" s="604">
        <v>0.27600499999999994</v>
      </c>
      <c r="G115" s="604" t="s">
        <v>303</v>
      </c>
      <c r="H115" s="602" t="s">
        <v>287</v>
      </c>
      <c r="I115" s="603" t="s">
        <v>274</v>
      </c>
      <c r="J115" s="602">
        <v>60</v>
      </c>
    </row>
    <row r="116" spans="2:10">
      <c r="B116" s="607" t="s">
        <v>291</v>
      </c>
      <c r="C116" s="606">
        <v>25</v>
      </c>
      <c r="D116" s="605">
        <v>42985</v>
      </c>
      <c r="E116" s="602" t="s">
        <v>283</v>
      </c>
      <c r="F116" s="604">
        <v>0.25427050000000001</v>
      </c>
      <c r="G116" s="604" t="s">
        <v>303</v>
      </c>
      <c r="H116" s="602" t="s">
        <v>287</v>
      </c>
      <c r="I116" s="603" t="s">
        <v>274</v>
      </c>
      <c r="J116" s="602">
        <v>61</v>
      </c>
    </row>
    <row r="117" spans="2:10">
      <c r="B117" s="607" t="s">
        <v>291</v>
      </c>
      <c r="C117" s="606">
        <v>26</v>
      </c>
      <c r="D117" s="605">
        <v>42989</v>
      </c>
      <c r="E117" s="602" t="s">
        <v>283</v>
      </c>
      <c r="F117" s="604">
        <v>0.2701055</v>
      </c>
      <c r="G117" s="604" t="s">
        <v>303</v>
      </c>
      <c r="H117" s="602" t="s">
        <v>287</v>
      </c>
      <c r="I117" s="603" t="s">
        <v>322</v>
      </c>
      <c r="J117" s="602">
        <v>64</v>
      </c>
    </row>
    <row r="118" spans="2:10">
      <c r="B118" s="607" t="s">
        <v>291</v>
      </c>
      <c r="C118" s="606">
        <v>27</v>
      </c>
      <c r="D118" s="605">
        <v>42990</v>
      </c>
      <c r="E118" s="602" t="s">
        <v>283</v>
      </c>
      <c r="F118" s="604">
        <v>0.27982780000000002</v>
      </c>
      <c r="G118" s="604" t="s">
        <v>303</v>
      </c>
      <c r="H118" s="602" t="s">
        <v>287</v>
      </c>
      <c r="I118" s="603" t="s">
        <v>274</v>
      </c>
      <c r="J118" s="602">
        <v>65</v>
      </c>
    </row>
    <row r="119" spans="2:10">
      <c r="B119" s="607" t="s">
        <v>291</v>
      </c>
      <c r="C119" s="606">
        <v>28</v>
      </c>
      <c r="D119" s="605">
        <v>43004</v>
      </c>
      <c r="E119" s="602" t="s">
        <v>283</v>
      </c>
      <c r="F119" s="604">
        <v>0.30940989999999996</v>
      </c>
      <c r="G119" s="604" t="s">
        <v>303</v>
      </c>
      <c r="H119" s="602" t="s">
        <v>287</v>
      </c>
      <c r="I119" s="603" t="s">
        <v>274</v>
      </c>
      <c r="J119" s="602">
        <v>66</v>
      </c>
    </row>
    <row r="120" spans="2:10">
      <c r="B120" s="607" t="s">
        <v>291</v>
      </c>
      <c r="C120" s="606">
        <v>29</v>
      </c>
      <c r="D120" s="605">
        <v>43024</v>
      </c>
      <c r="E120" s="602" t="s">
        <v>283</v>
      </c>
      <c r="F120" s="604">
        <v>0.14691389999999999</v>
      </c>
      <c r="G120" s="604" t="s">
        <v>303</v>
      </c>
      <c r="H120" s="602" t="s">
        <v>287</v>
      </c>
      <c r="I120" s="603" t="s">
        <v>274</v>
      </c>
      <c r="J120" s="602">
        <v>67</v>
      </c>
    </row>
    <row r="121" spans="2:10">
      <c r="B121" s="607" t="s">
        <v>291</v>
      </c>
      <c r="C121" s="606">
        <v>30</v>
      </c>
      <c r="D121" s="605">
        <v>43025</v>
      </c>
      <c r="E121" s="602" t="s">
        <v>283</v>
      </c>
      <c r="F121" s="604">
        <v>0.23301649999999999</v>
      </c>
      <c r="G121" s="604" t="s">
        <v>303</v>
      </c>
      <c r="H121" s="602" t="s">
        <v>287</v>
      </c>
      <c r="I121" s="603" t="s">
        <v>292</v>
      </c>
      <c r="J121" s="602">
        <v>69</v>
      </c>
    </row>
    <row r="122" spans="2:10">
      <c r="B122" s="607" t="s">
        <v>291</v>
      </c>
      <c r="C122" s="606">
        <v>31</v>
      </c>
      <c r="D122" s="605">
        <v>43026</v>
      </c>
      <c r="E122" s="602" t="s">
        <v>283</v>
      </c>
      <c r="F122" s="604">
        <v>0.13516079999999997</v>
      </c>
      <c r="G122" s="604" t="s">
        <v>303</v>
      </c>
      <c r="H122" s="602" t="s">
        <v>287</v>
      </c>
      <c r="I122" s="603" t="s">
        <v>292</v>
      </c>
      <c r="J122" s="602">
        <v>71</v>
      </c>
    </row>
    <row r="123" spans="2:10">
      <c r="B123" s="607" t="s">
        <v>291</v>
      </c>
      <c r="C123" s="606">
        <v>32</v>
      </c>
      <c r="D123" s="605">
        <v>43031</v>
      </c>
      <c r="E123" s="602" t="s">
        <v>283</v>
      </c>
      <c r="F123" s="604">
        <v>-1.3952999999999995E-3</v>
      </c>
      <c r="G123" s="604" t="s">
        <v>303</v>
      </c>
      <c r="H123" s="602" t="s">
        <v>287</v>
      </c>
      <c r="I123" s="603" t="s">
        <v>292</v>
      </c>
      <c r="J123" s="602">
        <v>73</v>
      </c>
    </row>
    <row r="124" spans="2:10">
      <c r="B124" s="607" t="s">
        <v>291</v>
      </c>
      <c r="C124" s="606">
        <v>33</v>
      </c>
      <c r="D124" s="605">
        <v>43032</v>
      </c>
      <c r="E124" s="602" t="s">
        <v>283</v>
      </c>
      <c r="F124" s="604">
        <v>0.19088609999999998</v>
      </c>
      <c r="G124" s="604" t="s">
        <v>303</v>
      </c>
      <c r="H124" s="602" t="s">
        <v>287</v>
      </c>
      <c r="I124" s="603" t="s">
        <v>318</v>
      </c>
      <c r="J124" s="602">
        <v>77</v>
      </c>
    </row>
    <row r="125" spans="2:10">
      <c r="B125" s="607" t="s">
        <v>291</v>
      </c>
      <c r="C125" s="606">
        <v>34</v>
      </c>
      <c r="D125" s="605">
        <v>43033</v>
      </c>
      <c r="E125" s="602" t="s">
        <v>283</v>
      </c>
      <c r="F125" s="604">
        <v>0.29135259999999996</v>
      </c>
      <c r="G125" s="604" t="s">
        <v>303</v>
      </c>
      <c r="H125" s="602" t="s">
        <v>287</v>
      </c>
      <c r="I125" s="603" t="s">
        <v>292</v>
      </c>
      <c r="J125" s="602">
        <v>79</v>
      </c>
    </row>
    <row r="126" spans="2:10">
      <c r="B126" s="607" t="s">
        <v>291</v>
      </c>
      <c r="C126" s="606">
        <v>35</v>
      </c>
      <c r="D126" s="605">
        <v>43034</v>
      </c>
      <c r="E126" s="602" t="s">
        <v>283</v>
      </c>
      <c r="F126" s="604">
        <v>0.18950350000000002</v>
      </c>
      <c r="G126" s="604" t="s">
        <v>303</v>
      </c>
      <c r="H126" s="602" t="s">
        <v>287</v>
      </c>
      <c r="I126" s="603" t="s">
        <v>274</v>
      </c>
      <c r="J126" s="602">
        <v>80</v>
      </c>
    </row>
    <row r="127" spans="2:10">
      <c r="B127" s="607" t="s">
        <v>291</v>
      </c>
      <c r="C127" s="606">
        <v>36</v>
      </c>
      <c r="D127" s="605">
        <v>43035</v>
      </c>
      <c r="E127" s="602" t="s">
        <v>283</v>
      </c>
      <c r="F127" s="604">
        <v>0.26902529999999997</v>
      </c>
      <c r="G127" s="604" t="s">
        <v>303</v>
      </c>
      <c r="H127" s="602" t="s">
        <v>287</v>
      </c>
      <c r="I127" s="603" t="s">
        <v>292</v>
      </c>
      <c r="J127" s="602">
        <v>82</v>
      </c>
    </row>
    <row r="128" spans="2:10">
      <c r="B128" s="607" t="s">
        <v>291</v>
      </c>
      <c r="C128" s="606">
        <v>37</v>
      </c>
      <c r="D128" s="605">
        <v>43038</v>
      </c>
      <c r="E128" s="602" t="s">
        <v>283</v>
      </c>
      <c r="F128" s="604">
        <v>7.1599999999999962E-3</v>
      </c>
      <c r="G128" s="604" t="s">
        <v>303</v>
      </c>
      <c r="H128" s="602" t="s">
        <v>287</v>
      </c>
      <c r="I128" s="603" t="s">
        <v>292</v>
      </c>
      <c r="J128" s="602">
        <v>84</v>
      </c>
    </row>
    <row r="129" spans="2:10">
      <c r="B129" s="607"/>
      <c r="C129" s="606"/>
      <c r="D129" s="605"/>
      <c r="E129" s="602"/>
      <c r="F129" s="604"/>
      <c r="G129" s="604"/>
      <c r="H129" s="602"/>
      <c r="I129" s="603"/>
      <c r="J129" s="602"/>
    </row>
    <row r="130" spans="2:10">
      <c r="B130" s="607" t="s">
        <v>291</v>
      </c>
      <c r="C130" s="606">
        <v>1</v>
      </c>
      <c r="D130" s="605">
        <v>42858</v>
      </c>
      <c r="E130" s="602" t="s">
        <v>283</v>
      </c>
      <c r="F130" s="604">
        <v>0.43513609999999991</v>
      </c>
      <c r="G130" s="604" t="s">
        <v>303</v>
      </c>
      <c r="H130" s="602" t="s">
        <v>286</v>
      </c>
      <c r="I130" s="603" t="s">
        <v>274</v>
      </c>
      <c r="J130" s="602">
        <v>1</v>
      </c>
    </row>
    <row r="131" spans="2:10">
      <c r="B131" s="607" t="s">
        <v>291</v>
      </c>
      <c r="C131" s="606">
        <v>2</v>
      </c>
      <c r="D131" s="605">
        <v>42859</v>
      </c>
      <c r="E131" s="602" t="s">
        <v>283</v>
      </c>
      <c r="F131" s="604">
        <v>0.42076089999999999</v>
      </c>
      <c r="G131" s="604" t="s">
        <v>303</v>
      </c>
      <c r="H131" s="602" t="s">
        <v>286</v>
      </c>
      <c r="I131" s="603" t="s">
        <v>274</v>
      </c>
      <c r="J131" s="602">
        <v>2</v>
      </c>
    </row>
    <row r="132" spans="2:10">
      <c r="B132" s="607" t="s">
        <v>291</v>
      </c>
      <c r="C132" s="606">
        <v>3</v>
      </c>
      <c r="D132" s="605">
        <v>42878</v>
      </c>
      <c r="E132" s="602" t="s">
        <v>283</v>
      </c>
      <c r="F132" s="604">
        <v>1.1451749999999998</v>
      </c>
      <c r="G132" s="604" t="s">
        <v>303</v>
      </c>
      <c r="H132" s="602" t="s">
        <v>286</v>
      </c>
      <c r="I132" s="603" t="s">
        <v>274</v>
      </c>
      <c r="J132" s="602">
        <v>3</v>
      </c>
    </row>
    <row r="133" spans="2:10">
      <c r="B133" s="607" t="s">
        <v>291</v>
      </c>
      <c r="C133" s="606">
        <v>4</v>
      </c>
      <c r="D133" s="605">
        <v>42906</v>
      </c>
      <c r="E133" s="602" t="s">
        <v>283</v>
      </c>
      <c r="F133" s="604">
        <f>576.3485/1000</f>
        <v>0.57634849999999993</v>
      </c>
      <c r="G133" s="604" t="s">
        <v>303</v>
      </c>
      <c r="H133" s="602" t="s">
        <v>286</v>
      </c>
      <c r="I133" s="603" t="s">
        <v>318</v>
      </c>
      <c r="J133" s="602">
        <v>7</v>
      </c>
    </row>
    <row r="134" spans="2:10">
      <c r="B134" s="607" t="s">
        <v>291</v>
      </c>
      <c r="C134" s="606">
        <v>5</v>
      </c>
      <c r="D134" s="605">
        <v>42907</v>
      </c>
      <c r="E134" s="602" t="s">
        <v>283</v>
      </c>
      <c r="F134" s="604">
        <f>809.4764/1000</f>
        <v>0.80947639999999998</v>
      </c>
      <c r="G134" s="604" t="s">
        <v>303</v>
      </c>
      <c r="H134" s="602" t="s">
        <v>286</v>
      </c>
      <c r="I134" s="603" t="s">
        <v>318</v>
      </c>
      <c r="J134" s="602">
        <v>11</v>
      </c>
    </row>
    <row r="135" spans="2:10">
      <c r="B135" s="607" t="s">
        <v>291</v>
      </c>
      <c r="C135" s="606">
        <v>6</v>
      </c>
      <c r="D135" s="605">
        <v>42908</v>
      </c>
      <c r="E135" s="602" t="s">
        <v>283</v>
      </c>
      <c r="F135" s="604">
        <f>684.0766/1000</f>
        <v>0.68407660000000003</v>
      </c>
      <c r="G135" s="604" t="s">
        <v>303</v>
      </c>
      <c r="H135" s="602" t="s">
        <v>286</v>
      </c>
      <c r="I135" s="603" t="s">
        <v>318</v>
      </c>
      <c r="J135" s="602">
        <v>15</v>
      </c>
    </row>
    <row r="136" spans="2:10">
      <c r="B136" s="607" t="s">
        <v>291</v>
      </c>
      <c r="C136" s="606">
        <v>7</v>
      </c>
      <c r="D136" s="605">
        <v>42912</v>
      </c>
      <c r="E136" s="602" t="s">
        <v>283</v>
      </c>
      <c r="F136" s="604">
        <f>720.7903/1000</f>
        <v>0.72079029999999999</v>
      </c>
      <c r="G136" s="604" t="s">
        <v>303</v>
      </c>
      <c r="H136" s="602" t="s">
        <v>286</v>
      </c>
      <c r="I136" s="603" t="s">
        <v>319</v>
      </c>
      <c r="J136" s="602">
        <v>16</v>
      </c>
    </row>
    <row r="137" spans="2:10">
      <c r="B137" s="607" t="s">
        <v>291</v>
      </c>
      <c r="C137" s="606">
        <v>8</v>
      </c>
      <c r="D137" s="605">
        <v>42919</v>
      </c>
      <c r="E137" s="602" t="s">
        <v>283</v>
      </c>
      <c r="F137" s="604">
        <v>0.61860389999999998</v>
      </c>
      <c r="G137" s="604" t="s">
        <v>303</v>
      </c>
      <c r="H137" s="602" t="s">
        <v>286</v>
      </c>
      <c r="I137" s="603" t="s">
        <v>274</v>
      </c>
      <c r="J137" s="602">
        <v>17</v>
      </c>
    </row>
    <row r="138" spans="2:10">
      <c r="B138" s="607" t="s">
        <v>291</v>
      </c>
      <c r="C138" s="606">
        <v>9</v>
      </c>
      <c r="D138" s="605">
        <v>42922</v>
      </c>
      <c r="E138" s="602" t="s">
        <v>283</v>
      </c>
      <c r="F138" s="604">
        <v>0.87545110000000004</v>
      </c>
      <c r="G138" s="604" t="s">
        <v>303</v>
      </c>
      <c r="H138" s="602" t="s">
        <v>286</v>
      </c>
      <c r="I138" s="603" t="s">
        <v>274</v>
      </c>
      <c r="J138" s="602">
        <v>18</v>
      </c>
    </row>
    <row r="139" spans="2:10">
      <c r="B139" s="607" t="s">
        <v>291</v>
      </c>
      <c r="C139" s="606">
        <v>10</v>
      </c>
      <c r="D139" s="605">
        <v>42923</v>
      </c>
      <c r="E139" s="602" t="s">
        <v>283</v>
      </c>
      <c r="F139" s="604">
        <v>0.96584839999999983</v>
      </c>
      <c r="G139" s="604" t="s">
        <v>303</v>
      </c>
      <c r="H139" s="602" t="s">
        <v>286</v>
      </c>
      <c r="I139" s="603" t="s">
        <v>322</v>
      </c>
      <c r="J139" s="602">
        <v>21</v>
      </c>
    </row>
    <row r="140" spans="2:10">
      <c r="B140" s="607" t="s">
        <v>291</v>
      </c>
      <c r="C140" s="606">
        <v>11</v>
      </c>
      <c r="D140" s="605">
        <v>42926</v>
      </c>
      <c r="E140" s="602" t="s">
        <v>283</v>
      </c>
      <c r="F140" s="604">
        <v>0.87631510000000001</v>
      </c>
      <c r="G140" s="604" t="s">
        <v>303</v>
      </c>
      <c r="H140" s="602" t="s">
        <v>286</v>
      </c>
      <c r="I140" s="603" t="s">
        <v>274</v>
      </c>
      <c r="J140" s="602">
        <v>22</v>
      </c>
    </row>
    <row r="141" spans="2:10">
      <c r="B141" s="607" t="s">
        <v>291</v>
      </c>
      <c r="C141" s="606">
        <v>12</v>
      </c>
      <c r="D141" s="605">
        <v>42943</v>
      </c>
      <c r="E141" s="602" t="s">
        <v>283</v>
      </c>
      <c r="F141" s="604">
        <v>0.86802270000000004</v>
      </c>
      <c r="G141" s="604" t="s">
        <v>303</v>
      </c>
      <c r="H141" s="602" t="s">
        <v>286</v>
      </c>
      <c r="I141" s="603" t="s">
        <v>274</v>
      </c>
      <c r="J141" s="602">
        <v>23</v>
      </c>
    </row>
    <row r="142" spans="2:10">
      <c r="B142" s="607" t="s">
        <v>291</v>
      </c>
      <c r="C142" s="606">
        <v>13</v>
      </c>
      <c r="D142" s="605">
        <v>42947</v>
      </c>
      <c r="E142" s="602" t="s">
        <v>283</v>
      </c>
      <c r="F142" s="604">
        <v>0.76236570000000003</v>
      </c>
      <c r="G142" s="604" t="s">
        <v>303</v>
      </c>
      <c r="H142" s="602" t="s">
        <v>286</v>
      </c>
      <c r="I142" s="603" t="s">
        <v>322</v>
      </c>
      <c r="J142" s="602">
        <v>26</v>
      </c>
    </row>
    <row r="143" spans="2:10">
      <c r="B143" s="607" t="s">
        <v>291</v>
      </c>
      <c r="C143" s="606">
        <v>14</v>
      </c>
      <c r="D143" s="605">
        <v>42948</v>
      </c>
      <c r="E143" s="602" t="s">
        <v>283</v>
      </c>
      <c r="F143" s="604">
        <v>0.65772819999999999</v>
      </c>
      <c r="G143" s="604" t="s">
        <v>303</v>
      </c>
      <c r="H143" s="602" t="s">
        <v>286</v>
      </c>
      <c r="I143" s="603" t="s">
        <v>318</v>
      </c>
      <c r="J143" s="602">
        <v>30</v>
      </c>
    </row>
    <row r="144" spans="2:10">
      <c r="B144" s="607" t="s">
        <v>291</v>
      </c>
      <c r="C144" s="606">
        <v>15</v>
      </c>
      <c r="D144" s="605">
        <v>42949</v>
      </c>
      <c r="E144" s="602" t="s">
        <v>283</v>
      </c>
      <c r="F144" s="604">
        <v>0.92503399999999991</v>
      </c>
      <c r="G144" s="604" t="s">
        <v>303</v>
      </c>
      <c r="H144" s="602" t="s">
        <v>286</v>
      </c>
      <c r="I144" s="603" t="s">
        <v>318</v>
      </c>
      <c r="J144" s="602">
        <v>34</v>
      </c>
    </row>
    <row r="145" spans="2:10">
      <c r="B145" s="607" t="s">
        <v>291</v>
      </c>
      <c r="C145" s="606">
        <v>16</v>
      </c>
      <c r="D145" s="605">
        <v>42950</v>
      </c>
      <c r="E145" s="602" t="s">
        <v>283</v>
      </c>
      <c r="F145" s="604">
        <v>0.94685839999999999</v>
      </c>
      <c r="G145" s="604" t="s">
        <v>303</v>
      </c>
      <c r="H145" s="602" t="s">
        <v>286</v>
      </c>
      <c r="I145" s="603" t="s">
        <v>318</v>
      </c>
      <c r="J145" s="602">
        <v>38</v>
      </c>
    </row>
    <row r="146" spans="2:10">
      <c r="B146" s="607" t="s">
        <v>291</v>
      </c>
      <c r="C146" s="606">
        <v>17</v>
      </c>
      <c r="D146" s="605">
        <v>42954</v>
      </c>
      <c r="E146" s="602" t="s">
        <v>283</v>
      </c>
      <c r="F146" s="604">
        <v>0.77648410000000001</v>
      </c>
      <c r="G146" s="604" t="s">
        <v>303</v>
      </c>
      <c r="H146" s="602" t="s">
        <v>286</v>
      </c>
      <c r="I146" s="603" t="s">
        <v>274</v>
      </c>
      <c r="J146" s="602">
        <v>39</v>
      </c>
    </row>
    <row r="147" spans="2:10">
      <c r="B147" s="607" t="s">
        <v>291</v>
      </c>
      <c r="C147" s="606">
        <v>18</v>
      </c>
      <c r="D147" s="605">
        <v>42957</v>
      </c>
      <c r="E147" s="602" t="s">
        <v>283</v>
      </c>
      <c r="F147" s="604">
        <v>0.8395724</v>
      </c>
      <c r="G147" s="604" t="s">
        <v>303</v>
      </c>
      <c r="H147" s="602" t="s">
        <v>286</v>
      </c>
      <c r="I147" s="603" t="s">
        <v>274</v>
      </c>
      <c r="J147" s="602">
        <v>40</v>
      </c>
    </row>
    <row r="148" spans="2:10">
      <c r="B148" s="607" t="s">
        <v>291</v>
      </c>
      <c r="C148" s="606">
        <v>19</v>
      </c>
      <c r="D148" s="605">
        <v>42958</v>
      </c>
      <c r="E148" s="602" t="s">
        <v>283</v>
      </c>
      <c r="F148" s="604">
        <v>0.8117582000000001</v>
      </c>
      <c r="G148" s="604" t="s">
        <v>303</v>
      </c>
      <c r="H148" s="602" t="s">
        <v>286</v>
      </c>
      <c r="I148" s="603" t="s">
        <v>274</v>
      </c>
      <c r="J148" s="602">
        <v>41</v>
      </c>
    </row>
    <row r="149" spans="2:10">
      <c r="B149" s="607" t="s">
        <v>291</v>
      </c>
      <c r="C149" s="606">
        <v>20</v>
      </c>
      <c r="D149" s="605">
        <v>42975</v>
      </c>
      <c r="E149" s="602" t="s">
        <v>283</v>
      </c>
      <c r="F149" s="604">
        <v>0.25448319999999996</v>
      </c>
      <c r="G149" s="604" t="s">
        <v>303</v>
      </c>
      <c r="H149" s="602" t="s">
        <v>286</v>
      </c>
      <c r="I149" s="603" t="s">
        <v>318</v>
      </c>
      <c r="J149" s="602">
        <v>45</v>
      </c>
    </row>
    <row r="150" spans="2:10">
      <c r="B150" s="607" t="s">
        <v>291</v>
      </c>
      <c r="C150" s="606">
        <v>21</v>
      </c>
      <c r="D150" s="605">
        <v>42976</v>
      </c>
      <c r="E150" s="602" t="s">
        <v>283</v>
      </c>
      <c r="F150" s="604">
        <v>0.7103699</v>
      </c>
      <c r="G150" s="604" t="s">
        <v>303</v>
      </c>
      <c r="H150" s="602" t="s">
        <v>286</v>
      </c>
      <c r="I150" s="603" t="s">
        <v>318</v>
      </c>
      <c r="J150" s="602">
        <v>49</v>
      </c>
    </row>
    <row r="151" spans="2:10">
      <c r="B151" s="607" t="s">
        <v>291</v>
      </c>
      <c r="C151" s="606">
        <v>22</v>
      </c>
      <c r="D151" s="605">
        <v>42977</v>
      </c>
      <c r="E151" s="602" t="s">
        <v>283</v>
      </c>
      <c r="F151" s="604">
        <v>0.59336659999999997</v>
      </c>
      <c r="G151" s="604" t="s">
        <v>303</v>
      </c>
      <c r="H151" s="602" t="s">
        <v>286</v>
      </c>
      <c r="I151" s="603" t="s">
        <v>274</v>
      </c>
      <c r="J151" s="602">
        <v>50</v>
      </c>
    </row>
    <row r="152" spans="2:10">
      <c r="B152" s="607" t="s">
        <v>291</v>
      </c>
      <c r="C152" s="606">
        <v>23</v>
      </c>
      <c r="D152" s="605">
        <v>42978</v>
      </c>
      <c r="E152" s="602" t="s">
        <v>283</v>
      </c>
      <c r="F152" s="604">
        <v>0.81198660000000011</v>
      </c>
      <c r="G152" s="604" t="s">
        <v>303</v>
      </c>
      <c r="H152" s="602" t="s">
        <v>286</v>
      </c>
      <c r="I152" s="603" t="s">
        <v>322</v>
      </c>
      <c r="J152" s="602">
        <v>53</v>
      </c>
    </row>
    <row r="153" spans="2:10">
      <c r="B153" s="607" t="s">
        <v>291</v>
      </c>
      <c r="C153" s="606">
        <v>24</v>
      </c>
      <c r="D153" s="605">
        <v>42979</v>
      </c>
      <c r="E153" s="602" t="s">
        <v>283</v>
      </c>
      <c r="F153" s="604">
        <v>0.71442420000000006</v>
      </c>
      <c r="G153" s="604" t="s">
        <v>303</v>
      </c>
      <c r="H153" s="602" t="s">
        <v>286</v>
      </c>
      <c r="I153" s="603" t="s">
        <v>318</v>
      </c>
      <c r="J153" s="602">
        <v>57</v>
      </c>
    </row>
    <row r="154" spans="2:10">
      <c r="B154" s="607" t="s">
        <v>291</v>
      </c>
      <c r="C154" s="606">
        <v>25</v>
      </c>
      <c r="D154" s="605">
        <v>42983</v>
      </c>
      <c r="E154" s="602" t="s">
        <v>283</v>
      </c>
      <c r="F154" s="604">
        <v>0.50610869999999997</v>
      </c>
      <c r="G154" s="604" t="s">
        <v>303</v>
      </c>
      <c r="H154" s="602" t="s">
        <v>286</v>
      </c>
      <c r="I154" s="603" t="s">
        <v>318</v>
      </c>
      <c r="J154" s="602">
        <v>61</v>
      </c>
    </row>
    <row r="155" spans="2:10">
      <c r="B155" s="607" t="s">
        <v>291</v>
      </c>
      <c r="C155" s="606">
        <v>26</v>
      </c>
      <c r="D155" s="605">
        <v>42984</v>
      </c>
      <c r="E155" s="602" t="s">
        <v>283</v>
      </c>
      <c r="F155" s="604">
        <v>0.66837620000000009</v>
      </c>
      <c r="G155" s="604" t="s">
        <v>303</v>
      </c>
      <c r="H155" s="602" t="s">
        <v>286</v>
      </c>
      <c r="I155" s="603" t="s">
        <v>274</v>
      </c>
      <c r="J155" s="602">
        <v>62</v>
      </c>
    </row>
    <row r="156" spans="2:10">
      <c r="B156" s="607" t="s">
        <v>291</v>
      </c>
      <c r="C156" s="606">
        <v>27</v>
      </c>
      <c r="D156" s="605">
        <v>42985</v>
      </c>
      <c r="E156" s="602" t="s">
        <v>283</v>
      </c>
      <c r="F156" s="604">
        <v>0.58828469999999999</v>
      </c>
      <c r="G156" s="604" t="s">
        <v>303</v>
      </c>
      <c r="H156" s="602" t="s">
        <v>286</v>
      </c>
      <c r="I156" s="603" t="s">
        <v>274</v>
      </c>
      <c r="J156" s="602">
        <v>63</v>
      </c>
    </row>
    <row r="157" spans="2:10">
      <c r="B157" s="607" t="s">
        <v>291</v>
      </c>
      <c r="C157" s="606">
        <v>28</v>
      </c>
      <c r="D157" s="605">
        <v>42989</v>
      </c>
      <c r="E157" s="602" t="s">
        <v>283</v>
      </c>
      <c r="F157" s="604">
        <v>0.49628899999999998</v>
      </c>
      <c r="G157" s="604" t="s">
        <v>303</v>
      </c>
      <c r="H157" s="602" t="s">
        <v>286</v>
      </c>
      <c r="I157" s="603" t="s">
        <v>322</v>
      </c>
      <c r="J157" s="602">
        <v>66</v>
      </c>
    </row>
    <row r="158" spans="2:10">
      <c r="B158" s="607" t="s">
        <v>291</v>
      </c>
      <c r="C158" s="606">
        <v>29</v>
      </c>
      <c r="D158" s="605">
        <v>42990</v>
      </c>
      <c r="E158" s="602" t="s">
        <v>283</v>
      </c>
      <c r="F158" s="604">
        <v>0.66985890000000015</v>
      </c>
      <c r="G158" s="604" t="s">
        <v>303</v>
      </c>
      <c r="H158" s="602" t="s">
        <v>286</v>
      </c>
      <c r="I158" s="603" t="s">
        <v>274</v>
      </c>
      <c r="J158" s="602">
        <v>67</v>
      </c>
    </row>
    <row r="159" spans="2:10">
      <c r="B159" s="607" t="s">
        <v>291</v>
      </c>
      <c r="C159" s="606">
        <v>30</v>
      </c>
      <c r="D159" s="605">
        <v>42991</v>
      </c>
      <c r="E159" s="602" t="s">
        <v>283</v>
      </c>
      <c r="F159" s="604">
        <v>0.36557039999999996</v>
      </c>
      <c r="G159" s="604" t="s">
        <v>303</v>
      </c>
      <c r="H159" s="602" t="s">
        <v>286</v>
      </c>
      <c r="I159" s="603" t="s">
        <v>274</v>
      </c>
      <c r="J159" s="602">
        <v>68</v>
      </c>
    </row>
    <row r="160" spans="2:10">
      <c r="B160" s="607" t="s">
        <v>291</v>
      </c>
      <c r="C160" s="606">
        <v>31</v>
      </c>
      <c r="D160" s="605">
        <v>43004</v>
      </c>
      <c r="E160" s="602" t="s">
        <v>283</v>
      </c>
      <c r="F160" s="604">
        <v>0.52728360000000007</v>
      </c>
      <c r="G160" s="604" t="s">
        <v>303</v>
      </c>
      <c r="H160" s="602" t="s">
        <v>286</v>
      </c>
      <c r="I160" s="603" t="s">
        <v>274</v>
      </c>
      <c r="J160" s="602">
        <v>69</v>
      </c>
    </row>
    <row r="161" spans="2:10">
      <c r="B161" s="607" t="s">
        <v>291</v>
      </c>
      <c r="C161" s="606">
        <v>32</v>
      </c>
      <c r="D161" s="605">
        <v>43005</v>
      </c>
      <c r="E161" s="602" t="s">
        <v>283</v>
      </c>
      <c r="F161" s="604">
        <v>0.59096500000000007</v>
      </c>
      <c r="G161" s="604" t="s">
        <v>303</v>
      </c>
      <c r="H161" s="602" t="s">
        <v>286</v>
      </c>
      <c r="I161" s="603" t="s">
        <v>274</v>
      </c>
      <c r="J161" s="602">
        <v>70</v>
      </c>
    </row>
    <row r="162" spans="2:10">
      <c r="B162" s="607" t="s">
        <v>291</v>
      </c>
      <c r="C162" s="606">
        <v>33</v>
      </c>
      <c r="D162" s="605">
        <v>43006</v>
      </c>
      <c r="E162" s="602" t="s">
        <v>283</v>
      </c>
      <c r="F162" s="604">
        <v>0.68195470000000014</v>
      </c>
      <c r="G162" s="604" t="s">
        <v>303</v>
      </c>
      <c r="H162" s="602" t="s">
        <v>286</v>
      </c>
      <c r="I162" s="603" t="s">
        <v>274</v>
      </c>
      <c r="J162" s="602">
        <v>71</v>
      </c>
    </row>
    <row r="163" spans="2:10">
      <c r="B163" s="607" t="s">
        <v>291</v>
      </c>
      <c r="C163" s="606">
        <v>34</v>
      </c>
      <c r="D163" s="605">
        <v>43014</v>
      </c>
      <c r="E163" s="602" t="s">
        <v>283</v>
      </c>
      <c r="F163" s="604">
        <v>0.77957039999999977</v>
      </c>
      <c r="G163" s="604" t="s">
        <v>303</v>
      </c>
      <c r="H163" s="602" t="s">
        <v>286</v>
      </c>
      <c r="I163" s="603" t="s">
        <v>274</v>
      </c>
      <c r="J163" s="602">
        <v>72</v>
      </c>
    </row>
    <row r="164" spans="2:10">
      <c r="B164" s="607" t="s">
        <v>291</v>
      </c>
      <c r="C164" s="606">
        <v>35</v>
      </c>
      <c r="D164" s="605">
        <v>43018</v>
      </c>
      <c r="E164" s="602" t="s">
        <v>283</v>
      </c>
      <c r="F164" s="604">
        <v>0.58407779999999998</v>
      </c>
      <c r="G164" s="604" t="s">
        <v>303</v>
      </c>
      <c r="H164" s="602" t="s">
        <v>286</v>
      </c>
      <c r="I164" s="603" t="s">
        <v>274</v>
      </c>
      <c r="J164" s="602">
        <v>73</v>
      </c>
    </row>
    <row r="165" spans="2:10">
      <c r="B165" s="607" t="s">
        <v>291</v>
      </c>
      <c r="C165" s="606">
        <v>36</v>
      </c>
      <c r="D165" s="605">
        <v>43024</v>
      </c>
      <c r="E165" s="602" t="s">
        <v>283</v>
      </c>
      <c r="F165" s="604">
        <v>0.65884679999999995</v>
      </c>
      <c r="G165" s="604" t="s">
        <v>303</v>
      </c>
      <c r="H165" s="602" t="s">
        <v>286</v>
      </c>
      <c r="I165" s="603" t="s">
        <v>274</v>
      </c>
      <c r="J165" s="602">
        <v>74</v>
      </c>
    </row>
    <row r="166" spans="2:10">
      <c r="B166" s="607" t="s">
        <v>291</v>
      </c>
      <c r="C166" s="606">
        <v>37</v>
      </c>
      <c r="D166" s="605">
        <v>43025</v>
      </c>
      <c r="E166" s="602" t="s">
        <v>283</v>
      </c>
      <c r="F166" s="604">
        <v>0.7701754999999999</v>
      </c>
      <c r="G166" s="604" t="s">
        <v>303</v>
      </c>
      <c r="H166" s="602" t="s">
        <v>286</v>
      </c>
      <c r="I166" s="603" t="s">
        <v>292</v>
      </c>
      <c r="J166" s="602">
        <v>76</v>
      </c>
    </row>
    <row r="167" spans="2:10">
      <c r="B167" s="607" t="s">
        <v>291</v>
      </c>
      <c r="C167" s="606">
        <v>38</v>
      </c>
      <c r="D167" s="605">
        <v>43026</v>
      </c>
      <c r="E167" s="602" t="s">
        <v>283</v>
      </c>
      <c r="F167" s="604">
        <v>0.6649586999999999</v>
      </c>
      <c r="G167" s="604" t="s">
        <v>303</v>
      </c>
      <c r="H167" s="602" t="s">
        <v>286</v>
      </c>
      <c r="I167" s="603" t="s">
        <v>292</v>
      </c>
      <c r="J167" s="602">
        <v>78</v>
      </c>
    </row>
    <row r="168" spans="2:10">
      <c r="B168" s="607" t="s">
        <v>291</v>
      </c>
      <c r="C168" s="606">
        <v>39</v>
      </c>
      <c r="D168" s="605">
        <v>43031</v>
      </c>
      <c r="E168" s="602" t="s">
        <v>283</v>
      </c>
      <c r="F168" s="604">
        <v>8.0278000000000002E-2</v>
      </c>
      <c r="G168" s="604" t="s">
        <v>303</v>
      </c>
      <c r="H168" s="602" t="s">
        <v>286</v>
      </c>
      <c r="I168" s="603" t="s">
        <v>292</v>
      </c>
      <c r="J168" s="602">
        <v>80</v>
      </c>
    </row>
    <row r="169" spans="2:10">
      <c r="B169" s="607" t="s">
        <v>291</v>
      </c>
      <c r="C169" s="606">
        <v>40</v>
      </c>
      <c r="D169" s="605">
        <v>43032</v>
      </c>
      <c r="E169" s="602" t="s">
        <v>283</v>
      </c>
      <c r="F169" s="604">
        <v>0.82505399999999995</v>
      </c>
      <c r="G169" s="604" t="s">
        <v>303</v>
      </c>
      <c r="H169" s="602" t="s">
        <v>286</v>
      </c>
      <c r="I169" s="603" t="s">
        <v>318</v>
      </c>
      <c r="J169" s="602">
        <v>84</v>
      </c>
    </row>
    <row r="170" spans="2:10">
      <c r="B170" s="607" t="s">
        <v>291</v>
      </c>
      <c r="C170" s="606">
        <v>41</v>
      </c>
      <c r="D170" s="605">
        <v>43033</v>
      </c>
      <c r="E170" s="602" t="s">
        <v>283</v>
      </c>
      <c r="F170" s="604">
        <v>1.0271408000000002</v>
      </c>
      <c r="G170" s="604" t="s">
        <v>303</v>
      </c>
      <c r="H170" s="602" t="s">
        <v>286</v>
      </c>
      <c r="I170" s="603" t="s">
        <v>292</v>
      </c>
      <c r="J170" s="602">
        <v>86</v>
      </c>
    </row>
    <row r="171" spans="2:10">
      <c r="B171" s="607" t="s">
        <v>291</v>
      </c>
      <c r="C171" s="606">
        <v>42</v>
      </c>
      <c r="D171" s="605">
        <v>43034</v>
      </c>
      <c r="E171" s="602" t="s">
        <v>283</v>
      </c>
      <c r="F171" s="604">
        <v>0.6641921999999999</v>
      </c>
      <c r="G171" s="604" t="s">
        <v>303</v>
      </c>
      <c r="H171" s="602" t="s">
        <v>286</v>
      </c>
      <c r="I171" s="603" t="s">
        <v>274</v>
      </c>
      <c r="J171" s="602">
        <v>87</v>
      </c>
    </row>
    <row r="172" spans="2:10">
      <c r="B172" s="607" t="s">
        <v>291</v>
      </c>
      <c r="C172" s="606">
        <v>43</v>
      </c>
      <c r="D172" s="605">
        <v>43035</v>
      </c>
      <c r="E172" s="602" t="s">
        <v>283</v>
      </c>
      <c r="F172" s="604">
        <v>0.72079029999999999</v>
      </c>
      <c r="G172" s="604" t="s">
        <v>303</v>
      </c>
      <c r="H172" s="602" t="s">
        <v>286</v>
      </c>
      <c r="I172" s="603" t="s">
        <v>292</v>
      </c>
      <c r="J172" s="602">
        <v>89</v>
      </c>
    </row>
    <row r="173" spans="2:10">
      <c r="B173" s="607" t="s">
        <v>291</v>
      </c>
      <c r="C173" s="606">
        <v>44</v>
      </c>
      <c r="D173" s="605">
        <v>43038</v>
      </c>
      <c r="E173" s="602" t="s">
        <v>283</v>
      </c>
      <c r="F173" s="604">
        <v>0.33334620000000009</v>
      </c>
      <c r="G173" s="604" t="s">
        <v>303</v>
      </c>
      <c r="H173" s="602" t="s">
        <v>286</v>
      </c>
      <c r="I173" s="603" t="s">
        <v>274</v>
      </c>
      <c r="J173" s="602">
        <v>90</v>
      </c>
    </row>
    <row r="174" spans="2:10">
      <c r="B174" s="607" t="s">
        <v>291</v>
      </c>
      <c r="C174" s="606">
        <v>45</v>
      </c>
      <c r="D174" s="605">
        <v>43039</v>
      </c>
      <c r="E174" s="602" t="s">
        <v>283</v>
      </c>
      <c r="F174" s="604">
        <v>5.2282500000000003E-2</v>
      </c>
      <c r="G174" s="604" t="s">
        <v>303</v>
      </c>
      <c r="H174" s="602" t="s">
        <v>286</v>
      </c>
      <c r="I174" s="603" t="s">
        <v>274</v>
      </c>
      <c r="J174" s="602">
        <v>91</v>
      </c>
    </row>
    <row r="175" spans="2:10">
      <c r="B175" s="607" t="s">
        <v>291</v>
      </c>
      <c r="C175" s="606">
        <v>46</v>
      </c>
      <c r="D175" s="605">
        <v>43040</v>
      </c>
      <c r="E175" s="602" t="s">
        <v>283</v>
      </c>
      <c r="F175" s="604">
        <v>0.26</v>
      </c>
      <c r="G175" s="604" t="s">
        <v>305</v>
      </c>
      <c r="H175" s="602" t="s">
        <v>286</v>
      </c>
      <c r="I175" s="603" t="s">
        <v>274</v>
      </c>
      <c r="J175" s="602">
        <v>92</v>
      </c>
    </row>
    <row r="176" spans="2:10">
      <c r="B176" s="607" t="s">
        <v>291</v>
      </c>
      <c r="C176" s="606">
        <v>47</v>
      </c>
      <c r="D176" s="605">
        <v>43041</v>
      </c>
      <c r="E176" s="602" t="s">
        <v>283</v>
      </c>
      <c r="F176" s="604">
        <v>0.26</v>
      </c>
      <c r="G176" s="604" t="s">
        <v>305</v>
      </c>
      <c r="H176" s="602" t="s">
        <v>286</v>
      </c>
      <c r="I176" s="603" t="s">
        <v>274</v>
      </c>
      <c r="J176" s="602">
        <v>93</v>
      </c>
    </row>
    <row r="177" spans="2:10">
      <c r="B177" s="607" t="s">
        <v>291</v>
      </c>
      <c r="C177" s="606">
        <v>48</v>
      </c>
      <c r="D177" s="605">
        <v>43042</v>
      </c>
      <c r="E177" s="602" t="s">
        <v>283</v>
      </c>
      <c r="F177" s="604">
        <v>0.26</v>
      </c>
      <c r="G177" s="604" t="s">
        <v>305</v>
      </c>
      <c r="H177" s="602" t="s">
        <v>286</v>
      </c>
      <c r="I177" s="603" t="s">
        <v>274</v>
      </c>
      <c r="J177" s="602">
        <v>94</v>
      </c>
    </row>
    <row r="178" spans="2:10">
      <c r="B178" s="607" t="s">
        <v>291</v>
      </c>
      <c r="C178" s="606">
        <v>49</v>
      </c>
      <c r="D178" s="605">
        <v>43045</v>
      </c>
      <c r="E178" s="602" t="s">
        <v>283</v>
      </c>
      <c r="F178" s="604">
        <v>0.26</v>
      </c>
      <c r="G178" s="604" t="s">
        <v>305</v>
      </c>
      <c r="H178" s="602" t="s">
        <v>286</v>
      </c>
      <c r="I178" s="603" t="s">
        <v>274</v>
      </c>
      <c r="J178" s="602">
        <v>95</v>
      </c>
    </row>
    <row r="179" spans="2:10">
      <c r="B179" s="607" t="s">
        <v>291</v>
      </c>
      <c r="C179" s="606">
        <v>50</v>
      </c>
      <c r="D179" s="605">
        <v>43046</v>
      </c>
      <c r="E179" s="602" t="s">
        <v>283</v>
      </c>
      <c r="F179" s="604">
        <v>0.26</v>
      </c>
      <c r="G179" s="604" t="s">
        <v>305</v>
      </c>
      <c r="H179" s="602" t="s">
        <v>286</v>
      </c>
      <c r="I179" s="603" t="s">
        <v>292</v>
      </c>
      <c r="J179" s="602">
        <v>97</v>
      </c>
    </row>
    <row r="180" spans="2:10">
      <c r="B180" s="607" t="s">
        <v>291</v>
      </c>
      <c r="C180" s="606">
        <v>51</v>
      </c>
      <c r="D180" s="605">
        <v>43047</v>
      </c>
      <c r="E180" s="602" t="s">
        <v>283</v>
      </c>
      <c r="F180" s="604">
        <v>0.26</v>
      </c>
      <c r="G180" s="604" t="s">
        <v>305</v>
      </c>
      <c r="H180" s="602" t="s">
        <v>286</v>
      </c>
      <c r="I180" s="603" t="s">
        <v>322</v>
      </c>
      <c r="J180" s="602">
        <v>100</v>
      </c>
    </row>
    <row r="181" spans="2:10">
      <c r="B181" s="607" t="s">
        <v>291</v>
      </c>
      <c r="C181" s="606">
        <v>52</v>
      </c>
      <c r="D181" s="605">
        <v>43048</v>
      </c>
      <c r="E181" s="602" t="s">
        <v>283</v>
      </c>
      <c r="F181" s="604">
        <v>0.26</v>
      </c>
      <c r="G181" s="604" t="s">
        <v>305</v>
      </c>
      <c r="H181" s="602" t="s">
        <v>286</v>
      </c>
      <c r="I181" s="603" t="s">
        <v>292</v>
      </c>
      <c r="J181" s="602">
        <v>102</v>
      </c>
    </row>
    <row r="182" spans="2:10">
      <c r="B182" s="607" t="s">
        <v>291</v>
      </c>
      <c r="C182" s="606">
        <v>53</v>
      </c>
      <c r="D182" s="605">
        <v>43049</v>
      </c>
      <c r="E182" s="602" t="s">
        <v>283</v>
      </c>
      <c r="F182" s="604">
        <v>0.26</v>
      </c>
      <c r="G182" s="604" t="s">
        <v>305</v>
      </c>
      <c r="H182" s="602" t="s">
        <v>286</v>
      </c>
      <c r="I182" s="603" t="s">
        <v>292</v>
      </c>
      <c r="J182" s="602">
        <v>104</v>
      </c>
    </row>
    <row r="183" spans="2:10">
      <c r="B183" s="607" t="s">
        <v>291</v>
      </c>
      <c r="C183" s="606">
        <v>54</v>
      </c>
      <c r="D183" s="605">
        <v>43052</v>
      </c>
      <c r="E183" s="602" t="s">
        <v>283</v>
      </c>
      <c r="F183" s="604">
        <v>0.26</v>
      </c>
      <c r="G183" s="604" t="s">
        <v>305</v>
      </c>
      <c r="H183" s="602" t="s">
        <v>286</v>
      </c>
      <c r="I183" s="603" t="s">
        <v>292</v>
      </c>
      <c r="J183" s="602">
        <v>106</v>
      </c>
    </row>
    <row r="184" spans="2:10">
      <c r="B184" s="607" t="s">
        <v>291</v>
      </c>
      <c r="C184" s="606">
        <v>55</v>
      </c>
      <c r="D184" s="605">
        <v>43053</v>
      </c>
      <c r="E184" s="602" t="s">
        <v>283</v>
      </c>
      <c r="F184" s="604">
        <v>0.26</v>
      </c>
      <c r="G184" s="604" t="s">
        <v>305</v>
      </c>
      <c r="H184" s="602" t="s">
        <v>286</v>
      </c>
      <c r="I184" s="603" t="s">
        <v>292</v>
      </c>
      <c r="J184" s="602">
        <v>108</v>
      </c>
    </row>
    <row r="185" spans="2:10">
      <c r="B185" s="607" t="s">
        <v>291</v>
      </c>
      <c r="C185" s="606">
        <v>56</v>
      </c>
      <c r="D185" s="605">
        <v>43054</v>
      </c>
      <c r="E185" s="602" t="s">
        <v>283</v>
      </c>
      <c r="F185" s="604">
        <v>0.26</v>
      </c>
      <c r="G185" s="604" t="s">
        <v>305</v>
      </c>
      <c r="H185" s="602" t="s">
        <v>286</v>
      </c>
      <c r="I185" s="603" t="s">
        <v>319</v>
      </c>
      <c r="J185" s="602">
        <v>109</v>
      </c>
    </row>
    <row r="186" spans="2:10">
      <c r="B186" s="607" t="s">
        <v>291</v>
      </c>
      <c r="C186" s="606">
        <v>57</v>
      </c>
      <c r="D186" s="605">
        <v>43059</v>
      </c>
      <c r="E186" s="602" t="s">
        <v>283</v>
      </c>
      <c r="F186" s="604">
        <v>0.26</v>
      </c>
      <c r="G186" s="604" t="s">
        <v>305</v>
      </c>
      <c r="H186" s="602" t="s">
        <v>286</v>
      </c>
      <c r="I186" s="603" t="s">
        <v>319</v>
      </c>
      <c r="J186" s="602">
        <v>110</v>
      </c>
    </row>
    <row r="187" spans="2:10">
      <c r="B187" s="607" t="s">
        <v>291</v>
      </c>
      <c r="C187" s="606">
        <v>58</v>
      </c>
      <c r="D187" s="605">
        <v>43060</v>
      </c>
      <c r="E187" s="602" t="s">
        <v>283</v>
      </c>
      <c r="F187" s="604">
        <v>0.26</v>
      </c>
      <c r="G187" s="604" t="s">
        <v>305</v>
      </c>
      <c r="H187" s="602" t="s">
        <v>286</v>
      </c>
      <c r="I187" s="603" t="s">
        <v>322</v>
      </c>
      <c r="J187" s="602">
        <v>113</v>
      </c>
    </row>
    <row r="188" spans="2:10">
      <c r="B188" s="607" t="s">
        <v>291</v>
      </c>
      <c r="C188" s="606">
        <v>59</v>
      </c>
      <c r="D188" s="605">
        <v>43061</v>
      </c>
      <c r="E188" s="602" t="s">
        <v>283</v>
      </c>
      <c r="F188" s="604">
        <v>0.26</v>
      </c>
      <c r="G188" s="604" t="s">
        <v>305</v>
      </c>
      <c r="H188" s="602" t="s">
        <v>286</v>
      </c>
      <c r="I188" s="603" t="s">
        <v>322</v>
      </c>
      <c r="J188" s="602">
        <v>116</v>
      </c>
    </row>
    <row r="189" spans="2:10">
      <c r="B189" s="607"/>
      <c r="C189" s="606"/>
      <c r="D189" s="605"/>
      <c r="E189" s="602"/>
      <c r="F189" s="604"/>
      <c r="G189" s="604"/>
      <c r="H189" s="602"/>
      <c r="I189" s="603"/>
      <c r="J189" s="602"/>
    </row>
    <row r="190" spans="2:10">
      <c r="B190" s="607" t="s">
        <v>291</v>
      </c>
      <c r="C190" s="606">
        <v>1</v>
      </c>
      <c r="D190" s="605">
        <v>42858</v>
      </c>
      <c r="E190" s="602" t="s">
        <v>283</v>
      </c>
      <c r="F190" s="604">
        <v>1.7808900000000003E-2</v>
      </c>
      <c r="G190" s="604" t="s">
        <v>303</v>
      </c>
      <c r="H190" s="602" t="s">
        <v>284</v>
      </c>
      <c r="I190" s="603" t="s">
        <v>274</v>
      </c>
      <c r="J190" s="602">
        <v>1</v>
      </c>
    </row>
    <row r="191" spans="2:10">
      <c r="B191" s="607" t="s">
        <v>291</v>
      </c>
      <c r="C191" s="606">
        <v>2</v>
      </c>
      <c r="D191" s="605">
        <v>42859</v>
      </c>
      <c r="E191" s="602" t="s">
        <v>283</v>
      </c>
      <c r="F191" s="604">
        <v>2.3054600000000001E-2</v>
      </c>
      <c r="G191" s="604" t="s">
        <v>303</v>
      </c>
      <c r="H191" s="602" t="s">
        <v>284</v>
      </c>
      <c r="I191" s="603" t="s">
        <v>274</v>
      </c>
      <c r="J191" s="602">
        <v>2</v>
      </c>
    </row>
    <row r="192" spans="2:10">
      <c r="B192" s="607" t="s">
        <v>291</v>
      </c>
      <c r="C192" s="606">
        <v>3</v>
      </c>
      <c r="D192" s="605">
        <v>42878</v>
      </c>
      <c r="E192" s="602" t="s">
        <v>283</v>
      </c>
      <c r="F192" s="604">
        <v>0.1330491</v>
      </c>
      <c r="G192" s="604" t="s">
        <v>303</v>
      </c>
      <c r="H192" s="602" t="s">
        <v>284</v>
      </c>
      <c r="I192" s="603" t="s">
        <v>274</v>
      </c>
      <c r="J192" s="602">
        <v>3</v>
      </c>
    </row>
    <row r="193" spans="2:10">
      <c r="B193" s="607" t="s">
        <v>291</v>
      </c>
      <c r="C193" s="606">
        <v>4</v>
      </c>
      <c r="D193" s="605">
        <v>42906</v>
      </c>
      <c r="E193" s="602" t="s">
        <v>283</v>
      </c>
      <c r="F193" s="604">
        <f>79.271/1000</f>
        <v>7.9270999999999994E-2</v>
      </c>
      <c r="G193" s="604" t="s">
        <v>303</v>
      </c>
      <c r="H193" s="602" t="s">
        <v>284</v>
      </c>
      <c r="I193" s="603" t="s">
        <v>318</v>
      </c>
      <c r="J193" s="602">
        <v>7</v>
      </c>
    </row>
    <row r="194" spans="2:10">
      <c r="B194" s="607" t="s">
        <v>291</v>
      </c>
      <c r="C194" s="606">
        <v>5</v>
      </c>
      <c r="D194" s="605">
        <v>42907</v>
      </c>
      <c r="E194" s="602" t="s">
        <v>283</v>
      </c>
      <c r="F194" s="604">
        <f>72.0509/1000</f>
        <v>7.2050900000000001E-2</v>
      </c>
      <c r="G194" s="604" t="s">
        <v>303</v>
      </c>
      <c r="H194" s="602" t="s">
        <v>284</v>
      </c>
      <c r="I194" s="603" t="s">
        <v>318</v>
      </c>
      <c r="J194" s="602">
        <v>11</v>
      </c>
    </row>
    <row r="195" spans="2:10">
      <c r="B195" s="607" t="s">
        <v>291</v>
      </c>
      <c r="C195" s="606">
        <v>6</v>
      </c>
      <c r="D195" s="605">
        <v>42908</v>
      </c>
      <c r="E195" s="602" t="s">
        <v>283</v>
      </c>
      <c r="F195" s="604">
        <f>95.2961/1000</f>
        <v>9.5296099999999995E-2</v>
      </c>
      <c r="G195" s="604" t="s">
        <v>303</v>
      </c>
      <c r="H195" s="602" t="s">
        <v>284</v>
      </c>
      <c r="I195" s="603" t="s">
        <v>318</v>
      </c>
      <c r="J195" s="602">
        <v>15</v>
      </c>
    </row>
    <row r="196" spans="2:10">
      <c r="B196" s="607" t="s">
        <v>291</v>
      </c>
      <c r="C196" s="606">
        <v>7</v>
      </c>
      <c r="D196" s="605">
        <v>42912</v>
      </c>
      <c r="E196" s="602" t="s">
        <v>283</v>
      </c>
      <c r="F196" s="604">
        <f>125.1905/1000</f>
        <v>0.12519050000000001</v>
      </c>
      <c r="G196" s="604" t="s">
        <v>303</v>
      </c>
      <c r="H196" s="602" t="s">
        <v>284</v>
      </c>
      <c r="I196" s="603" t="s">
        <v>319</v>
      </c>
      <c r="J196" s="602">
        <v>16</v>
      </c>
    </row>
    <row r="197" spans="2:10">
      <c r="B197" s="607" t="s">
        <v>291</v>
      </c>
      <c r="C197" s="606">
        <v>8</v>
      </c>
      <c r="D197" s="605">
        <v>42919</v>
      </c>
      <c r="E197" s="602" t="s">
        <v>283</v>
      </c>
      <c r="F197" s="604">
        <v>0.10144689999999999</v>
      </c>
      <c r="G197" s="604" t="s">
        <v>303</v>
      </c>
      <c r="H197" s="602" t="s">
        <v>284</v>
      </c>
      <c r="I197" s="603" t="s">
        <v>274</v>
      </c>
      <c r="J197" s="602">
        <v>17</v>
      </c>
    </row>
    <row r="198" spans="2:10">
      <c r="B198" s="607" t="s">
        <v>291</v>
      </c>
      <c r="C198" s="606">
        <v>9</v>
      </c>
      <c r="D198" s="605">
        <v>42922</v>
      </c>
      <c r="E198" s="602" t="s">
        <v>283</v>
      </c>
      <c r="F198" s="604">
        <v>8.0778599999999992E-2</v>
      </c>
      <c r="G198" s="604" t="s">
        <v>303</v>
      </c>
      <c r="H198" s="602" t="s">
        <v>284</v>
      </c>
      <c r="I198" s="603" t="s">
        <v>274</v>
      </c>
      <c r="J198" s="602">
        <v>18</v>
      </c>
    </row>
    <row r="199" spans="2:10">
      <c r="B199" s="607" t="s">
        <v>291</v>
      </c>
      <c r="C199" s="606">
        <v>10</v>
      </c>
      <c r="D199" s="605">
        <v>42923</v>
      </c>
      <c r="E199" s="602" t="s">
        <v>283</v>
      </c>
      <c r="F199" s="604">
        <v>0.1151239</v>
      </c>
      <c r="G199" s="604" t="s">
        <v>303</v>
      </c>
      <c r="H199" s="602" t="s">
        <v>284</v>
      </c>
      <c r="I199" s="603" t="s">
        <v>322</v>
      </c>
      <c r="J199" s="602">
        <v>21</v>
      </c>
    </row>
    <row r="200" spans="2:10">
      <c r="B200" s="607" t="s">
        <v>291</v>
      </c>
      <c r="C200" s="606">
        <v>11</v>
      </c>
      <c r="D200" s="605">
        <v>42926</v>
      </c>
      <c r="E200" s="602" t="s">
        <v>283</v>
      </c>
      <c r="F200" s="604">
        <v>9.3009900000000006E-2</v>
      </c>
      <c r="G200" s="604" t="s">
        <v>303</v>
      </c>
      <c r="H200" s="602" t="s">
        <v>284</v>
      </c>
      <c r="I200" s="603" t="s">
        <v>274</v>
      </c>
      <c r="J200" s="602">
        <v>22</v>
      </c>
    </row>
    <row r="201" spans="2:10">
      <c r="B201" s="607" t="s">
        <v>291</v>
      </c>
      <c r="C201" s="606">
        <v>12</v>
      </c>
      <c r="D201" s="605">
        <v>42943</v>
      </c>
      <c r="E201" s="602" t="s">
        <v>283</v>
      </c>
      <c r="F201" s="604">
        <v>0.1131659</v>
      </c>
      <c r="G201" s="604" t="s">
        <v>303</v>
      </c>
      <c r="H201" s="602" t="s">
        <v>284</v>
      </c>
      <c r="I201" s="603" t="s">
        <v>274</v>
      </c>
      <c r="J201" s="602">
        <v>23</v>
      </c>
    </row>
    <row r="202" spans="2:10">
      <c r="B202" s="607" t="s">
        <v>291</v>
      </c>
      <c r="C202" s="606">
        <v>13</v>
      </c>
      <c r="D202" s="605">
        <v>42947</v>
      </c>
      <c r="E202" s="602" t="s">
        <v>283</v>
      </c>
      <c r="F202" s="604">
        <v>0.12856819999999999</v>
      </c>
      <c r="G202" s="604" t="s">
        <v>303</v>
      </c>
      <c r="H202" s="602" t="s">
        <v>284</v>
      </c>
      <c r="I202" s="603" t="s">
        <v>322</v>
      </c>
      <c r="J202" s="602">
        <v>26</v>
      </c>
    </row>
    <row r="203" spans="2:10">
      <c r="B203" s="607" t="s">
        <v>291</v>
      </c>
      <c r="C203" s="606">
        <v>14</v>
      </c>
      <c r="D203" s="605">
        <v>42948</v>
      </c>
      <c r="E203" s="602" t="s">
        <v>283</v>
      </c>
      <c r="F203" s="604">
        <v>0.116813</v>
      </c>
      <c r="G203" s="604" t="s">
        <v>303</v>
      </c>
      <c r="H203" s="602" t="s">
        <v>284</v>
      </c>
      <c r="I203" s="603" t="s">
        <v>318</v>
      </c>
      <c r="J203" s="602">
        <v>30</v>
      </c>
    </row>
    <row r="204" spans="2:10">
      <c r="B204" s="607" t="s">
        <v>291</v>
      </c>
      <c r="C204" s="606">
        <v>15</v>
      </c>
      <c r="D204" s="605">
        <v>42949</v>
      </c>
      <c r="E204" s="602" t="s">
        <v>283</v>
      </c>
      <c r="F204" s="604">
        <v>0.1333432</v>
      </c>
      <c r="G204" s="604" t="s">
        <v>303</v>
      </c>
      <c r="H204" s="602" t="s">
        <v>284</v>
      </c>
      <c r="I204" s="603" t="s">
        <v>318</v>
      </c>
      <c r="J204" s="602">
        <v>34</v>
      </c>
    </row>
    <row r="205" spans="2:10">
      <c r="B205" s="607" t="s">
        <v>291</v>
      </c>
      <c r="C205" s="606">
        <v>16</v>
      </c>
      <c r="D205" s="605">
        <v>42950</v>
      </c>
      <c r="E205" s="602" t="s">
        <v>283</v>
      </c>
      <c r="F205" s="604">
        <v>0.13578999999999999</v>
      </c>
      <c r="G205" s="604" t="s">
        <v>303</v>
      </c>
      <c r="H205" s="602" t="s">
        <v>284</v>
      </c>
      <c r="I205" s="603" t="s">
        <v>318</v>
      </c>
      <c r="J205" s="602">
        <v>38</v>
      </c>
    </row>
    <row r="206" spans="2:10">
      <c r="B206" s="607" t="s">
        <v>291</v>
      </c>
      <c r="C206" s="606">
        <v>17</v>
      </c>
      <c r="D206" s="605">
        <v>42954</v>
      </c>
      <c r="E206" s="602" t="s">
        <v>283</v>
      </c>
      <c r="F206" s="604">
        <v>0.10206369999999999</v>
      </c>
      <c r="G206" s="604" t="s">
        <v>303</v>
      </c>
      <c r="H206" s="602" t="s">
        <v>284</v>
      </c>
      <c r="I206" s="603" t="s">
        <v>274</v>
      </c>
      <c r="J206" s="602">
        <v>39</v>
      </c>
    </row>
    <row r="207" spans="2:10">
      <c r="B207" s="607" t="s">
        <v>291</v>
      </c>
      <c r="C207" s="606">
        <v>18</v>
      </c>
      <c r="D207" s="605">
        <v>42957</v>
      </c>
      <c r="E207" s="602" t="s">
        <v>283</v>
      </c>
      <c r="F207" s="604">
        <v>0.1132976</v>
      </c>
      <c r="G207" s="604" t="s">
        <v>303</v>
      </c>
      <c r="H207" s="602" t="s">
        <v>284</v>
      </c>
      <c r="I207" s="603" t="s">
        <v>274</v>
      </c>
      <c r="J207" s="602">
        <v>40</v>
      </c>
    </row>
    <row r="208" spans="2:10">
      <c r="B208" s="607" t="s">
        <v>291</v>
      </c>
      <c r="C208" s="606">
        <v>19</v>
      </c>
      <c r="D208" s="605">
        <v>42958</v>
      </c>
      <c r="E208" s="602" t="s">
        <v>283</v>
      </c>
      <c r="F208" s="604">
        <v>0.1302603</v>
      </c>
      <c r="G208" s="604" t="s">
        <v>303</v>
      </c>
      <c r="H208" s="602" t="s">
        <v>284</v>
      </c>
      <c r="I208" s="603" t="s">
        <v>274</v>
      </c>
      <c r="J208" s="602">
        <v>41</v>
      </c>
    </row>
    <row r="209" spans="2:10">
      <c r="B209" s="607" t="s">
        <v>291</v>
      </c>
      <c r="C209" s="606">
        <v>20</v>
      </c>
      <c r="D209" s="605">
        <v>42975</v>
      </c>
      <c r="E209" s="602" t="s">
        <v>283</v>
      </c>
      <c r="F209" s="604">
        <v>2.35321E-2</v>
      </c>
      <c r="G209" s="604" t="s">
        <v>303</v>
      </c>
      <c r="H209" s="602" t="s">
        <v>284</v>
      </c>
      <c r="I209" s="603" t="s">
        <v>318</v>
      </c>
      <c r="J209" s="602">
        <v>45</v>
      </c>
    </row>
    <row r="210" spans="2:10">
      <c r="B210" s="607" t="s">
        <v>291</v>
      </c>
      <c r="C210" s="606">
        <v>21</v>
      </c>
      <c r="D210" s="605">
        <v>42976</v>
      </c>
      <c r="E210" s="602" t="s">
        <v>283</v>
      </c>
      <c r="F210" s="604">
        <v>0.1434194</v>
      </c>
      <c r="G210" s="604" t="s">
        <v>303</v>
      </c>
      <c r="H210" s="602" t="s">
        <v>284</v>
      </c>
      <c r="I210" s="603" t="s">
        <v>318</v>
      </c>
      <c r="J210" s="602">
        <v>49</v>
      </c>
    </row>
    <row r="211" spans="2:10">
      <c r="B211" s="607" t="s">
        <v>291</v>
      </c>
      <c r="C211" s="606">
        <v>22</v>
      </c>
      <c r="D211" s="605">
        <v>42977</v>
      </c>
      <c r="E211" s="602" t="s">
        <v>283</v>
      </c>
      <c r="F211" s="604">
        <v>9.4197100000000006E-2</v>
      </c>
      <c r="G211" s="604" t="s">
        <v>303</v>
      </c>
      <c r="H211" s="602" t="s">
        <v>284</v>
      </c>
      <c r="I211" s="603" t="s">
        <v>274</v>
      </c>
      <c r="J211" s="602">
        <v>50</v>
      </c>
    </row>
    <row r="212" spans="2:10">
      <c r="B212" s="607" t="s">
        <v>291</v>
      </c>
      <c r="C212" s="606">
        <v>23</v>
      </c>
      <c r="D212" s="605">
        <v>42978</v>
      </c>
      <c r="E212" s="602" t="s">
        <v>283</v>
      </c>
      <c r="F212" s="604">
        <v>0.14958670000000002</v>
      </c>
      <c r="G212" s="604" t="s">
        <v>303</v>
      </c>
      <c r="H212" s="602" t="s">
        <v>284</v>
      </c>
      <c r="I212" s="603" t="s">
        <v>322</v>
      </c>
      <c r="J212" s="602">
        <v>53</v>
      </c>
    </row>
    <row r="213" spans="2:10">
      <c r="B213" s="607" t="s">
        <v>291</v>
      </c>
      <c r="C213" s="606">
        <v>24</v>
      </c>
      <c r="D213" s="605">
        <v>42979</v>
      </c>
      <c r="E213" s="602" t="s">
        <v>283</v>
      </c>
      <c r="F213" s="604">
        <v>0.1152991</v>
      </c>
      <c r="G213" s="604" t="s">
        <v>303</v>
      </c>
      <c r="H213" s="602" t="s">
        <v>284</v>
      </c>
      <c r="I213" s="603" t="s">
        <v>318</v>
      </c>
      <c r="J213" s="602">
        <v>57</v>
      </c>
    </row>
    <row r="214" spans="2:10">
      <c r="B214" s="607" t="s">
        <v>291</v>
      </c>
      <c r="C214" s="606">
        <v>25</v>
      </c>
      <c r="D214" s="605">
        <v>42983</v>
      </c>
      <c r="E214" s="602" t="s">
        <v>283</v>
      </c>
      <c r="F214" s="604">
        <v>0.13637150000000001</v>
      </c>
      <c r="G214" s="604" t="s">
        <v>303</v>
      </c>
      <c r="H214" s="602" t="s">
        <v>284</v>
      </c>
      <c r="I214" s="603" t="s">
        <v>318</v>
      </c>
      <c r="J214" s="602">
        <v>61</v>
      </c>
    </row>
    <row r="215" spans="2:10">
      <c r="B215" s="607" t="s">
        <v>291</v>
      </c>
      <c r="C215" s="606">
        <v>26</v>
      </c>
      <c r="D215" s="605">
        <v>42984</v>
      </c>
      <c r="E215" s="602" t="s">
        <v>283</v>
      </c>
      <c r="F215" s="604">
        <v>0.12408880000000001</v>
      </c>
      <c r="G215" s="604" t="s">
        <v>303</v>
      </c>
      <c r="H215" s="602" t="s">
        <v>284</v>
      </c>
      <c r="I215" s="603" t="s">
        <v>274</v>
      </c>
      <c r="J215" s="602">
        <v>62</v>
      </c>
    </row>
    <row r="216" spans="2:10">
      <c r="B216" s="607" t="s">
        <v>291</v>
      </c>
      <c r="C216" s="606">
        <v>27</v>
      </c>
      <c r="D216" s="605">
        <v>42989</v>
      </c>
      <c r="E216" s="602" t="s">
        <v>283</v>
      </c>
      <c r="F216" s="604">
        <v>2.4500000000000003E-5</v>
      </c>
      <c r="G216" s="604" t="s">
        <v>303</v>
      </c>
      <c r="H216" s="602" t="s">
        <v>284</v>
      </c>
      <c r="I216" s="603" t="s">
        <v>322</v>
      </c>
      <c r="J216" s="602">
        <v>65</v>
      </c>
    </row>
    <row r="217" spans="2:10">
      <c r="B217" s="607" t="s">
        <v>291</v>
      </c>
      <c r="C217" s="606">
        <v>28</v>
      </c>
      <c r="D217" s="605">
        <v>42990</v>
      </c>
      <c r="E217" s="602" t="s">
        <v>283</v>
      </c>
      <c r="F217" s="604">
        <v>9.8941100000000004E-2</v>
      </c>
      <c r="G217" s="604" t="s">
        <v>303</v>
      </c>
      <c r="H217" s="602" t="s">
        <v>284</v>
      </c>
      <c r="I217" s="603" t="s">
        <v>274</v>
      </c>
      <c r="J217" s="602">
        <v>66</v>
      </c>
    </row>
    <row r="218" spans="2:10">
      <c r="B218" s="607" t="s">
        <v>291</v>
      </c>
      <c r="C218" s="606">
        <v>29</v>
      </c>
      <c r="D218" s="605">
        <v>43004</v>
      </c>
      <c r="E218" s="602" t="s">
        <v>283</v>
      </c>
      <c r="F218" s="604">
        <v>9.5445499999999989E-2</v>
      </c>
      <c r="G218" s="604" t="s">
        <v>303</v>
      </c>
      <c r="H218" s="602" t="s">
        <v>284</v>
      </c>
      <c r="I218" s="603" t="s">
        <v>274</v>
      </c>
      <c r="J218" s="602">
        <v>67</v>
      </c>
    </row>
    <row r="219" spans="2:10">
      <c r="B219" s="607" t="s">
        <v>291</v>
      </c>
      <c r="C219" s="606">
        <v>30</v>
      </c>
      <c r="D219" s="605">
        <v>43005</v>
      </c>
      <c r="E219" s="602" t="s">
        <v>283</v>
      </c>
      <c r="F219" s="604">
        <v>9.0026399999999993E-2</v>
      </c>
      <c r="G219" s="604" t="s">
        <v>303</v>
      </c>
      <c r="H219" s="602" t="s">
        <v>284</v>
      </c>
      <c r="I219" s="603" t="s">
        <v>274</v>
      </c>
      <c r="J219" s="602">
        <v>68</v>
      </c>
    </row>
    <row r="220" spans="2:10">
      <c r="B220" s="607" t="s">
        <v>291</v>
      </c>
      <c r="C220" s="606">
        <v>31</v>
      </c>
      <c r="D220" s="605">
        <v>43006</v>
      </c>
      <c r="E220" s="602" t="s">
        <v>283</v>
      </c>
      <c r="F220" s="604">
        <v>8.7923799999999996E-2</v>
      </c>
      <c r="G220" s="604" t="s">
        <v>303</v>
      </c>
      <c r="H220" s="602" t="s">
        <v>284</v>
      </c>
      <c r="I220" s="603" t="s">
        <v>274</v>
      </c>
      <c r="J220" s="602">
        <v>69</v>
      </c>
    </row>
    <row r="221" spans="2:10">
      <c r="B221" s="607" t="s">
        <v>291</v>
      </c>
      <c r="C221" s="606">
        <v>32</v>
      </c>
      <c r="D221" s="605">
        <v>43014</v>
      </c>
      <c r="E221" s="602" t="s">
        <v>283</v>
      </c>
      <c r="F221" s="604">
        <v>0.12955040000000001</v>
      </c>
      <c r="G221" s="604" t="s">
        <v>303</v>
      </c>
      <c r="H221" s="602" t="s">
        <v>284</v>
      </c>
      <c r="I221" s="603" t="s">
        <v>274</v>
      </c>
      <c r="J221" s="602">
        <v>70</v>
      </c>
    </row>
    <row r="222" spans="2:10">
      <c r="B222" s="607" t="s">
        <v>291</v>
      </c>
      <c r="C222" s="606">
        <v>33</v>
      </c>
      <c r="D222" s="605">
        <v>43018</v>
      </c>
      <c r="E222" s="602" t="s">
        <v>283</v>
      </c>
      <c r="F222" s="604">
        <v>0.10279569999999999</v>
      </c>
      <c r="G222" s="604" t="s">
        <v>303</v>
      </c>
      <c r="H222" s="602" t="s">
        <v>284</v>
      </c>
      <c r="I222" s="603" t="s">
        <v>274</v>
      </c>
      <c r="J222" s="602">
        <v>71</v>
      </c>
    </row>
    <row r="223" spans="2:10">
      <c r="B223" s="607" t="s">
        <v>291</v>
      </c>
      <c r="C223" s="606">
        <v>34</v>
      </c>
      <c r="D223" s="605">
        <v>43019</v>
      </c>
      <c r="E223" s="602" t="s">
        <v>283</v>
      </c>
      <c r="F223" s="604">
        <v>0.12053489999999999</v>
      </c>
      <c r="G223" s="604" t="s">
        <v>303</v>
      </c>
      <c r="H223" s="602" t="s">
        <v>284</v>
      </c>
      <c r="I223" s="603" t="s">
        <v>274</v>
      </c>
      <c r="J223" s="602">
        <v>72</v>
      </c>
    </row>
    <row r="224" spans="2:10">
      <c r="B224" s="607" t="s">
        <v>291</v>
      </c>
      <c r="C224" s="606">
        <v>35</v>
      </c>
      <c r="D224" s="605">
        <v>43020</v>
      </c>
      <c r="E224" s="602" t="s">
        <v>283</v>
      </c>
      <c r="F224" s="604">
        <v>-1.67502E-2</v>
      </c>
      <c r="G224" s="604" t="s">
        <v>303</v>
      </c>
      <c r="H224" s="602" t="s">
        <v>284</v>
      </c>
      <c r="I224" s="603" t="s">
        <v>274</v>
      </c>
      <c r="J224" s="602">
        <v>73</v>
      </c>
    </row>
    <row r="225" spans="2:10">
      <c r="B225" s="607" t="s">
        <v>291</v>
      </c>
      <c r="C225" s="606">
        <v>36</v>
      </c>
      <c r="D225" s="605">
        <v>43024</v>
      </c>
      <c r="E225" s="602" t="s">
        <v>283</v>
      </c>
      <c r="F225" s="604">
        <v>0.11963679999999999</v>
      </c>
      <c r="G225" s="604" t="s">
        <v>303</v>
      </c>
      <c r="H225" s="602" t="s">
        <v>284</v>
      </c>
      <c r="I225" s="603" t="s">
        <v>274</v>
      </c>
      <c r="J225" s="602">
        <v>74</v>
      </c>
    </row>
    <row r="226" spans="2:10">
      <c r="B226" s="607" t="s">
        <v>291</v>
      </c>
      <c r="C226" s="606">
        <v>37</v>
      </c>
      <c r="D226" s="605">
        <v>43025</v>
      </c>
      <c r="E226" s="602" t="s">
        <v>283</v>
      </c>
      <c r="F226" s="604">
        <v>0.1417119</v>
      </c>
      <c r="G226" s="604" t="s">
        <v>303</v>
      </c>
      <c r="H226" s="602" t="s">
        <v>284</v>
      </c>
      <c r="I226" s="603" t="s">
        <v>292</v>
      </c>
      <c r="J226" s="602">
        <v>76</v>
      </c>
    </row>
    <row r="227" spans="2:10">
      <c r="B227" s="607" t="s">
        <v>291</v>
      </c>
      <c r="C227" s="606">
        <v>38</v>
      </c>
      <c r="D227" s="605">
        <v>43026</v>
      </c>
      <c r="E227" s="602" t="s">
        <v>283</v>
      </c>
      <c r="F227" s="604">
        <v>0.120893</v>
      </c>
      <c r="G227" s="604" t="s">
        <v>303</v>
      </c>
      <c r="H227" s="602" t="s">
        <v>284</v>
      </c>
      <c r="I227" s="603" t="s">
        <v>274</v>
      </c>
      <c r="J227" s="602">
        <v>77</v>
      </c>
    </row>
    <row r="228" spans="2:10">
      <c r="B228" s="607" t="s">
        <v>291</v>
      </c>
      <c r="C228" s="606">
        <v>39</v>
      </c>
      <c r="D228" s="605">
        <v>43031</v>
      </c>
      <c r="E228" s="602" t="s">
        <v>283</v>
      </c>
      <c r="F228" s="604">
        <v>-9.7757999999999994E-3</v>
      </c>
      <c r="G228" s="604" t="s">
        <v>303</v>
      </c>
      <c r="H228" s="602" t="s">
        <v>284</v>
      </c>
      <c r="I228" s="603" t="s">
        <v>292</v>
      </c>
      <c r="J228" s="602">
        <v>79</v>
      </c>
    </row>
    <row r="229" spans="2:10">
      <c r="B229" s="607" t="s">
        <v>291</v>
      </c>
      <c r="C229" s="606">
        <v>40</v>
      </c>
      <c r="D229" s="605">
        <v>43032</v>
      </c>
      <c r="E229" s="602" t="s">
        <v>283</v>
      </c>
      <c r="F229" s="604">
        <v>0.1247004</v>
      </c>
      <c r="G229" s="604" t="s">
        <v>303</v>
      </c>
      <c r="H229" s="602" t="s">
        <v>284</v>
      </c>
      <c r="I229" s="603" t="s">
        <v>318</v>
      </c>
      <c r="J229" s="602">
        <v>83</v>
      </c>
    </row>
    <row r="230" spans="2:10">
      <c r="B230" s="607" t="s">
        <v>291</v>
      </c>
      <c r="C230" s="606">
        <v>41</v>
      </c>
      <c r="D230" s="605">
        <v>43033</v>
      </c>
      <c r="E230" s="602" t="s">
        <v>283</v>
      </c>
      <c r="F230" s="604">
        <v>0.1237983</v>
      </c>
      <c r="G230" s="604" t="s">
        <v>303</v>
      </c>
      <c r="H230" s="602" t="s">
        <v>284</v>
      </c>
      <c r="I230" s="603" t="s">
        <v>292</v>
      </c>
      <c r="J230" s="602">
        <v>85</v>
      </c>
    </row>
    <row r="231" spans="2:10">
      <c r="B231" s="607" t="s">
        <v>291</v>
      </c>
      <c r="C231" s="606">
        <v>42</v>
      </c>
      <c r="D231" s="605">
        <v>43034</v>
      </c>
      <c r="E231" s="602" t="s">
        <v>283</v>
      </c>
      <c r="F231" s="604">
        <v>0.1091763</v>
      </c>
      <c r="G231" s="604" t="s">
        <v>303</v>
      </c>
      <c r="H231" s="602" t="s">
        <v>284</v>
      </c>
      <c r="I231" s="603" t="s">
        <v>274</v>
      </c>
      <c r="J231" s="602">
        <v>86</v>
      </c>
    </row>
    <row r="232" spans="2:10">
      <c r="B232" s="607" t="s">
        <v>291</v>
      </c>
      <c r="C232" s="606">
        <v>43</v>
      </c>
      <c r="D232" s="605">
        <v>43035</v>
      </c>
      <c r="E232" s="602" t="s">
        <v>283</v>
      </c>
      <c r="F232" s="604">
        <v>0.1128579</v>
      </c>
      <c r="G232" s="604" t="s">
        <v>303</v>
      </c>
      <c r="H232" s="602" t="s">
        <v>284</v>
      </c>
      <c r="I232" s="603" t="s">
        <v>292</v>
      </c>
      <c r="J232" s="602">
        <v>88</v>
      </c>
    </row>
    <row r="233" spans="2:10">
      <c r="B233" s="607" t="s">
        <v>291</v>
      </c>
      <c r="C233" s="606">
        <v>44</v>
      </c>
      <c r="D233" s="605">
        <v>43038</v>
      </c>
      <c r="E233" s="602" t="s">
        <v>283</v>
      </c>
      <c r="F233" s="604">
        <v>6.2116400000000002E-2</v>
      </c>
      <c r="G233" s="604" t="s">
        <v>303</v>
      </c>
      <c r="H233" s="602" t="s">
        <v>284</v>
      </c>
      <c r="I233" s="603" t="s">
        <v>274</v>
      </c>
      <c r="J233" s="602">
        <v>89</v>
      </c>
    </row>
    <row r="234" spans="2:10">
      <c r="B234" s="607" t="s">
        <v>291</v>
      </c>
      <c r="C234" s="606">
        <v>45</v>
      </c>
      <c r="D234" s="605">
        <v>43039</v>
      </c>
      <c r="E234" s="602" t="s">
        <v>283</v>
      </c>
      <c r="F234" s="604">
        <v>6.8730900000000011E-2</v>
      </c>
      <c r="G234" s="604" t="s">
        <v>303</v>
      </c>
      <c r="H234" s="602" t="s">
        <v>284</v>
      </c>
      <c r="I234" s="603" t="s">
        <v>274</v>
      </c>
      <c r="J234" s="602">
        <v>90</v>
      </c>
    </row>
    <row r="235" spans="2:10">
      <c r="B235" s="607"/>
      <c r="C235" s="606"/>
      <c r="D235" s="605"/>
      <c r="E235" s="602"/>
      <c r="F235" s="604"/>
      <c r="G235" s="604"/>
      <c r="H235" s="602"/>
      <c r="I235" s="603"/>
      <c r="J235" s="602"/>
    </row>
    <row r="236" spans="2:10">
      <c r="B236" s="607" t="s">
        <v>291</v>
      </c>
      <c r="C236" s="606">
        <v>1</v>
      </c>
      <c r="D236" s="605">
        <v>42906</v>
      </c>
      <c r="E236" s="602" t="s">
        <v>283</v>
      </c>
      <c r="F236" s="604">
        <f>-2246.4/1000</f>
        <v>-2.2464</v>
      </c>
      <c r="G236" s="604" t="s">
        <v>303</v>
      </c>
      <c r="H236" s="602" t="s">
        <v>276</v>
      </c>
      <c r="I236" s="603" t="s">
        <v>318</v>
      </c>
      <c r="J236" s="602">
        <v>4</v>
      </c>
    </row>
    <row r="237" spans="2:10">
      <c r="B237" s="607" t="s">
        <v>291</v>
      </c>
      <c r="C237" s="606">
        <v>2</v>
      </c>
      <c r="D237" s="605">
        <v>42907</v>
      </c>
      <c r="E237" s="602" t="s">
        <v>283</v>
      </c>
      <c r="F237" s="604">
        <f>-2696.4/1000</f>
        <v>-2.6964000000000001</v>
      </c>
      <c r="G237" s="604" t="s">
        <v>303</v>
      </c>
      <c r="H237" s="602" t="s">
        <v>276</v>
      </c>
      <c r="I237" s="603" t="s">
        <v>318</v>
      </c>
      <c r="J237" s="602">
        <v>8</v>
      </c>
    </row>
    <row r="238" spans="2:10">
      <c r="B238" s="607" t="s">
        <v>291</v>
      </c>
      <c r="C238" s="606">
        <v>3</v>
      </c>
      <c r="D238" s="605">
        <v>42908</v>
      </c>
      <c r="E238" s="602" t="s">
        <v>283</v>
      </c>
      <c r="F238" s="604">
        <f>-788.4/1000</f>
        <v>-0.78839999999999999</v>
      </c>
      <c r="G238" s="604" t="s">
        <v>303</v>
      </c>
      <c r="H238" s="602" t="s">
        <v>276</v>
      </c>
      <c r="I238" s="603" t="s">
        <v>318</v>
      </c>
      <c r="J238" s="602">
        <v>12</v>
      </c>
    </row>
    <row r="239" spans="2:10">
      <c r="B239" s="607" t="s">
        <v>291</v>
      </c>
      <c r="C239" s="606">
        <v>4</v>
      </c>
      <c r="D239" s="605">
        <v>42912</v>
      </c>
      <c r="E239" s="602" t="s">
        <v>283</v>
      </c>
      <c r="F239" s="604">
        <f>-752.4/1000</f>
        <v>-0.75239999999999996</v>
      </c>
      <c r="G239" s="604" t="s">
        <v>303</v>
      </c>
      <c r="H239" s="602" t="s">
        <v>276</v>
      </c>
      <c r="I239" s="603" t="s">
        <v>319</v>
      </c>
      <c r="J239" s="602">
        <v>13</v>
      </c>
    </row>
    <row r="240" spans="2:10">
      <c r="B240" s="607" t="s">
        <v>291</v>
      </c>
      <c r="C240" s="606">
        <v>5</v>
      </c>
      <c r="D240" s="605">
        <v>42919</v>
      </c>
      <c r="E240" s="602" t="s">
        <v>283</v>
      </c>
      <c r="F240" s="604">
        <v>-0.90334939999999997</v>
      </c>
      <c r="G240" s="604" t="s">
        <v>303</v>
      </c>
      <c r="H240" s="602" t="s">
        <v>276</v>
      </c>
      <c r="I240" s="603" t="s">
        <v>274</v>
      </c>
      <c r="J240" s="602">
        <v>14</v>
      </c>
    </row>
    <row r="241" spans="2:10">
      <c r="B241" s="607" t="s">
        <v>291</v>
      </c>
      <c r="C241" s="606">
        <v>6</v>
      </c>
      <c r="D241" s="605">
        <v>42922</v>
      </c>
      <c r="E241" s="602" t="s">
        <v>283</v>
      </c>
      <c r="F241" s="604">
        <v>-0.57927380000000006</v>
      </c>
      <c r="G241" s="604" t="s">
        <v>303</v>
      </c>
      <c r="H241" s="602" t="s">
        <v>276</v>
      </c>
      <c r="I241" s="603" t="s">
        <v>274</v>
      </c>
      <c r="J241" s="602">
        <v>15</v>
      </c>
    </row>
    <row r="242" spans="2:10">
      <c r="B242" s="607" t="s">
        <v>291</v>
      </c>
      <c r="C242" s="606">
        <v>7</v>
      </c>
      <c r="D242" s="605">
        <v>42923</v>
      </c>
      <c r="E242" s="602" t="s">
        <v>283</v>
      </c>
      <c r="F242" s="604">
        <v>-0.96999540000000006</v>
      </c>
      <c r="G242" s="604" t="s">
        <v>303</v>
      </c>
      <c r="H242" s="602" t="s">
        <v>276</v>
      </c>
      <c r="I242" s="603" t="s">
        <v>322</v>
      </c>
      <c r="J242" s="602">
        <v>18</v>
      </c>
    </row>
    <row r="243" spans="2:10">
      <c r="B243" s="607" t="s">
        <v>291</v>
      </c>
      <c r="C243" s="606">
        <v>8</v>
      </c>
      <c r="D243" s="605">
        <v>42926</v>
      </c>
      <c r="E243" s="602" t="s">
        <v>283</v>
      </c>
      <c r="F243" s="604">
        <v>1.6549984999999998</v>
      </c>
      <c r="G243" s="604" t="s">
        <v>303</v>
      </c>
      <c r="H243" s="602" t="s">
        <v>276</v>
      </c>
      <c r="I243" s="603" t="s">
        <v>274</v>
      </c>
      <c r="J243" s="602">
        <v>19</v>
      </c>
    </row>
    <row r="244" spans="2:10">
      <c r="B244" s="607" t="s">
        <v>291</v>
      </c>
      <c r="C244" s="606">
        <v>9</v>
      </c>
      <c r="D244" s="605">
        <v>42943</v>
      </c>
      <c r="E244" s="602" t="s">
        <v>283</v>
      </c>
      <c r="F244" s="604">
        <v>0.72102169999999999</v>
      </c>
      <c r="G244" s="604" t="s">
        <v>303</v>
      </c>
      <c r="H244" s="602" t="s">
        <v>276</v>
      </c>
      <c r="I244" s="603" t="s">
        <v>274</v>
      </c>
      <c r="J244" s="602">
        <v>20</v>
      </c>
    </row>
    <row r="245" spans="2:10">
      <c r="B245" s="607" t="s">
        <v>291</v>
      </c>
      <c r="C245" s="606">
        <v>10</v>
      </c>
      <c r="D245" s="605">
        <v>42947</v>
      </c>
      <c r="E245" s="602" t="s">
        <v>283</v>
      </c>
      <c r="F245" s="604">
        <v>1.4712433</v>
      </c>
      <c r="G245" s="604" t="s">
        <v>303</v>
      </c>
      <c r="H245" s="602" t="s">
        <v>276</v>
      </c>
      <c r="I245" s="603" t="s">
        <v>322</v>
      </c>
      <c r="J245" s="602">
        <v>23</v>
      </c>
    </row>
    <row r="246" spans="2:10">
      <c r="B246" s="607" t="s">
        <v>291</v>
      </c>
      <c r="C246" s="606">
        <v>11</v>
      </c>
      <c r="D246" s="605">
        <v>42948</v>
      </c>
      <c r="E246" s="602" t="s">
        <v>283</v>
      </c>
      <c r="F246" s="604">
        <v>1.1254083000000001</v>
      </c>
      <c r="G246" s="604" t="s">
        <v>303</v>
      </c>
      <c r="H246" s="602" t="s">
        <v>276</v>
      </c>
      <c r="I246" s="603" t="s">
        <v>318</v>
      </c>
      <c r="J246" s="602">
        <v>27</v>
      </c>
    </row>
    <row r="247" spans="2:10">
      <c r="B247" s="607" t="s">
        <v>291</v>
      </c>
      <c r="C247" s="606">
        <v>12</v>
      </c>
      <c r="D247" s="605">
        <v>42949</v>
      </c>
      <c r="E247" s="602" t="s">
        <v>283</v>
      </c>
      <c r="F247" s="604">
        <v>1.7919368</v>
      </c>
      <c r="G247" s="604" t="s">
        <v>303</v>
      </c>
      <c r="H247" s="602" t="s">
        <v>276</v>
      </c>
      <c r="I247" s="603" t="s">
        <v>318</v>
      </c>
      <c r="J247" s="602">
        <v>31</v>
      </c>
    </row>
    <row r="248" spans="2:10">
      <c r="B248" s="607" t="s">
        <v>291</v>
      </c>
      <c r="C248" s="606">
        <v>13</v>
      </c>
      <c r="D248" s="605">
        <v>42950</v>
      </c>
      <c r="E248" s="602" t="s">
        <v>283</v>
      </c>
      <c r="F248" s="604">
        <v>1.8560741000000001</v>
      </c>
      <c r="G248" s="604" t="s">
        <v>303</v>
      </c>
      <c r="H248" s="602" t="s">
        <v>276</v>
      </c>
      <c r="I248" s="603" t="s">
        <v>318</v>
      </c>
      <c r="J248" s="602">
        <v>35</v>
      </c>
    </row>
    <row r="249" spans="2:10">
      <c r="B249" s="607" t="s">
        <v>291</v>
      </c>
      <c r="C249" s="606">
        <v>14</v>
      </c>
      <c r="D249" s="605">
        <v>42954</v>
      </c>
      <c r="E249" s="602" t="s">
        <v>283</v>
      </c>
      <c r="F249" s="604">
        <v>1.0356889</v>
      </c>
      <c r="G249" s="604" t="s">
        <v>303</v>
      </c>
      <c r="H249" s="602" t="s">
        <v>276</v>
      </c>
      <c r="I249" s="603" t="s">
        <v>274</v>
      </c>
      <c r="J249" s="602">
        <v>36</v>
      </c>
    </row>
    <row r="250" spans="2:10">
      <c r="B250" s="607" t="s">
        <v>291</v>
      </c>
      <c r="C250" s="606">
        <v>15</v>
      </c>
      <c r="D250" s="605">
        <v>42957</v>
      </c>
      <c r="E250" s="602" t="s">
        <v>283</v>
      </c>
      <c r="F250" s="604">
        <v>0.33449699999999999</v>
      </c>
      <c r="G250" s="604" t="s">
        <v>303</v>
      </c>
      <c r="H250" s="602" t="s">
        <v>276</v>
      </c>
      <c r="I250" s="603" t="s">
        <v>274</v>
      </c>
      <c r="J250" s="602">
        <v>37</v>
      </c>
    </row>
    <row r="251" spans="2:10">
      <c r="B251" s="607" t="s">
        <v>291</v>
      </c>
      <c r="C251" s="606">
        <v>16</v>
      </c>
      <c r="D251" s="605">
        <v>42958</v>
      </c>
      <c r="E251" s="602" t="s">
        <v>283</v>
      </c>
      <c r="F251" s="604">
        <v>0.9407877</v>
      </c>
      <c r="G251" s="604" t="s">
        <v>303</v>
      </c>
      <c r="H251" s="602" t="s">
        <v>276</v>
      </c>
      <c r="I251" s="603" t="s">
        <v>274</v>
      </c>
      <c r="J251" s="602">
        <v>38</v>
      </c>
    </row>
    <row r="252" spans="2:10">
      <c r="B252" s="607" t="s">
        <v>291</v>
      </c>
      <c r="C252" s="606">
        <v>17</v>
      </c>
      <c r="D252" s="605">
        <v>42975</v>
      </c>
      <c r="E252" s="602" t="s">
        <v>283</v>
      </c>
      <c r="F252" s="604">
        <v>2.2261479</v>
      </c>
      <c r="G252" s="604" t="s">
        <v>303</v>
      </c>
      <c r="H252" s="602" t="s">
        <v>276</v>
      </c>
      <c r="I252" s="603" t="s">
        <v>318</v>
      </c>
      <c r="J252" s="602">
        <v>42</v>
      </c>
    </row>
    <row r="253" spans="2:10">
      <c r="B253" s="607" t="s">
        <v>291</v>
      </c>
      <c r="C253" s="606">
        <v>18</v>
      </c>
      <c r="D253" s="605">
        <v>42976</v>
      </c>
      <c r="E253" s="602" t="s">
        <v>283</v>
      </c>
      <c r="F253" s="604">
        <v>2.8515630999999999</v>
      </c>
      <c r="G253" s="604" t="s">
        <v>303</v>
      </c>
      <c r="H253" s="602" t="s">
        <v>276</v>
      </c>
      <c r="I253" s="603" t="s">
        <v>318</v>
      </c>
      <c r="J253" s="602">
        <v>46</v>
      </c>
    </row>
    <row r="254" spans="2:10">
      <c r="B254" s="607" t="s">
        <v>291</v>
      </c>
      <c r="C254" s="606">
        <v>19</v>
      </c>
      <c r="D254" s="605">
        <v>42977</v>
      </c>
      <c r="E254" s="602" t="s">
        <v>283</v>
      </c>
      <c r="F254" s="604">
        <v>-0.22581850000000001</v>
      </c>
      <c r="G254" s="604" t="s">
        <v>303</v>
      </c>
      <c r="H254" s="602" t="s">
        <v>276</v>
      </c>
      <c r="I254" s="603" t="s">
        <v>274</v>
      </c>
      <c r="J254" s="602">
        <v>47</v>
      </c>
    </row>
    <row r="255" spans="2:10">
      <c r="B255" s="607" t="s">
        <v>291</v>
      </c>
      <c r="C255" s="606">
        <v>20</v>
      </c>
      <c r="D255" s="605">
        <v>42978</v>
      </c>
      <c r="E255" s="602" t="s">
        <v>283</v>
      </c>
      <c r="F255" s="604">
        <v>2.0874234</v>
      </c>
      <c r="G255" s="604" t="s">
        <v>303</v>
      </c>
      <c r="H255" s="602" t="s">
        <v>276</v>
      </c>
      <c r="I255" s="603" t="s">
        <v>322</v>
      </c>
      <c r="J255" s="602">
        <v>50</v>
      </c>
    </row>
    <row r="256" spans="2:10">
      <c r="B256" s="607" t="s">
        <v>291</v>
      </c>
      <c r="C256" s="606">
        <v>21</v>
      </c>
      <c r="D256" s="605">
        <v>42979</v>
      </c>
      <c r="E256" s="602" t="s">
        <v>283</v>
      </c>
      <c r="F256" s="604">
        <v>2.5641347999999997</v>
      </c>
      <c r="G256" s="604" t="s">
        <v>303</v>
      </c>
      <c r="H256" s="602" t="s">
        <v>276</v>
      </c>
      <c r="I256" s="603" t="s">
        <v>318</v>
      </c>
      <c r="J256" s="602">
        <v>54</v>
      </c>
    </row>
    <row r="257" spans="2:10">
      <c r="B257" s="607" t="s">
        <v>291</v>
      </c>
      <c r="C257" s="606">
        <v>22</v>
      </c>
      <c r="D257" s="605">
        <v>42983</v>
      </c>
      <c r="E257" s="602" t="s">
        <v>283</v>
      </c>
      <c r="F257" s="604">
        <v>2.0694810000000001</v>
      </c>
      <c r="G257" s="604" t="s">
        <v>303</v>
      </c>
      <c r="H257" s="602" t="s">
        <v>276</v>
      </c>
      <c r="I257" s="603" t="s">
        <v>318</v>
      </c>
      <c r="J257" s="602">
        <v>58</v>
      </c>
    </row>
    <row r="258" spans="2:10">
      <c r="B258" s="607" t="s">
        <v>291</v>
      </c>
      <c r="C258" s="606">
        <v>23</v>
      </c>
      <c r="D258" s="605">
        <v>42984</v>
      </c>
      <c r="E258" s="602" t="s">
        <v>283</v>
      </c>
      <c r="F258" s="604">
        <v>2.3480786999999999</v>
      </c>
      <c r="G258" s="604" t="s">
        <v>303</v>
      </c>
      <c r="H258" s="602" t="s">
        <v>276</v>
      </c>
      <c r="I258" s="603" t="s">
        <v>274</v>
      </c>
      <c r="J258" s="602">
        <v>59</v>
      </c>
    </row>
    <row r="259" spans="2:10">
      <c r="B259" s="607" t="s">
        <v>291</v>
      </c>
      <c r="C259" s="606">
        <v>24</v>
      </c>
      <c r="D259" s="605">
        <v>42985</v>
      </c>
      <c r="E259" s="602" t="s">
        <v>283</v>
      </c>
      <c r="F259" s="604">
        <v>2.2914234000000002</v>
      </c>
      <c r="G259" s="604" t="s">
        <v>303</v>
      </c>
      <c r="H259" s="602" t="s">
        <v>276</v>
      </c>
      <c r="I259" s="603" t="s">
        <v>274</v>
      </c>
      <c r="J259" s="602">
        <v>60</v>
      </c>
    </row>
    <row r="260" spans="2:10">
      <c r="B260" s="607" t="s">
        <v>291</v>
      </c>
      <c r="C260" s="606">
        <v>25</v>
      </c>
      <c r="D260" s="605">
        <v>42989</v>
      </c>
      <c r="E260" s="602" t="s">
        <v>283</v>
      </c>
      <c r="F260" s="604">
        <v>2.0473325999999998</v>
      </c>
      <c r="G260" s="604" t="s">
        <v>303</v>
      </c>
      <c r="H260" s="602" t="s">
        <v>276</v>
      </c>
      <c r="I260" s="603" t="s">
        <v>322</v>
      </c>
      <c r="J260" s="602">
        <v>63</v>
      </c>
    </row>
    <row r="261" spans="2:10">
      <c r="B261" s="607" t="s">
        <v>291</v>
      </c>
      <c r="C261" s="606">
        <v>26</v>
      </c>
      <c r="D261" s="605">
        <v>42990</v>
      </c>
      <c r="E261" s="602" t="s">
        <v>283</v>
      </c>
      <c r="F261" s="604">
        <v>1.4986645000000001</v>
      </c>
      <c r="G261" s="604" t="s">
        <v>303</v>
      </c>
      <c r="H261" s="602" t="s">
        <v>276</v>
      </c>
      <c r="I261" s="603" t="s">
        <v>274</v>
      </c>
      <c r="J261" s="602">
        <v>64</v>
      </c>
    </row>
    <row r="262" spans="2:10">
      <c r="B262" s="607" t="s">
        <v>291</v>
      </c>
      <c r="C262" s="606">
        <v>27</v>
      </c>
      <c r="D262" s="605">
        <v>43004</v>
      </c>
      <c r="E262" s="602" t="s">
        <v>283</v>
      </c>
      <c r="F262" s="604">
        <v>1.027666</v>
      </c>
      <c r="G262" s="604" t="s">
        <v>303</v>
      </c>
      <c r="H262" s="602" t="s">
        <v>276</v>
      </c>
      <c r="I262" s="603" t="s">
        <v>274</v>
      </c>
      <c r="J262" s="602">
        <v>65</v>
      </c>
    </row>
    <row r="263" spans="2:10">
      <c r="B263" s="607" t="s">
        <v>291</v>
      </c>
      <c r="C263" s="606">
        <v>28</v>
      </c>
      <c r="D263" s="605">
        <v>43024</v>
      </c>
      <c r="E263" s="602" t="s">
        <v>283</v>
      </c>
      <c r="F263" s="604">
        <v>1.9164367</v>
      </c>
      <c r="G263" s="604" t="s">
        <v>303</v>
      </c>
      <c r="H263" s="602" t="s">
        <v>276</v>
      </c>
      <c r="I263" s="603" t="s">
        <v>274</v>
      </c>
      <c r="J263" s="602">
        <v>66</v>
      </c>
    </row>
    <row r="264" spans="2:10">
      <c r="B264" s="607" t="s">
        <v>291</v>
      </c>
      <c r="C264" s="606">
        <v>29</v>
      </c>
      <c r="D264" s="605">
        <v>43025</v>
      </c>
      <c r="E264" s="602" t="s">
        <v>283</v>
      </c>
      <c r="F264" s="604">
        <v>1.8503258</v>
      </c>
      <c r="G264" s="604" t="s">
        <v>303</v>
      </c>
      <c r="H264" s="602" t="s">
        <v>276</v>
      </c>
      <c r="I264" s="603" t="s">
        <v>292</v>
      </c>
      <c r="J264" s="602">
        <v>68</v>
      </c>
    </row>
    <row r="265" spans="2:10">
      <c r="B265" s="607" t="s">
        <v>291</v>
      </c>
      <c r="C265" s="606">
        <v>30</v>
      </c>
      <c r="D265" s="605">
        <v>43026</v>
      </c>
      <c r="E265" s="602" t="s">
        <v>283</v>
      </c>
      <c r="F265" s="604">
        <v>1.4486183000000001</v>
      </c>
      <c r="G265" s="604" t="s">
        <v>303</v>
      </c>
      <c r="H265" s="602" t="s">
        <v>276</v>
      </c>
      <c r="I265" s="603" t="s">
        <v>292</v>
      </c>
      <c r="J265" s="602">
        <v>70</v>
      </c>
    </row>
    <row r="266" spans="2:10">
      <c r="B266" s="607" t="s">
        <v>291</v>
      </c>
      <c r="C266" s="606">
        <v>31</v>
      </c>
      <c r="D266" s="605">
        <v>43031</v>
      </c>
      <c r="E266" s="602" t="s">
        <v>283</v>
      </c>
      <c r="F266" s="604">
        <v>1.4272716999999999</v>
      </c>
      <c r="G266" s="604" t="s">
        <v>303</v>
      </c>
      <c r="H266" s="602" t="s">
        <v>276</v>
      </c>
      <c r="I266" s="603" t="s">
        <v>292</v>
      </c>
      <c r="J266" s="602">
        <v>72</v>
      </c>
    </row>
    <row r="267" spans="2:10">
      <c r="B267" s="607" t="s">
        <v>291</v>
      </c>
      <c r="C267" s="606">
        <v>32</v>
      </c>
      <c r="D267" s="605">
        <v>43032</v>
      </c>
      <c r="E267" s="602" t="s">
        <v>283</v>
      </c>
      <c r="F267" s="604">
        <v>1.5918258000000001</v>
      </c>
      <c r="G267" s="604" t="s">
        <v>303</v>
      </c>
      <c r="H267" s="602" t="s">
        <v>276</v>
      </c>
      <c r="I267" s="603" t="s">
        <v>318</v>
      </c>
      <c r="J267" s="602">
        <v>76</v>
      </c>
    </row>
    <row r="268" spans="2:10">
      <c r="B268" s="607" t="s">
        <v>291</v>
      </c>
      <c r="C268" s="606">
        <v>33</v>
      </c>
      <c r="D268" s="605">
        <v>43033</v>
      </c>
      <c r="E268" s="602" t="s">
        <v>283</v>
      </c>
      <c r="F268" s="604">
        <v>2.4849888</v>
      </c>
      <c r="G268" s="604" t="s">
        <v>303</v>
      </c>
      <c r="H268" s="602" t="s">
        <v>276</v>
      </c>
      <c r="I268" s="603" t="s">
        <v>292</v>
      </c>
      <c r="J268" s="602">
        <v>78</v>
      </c>
    </row>
    <row r="269" spans="2:10">
      <c r="B269" s="607" t="s">
        <v>291</v>
      </c>
      <c r="C269" s="606">
        <v>34</v>
      </c>
      <c r="D269" s="605">
        <v>43034</v>
      </c>
      <c r="E269" s="602" t="s">
        <v>283</v>
      </c>
      <c r="F269" s="604">
        <v>0.79238599999999992</v>
      </c>
      <c r="G269" s="604" t="s">
        <v>303</v>
      </c>
      <c r="H269" s="602" t="s">
        <v>276</v>
      </c>
      <c r="I269" s="603" t="s">
        <v>274</v>
      </c>
      <c r="J269" s="602">
        <v>79</v>
      </c>
    </row>
    <row r="270" spans="2:10">
      <c r="B270" s="607" t="s">
        <v>291</v>
      </c>
      <c r="C270" s="606">
        <v>35</v>
      </c>
      <c r="D270" s="605">
        <v>43035</v>
      </c>
      <c r="E270" s="602" t="s">
        <v>283</v>
      </c>
      <c r="F270" s="604">
        <v>1.6877679999999999</v>
      </c>
      <c r="G270" s="604" t="s">
        <v>303</v>
      </c>
      <c r="H270" s="602" t="s">
        <v>276</v>
      </c>
      <c r="I270" s="603" t="s">
        <v>292</v>
      </c>
      <c r="J270" s="602">
        <v>81</v>
      </c>
    </row>
    <row r="271" spans="2:10">
      <c r="B271" s="607" t="s">
        <v>291</v>
      </c>
      <c r="C271" s="606">
        <v>36</v>
      </c>
      <c r="D271" s="605">
        <v>43038</v>
      </c>
      <c r="E271" s="602" t="s">
        <v>283</v>
      </c>
      <c r="F271" s="604">
        <v>1.5848667000000001</v>
      </c>
      <c r="G271" s="604" t="s">
        <v>303</v>
      </c>
      <c r="H271" s="602" t="s">
        <v>276</v>
      </c>
      <c r="I271" s="603" t="s">
        <v>292</v>
      </c>
      <c r="J271" s="602">
        <v>83</v>
      </c>
    </row>
    <row r="272" spans="2:10">
      <c r="B272" s="607" t="s">
        <v>291</v>
      </c>
      <c r="C272" s="606">
        <v>37</v>
      </c>
      <c r="D272" s="605">
        <v>43039</v>
      </c>
      <c r="E272" s="602" t="s">
        <v>283</v>
      </c>
      <c r="F272" s="604">
        <v>0.8048341</v>
      </c>
      <c r="G272" s="604" t="s">
        <v>303</v>
      </c>
      <c r="H272" s="602" t="s">
        <v>276</v>
      </c>
      <c r="I272" s="603" t="s">
        <v>274</v>
      </c>
      <c r="J272" s="602">
        <v>84</v>
      </c>
    </row>
    <row r="273" spans="2:10">
      <c r="B273" s="607"/>
      <c r="C273" s="606"/>
      <c r="D273" s="605"/>
      <c r="E273" s="602"/>
      <c r="F273" s="604"/>
      <c r="G273" s="604"/>
      <c r="H273" s="602"/>
      <c r="I273" s="603"/>
      <c r="J273" s="602"/>
    </row>
    <row r="274" spans="2:10">
      <c r="B274" s="607" t="s">
        <v>320</v>
      </c>
      <c r="C274" s="606">
        <v>1</v>
      </c>
      <c r="D274" s="605">
        <v>42906</v>
      </c>
      <c r="E274" s="602" t="s">
        <v>283</v>
      </c>
      <c r="F274" s="604">
        <f>1211.5397/1000</f>
        <v>1.2115397000000001</v>
      </c>
      <c r="G274" s="604" t="s">
        <v>303</v>
      </c>
      <c r="H274" s="602" t="s">
        <v>275</v>
      </c>
      <c r="I274" s="603" t="s">
        <v>318</v>
      </c>
      <c r="J274" s="602">
        <v>4</v>
      </c>
    </row>
    <row r="275" spans="2:10">
      <c r="B275" s="607" t="s">
        <v>320</v>
      </c>
      <c r="C275" s="606">
        <v>2</v>
      </c>
      <c r="D275" s="605">
        <v>42907</v>
      </c>
      <c r="E275" s="602" t="s">
        <v>283</v>
      </c>
      <c r="F275" s="604">
        <f>317.6562/1000</f>
        <v>0.3176562</v>
      </c>
      <c r="G275" s="604" t="s">
        <v>303</v>
      </c>
      <c r="H275" s="602" t="s">
        <v>275</v>
      </c>
      <c r="I275" s="603" t="s">
        <v>321</v>
      </c>
      <c r="J275" s="602">
        <v>9</v>
      </c>
    </row>
    <row r="276" spans="2:10">
      <c r="B276" s="607" t="s">
        <v>320</v>
      </c>
      <c r="C276" s="606">
        <v>3</v>
      </c>
      <c r="D276" s="605">
        <v>42908</v>
      </c>
      <c r="E276" s="602" t="s">
        <v>283</v>
      </c>
      <c r="F276" s="604">
        <f>270.6909/1000</f>
        <v>0.27069090000000001</v>
      </c>
      <c r="G276" s="604" t="s">
        <v>303</v>
      </c>
      <c r="H276" s="602" t="s">
        <v>275</v>
      </c>
      <c r="I276" s="603" t="s">
        <v>318</v>
      </c>
      <c r="J276" s="602">
        <v>13</v>
      </c>
    </row>
    <row r="277" spans="2:10">
      <c r="B277" s="607" t="s">
        <v>320</v>
      </c>
      <c r="C277" s="606">
        <v>4</v>
      </c>
      <c r="D277" s="605">
        <v>42979</v>
      </c>
      <c r="E277" s="602" t="s">
        <v>283</v>
      </c>
      <c r="F277" s="604">
        <v>6.5519399999999964E-2</v>
      </c>
      <c r="G277" s="604" t="s">
        <v>303</v>
      </c>
      <c r="H277" s="602" t="s">
        <v>275</v>
      </c>
      <c r="I277" s="603" t="s">
        <v>387</v>
      </c>
      <c r="J277" s="602">
        <v>19</v>
      </c>
    </row>
    <row r="278" spans="2:10">
      <c r="B278" s="607" t="s">
        <v>320</v>
      </c>
      <c r="C278" s="606">
        <v>5</v>
      </c>
      <c r="D278" s="605">
        <v>42983</v>
      </c>
      <c r="E278" s="602" t="s">
        <v>283</v>
      </c>
      <c r="F278" s="604">
        <v>0.63085780000000014</v>
      </c>
      <c r="G278" s="604" t="s">
        <v>303</v>
      </c>
      <c r="H278" s="602" t="s">
        <v>275</v>
      </c>
      <c r="I278" s="603" t="s">
        <v>318</v>
      </c>
      <c r="J278" s="602">
        <v>23</v>
      </c>
    </row>
    <row r="279" spans="2:10">
      <c r="B279" s="607" t="s">
        <v>320</v>
      </c>
      <c r="C279" s="606">
        <v>6</v>
      </c>
      <c r="D279" s="605">
        <v>43032</v>
      </c>
      <c r="E279" s="602" t="s">
        <v>283</v>
      </c>
      <c r="F279" s="604">
        <v>0.95310870000000003</v>
      </c>
      <c r="G279" s="604" t="s">
        <v>303</v>
      </c>
      <c r="H279" s="602" t="s">
        <v>275</v>
      </c>
      <c r="I279" s="603" t="s">
        <v>394</v>
      </c>
      <c r="J279" s="602">
        <v>30</v>
      </c>
    </row>
    <row r="280" spans="2:10">
      <c r="B280" s="607"/>
      <c r="C280" s="606"/>
      <c r="D280" s="605"/>
      <c r="E280" s="602"/>
      <c r="F280" s="604"/>
      <c r="G280" s="604"/>
      <c r="H280" s="602"/>
      <c r="I280" s="603"/>
      <c r="J280" s="602"/>
    </row>
    <row r="281" spans="2:10">
      <c r="B281" s="607" t="s">
        <v>320</v>
      </c>
      <c r="C281" s="606">
        <v>1</v>
      </c>
      <c r="D281" s="605">
        <v>42906</v>
      </c>
      <c r="E281" s="602" t="s">
        <v>283</v>
      </c>
      <c r="F281" s="604">
        <f>13.0435/1000</f>
        <v>1.30435E-2</v>
      </c>
      <c r="G281" s="604" t="s">
        <v>303</v>
      </c>
      <c r="H281" s="602" t="s">
        <v>286</v>
      </c>
      <c r="I281" s="603" t="s">
        <v>318</v>
      </c>
      <c r="J281" s="602">
        <v>4</v>
      </c>
    </row>
    <row r="282" spans="2:10">
      <c r="B282" s="607" t="s">
        <v>320</v>
      </c>
      <c r="C282" s="606">
        <v>2</v>
      </c>
      <c r="D282" s="605">
        <v>42907</v>
      </c>
      <c r="E282" s="602" t="s">
        <v>283</v>
      </c>
      <c r="F282" s="604">
        <f>14.8163/1000</f>
        <v>1.4816299999999999E-2</v>
      </c>
      <c r="G282" s="604" t="s">
        <v>303</v>
      </c>
      <c r="H282" s="602" t="s">
        <v>286</v>
      </c>
      <c r="I282" s="603" t="s">
        <v>321</v>
      </c>
      <c r="J282" s="602">
        <v>9</v>
      </c>
    </row>
    <row r="283" spans="2:10">
      <c r="B283" s="607" t="s">
        <v>320</v>
      </c>
      <c r="C283" s="606">
        <v>3</v>
      </c>
      <c r="D283" s="605">
        <v>42908</v>
      </c>
      <c r="E283" s="602" t="s">
        <v>283</v>
      </c>
      <c r="F283" s="604">
        <f>21.135/1000</f>
        <v>2.1135000000000001E-2</v>
      </c>
      <c r="G283" s="604" t="s">
        <v>303</v>
      </c>
      <c r="H283" s="602" t="s">
        <v>286</v>
      </c>
      <c r="I283" s="603" t="s">
        <v>318</v>
      </c>
      <c r="J283" s="602">
        <v>13</v>
      </c>
    </row>
    <row r="284" spans="2:10">
      <c r="B284" s="607" t="s">
        <v>320</v>
      </c>
      <c r="C284" s="606">
        <v>4</v>
      </c>
      <c r="D284" s="605">
        <v>42979</v>
      </c>
      <c r="E284" s="602" t="s">
        <v>283</v>
      </c>
      <c r="F284" s="604">
        <v>-1.0716599999999998E-2</v>
      </c>
      <c r="G284" s="604" t="s">
        <v>303</v>
      </c>
      <c r="H284" s="602" t="s">
        <v>286</v>
      </c>
      <c r="I284" s="603" t="s">
        <v>387</v>
      </c>
      <c r="J284" s="602">
        <v>19</v>
      </c>
    </row>
    <row r="285" spans="2:10">
      <c r="B285" s="607" t="s">
        <v>320</v>
      </c>
      <c r="C285" s="606">
        <v>5</v>
      </c>
      <c r="D285" s="605">
        <v>42983</v>
      </c>
      <c r="E285" s="602" t="s">
        <v>283</v>
      </c>
      <c r="F285" s="604">
        <v>-7.3917000000000002E-3</v>
      </c>
      <c r="G285" s="604" t="s">
        <v>303</v>
      </c>
      <c r="H285" s="602" t="s">
        <v>286</v>
      </c>
      <c r="I285" s="603" t="s">
        <v>318</v>
      </c>
      <c r="J285" s="602">
        <v>23</v>
      </c>
    </row>
    <row r="286" spans="2:10">
      <c r="B286" s="607" t="s">
        <v>320</v>
      </c>
      <c r="C286" s="606">
        <v>6</v>
      </c>
      <c r="D286" s="605">
        <v>43032</v>
      </c>
      <c r="E286" s="602" t="s">
        <v>283</v>
      </c>
      <c r="F286" s="604">
        <v>1.2686799999999998E-2</v>
      </c>
      <c r="G286" s="604" t="s">
        <v>303</v>
      </c>
      <c r="H286" s="602" t="s">
        <v>286</v>
      </c>
      <c r="I286" s="603" t="s">
        <v>394</v>
      </c>
      <c r="J286" s="602">
        <v>30</v>
      </c>
    </row>
    <row r="287" spans="2:10" s="581" customFormat="1" ht="14.4">
      <c r="B287" s="617"/>
      <c r="C287" s="617"/>
      <c r="D287" s="618"/>
      <c r="E287" s="617"/>
      <c r="F287" s="619"/>
      <c r="G287" s="617"/>
      <c r="H287" s="617"/>
      <c r="I287" s="617"/>
      <c r="J287" s="617"/>
    </row>
    <row r="288" spans="2:10">
      <c r="B288" s="607" t="s">
        <v>272</v>
      </c>
      <c r="C288" s="606">
        <v>1</v>
      </c>
      <c r="D288" s="605">
        <v>42801</v>
      </c>
      <c r="E288" s="602" t="s">
        <v>273</v>
      </c>
      <c r="F288" s="604">
        <v>0.47779200000000005</v>
      </c>
      <c r="G288" s="604" t="s">
        <v>303</v>
      </c>
      <c r="H288" s="602" t="s">
        <v>275</v>
      </c>
      <c r="I288" s="603" t="s">
        <v>274</v>
      </c>
      <c r="J288" s="602">
        <v>1</v>
      </c>
    </row>
    <row r="289" spans="2:10">
      <c r="B289" s="607" t="s">
        <v>272</v>
      </c>
      <c r="C289" s="606">
        <v>2</v>
      </c>
      <c r="D289" s="605">
        <v>42803</v>
      </c>
      <c r="E289" s="602" t="s">
        <v>273</v>
      </c>
      <c r="F289" s="604">
        <v>0.50290400000000002</v>
      </c>
      <c r="G289" s="604" t="s">
        <v>303</v>
      </c>
      <c r="H289" s="602" t="s">
        <v>275</v>
      </c>
      <c r="I289" s="603" t="s">
        <v>274</v>
      </c>
      <c r="J289" s="602">
        <v>2</v>
      </c>
    </row>
    <row r="290" spans="2:10">
      <c r="B290" s="607" t="s">
        <v>272</v>
      </c>
      <c r="C290" s="606">
        <v>3</v>
      </c>
      <c r="D290" s="605">
        <v>42858</v>
      </c>
      <c r="E290" s="602" t="s">
        <v>283</v>
      </c>
      <c r="F290" s="604">
        <v>0.40296380000000004</v>
      </c>
      <c r="G290" s="604" t="s">
        <v>303</v>
      </c>
      <c r="H290" s="602" t="s">
        <v>275</v>
      </c>
      <c r="I290" s="603" t="s">
        <v>274</v>
      </c>
      <c r="J290" s="602">
        <v>3</v>
      </c>
    </row>
    <row r="291" spans="2:10">
      <c r="B291" s="607" t="s">
        <v>272</v>
      </c>
      <c r="C291" s="606">
        <v>4</v>
      </c>
      <c r="D291" s="605">
        <v>42859</v>
      </c>
      <c r="E291" s="602" t="s">
        <v>283</v>
      </c>
      <c r="F291" s="604">
        <v>0.70841270000000012</v>
      </c>
      <c r="G291" s="604" t="s">
        <v>303</v>
      </c>
      <c r="H291" s="602" t="s">
        <v>275</v>
      </c>
      <c r="I291" s="603" t="s">
        <v>274</v>
      </c>
      <c r="J291" s="602">
        <v>4</v>
      </c>
    </row>
    <row r="292" spans="2:10">
      <c r="B292" s="607" t="s">
        <v>272</v>
      </c>
      <c r="C292" s="606">
        <v>5</v>
      </c>
      <c r="D292" s="605">
        <v>42877</v>
      </c>
      <c r="E292" s="602" t="s">
        <v>283</v>
      </c>
      <c r="F292" s="604">
        <v>-0.61235279999999992</v>
      </c>
      <c r="G292" s="604" t="s">
        <v>303</v>
      </c>
      <c r="H292" s="602" t="s">
        <v>275</v>
      </c>
      <c r="I292" s="603" t="s">
        <v>292</v>
      </c>
      <c r="J292" s="602">
        <v>6</v>
      </c>
    </row>
    <row r="293" spans="2:10">
      <c r="B293" s="607" t="s">
        <v>272</v>
      </c>
      <c r="C293" s="606">
        <v>6</v>
      </c>
      <c r="D293" s="605">
        <v>42878</v>
      </c>
      <c r="E293" s="602" t="s">
        <v>283</v>
      </c>
      <c r="F293" s="604">
        <v>-0.78956199999999999</v>
      </c>
      <c r="G293" s="604" t="s">
        <v>303</v>
      </c>
      <c r="H293" s="602" t="s">
        <v>275</v>
      </c>
      <c r="I293" s="603" t="s">
        <v>274</v>
      </c>
      <c r="J293" s="602">
        <v>7</v>
      </c>
    </row>
    <row r="294" spans="2:10">
      <c r="B294" s="607" t="s">
        <v>272</v>
      </c>
      <c r="C294" s="606">
        <v>7</v>
      </c>
      <c r="D294" s="605">
        <v>42905</v>
      </c>
      <c r="E294" s="602" t="s">
        <v>283</v>
      </c>
      <c r="F294" s="604">
        <v>0</v>
      </c>
      <c r="G294" s="604" t="s">
        <v>303</v>
      </c>
      <c r="H294" s="602" t="s">
        <v>275</v>
      </c>
      <c r="I294" s="603" t="s">
        <v>322</v>
      </c>
      <c r="J294" s="602">
        <v>10</v>
      </c>
    </row>
    <row r="295" spans="2:10">
      <c r="B295" s="607" t="s">
        <v>272</v>
      </c>
      <c r="C295" s="606">
        <v>8</v>
      </c>
      <c r="D295" s="605">
        <v>42906</v>
      </c>
      <c r="E295" s="602" t="s">
        <v>283</v>
      </c>
      <c r="F295" s="604">
        <f>2843.0546/1000</f>
        <v>2.8430545999999999</v>
      </c>
      <c r="G295" s="604" t="s">
        <v>303</v>
      </c>
      <c r="H295" s="602" t="s">
        <v>275</v>
      </c>
      <c r="I295" s="603" t="s">
        <v>318</v>
      </c>
      <c r="J295" s="602">
        <v>14</v>
      </c>
    </row>
    <row r="296" spans="2:10">
      <c r="B296" s="607" t="s">
        <v>272</v>
      </c>
      <c r="C296" s="606">
        <v>9</v>
      </c>
      <c r="D296" s="605">
        <v>42907</v>
      </c>
      <c r="E296" s="602" t="s">
        <v>283</v>
      </c>
      <c r="F296" s="604">
        <f>2987.4161/1000</f>
        <v>2.9874160999999999</v>
      </c>
      <c r="G296" s="604" t="s">
        <v>303</v>
      </c>
      <c r="H296" s="602" t="s">
        <v>275</v>
      </c>
      <c r="I296" s="603" t="s">
        <v>318</v>
      </c>
      <c r="J296" s="602">
        <v>18</v>
      </c>
    </row>
    <row r="297" spans="2:10">
      <c r="B297" s="607" t="s">
        <v>272</v>
      </c>
      <c r="C297" s="606">
        <v>10</v>
      </c>
      <c r="D297" s="605">
        <v>42908</v>
      </c>
      <c r="E297" s="602" t="s">
        <v>283</v>
      </c>
      <c r="F297" s="604">
        <f>3279.6262/1000</f>
        <v>3.2796262</v>
      </c>
      <c r="G297" s="604" t="s">
        <v>303</v>
      </c>
      <c r="H297" s="602" t="s">
        <v>275</v>
      </c>
      <c r="I297" s="603" t="s">
        <v>318</v>
      </c>
      <c r="J297" s="602">
        <v>22</v>
      </c>
    </row>
    <row r="298" spans="2:10">
      <c r="B298" s="607" t="s">
        <v>272</v>
      </c>
      <c r="C298" s="606">
        <v>11</v>
      </c>
      <c r="D298" s="605">
        <v>42922</v>
      </c>
      <c r="E298" s="602" t="s">
        <v>283</v>
      </c>
      <c r="F298" s="604">
        <v>0.72191240000000056</v>
      </c>
      <c r="G298" s="604" t="s">
        <v>303</v>
      </c>
      <c r="H298" s="602" t="s">
        <v>275</v>
      </c>
      <c r="I298" s="603" t="s">
        <v>274</v>
      </c>
      <c r="J298" s="602">
        <v>23</v>
      </c>
    </row>
    <row r="299" spans="2:10">
      <c r="B299" s="607" t="s">
        <v>272</v>
      </c>
      <c r="C299" s="606">
        <v>12</v>
      </c>
      <c r="D299" s="605">
        <v>42923</v>
      </c>
      <c r="E299" s="602" t="s">
        <v>283</v>
      </c>
      <c r="F299" s="604">
        <v>3.6159945000000002</v>
      </c>
      <c r="G299" s="604" t="s">
        <v>303</v>
      </c>
      <c r="H299" s="602" t="s">
        <v>275</v>
      </c>
      <c r="I299" s="603" t="s">
        <v>322</v>
      </c>
      <c r="J299" s="602">
        <v>26</v>
      </c>
    </row>
    <row r="300" spans="2:10">
      <c r="B300" s="607" t="s">
        <v>272</v>
      </c>
      <c r="C300" s="606">
        <v>13</v>
      </c>
      <c r="D300" s="605" t="s">
        <v>353</v>
      </c>
      <c r="E300" s="602" t="s">
        <v>283</v>
      </c>
      <c r="F300" s="604">
        <v>5.0590689999999991</v>
      </c>
      <c r="G300" s="604" t="s">
        <v>303</v>
      </c>
      <c r="H300" s="602" t="s">
        <v>275</v>
      </c>
      <c r="I300" s="603" t="s">
        <v>274</v>
      </c>
      <c r="J300" s="602">
        <v>27</v>
      </c>
    </row>
    <row r="301" spans="2:10">
      <c r="B301" s="607" t="s">
        <v>272</v>
      </c>
      <c r="C301" s="606">
        <v>14</v>
      </c>
      <c r="D301" s="605">
        <v>42943</v>
      </c>
      <c r="E301" s="602" t="s">
        <v>283</v>
      </c>
      <c r="F301" s="604">
        <v>4.9254460999999994</v>
      </c>
      <c r="G301" s="604" t="s">
        <v>303</v>
      </c>
      <c r="H301" s="602" t="s">
        <v>275</v>
      </c>
      <c r="I301" s="603" t="s">
        <v>274</v>
      </c>
      <c r="J301" s="602">
        <v>28</v>
      </c>
    </row>
    <row r="302" spans="2:10">
      <c r="B302" s="607" t="s">
        <v>272</v>
      </c>
      <c r="C302" s="606">
        <v>15</v>
      </c>
      <c r="D302" s="605">
        <v>42947</v>
      </c>
      <c r="E302" s="602" t="s">
        <v>283</v>
      </c>
      <c r="F302" s="604">
        <v>4.4785538000000003</v>
      </c>
      <c r="G302" s="604" t="s">
        <v>303</v>
      </c>
      <c r="H302" s="602" t="s">
        <v>275</v>
      </c>
      <c r="I302" s="603" t="s">
        <v>292</v>
      </c>
      <c r="J302" s="602">
        <v>30</v>
      </c>
    </row>
    <row r="303" spans="2:10">
      <c r="B303" s="607" t="s">
        <v>272</v>
      </c>
      <c r="C303" s="606">
        <v>16</v>
      </c>
      <c r="D303" s="605">
        <v>42948</v>
      </c>
      <c r="E303" s="602" t="s">
        <v>283</v>
      </c>
      <c r="F303" s="604">
        <v>3.7978496999999991</v>
      </c>
      <c r="G303" s="604" t="s">
        <v>303</v>
      </c>
      <c r="H303" s="602" t="s">
        <v>275</v>
      </c>
      <c r="I303" s="603" t="s">
        <v>318</v>
      </c>
      <c r="J303" s="602">
        <f>J302+4</f>
        <v>34</v>
      </c>
    </row>
    <row r="304" spans="2:10">
      <c r="B304" s="607" t="s">
        <v>272</v>
      </c>
      <c r="C304" s="606">
        <v>17</v>
      </c>
      <c r="D304" s="605">
        <v>42949</v>
      </c>
      <c r="E304" s="602" t="s">
        <v>283</v>
      </c>
      <c r="F304" s="604">
        <v>4.9298487</v>
      </c>
      <c r="G304" s="604" t="s">
        <v>303</v>
      </c>
      <c r="H304" s="602" t="s">
        <v>275</v>
      </c>
      <c r="I304" s="603" t="s">
        <v>318</v>
      </c>
      <c r="J304" s="602">
        <f>J303+4</f>
        <v>38</v>
      </c>
    </row>
    <row r="305" spans="2:10">
      <c r="B305" s="607" t="s">
        <v>272</v>
      </c>
      <c r="C305" s="606">
        <v>18</v>
      </c>
      <c r="D305" s="605">
        <v>42950</v>
      </c>
      <c r="E305" s="602" t="s">
        <v>283</v>
      </c>
      <c r="F305" s="604">
        <v>3.5766339999999981</v>
      </c>
      <c r="G305" s="604" t="s">
        <v>303</v>
      </c>
      <c r="H305" s="602" t="s">
        <v>275</v>
      </c>
      <c r="I305" s="603" t="s">
        <v>318</v>
      </c>
      <c r="J305" s="602">
        <f>J304+4</f>
        <v>42</v>
      </c>
    </row>
    <row r="306" spans="2:10">
      <c r="B306" s="607" t="s">
        <v>272</v>
      </c>
      <c r="C306" s="606">
        <v>19</v>
      </c>
      <c r="D306" s="605">
        <v>42957</v>
      </c>
      <c r="E306" s="602" t="s">
        <v>283</v>
      </c>
      <c r="F306" s="604">
        <v>3.0973909000000002</v>
      </c>
      <c r="G306" s="604" t="s">
        <v>303</v>
      </c>
      <c r="H306" s="602" t="s">
        <v>275</v>
      </c>
      <c r="I306" s="603" t="s">
        <v>274</v>
      </c>
      <c r="J306" s="602">
        <f>J305+1</f>
        <v>43</v>
      </c>
    </row>
    <row r="307" spans="2:10">
      <c r="B307" s="607" t="s">
        <v>272</v>
      </c>
      <c r="C307" s="606">
        <v>20</v>
      </c>
      <c r="D307" s="605">
        <v>42958</v>
      </c>
      <c r="E307" s="602" t="s">
        <v>283</v>
      </c>
      <c r="F307" s="604">
        <v>3.3408777000000014</v>
      </c>
      <c r="G307" s="604" t="s">
        <v>303</v>
      </c>
      <c r="H307" s="602" t="s">
        <v>275</v>
      </c>
      <c r="I307" s="603" t="s">
        <v>274</v>
      </c>
      <c r="J307" s="602">
        <f>J306+1</f>
        <v>44</v>
      </c>
    </row>
    <row r="308" spans="2:10">
      <c r="B308" s="607" t="s">
        <v>272</v>
      </c>
      <c r="C308" s="606">
        <v>21</v>
      </c>
      <c r="D308" s="605">
        <v>42975</v>
      </c>
      <c r="E308" s="602" t="s">
        <v>283</v>
      </c>
      <c r="F308" s="604">
        <v>5.0472237999999976</v>
      </c>
      <c r="G308" s="604" t="s">
        <v>303</v>
      </c>
      <c r="H308" s="602" t="s">
        <v>275</v>
      </c>
      <c r="I308" s="603" t="s">
        <v>318</v>
      </c>
      <c r="J308" s="602">
        <f>J307+4</f>
        <v>48</v>
      </c>
    </row>
    <row r="309" spans="2:10">
      <c r="B309" s="607" t="s">
        <v>272</v>
      </c>
      <c r="C309" s="606">
        <v>22</v>
      </c>
      <c r="D309" s="605">
        <v>42976</v>
      </c>
      <c r="E309" s="602" t="s">
        <v>283</v>
      </c>
      <c r="F309" s="604">
        <v>3.743186000000001</v>
      </c>
      <c r="G309" s="604" t="s">
        <v>303</v>
      </c>
      <c r="H309" s="602" t="s">
        <v>275</v>
      </c>
      <c r="I309" s="603" t="s">
        <v>318</v>
      </c>
      <c r="J309" s="602">
        <f>J308+4</f>
        <v>52</v>
      </c>
    </row>
    <row r="310" spans="2:10">
      <c r="B310" s="607" t="s">
        <v>272</v>
      </c>
      <c r="C310" s="606">
        <v>23</v>
      </c>
      <c r="D310" s="605">
        <v>42977</v>
      </c>
      <c r="E310" s="602" t="s">
        <v>283</v>
      </c>
      <c r="F310" s="604">
        <v>4.6091303000000021</v>
      </c>
      <c r="G310" s="604" t="s">
        <v>303</v>
      </c>
      <c r="H310" s="602" t="s">
        <v>275</v>
      </c>
      <c r="I310" s="603" t="s">
        <v>274</v>
      </c>
      <c r="J310" s="602">
        <f>J309+1</f>
        <v>53</v>
      </c>
    </row>
    <row r="311" spans="2:10">
      <c r="B311" s="607" t="s">
        <v>272</v>
      </c>
      <c r="C311" s="606">
        <v>24</v>
      </c>
      <c r="D311" s="605">
        <v>42978</v>
      </c>
      <c r="E311" s="602" t="s">
        <v>283</v>
      </c>
      <c r="F311" s="604">
        <v>4.4532207999999978</v>
      </c>
      <c r="G311" s="604" t="s">
        <v>303</v>
      </c>
      <c r="H311" s="602" t="s">
        <v>275</v>
      </c>
      <c r="I311" s="603" t="s">
        <v>322</v>
      </c>
      <c r="J311" s="602">
        <f>J310+3</f>
        <v>56</v>
      </c>
    </row>
    <row r="312" spans="2:10">
      <c r="B312" s="607" t="s">
        <v>272</v>
      </c>
      <c r="C312" s="606">
        <v>25</v>
      </c>
      <c r="D312" s="605">
        <v>42979</v>
      </c>
      <c r="E312" s="602" t="s">
        <v>283</v>
      </c>
      <c r="F312" s="604">
        <v>3.0189123999999992</v>
      </c>
      <c r="G312" s="604" t="s">
        <v>303</v>
      </c>
      <c r="H312" s="602" t="s">
        <v>275</v>
      </c>
      <c r="I312" s="603" t="s">
        <v>318</v>
      </c>
      <c r="J312" s="602">
        <v>60</v>
      </c>
    </row>
    <row r="313" spans="2:10">
      <c r="B313" s="607" t="s">
        <v>272</v>
      </c>
      <c r="C313" s="606">
        <v>26</v>
      </c>
      <c r="D313" s="605">
        <v>42983</v>
      </c>
      <c r="E313" s="602" t="s">
        <v>283</v>
      </c>
      <c r="F313" s="604">
        <v>6.289291699999997</v>
      </c>
      <c r="G313" s="604" t="s">
        <v>303</v>
      </c>
      <c r="H313" s="602" t="s">
        <v>275</v>
      </c>
      <c r="I313" s="603" t="s">
        <v>292</v>
      </c>
      <c r="J313" s="602">
        <v>62</v>
      </c>
    </row>
    <row r="314" spans="2:10">
      <c r="B314" s="607" t="s">
        <v>272</v>
      </c>
      <c r="C314" s="606">
        <v>27</v>
      </c>
      <c r="D314" s="605">
        <v>42984</v>
      </c>
      <c r="E314" s="602" t="s">
        <v>283</v>
      </c>
      <c r="F314" s="604">
        <v>2.8260402000000009</v>
      </c>
      <c r="G314" s="604" t="s">
        <v>303</v>
      </c>
      <c r="H314" s="602" t="s">
        <v>275</v>
      </c>
      <c r="I314" s="603" t="s">
        <v>274</v>
      </c>
      <c r="J314" s="602">
        <v>63</v>
      </c>
    </row>
    <row r="315" spans="2:10">
      <c r="B315" s="607" t="s">
        <v>272</v>
      </c>
      <c r="C315" s="606">
        <v>28</v>
      </c>
      <c r="D315" s="605">
        <v>42989</v>
      </c>
      <c r="E315" s="602" t="s">
        <v>283</v>
      </c>
      <c r="F315" s="604">
        <v>3.4494126000000009</v>
      </c>
      <c r="G315" s="604" t="s">
        <v>303</v>
      </c>
      <c r="H315" s="602" t="s">
        <v>275</v>
      </c>
      <c r="I315" s="603" t="s">
        <v>292</v>
      </c>
      <c r="J315" s="602">
        <v>65</v>
      </c>
    </row>
    <row r="316" spans="2:10">
      <c r="B316" s="607" t="s">
        <v>272</v>
      </c>
      <c r="C316" s="606">
        <v>29</v>
      </c>
      <c r="D316" s="605">
        <v>42990</v>
      </c>
      <c r="E316" s="602" t="s">
        <v>283</v>
      </c>
      <c r="F316" s="604">
        <v>1.6445275999999991</v>
      </c>
      <c r="G316" s="604" t="s">
        <v>303</v>
      </c>
      <c r="H316" s="602" t="s">
        <v>275</v>
      </c>
      <c r="I316" s="603" t="s">
        <v>274</v>
      </c>
      <c r="J316" s="602">
        <v>66</v>
      </c>
    </row>
    <row r="317" spans="2:10">
      <c r="B317" s="607" t="s">
        <v>272</v>
      </c>
      <c r="C317" s="606">
        <v>30</v>
      </c>
      <c r="D317" s="605">
        <v>43004</v>
      </c>
      <c r="E317" s="602" t="s">
        <v>283</v>
      </c>
      <c r="F317" s="604">
        <v>1.1280371999999994</v>
      </c>
      <c r="G317" s="604" t="s">
        <v>303</v>
      </c>
      <c r="H317" s="602" t="s">
        <v>275</v>
      </c>
      <c r="I317" s="603" t="s">
        <v>274</v>
      </c>
      <c r="J317" s="602">
        <v>67</v>
      </c>
    </row>
    <row r="318" spans="2:10">
      <c r="B318" s="607" t="s">
        <v>272</v>
      </c>
      <c r="C318" s="606">
        <v>31</v>
      </c>
      <c r="D318" s="605">
        <v>43005</v>
      </c>
      <c r="E318" s="602" t="s">
        <v>283</v>
      </c>
      <c r="F318" s="604">
        <v>1.7195077000000003</v>
      </c>
      <c r="G318" s="604" t="s">
        <v>303</v>
      </c>
      <c r="H318" s="602" t="s">
        <v>275</v>
      </c>
      <c r="I318" s="603" t="s">
        <v>274</v>
      </c>
      <c r="J318" s="602">
        <v>68</v>
      </c>
    </row>
    <row r="319" spans="2:10">
      <c r="B319" s="607" t="s">
        <v>272</v>
      </c>
      <c r="C319" s="606">
        <v>32</v>
      </c>
      <c r="D319" s="605">
        <v>43006</v>
      </c>
      <c r="E319" s="602" t="s">
        <v>283</v>
      </c>
      <c r="F319" s="604">
        <v>1.687659900000001</v>
      </c>
      <c r="G319" s="604" t="s">
        <v>303</v>
      </c>
      <c r="H319" s="602" t="s">
        <v>275</v>
      </c>
      <c r="I319" s="603" t="s">
        <v>274</v>
      </c>
      <c r="J319" s="602">
        <v>69</v>
      </c>
    </row>
    <row r="320" spans="2:10">
      <c r="B320" s="607" t="s">
        <v>272</v>
      </c>
      <c r="C320" s="606">
        <v>33</v>
      </c>
      <c r="D320" s="605">
        <v>43014</v>
      </c>
      <c r="E320" s="602" t="s">
        <v>283</v>
      </c>
      <c r="F320" s="604">
        <v>2.4603115999999994</v>
      </c>
      <c r="G320" s="604" t="s">
        <v>303</v>
      </c>
      <c r="H320" s="602" t="s">
        <v>275</v>
      </c>
      <c r="I320" s="603" t="s">
        <v>274</v>
      </c>
      <c r="J320" s="602">
        <v>70</v>
      </c>
    </row>
    <row r="321" spans="2:10">
      <c r="B321" s="607" t="s">
        <v>272</v>
      </c>
      <c r="C321" s="606">
        <v>34</v>
      </c>
      <c r="D321" s="605">
        <v>43017</v>
      </c>
      <c r="E321" s="602" t="s">
        <v>283</v>
      </c>
      <c r="F321" s="604">
        <v>1.7148984999999999</v>
      </c>
      <c r="G321" s="604" t="s">
        <v>303</v>
      </c>
      <c r="H321" s="602" t="s">
        <v>275</v>
      </c>
      <c r="I321" s="603" t="s">
        <v>274</v>
      </c>
      <c r="J321" s="602">
        <v>71</v>
      </c>
    </row>
    <row r="322" spans="2:10">
      <c r="B322" s="607" t="s">
        <v>272</v>
      </c>
      <c r="C322" s="606">
        <v>35</v>
      </c>
      <c r="D322" s="605">
        <v>43018</v>
      </c>
      <c r="E322" s="602" t="s">
        <v>283</v>
      </c>
      <c r="F322" s="604">
        <v>2.0009078000000011</v>
      </c>
      <c r="G322" s="604" t="s">
        <v>303</v>
      </c>
      <c r="H322" s="602" t="s">
        <v>275</v>
      </c>
      <c r="I322" s="603" t="s">
        <v>274</v>
      </c>
      <c r="J322" s="602">
        <v>72</v>
      </c>
    </row>
    <row r="323" spans="2:10">
      <c r="B323" s="607" t="s">
        <v>272</v>
      </c>
      <c r="C323" s="606">
        <v>36</v>
      </c>
      <c r="D323" s="605">
        <v>43024</v>
      </c>
      <c r="E323" s="602" t="s">
        <v>283</v>
      </c>
      <c r="F323" s="604">
        <v>2.3582926</v>
      </c>
      <c r="G323" s="604" t="s">
        <v>303</v>
      </c>
      <c r="H323" s="602" t="s">
        <v>275</v>
      </c>
      <c r="I323" s="603" t="s">
        <v>292</v>
      </c>
      <c r="J323" s="602">
        <v>74</v>
      </c>
    </row>
    <row r="324" spans="2:10">
      <c r="B324" s="607" t="s">
        <v>272</v>
      </c>
      <c r="C324" s="606">
        <v>37</v>
      </c>
      <c r="D324" s="605">
        <v>43025</v>
      </c>
      <c r="E324" s="602" t="s">
        <v>283</v>
      </c>
      <c r="F324" s="604">
        <v>2.0874535999999995</v>
      </c>
      <c r="G324" s="604" t="s">
        <v>303</v>
      </c>
      <c r="H324" s="602" t="s">
        <v>275</v>
      </c>
      <c r="I324" s="603" t="s">
        <v>292</v>
      </c>
      <c r="J324" s="602">
        <v>76</v>
      </c>
    </row>
    <row r="325" spans="2:10">
      <c r="B325" s="607" t="s">
        <v>272</v>
      </c>
      <c r="C325" s="606">
        <v>38</v>
      </c>
      <c r="D325" s="605">
        <v>43026</v>
      </c>
      <c r="E325" s="602" t="s">
        <v>283</v>
      </c>
      <c r="F325" s="604">
        <v>2.1679361999999989</v>
      </c>
      <c r="G325" s="604" t="s">
        <v>303</v>
      </c>
      <c r="H325" s="602" t="s">
        <v>275</v>
      </c>
      <c r="I325" s="603" t="s">
        <v>274</v>
      </c>
      <c r="J325" s="602">
        <v>77</v>
      </c>
    </row>
    <row r="326" spans="2:10">
      <c r="B326" s="607" t="s">
        <v>272</v>
      </c>
      <c r="C326" s="606">
        <v>39</v>
      </c>
      <c r="D326" s="605">
        <v>43031</v>
      </c>
      <c r="E326" s="602" t="s">
        <v>283</v>
      </c>
      <c r="F326" s="604">
        <v>2.9418896000000005</v>
      </c>
      <c r="G326" s="604" t="s">
        <v>303</v>
      </c>
      <c r="H326" s="602" t="s">
        <v>275</v>
      </c>
      <c r="I326" s="603" t="s">
        <v>322</v>
      </c>
      <c r="J326" s="602">
        <v>80</v>
      </c>
    </row>
    <row r="327" spans="2:10">
      <c r="B327" s="607" t="s">
        <v>272</v>
      </c>
      <c r="C327" s="606">
        <v>40</v>
      </c>
      <c r="D327" s="605">
        <v>43032</v>
      </c>
      <c r="E327" s="602" t="s">
        <v>283</v>
      </c>
      <c r="F327" s="604">
        <v>3.2998161000000015</v>
      </c>
      <c r="G327" s="604" t="s">
        <v>303</v>
      </c>
      <c r="H327" s="602" t="s">
        <v>275</v>
      </c>
      <c r="I327" s="603" t="s">
        <v>318</v>
      </c>
      <c r="J327" s="602">
        <v>84</v>
      </c>
    </row>
    <row r="328" spans="2:10">
      <c r="B328" s="607" t="s">
        <v>272</v>
      </c>
      <c r="C328" s="606">
        <v>41</v>
      </c>
      <c r="D328" s="605">
        <v>43033</v>
      </c>
      <c r="E328" s="602" t="s">
        <v>283</v>
      </c>
      <c r="F328" s="604">
        <v>3.6997087000000008</v>
      </c>
      <c r="G328" s="604" t="s">
        <v>303</v>
      </c>
      <c r="H328" s="602" t="s">
        <v>275</v>
      </c>
      <c r="I328" s="603" t="s">
        <v>292</v>
      </c>
      <c r="J328" s="602">
        <v>86</v>
      </c>
    </row>
    <row r="329" spans="2:10">
      <c r="B329" s="607" t="s">
        <v>272</v>
      </c>
      <c r="C329" s="606">
        <v>42</v>
      </c>
      <c r="D329" s="605">
        <v>43034</v>
      </c>
      <c r="E329" s="602" t="s">
        <v>283</v>
      </c>
      <c r="F329" s="604">
        <v>2.5487581999999986</v>
      </c>
      <c r="G329" s="604" t="s">
        <v>303</v>
      </c>
      <c r="H329" s="602" t="s">
        <v>275</v>
      </c>
      <c r="I329" s="603" t="s">
        <v>274</v>
      </c>
      <c r="J329" s="602">
        <v>87</v>
      </c>
    </row>
    <row r="330" spans="2:10">
      <c r="B330" s="607" t="s">
        <v>272</v>
      </c>
      <c r="C330" s="606">
        <v>43</v>
      </c>
      <c r="D330" s="605">
        <v>43035</v>
      </c>
      <c r="E330" s="602" t="s">
        <v>283</v>
      </c>
      <c r="F330" s="604">
        <v>1.1826719000000001</v>
      </c>
      <c r="G330" s="604" t="s">
        <v>303</v>
      </c>
      <c r="H330" s="602" t="s">
        <v>275</v>
      </c>
      <c r="I330" s="603" t="s">
        <v>292</v>
      </c>
      <c r="J330" s="602">
        <v>89</v>
      </c>
    </row>
    <row r="331" spans="2:10">
      <c r="B331" s="607" t="s">
        <v>272</v>
      </c>
      <c r="C331" s="606">
        <v>44</v>
      </c>
      <c r="D331" s="605">
        <v>43039</v>
      </c>
      <c r="E331" s="602" t="s">
        <v>283</v>
      </c>
      <c r="F331" s="604">
        <v>0.62558169999999991</v>
      </c>
      <c r="G331" s="604" t="s">
        <v>303</v>
      </c>
      <c r="H331" s="602" t="s">
        <v>275</v>
      </c>
      <c r="I331" s="603" t="s">
        <v>274</v>
      </c>
      <c r="J331" s="602">
        <v>90</v>
      </c>
    </row>
    <row r="332" spans="2:10">
      <c r="B332" s="607" t="s">
        <v>272</v>
      </c>
      <c r="C332" s="606">
        <v>45</v>
      </c>
      <c r="D332" s="605">
        <v>43040</v>
      </c>
      <c r="E332" s="602" t="s">
        <v>283</v>
      </c>
      <c r="F332" s="604">
        <v>1.1000000000000001</v>
      </c>
      <c r="G332" s="604" t="s">
        <v>305</v>
      </c>
      <c r="H332" s="602" t="s">
        <v>275</v>
      </c>
      <c r="I332" s="603" t="s">
        <v>274</v>
      </c>
      <c r="J332" s="602">
        <v>91</v>
      </c>
    </row>
    <row r="333" spans="2:10">
      <c r="B333" s="607" t="s">
        <v>272</v>
      </c>
      <c r="C333" s="606">
        <v>46</v>
      </c>
      <c r="D333" s="605">
        <v>43041</v>
      </c>
      <c r="E333" s="602" t="s">
        <v>283</v>
      </c>
      <c r="F333" s="604">
        <v>1.1000000000000001</v>
      </c>
      <c r="G333" s="604" t="s">
        <v>305</v>
      </c>
      <c r="H333" s="602" t="s">
        <v>275</v>
      </c>
      <c r="I333" s="603" t="s">
        <v>274</v>
      </c>
      <c r="J333" s="602">
        <v>92</v>
      </c>
    </row>
    <row r="334" spans="2:10">
      <c r="B334" s="607" t="s">
        <v>272</v>
      </c>
      <c r="C334" s="606">
        <v>47</v>
      </c>
      <c r="D334" s="605">
        <v>43042</v>
      </c>
      <c r="E334" s="602" t="s">
        <v>283</v>
      </c>
      <c r="F334" s="604">
        <v>1.1000000000000001</v>
      </c>
      <c r="G334" s="604" t="s">
        <v>305</v>
      </c>
      <c r="H334" s="602" t="s">
        <v>275</v>
      </c>
      <c r="I334" s="603" t="s">
        <v>274</v>
      </c>
      <c r="J334" s="602">
        <v>93</v>
      </c>
    </row>
    <row r="335" spans="2:10">
      <c r="B335" s="607" t="s">
        <v>272</v>
      </c>
      <c r="C335" s="606">
        <v>48</v>
      </c>
      <c r="D335" s="605">
        <v>43045</v>
      </c>
      <c r="E335" s="602" t="s">
        <v>283</v>
      </c>
      <c r="F335" s="604">
        <v>1.1000000000000001</v>
      </c>
      <c r="G335" s="604" t="s">
        <v>305</v>
      </c>
      <c r="H335" s="602" t="s">
        <v>275</v>
      </c>
      <c r="I335" s="603" t="s">
        <v>292</v>
      </c>
      <c r="J335" s="602">
        <v>95</v>
      </c>
    </row>
    <row r="336" spans="2:10">
      <c r="B336" s="607" t="s">
        <v>272</v>
      </c>
      <c r="C336" s="606">
        <v>49</v>
      </c>
      <c r="D336" s="605">
        <v>43046</v>
      </c>
      <c r="E336" s="602" t="s">
        <v>283</v>
      </c>
      <c r="F336" s="604">
        <v>1.1000000000000001</v>
      </c>
      <c r="G336" s="604" t="s">
        <v>305</v>
      </c>
      <c r="H336" s="602" t="s">
        <v>275</v>
      </c>
      <c r="I336" s="603" t="s">
        <v>292</v>
      </c>
      <c r="J336" s="602">
        <v>97</v>
      </c>
    </row>
    <row r="337" spans="2:10">
      <c r="B337" s="607" t="s">
        <v>272</v>
      </c>
      <c r="C337" s="606">
        <v>50</v>
      </c>
      <c r="D337" s="605">
        <v>43047</v>
      </c>
      <c r="E337" s="602" t="s">
        <v>283</v>
      </c>
      <c r="F337" s="604">
        <v>1.1000000000000001</v>
      </c>
      <c r="G337" s="604" t="s">
        <v>305</v>
      </c>
      <c r="H337" s="602" t="s">
        <v>275</v>
      </c>
      <c r="I337" s="603" t="s">
        <v>322</v>
      </c>
      <c r="J337" s="602">
        <v>100</v>
      </c>
    </row>
    <row r="338" spans="2:10">
      <c r="B338" s="607" t="s">
        <v>272</v>
      </c>
      <c r="C338" s="606">
        <v>51</v>
      </c>
      <c r="D338" s="605">
        <v>43048</v>
      </c>
      <c r="E338" s="602" t="s">
        <v>283</v>
      </c>
      <c r="F338" s="604">
        <v>1.1000000000000001</v>
      </c>
      <c r="G338" s="604" t="s">
        <v>305</v>
      </c>
      <c r="H338" s="602" t="s">
        <v>275</v>
      </c>
      <c r="I338" s="603" t="s">
        <v>292</v>
      </c>
      <c r="J338" s="602">
        <v>102</v>
      </c>
    </row>
    <row r="339" spans="2:10">
      <c r="B339" s="607" t="s">
        <v>272</v>
      </c>
      <c r="C339" s="606">
        <v>52</v>
      </c>
      <c r="D339" s="605">
        <v>43049</v>
      </c>
      <c r="E339" s="602" t="s">
        <v>283</v>
      </c>
      <c r="F339" s="604">
        <v>1.1000000000000001</v>
      </c>
      <c r="G339" s="604" t="s">
        <v>305</v>
      </c>
      <c r="H339" s="602" t="s">
        <v>275</v>
      </c>
      <c r="I339" s="603" t="s">
        <v>319</v>
      </c>
      <c r="J339" s="602">
        <v>103</v>
      </c>
    </row>
    <row r="340" spans="2:10">
      <c r="B340" s="607" t="s">
        <v>272</v>
      </c>
      <c r="C340" s="606">
        <v>53</v>
      </c>
      <c r="D340" s="605">
        <v>43052</v>
      </c>
      <c r="E340" s="602" t="s">
        <v>283</v>
      </c>
      <c r="F340" s="604">
        <v>1.1000000000000001</v>
      </c>
      <c r="G340" s="604" t="s">
        <v>305</v>
      </c>
      <c r="H340" s="602" t="s">
        <v>275</v>
      </c>
      <c r="I340" s="603" t="s">
        <v>322</v>
      </c>
      <c r="J340" s="602">
        <v>106</v>
      </c>
    </row>
    <row r="341" spans="2:10">
      <c r="B341" s="607" t="s">
        <v>272</v>
      </c>
      <c r="C341" s="606">
        <v>54</v>
      </c>
      <c r="D341" s="605">
        <v>43053</v>
      </c>
      <c r="E341" s="602" t="s">
        <v>283</v>
      </c>
      <c r="F341" s="604">
        <v>1.1000000000000001</v>
      </c>
      <c r="G341" s="604" t="s">
        <v>305</v>
      </c>
      <c r="H341" s="602" t="s">
        <v>275</v>
      </c>
      <c r="I341" s="603" t="s">
        <v>292</v>
      </c>
      <c r="J341" s="602">
        <v>108</v>
      </c>
    </row>
    <row r="342" spans="2:10">
      <c r="B342" s="607" t="s">
        <v>272</v>
      </c>
      <c r="C342" s="606">
        <v>55</v>
      </c>
      <c r="D342" s="605">
        <v>43054</v>
      </c>
      <c r="E342" s="602" t="s">
        <v>283</v>
      </c>
      <c r="F342" s="604">
        <v>1.1000000000000001</v>
      </c>
      <c r="G342" s="604" t="s">
        <v>305</v>
      </c>
      <c r="H342" s="602" t="s">
        <v>275</v>
      </c>
      <c r="I342" s="603" t="s">
        <v>319</v>
      </c>
      <c r="J342" s="602">
        <v>109</v>
      </c>
    </row>
    <row r="343" spans="2:10">
      <c r="B343" s="607" t="s">
        <v>272</v>
      </c>
      <c r="C343" s="606">
        <v>56</v>
      </c>
      <c r="D343" s="605">
        <v>43059</v>
      </c>
      <c r="E343" s="602" t="s">
        <v>283</v>
      </c>
      <c r="F343" s="604">
        <v>1.1000000000000001</v>
      </c>
      <c r="G343" s="604" t="s">
        <v>305</v>
      </c>
      <c r="H343" s="602" t="s">
        <v>275</v>
      </c>
      <c r="I343" s="603" t="s">
        <v>292</v>
      </c>
      <c r="J343" s="602">
        <v>111</v>
      </c>
    </row>
    <row r="344" spans="2:10">
      <c r="B344" s="607" t="s">
        <v>272</v>
      </c>
      <c r="C344" s="606">
        <v>57</v>
      </c>
      <c r="D344" s="605">
        <v>43060</v>
      </c>
      <c r="E344" s="602" t="s">
        <v>283</v>
      </c>
      <c r="F344" s="604">
        <v>1.1000000000000001</v>
      </c>
      <c r="G344" s="604" t="s">
        <v>305</v>
      </c>
      <c r="H344" s="602" t="s">
        <v>275</v>
      </c>
      <c r="I344" s="603" t="s">
        <v>322</v>
      </c>
      <c r="J344" s="602">
        <v>114</v>
      </c>
    </row>
    <row r="345" spans="2:10">
      <c r="B345" s="607" t="s">
        <v>272</v>
      </c>
      <c r="C345" s="606">
        <v>58</v>
      </c>
      <c r="D345" s="605">
        <v>43061</v>
      </c>
      <c r="E345" s="602" t="s">
        <v>283</v>
      </c>
      <c r="F345" s="604">
        <v>1.1000000000000001</v>
      </c>
      <c r="G345" s="604" t="s">
        <v>305</v>
      </c>
      <c r="H345" s="602" t="s">
        <v>275</v>
      </c>
      <c r="I345" s="603" t="s">
        <v>322</v>
      </c>
      <c r="J345" s="602">
        <v>117</v>
      </c>
    </row>
    <row r="346" spans="2:10">
      <c r="B346" s="607" t="s">
        <v>272</v>
      </c>
      <c r="C346" s="606">
        <v>59</v>
      </c>
      <c r="D346" s="605">
        <v>43070</v>
      </c>
      <c r="E346" s="602" t="s">
        <v>283</v>
      </c>
      <c r="F346" s="604">
        <v>1.1000000000000001</v>
      </c>
      <c r="G346" s="604" t="s">
        <v>305</v>
      </c>
      <c r="H346" s="602" t="s">
        <v>275</v>
      </c>
      <c r="I346" s="603" t="s">
        <v>319</v>
      </c>
      <c r="J346" s="602">
        <v>118</v>
      </c>
    </row>
    <row r="347" spans="2:10">
      <c r="B347" s="607" t="s">
        <v>272</v>
      </c>
      <c r="C347" s="606">
        <v>60</v>
      </c>
      <c r="D347" s="605">
        <v>43080</v>
      </c>
      <c r="E347" s="602" t="s">
        <v>283</v>
      </c>
      <c r="F347" s="604">
        <v>1.1000000000000001</v>
      </c>
      <c r="G347" s="604" t="s">
        <v>305</v>
      </c>
      <c r="H347" s="602" t="s">
        <v>275</v>
      </c>
      <c r="I347" s="603" t="s">
        <v>319</v>
      </c>
      <c r="J347" s="602">
        <v>119</v>
      </c>
    </row>
    <row r="348" spans="2:10">
      <c r="B348" s="607" t="s">
        <v>272</v>
      </c>
      <c r="C348" s="606">
        <v>61</v>
      </c>
      <c r="D348" s="605">
        <v>43081</v>
      </c>
      <c r="E348" s="602" t="s">
        <v>283</v>
      </c>
      <c r="F348" s="604">
        <v>1.1000000000000001</v>
      </c>
      <c r="G348" s="604" t="s">
        <v>305</v>
      </c>
      <c r="H348" s="602" t="s">
        <v>275</v>
      </c>
      <c r="I348" s="603" t="s">
        <v>319</v>
      </c>
      <c r="J348" s="602">
        <v>120</v>
      </c>
    </row>
    <row r="349" spans="2:10">
      <c r="B349" s="607" t="s">
        <v>272</v>
      </c>
      <c r="C349" s="606">
        <v>62</v>
      </c>
      <c r="D349" s="605">
        <v>43082</v>
      </c>
      <c r="E349" s="602" t="s">
        <v>283</v>
      </c>
      <c r="F349" s="604">
        <v>1.1000000000000001</v>
      </c>
      <c r="G349" s="604" t="s">
        <v>305</v>
      </c>
      <c r="H349" s="602" t="s">
        <v>275</v>
      </c>
      <c r="I349" s="603" t="s">
        <v>319</v>
      </c>
      <c r="J349" s="602">
        <v>121</v>
      </c>
    </row>
    <row r="350" spans="2:10">
      <c r="B350" s="607" t="s">
        <v>272</v>
      </c>
      <c r="C350" s="606">
        <v>63</v>
      </c>
      <c r="D350" s="605">
        <v>43097</v>
      </c>
      <c r="E350" s="602" t="s">
        <v>283</v>
      </c>
      <c r="F350" s="604">
        <v>1.1000000000000001</v>
      </c>
      <c r="G350" s="604" t="s">
        <v>305</v>
      </c>
      <c r="H350" s="602" t="s">
        <v>275</v>
      </c>
      <c r="I350" s="603" t="s">
        <v>292</v>
      </c>
      <c r="J350" s="602">
        <v>123</v>
      </c>
    </row>
    <row r="351" spans="2:10">
      <c r="B351" s="607" t="s">
        <v>272</v>
      </c>
      <c r="C351" s="606">
        <v>64</v>
      </c>
      <c r="D351" s="605">
        <v>43098</v>
      </c>
      <c r="E351" s="602" t="s">
        <v>283</v>
      </c>
      <c r="F351" s="604">
        <v>1.1000000000000001</v>
      </c>
      <c r="G351" s="604" t="s">
        <v>305</v>
      </c>
      <c r="H351" s="602" t="s">
        <v>275</v>
      </c>
      <c r="I351" s="603" t="s">
        <v>292</v>
      </c>
      <c r="J351" s="602">
        <v>125</v>
      </c>
    </row>
    <row r="352" spans="2:10">
      <c r="B352" s="607"/>
      <c r="C352" s="606"/>
      <c r="D352" s="605"/>
      <c r="E352" s="602"/>
      <c r="F352" s="602"/>
      <c r="G352" s="602"/>
      <c r="H352" s="602"/>
      <c r="I352" s="602"/>
      <c r="J352" s="602"/>
    </row>
    <row r="353" spans="2:10">
      <c r="B353" s="607" t="s">
        <v>272</v>
      </c>
      <c r="C353" s="606">
        <v>1</v>
      </c>
      <c r="D353" s="605">
        <v>42858</v>
      </c>
      <c r="E353" s="602" t="s">
        <v>283</v>
      </c>
      <c r="F353" s="604">
        <v>0.21746839999999998</v>
      </c>
      <c r="G353" s="604" t="s">
        <v>303</v>
      </c>
      <c r="H353" s="602" t="s">
        <v>287</v>
      </c>
      <c r="I353" s="603" t="s">
        <v>274</v>
      </c>
      <c r="J353" s="602">
        <v>1</v>
      </c>
    </row>
    <row r="354" spans="2:10">
      <c r="B354" s="607" t="s">
        <v>272</v>
      </c>
      <c r="C354" s="606">
        <v>2</v>
      </c>
      <c r="D354" s="605">
        <v>42877</v>
      </c>
      <c r="E354" s="602" t="s">
        <v>283</v>
      </c>
      <c r="F354" s="604">
        <v>0.19173299999999999</v>
      </c>
      <c r="G354" s="604" t="s">
        <v>303</v>
      </c>
      <c r="H354" s="602" t="s">
        <v>287</v>
      </c>
      <c r="I354" s="603" t="s">
        <v>274</v>
      </c>
      <c r="J354" s="602">
        <v>2</v>
      </c>
    </row>
    <row r="355" spans="2:10" ht="12.75" customHeight="1">
      <c r="B355" s="607" t="s">
        <v>272</v>
      </c>
      <c r="C355" s="606">
        <v>3</v>
      </c>
      <c r="D355" s="605">
        <v>42878</v>
      </c>
      <c r="E355" s="602" t="s">
        <v>283</v>
      </c>
      <c r="F355" s="604">
        <v>0.19415269999999998</v>
      </c>
      <c r="G355" s="604" t="s">
        <v>303</v>
      </c>
      <c r="H355" s="602" t="s">
        <v>287</v>
      </c>
      <c r="I355" s="603" t="s">
        <v>274</v>
      </c>
      <c r="J355" s="602">
        <v>3</v>
      </c>
    </row>
    <row r="356" spans="2:10" ht="12.75" customHeight="1">
      <c r="B356" s="607" t="s">
        <v>272</v>
      </c>
      <c r="C356" s="606">
        <v>4</v>
      </c>
      <c r="D356" s="605">
        <v>42905</v>
      </c>
      <c r="E356" s="602" t="s">
        <v>283</v>
      </c>
      <c r="F356" s="604">
        <v>0</v>
      </c>
      <c r="G356" s="604" t="s">
        <v>303</v>
      </c>
      <c r="H356" s="602" t="s">
        <v>287</v>
      </c>
      <c r="I356" s="603" t="s">
        <v>322</v>
      </c>
      <c r="J356" s="602">
        <v>6</v>
      </c>
    </row>
    <row r="357" spans="2:10" ht="12.75" customHeight="1">
      <c r="B357" s="607" t="s">
        <v>272</v>
      </c>
      <c r="C357" s="606">
        <v>5</v>
      </c>
      <c r="D357" s="605">
        <v>42906</v>
      </c>
      <c r="E357" s="602" t="s">
        <v>283</v>
      </c>
      <c r="F357" s="604">
        <f>578.695/1000</f>
        <v>0.57869500000000007</v>
      </c>
      <c r="G357" s="604" t="s">
        <v>303</v>
      </c>
      <c r="H357" s="602" t="s">
        <v>287</v>
      </c>
      <c r="I357" s="603" t="s">
        <v>318</v>
      </c>
      <c r="J357" s="602">
        <v>10</v>
      </c>
    </row>
    <row r="358" spans="2:10" ht="12.75" customHeight="1">
      <c r="B358" s="607" t="s">
        <v>272</v>
      </c>
      <c r="C358" s="606">
        <v>6</v>
      </c>
      <c r="D358" s="605">
        <v>42907</v>
      </c>
      <c r="E358" s="602" t="s">
        <v>283</v>
      </c>
      <c r="F358" s="604">
        <f>685.6187/1000</f>
        <v>0.68561870000000003</v>
      </c>
      <c r="G358" s="604" t="s">
        <v>303</v>
      </c>
      <c r="H358" s="602" t="s">
        <v>287</v>
      </c>
      <c r="I358" s="603" t="s">
        <v>318</v>
      </c>
      <c r="J358" s="602">
        <v>14</v>
      </c>
    </row>
    <row r="359" spans="2:10" ht="12.75" customHeight="1">
      <c r="B359" s="607" t="s">
        <v>272</v>
      </c>
      <c r="C359" s="606">
        <v>7</v>
      </c>
      <c r="D359" s="605">
        <v>42908</v>
      </c>
      <c r="E359" s="602" t="s">
        <v>283</v>
      </c>
      <c r="F359" s="604">
        <f>692.8428/1000</f>
        <v>0.69284279999999998</v>
      </c>
      <c r="G359" s="604" t="s">
        <v>303</v>
      </c>
      <c r="H359" s="602" t="s">
        <v>287</v>
      </c>
      <c r="I359" s="603" t="s">
        <v>318</v>
      </c>
      <c r="J359" s="602">
        <v>18</v>
      </c>
    </row>
    <row r="360" spans="2:10">
      <c r="B360" s="607" t="s">
        <v>272</v>
      </c>
      <c r="C360" s="606">
        <v>8</v>
      </c>
      <c r="D360" s="605">
        <v>42922</v>
      </c>
      <c r="E360" s="602" t="s">
        <v>283</v>
      </c>
      <c r="F360" s="604">
        <v>0.50621679999999991</v>
      </c>
      <c r="G360" s="604" t="s">
        <v>303</v>
      </c>
      <c r="H360" s="602" t="s">
        <v>287</v>
      </c>
      <c r="I360" s="603" t="s">
        <v>274</v>
      </c>
      <c r="J360" s="602">
        <v>19</v>
      </c>
    </row>
    <row r="361" spans="2:10">
      <c r="B361" s="607" t="s">
        <v>272</v>
      </c>
      <c r="C361" s="606">
        <v>9</v>
      </c>
      <c r="D361" s="605">
        <v>42923</v>
      </c>
      <c r="E361" s="602" t="s">
        <v>283</v>
      </c>
      <c r="F361" s="604">
        <v>0.94642599999999977</v>
      </c>
      <c r="G361" s="604" t="s">
        <v>303</v>
      </c>
      <c r="H361" s="602" t="s">
        <v>287</v>
      </c>
      <c r="I361" s="603" t="s">
        <v>322</v>
      </c>
      <c r="J361" s="602">
        <v>22</v>
      </c>
    </row>
    <row r="362" spans="2:10">
      <c r="B362" s="607" t="s">
        <v>272</v>
      </c>
      <c r="C362" s="606">
        <v>10</v>
      </c>
      <c r="D362" s="605" t="s">
        <v>353</v>
      </c>
      <c r="E362" s="602" t="s">
        <v>283</v>
      </c>
      <c r="F362" s="604">
        <v>0.7877791999999999</v>
      </c>
      <c r="G362" s="604" t="s">
        <v>303</v>
      </c>
      <c r="H362" s="602" t="s">
        <v>287</v>
      </c>
      <c r="I362" s="603" t="s">
        <v>274</v>
      </c>
      <c r="J362" s="602">
        <v>23</v>
      </c>
    </row>
    <row r="363" spans="2:10">
      <c r="B363" s="607" t="s">
        <v>272</v>
      </c>
      <c r="C363" s="606">
        <v>11</v>
      </c>
      <c r="D363" s="605">
        <v>42943</v>
      </c>
      <c r="E363" s="602" t="s">
        <v>283</v>
      </c>
      <c r="F363" s="604">
        <v>0.89586900000000025</v>
      </c>
      <c r="G363" s="604" t="s">
        <v>303</v>
      </c>
      <c r="H363" s="602" t="s">
        <v>287</v>
      </c>
      <c r="I363" s="603" t="s">
        <v>274</v>
      </c>
      <c r="J363" s="602">
        <v>24</v>
      </c>
    </row>
    <row r="364" spans="2:10">
      <c r="B364" s="607" t="s">
        <v>272</v>
      </c>
      <c r="C364" s="606">
        <v>12</v>
      </c>
      <c r="D364" s="605">
        <v>42947</v>
      </c>
      <c r="E364" s="602" t="s">
        <v>283</v>
      </c>
      <c r="F364" s="604">
        <v>0.8623867999999999</v>
      </c>
      <c r="G364" s="604" t="s">
        <v>303</v>
      </c>
      <c r="H364" s="602" t="s">
        <v>287</v>
      </c>
      <c r="I364" s="603" t="s">
        <v>292</v>
      </c>
      <c r="J364" s="602">
        <v>26</v>
      </c>
    </row>
    <row r="365" spans="2:10">
      <c r="B365" s="607" t="s">
        <v>272</v>
      </c>
      <c r="C365" s="606">
        <v>13</v>
      </c>
      <c r="D365" s="605">
        <v>42948</v>
      </c>
      <c r="E365" s="602" t="s">
        <v>283</v>
      </c>
      <c r="F365" s="604">
        <v>0.85682560000000008</v>
      </c>
      <c r="G365" s="604" t="s">
        <v>303</v>
      </c>
      <c r="H365" s="602" t="s">
        <v>287</v>
      </c>
      <c r="I365" s="603" t="s">
        <v>318</v>
      </c>
      <c r="J365" s="602">
        <f>J364+4</f>
        <v>30</v>
      </c>
    </row>
    <row r="366" spans="2:10">
      <c r="B366" s="607" t="s">
        <v>272</v>
      </c>
      <c r="C366" s="606">
        <v>14</v>
      </c>
      <c r="D366" s="605">
        <v>42949</v>
      </c>
      <c r="E366" s="602" t="s">
        <v>283</v>
      </c>
      <c r="F366" s="604">
        <v>0.80896679999999987</v>
      </c>
      <c r="G366" s="604" t="s">
        <v>303</v>
      </c>
      <c r="H366" s="602" t="s">
        <v>287</v>
      </c>
      <c r="I366" s="603" t="s">
        <v>318</v>
      </c>
      <c r="J366" s="602">
        <f>J365+4</f>
        <v>34</v>
      </c>
    </row>
    <row r="367" spans="2:10">
      <c r="B367" s="607" t="s">
        <v>272</v>
      </c>
      <c r="C367" s="606">
        <v>15</v>
      </c>
      <c r="D367" s="605">
        <v>42950</v>
      </c>
      <c r="E367" s="602" t="s">
        <v>283</v>
      </c>
      <c r="F367" s="604">
        <v>0.9027075</v>
      </c>
      <c r="G367" s="604" t="s">
        <v>303</v>
      </c>
      <c r="H367" s="602" t="s">
        <v>287</v>
      </c>
      <c r="I367" s="603" t="s">
        <v>318</v>
      </c>
      <c r="J367" s="602">
        <f>J366+4</f>
        <v>38</v>
      </c>
    </row>
    <row r="368" spans="2:10">
      <c r="B368" s="607" t="s">
        <v>272</v>
      </c>
      <c r="C368" s="606">
        <v>16</v>
      </c>
      <c r="D368" s="605">
        <v>42958</v>
      </c>
      <c r="E368" s="602" t="s">
        <v>283</v>
      </c>
      <c r="F368" s="604">
        <v>0.5959546</v>
      </c>
      <c r="G368" s="604" t="s">
        <v>303</v>
      </c>
      <c r="H368" s="602" t="s">
        <v>287</v>
      </c>
      <c r="I368" s="603" t="s">
        <v>274</v>
      </c>
      <c r="J368" s="602">
        <f>J367+1</f>
        <v>39</v>
      </c>
    </row>
    <row r="369" spans="2:10">
      <c r="B369" s="607" t="s">
        <v>272</v>
      </c>
      <c r="C369" s="606">
        <v>17</v>
      </c>
      <c r="D369" s="605">
        <v>42975</v>
      </c>
      <c r="E369" s="602" t="s">
        <v>283</v>
      </c>
      <c r="F369" s="604">
        <v>0.68044610000000016</v>
      </c>
      <c r="G369" s="604" t="s">
        <v>303</v>
      </c>
      <c r="H369" s="602" t="s">
        <v>287</v>
      </c>
      <c r="I369" s="603" t="s">
        <v>318</v>
      </c>
      <c r="J369" s="602">
        <f>J368+4</f>
        <v>43</v>
      </c>
    </row>
    <row r="370" spans="2:10">
      <c r="B370" s="607" t="s">
        <v>272</v>
      </c>
      <c r="C370" s="606">
        <v>18</v>
      </c>
      <c r="D370" s="605">
        <v>42976</v>
      </c>
      <c r="E370" s="602" t="s">
        <v>283</v>
      </c>
      <c r="F370" s="604">
        <v>0.59333580000000019</v>
      </c>
      <c r="G370" s="604" t="s">
        <v>303</v>
      </c>
      <c r="H370" s="602" t="s">
        <v>287</v>
      </c>
      <c r="I370" s="603" t="s">
        <v>318</v>
      </c>
      <c r="J370" s="602">
        <f>J369+4</f>
        <v>47</v>
      </c>
    </row>
    <row r="371" spans="2:10">
      <c r="B371" s="607" t="s">
        <v>272</v>
      </c>
      <c r="C371" s="606">
        <v>19</v>
      </c>
      <c r="D371" s="605">
        <v>42977</v>
      </c>
      <c r="E371" s="602" t="s">
        <v>283</v>
      </c>
      <c r="F371" s="604">
        <v>0.61538510000000013</v>
      </c>
      <c r="G371" s="604" t="s">
        <v>303</v>
      </c>
      <c r="H371" s="602" t="s">
        <v>287</v>
      </c>
      <c r="I371" s="603" t="s">
        <v>274</v>
      </c>
      <c r="J371" s="602">
        <f>J370+1</f>
        <v>48</v>
      </c>
    </row>
    <row r="372" spans="2:10">
      <c r="B372" s="607" t="s">
        <v>272</v>
      </c>
      <c r="C372" s="606">
        <v>20</v>
      </c>
      <c r="D372" s="605">
        <v>42978</v>
      </c>
      <c r="E372" s="602" t="s">
        <v>283</v>
      </c>
      <c r="F372" s="604">
        <v>0.73938470000000001</v>
      </c>
      <c r="G372" s="604" t="s">
        <v>303</v>
      </c>
      <c r="H372" s="602" t="s">
        <v>287</v>
      </c>
      <c r="I372" s="603" t="s">
        <v>322</v>
      </c>
      <c r="J372" s="602">
        <v>51</v>
      </c>
    </row>
    <row r="373" spans="2:10" ht="12.75" customHeight="1">
      <c r="B373" s="607" t="s">
        <v>272</v>
      </c>
      <c r="C373" s="606">
        <v>21</v>
      </c>
      <c r="D373" s="605">
        <v>42979</v>
      </c>
      <c r="E373" s="602" t="s">
        <v>283</v>
      </c>
      <c r="F373" s="604">
        <v>0.29147649999999992</v>
      </c>
      <c r="G373" s="604" t="s">
        <v>303</v>
      </c>
      <c r="H373" s="602" t="s">
        <v>287</v>
      </c>
      <c r="I373" s="603" t="s">
        <v>318</v>
      </c>
      <c r="J373" s="602">
        <v>55</v>
      </c>
    </row>
    <row r="374" spans="2:10" ht="12.75" customHeight="1">
      <c r="B374" s="607" t="s">
        <v>272</v>
      </c>
      <c r="C374" s="606">
        <v>22</v>
      </c>
      <c r="D374" s="605">
        <v>42983</v>
      </c>
      <c r="E374" s="602" t="s">
        <v>283</v>
      </c>
      <c r="F374" s="604">
        <v>0.84844629999999999</v>
      </c>
      <c r="G374" s="604" t="s">
        <v>303</v>
      </c>
      <c r="H374" s="602" t="s">
        <v>287</v>
      </c>
      <c r="I374" s="603" t="s">
        <v>292</v>
      </c>
      <c r="J374" s="602">
        <v>57</v>
      </c>
    </row>
    <row r="375" spans="2:10" ht="12.75" customHeight="1">
      <c r="B375" s="607" t="s">
        <v>272</v>
      </c>
      <c r="C375" s="606">
        <v>23</v>
      </c>
      <c r="D375" s="605">
        <v>42984</v>
      </c>
      <c r="E375" s="602" t="s">
        <v>283</v>
      </c>
      <c r="F375" s="604">
        <v>0.46762020000000004</v>
      </c>
      <c r="G375" s="604" t="s">
        <v>303</v>
      </c>
      <c r="H375" s="602" t="s">
        <v>287</v>
      </c>
      <c r="I375" s="603" t="s">
        <v>274</v>
      </c>
      <c r="J375" s="602">
        <v>58</v>
      </c>
    </row>
    <row r="376" spans="2:10" ht="12.75" customHeight="1">
      <c r="B376" s="607" t="s">
        <v>272</v>
      </c>
      <c r="C376" s="606">
        <v>24</v>
      </c>
      <c r="D376" s="605">
        <v>42985</v>
      </c>
      <c r="E376" s="602" t="s">
        <v>283</v>
      </c>
      <c r="F376" s="604">
        <v>0.39290220000000009</v>
      </c>
      <c r="G376" s="604" t="s">
        <v>303</v>
      </c>
      <c r="H376" s="602" t="s">
        <v>287</v>
      </c>
      <c r="I376" s="603" t="s">
        <v>274</v>
      </c>
      <c r="J376" s="602">
        <v>59</v>
      </c>
    </row>
    <row r="377" spans="2:10" ht="12.75" customHeight="1">
      <c r="B377" s="607" t="s">
        <v>272</v>
      </c>
      <c r="C377" s="606">
        <v>25</v>
      </c>
      <c r="D377" s="605">
        <v>42989</v>
      </c>
      <c r="E377" s="602" t="s">
        <v>283</v>
      </c>
      <c r="F377" s="604">
        <v>0.64298250000000012</v>
      </c>
      <c r="G377" s="604" t="s">
        <v>303</v>
      </c>
      <c r="H377" s="602" t="s">
        <v>287</v>
      </c>
      <c r="I377" s="603" t="s">
        <v>292</v>
      </c>
      <c r="J377" s="602">
        <v>61</v>
      </c>
    </row>
    <row r="378" spans="2:10" ht="12.75" customHeight="1">
      <c r="B378" s="607" t="s">
        <v>272</v>
      </c>
      <c r="C378" s="606">
        <v>26</v>
      </c>
      <c r="D378" s="605">
        <v>42990</v>
      </c>
      <c r="E378" s="602" t="s">
        <v>283</v>
      </c>
      <c r="F378" s="604">
        <v>0.42889699999999992</v>
      </c>
      <c r="G378" s="604" t="s">
        <v>303</v>
      </c>
      <c r="H378" s="602" t="s">
        <v>287</v>
      </c>
      <c r="I378" s="603" t="s">
        <v>274</v>
      </c>
      <c r="J378" s="602">
        <v>62</v>
      </c>
    </row>
    <row r="379" spans="2:10" ht="12.75" customHeight="1">
      <c r="B379" s="607" t="s">
        <v>272</v>
      </c>
      <c r="C379" s="606">
        <v>27</v>
      </c>
      <c r="D379" s="605">
        <v>43004</v>
      </c>
      <c r="E379" s="602" t="s">
        <v>283</v>
      </c>
      <c r="F379" s="604">
        <v>0.15652089999999999</v>
      </c>
      <c r="G379" s="604" t="s">
        <v>303</v>
      </c>
      <c r="H379" s="602" t="s">
        <v>287</v>
      </c>
      <c r="I379" s="603" t="s">
        <v>274</v>
      </c>
      <c r="J379" s="602">
        <v>63</v>
      </c>
    </row>
    <row r="380" spans="2:10" ht="12.75" customHeight="1">
      <c r="B380" s="607" t="s">
        <v>272</v>
      </c>
      <c r="C380" s="606">
        <v>28</v>
      </c>
      <c r="D380" s="605">
        <v>43024</v>
      </c>
      <c r="E380" s="602" t="s">
        <v>283</v>
      </c>
      <c r="F380" s="604">
        <v>0.18411929999999996</v>
      </c>
      <c r="G380" s="604" t="s">
        <v>303</v>
      </c>
      <c r="H380" s="602" t="s">
        <v>287</v>
      </c>
      <c r="I380" s="603" t="s">
        <v>292</v>
      </c>
      <c r="J380" s="602">
        <v>65</v>
      </c>
    </row>
    <row r="381" spans="2:10" ht="12.75" customHeight="1">
      <c r="B381" s="607" t="s">
        <v>272</v>
      </c>
      <c r="C381" s="606">
        <v>29</v>
      </c>
      <c r="D381" s="605">
        <v>43025</v>
      </c>
      <c r="E381" s="602" t="s">
        <v>283</v>
      </c>
      <c r="F381" s="604">
        <v>0.25687720000000003</v>
      </c>
      <c r="G381" s="604" t="s">
        <v>303</v>
      </c>
      <c r="H381" s="602" t="s">
        <v>287</v>
      </c>
      <c r="I381" s="603" t="s">
        <v>292</v>
      </c>
      <c r="J381" s="602">
        <v>67</v>
      </c>
    </row>
    <row r="382" spans="2:10" ht="12.75" customHeight="1">
      <c r="B382" s="607" t="s">
        <v>272</v>
      </c>
      <c r="C382" s="606">
        <v>30</v>
      </c>
      <c r="D382" s="605">
        <v>43026</v>
      </c>
      <c r="E382" s="602" t="s">
        <v>283</v>
      </c>
      <c r="F382" s="604">
        <v>0.27990080000000006</v>
      </c>
      <c r="G382" s="604" t="s">
        <v>303</v>
      </c>
      <c r="H382" s="602" t="s">
        <v>287</v>
      </c>
      <c r="I382" s="603" t="s">
        <v>292</v>
      </c>
      <c r="J382" s="602">
        <v>69</v>
      </c>
    </row>
    <row r="383" spans="2:10" ht="12.75" customHeight="1">
      <c r="B383" s="607" t="s">
        <v>272</v>
      </c>
      <c r="C383" s="606">
        <v>31</v>
      </c>
      <c r="D383" s="605">
        <v>43031</v>
      </c>
      <c r="E383" s="602" t="s">
        <v>283</v>
      </c>
      <c r="F383" s="604">
        <v>0.20737360000000005</v>
      </c>
      <c r="G383" s="604" t="s">
        <v>303</v>
      </c>
      <c r="H383" s="602" t="s">
        <v>287</v>
      </c>
      <c r="I383" s="603" t="s">
        <v>292</v>
      </c>
      <c r="J383" s="602">
        <v>71</v>
      </c>
    </row>
    <row r="384" spans="2:10" ht="12.75" customHeight="1">
      <c r="B384" s="607" t="s">
        <v>272</v>
      </c>
      <c r="C384" s="606">
        <v>32</v>
      </c>
      <c r="D384" s="605">
        <v>43032</v>
      </c>
      <c r="E384" s="602" t="s">
        <v>283</v>
      </c>
      <c r="F384" s="604">
        <v>0.24205580000000002</v>
      </c>
      <c r="G384" s="604" t="s">
        <v>303</v>
      </c>
      <c r="H384" s="602" t="s">
        <v>287</v>
      </c>
      <c r="I384" s="603" t="s">
        <v>318</v>
      </c>
      <c r="J384" s="602">
        <v>75</v>
      </c>
    </row>
    <row r="385" spans="2:10" ht="12.75" customHeight="1">
      <c r="B385" s="607" t="s">
        <v>272</v>
      </c>
      <c r="C385" s="606">
        <v>33</v>
      </c>
      <c r="D385" s="605">
        <v>43033</v>
      </c>
      <c r="E385" s="602" t="s">
        <v>283</v>
      </c>
      <c r="F385" s="604">
        <v>0.25244800000000006</v>
      </c>
      <c r="G385" s="604" t="s">
        <v>303</v>
      </c>
      <c r="H385" s="602" t="s">
        <v>287</v>
      </c>
      <c r="I385" s="603" t="s">
        <v>292</v>
      </c>
      <c r="J385" s="602">
        <v>77</v>
      </c>
    </row>
    <row r="386" spans="2:10" ht="12.75" customHeight="1">
      <c r="B386" s="607" t="s">
        <v>272</v>
      </c>
      <c r="C386" s="606">
        <v>34</v>
      </c>
      <c r="D386" s="605">
        <v>43034</v>
      </c>
      <c r="E386" s="602" t="s">
        <v>283</v>
      </c>
      <c r="F386" s="604">
        <v>0.24598300000000001</v>
      </c>
      <c r="G386" s="604" t="s">
        <v>303</v>
      </c>
      <c r="H386" s="602" t="s">
        <v>287</v>
      </c>
      <c r="I386" s="603" t="s">
        <v>274</v>
      </c>
      <c r="J386" s="602">
        <v>78</v>
      </c>
    </row>
    <row r="387" spans="2:10" ht="12.75" customHeight="1">
      <c r="B387" s="607" t="s">
        <v>272</v>
      </c>
      <c r="C387" s="606">
        <v>35</v>
      </c>
      <c r="D387" s="605">
        <v>43035</v>
      </c>
      <c r="E387" s="602" t="s">
        <v>283</v>
      </c>
      <c r="F387" s="604">
        <v>0.2443871</v>
      </c>
      <c r="G387" s="604" t="s">
        <v>303</v>
      </c>
      <c r="H387" s="602" t="s">
        <v>287</v>
      </c>
      <c r="I387" s="603" t="s">
        <v>292</v>
      </c>
      <c r="J387" s="602">
        <v>80</v>
      </c>
    </row>
    <row r="388" spans="2:10" ht="12.75" customHeight="1">
      <c r="B388" s="607" t="s">
        <v>272</v>
      </c>
      <c r="C388" s="606">
        <v>36</v>
      </c>
      <c r="D388" s="605">
        <v>43040</v>
      </c>
      <c r="E388" s="602" t="s">
        <v>283</v>
      </c>
      <c r="F388" s="604">
        <v>0.57999999999999996</v>
      </c>
      <c r="G388" s="604" t="s">
        <v>305</v>
      </c>
      <c r="H388" s="602" t="s">
        <v>287</v>
      </c>
      <c r="I388" s="603" t="s">
        <v>274</v>
      </c>
      <c r="J388" s="602">
        <v>81</v>
      </c>
    </row>
    <row r="389" spans="2:10" ht="12.75" customHeight="1">
      <c r="B389" s="607" t="s">
        <v>272</v>
      </c>
      <c r="C389" s="606">
        <v>37</v>
      </c>
      <c r="D389" s="605">
        <v>43041</v>
      </c>
      <c r="E389" s="602" t="s">
        <v>283</v>
      </c>
      <c r="F389" s="604">
        <v>0.57999999999999996</v>
      </c>
      <c r="G389" s="604" t="s">
        <v>305</v>
      </c>
      <c r="H389" s="602" t="s">
        <v>287</v>
      </c>
      <c r="I389" s="603" t="s">
        <v>274</v>
      </c>
      <c r="J389" s="602">
        <v>82</v>
      </c>
    </row>
    <row r="390" spans="2:10" ht="12.75" customHeight="1">
      <c r="B390" s="607" t="s">
        <v>272</v>
      </c>
      <c r="C390" s="606">
        <v>38</v>
      </c>
      <c r="D390" s="605">
        <v>43042</v>
      </c>
      <c r="E390" s="602" t="s">
        <v>283</v>
      </c>
      <c r="F390" s="604">
        <v>0.57999999999999996</v>
      </c>
      <c r="G390" s="604" t="s">
        <v>305</v>
      </c>
      <c r="H390" s="602" t="s">
        <v>287</v>
      </c>
      <c r="I390" s="603" t="s">
        <v>274</v>
      </c>
      <c r="J390" s="602">
        <v>83</v>
      </c>
    </row>
    <row r="391" spans="2:10" ht="12.75" customHeight="1">
      <c r="B391" s="607" t="s">
        <v>272</v>
      </c>
      <c r="C391" s="606">
        <v>39</v>
      </c>
      <c r="D391" s="605">
        <v>43045</v>
      </c>
      <c r="E391" s="602" t="s">
        <v>283</v>
      </c>
      <c r="F391" s="604">
        <v>0.57999999999999996</v>
      </c>
      <c r="G391" s="604" t="s">
        <v>305</v>
      </c>
      <c r="H391" s="602" t="s">
        <v>287</v>
      </c>
      <c r="I391" s="603" t="s">
        <v>292</v>
      </c>
      <c r="J391" s="602">
        <v>85</v>
      </c>
    </row>
    <row r="392" spans="2:10" ht="12.75" customHeight="1">
      <c r="B392" s="607" t="s">
        <v>272</v>
      </c>
      <c r="C392" s="606">
        <v>40</v>
      </c>
      <c r="D392" s="605">
        <v>43046</v>
      </c>
      <c r="E392" s="602" t="s">
        <v>283</v>
      </c>
      <c r="F392" s="604">
        <v>0.57999999999999996</v>
      </c>
      <c r="G392" s="604" t="s">
        <v>305</v>
      </c>
      <c r="H392" s="602" t="s">
        <v>287</v>
      </c>
      <c r="I392" s="603" t="s">
        <v>292</v>
      </c>
      <c r="J392" s="602">
        <v>87</v>
      </c>
    </row>
    <row r="393" spans="2:10" ht="12.75" customHeight="1">
      <c r="B393" s="607" t="s">
        <v>272</v>
      </c>
      <c r="C393" s="606">
        <v>41</v>
      </c>
      <c r="D393" s="605">
        <v>43047</v>
      </c>
      <c r="E393" s="602" t="s">
        <v>283</v>
      </c>
      <c r="F393" s="604">
        <v>0.57999999999999996</v>
      </c>
      <c r="G393" s="604" t="s">
        <v>305</v>
      </c>
      <c r="H393" s="602" t="s">
        <v>287</v>
      </c>
      <c r="I393" s="603" t="s">
        <v>322</v>
      </c>
      <c r="J393" s="602">
        <v>90</v>
      </c>
    </row>
    <row r="394" spans="2:10" ht="12.75" customHeight="1">
      <c r="B394" s="607" t="s">
        <v>272</v>
      </c>
      <c r="C394" s="606">
        <v>42</v>
      </c>
      <c r="D394" s="605">
        <v>43048</v>
      </c>
      <c r="E394" s="602" t="s">
        <v>283</v>
      </c>
      <c r="F394" s="604">
        <v>0.57999999999999996</v>
      </c>
      <c r="G394" s="604" t="s">
        <v>305</v>
      </c>
      <c r="H394" s="602" t="s">
        <v>287</v>
      </c>
      <c r="I394" s="603" t="s">
        <v>292</v>
      </c>
      <c r="J394" s="602">
        <v>92</v>
      </c>
    </row>
    <row r="395" spans="2:10" ht="12.75" customHeight="1">
      <c r="B395" s="607" t="s">
        <v>272</v>
      </c>
      <c r="C395" s="606">
        <v>43</v>
      </c>
      <c r="D395" s="605">
        <v>43049</v>
      </c>
      <c r="E395" s="602" t="s">
        <v>283</v>
      </c>
      <c r="F395" s="604">
        <v>0.57999999999999996</v>
      </c>
      <c r="G395" s="604" t="s">
        <v>305</v>
      </c>
      <c r="H395" s="602" t="s">
        <v>287</v>
      </c>
      <c r="I395" s="603" t="s">
        <v>319</v>
      </c>
      <c r="J395" s="602">
        <v>93</v>
      </c>
    </row>
    <row r="396" spans="2:10" ht="12.75" customHeight="1">
      <c r="B396" s="607" t="s">
        <v>272</v>
      </c>
      <c r="C396" s="606">
        <v>44</v>
      </c>
      <c r="D396" s="605">
        <v>43052</v>
      </c>
      <c r="E396" s="602" t="s">
        <v>283</v>
      </c>
      <c r="F396" s="604">
        <v>0.57999999999999996</v>
      </c>
      <c r="G396" s="604" t="s">
        <v>305</v>
      </c>
      <c r="H396" s="602" t="s">
        <v>287</v>
      </c>
      <c r="I396" s="603" t="s">
        <v>322</v>
      </c>
      <c r="J396" s="602">
        <v>96</v>
      </c>
    </row>
    <row r="397" spans="2:10" ht="12.75" customHeight="1">
      <c r="B397" s="607" t="s">
        <v>272</v>
      </c>
      <c r="C397" s="606">
        <v>45</v>
      </c>
      <c r="D397" s="605">
        <v>43053</v>
      </c>
      <c r="E397" s="602" t="s">
        <v>283</v>
      </c>
      <c r="F397" s="604">
        <v>0.57999999999999996</v>
      </c>
      <c r="G397" s="604" t="s">
        <v>305</v>
      </c>
      <c r="H397" s="602" t="s">
        <v>287</v>
      </c>
      <c r="I397" s="603" t="s">
        <v>292</v>
      </c>
      <c r="J397" s="602">
        <v>98</v>
      </c>
    </row>
    <row r="398" spans="2:10" ht="12.75" customHeight="1">
      <c r="B398" s="607" t="s">
        <v>272</v>
      </c>
      <c r="C398" s="606">
        <v>46</v>
      </c>
      <c r="D398" s="605">
        <v>43054</v>
      </c>
      <c r="E398" s="602" t="s">
        <v>283</v>
      </c>
      <c r="F398" s="604">
        <v>0.57999999999999996</v>
      </c>
      <c r="G398" s="604" t="s">
        <v>305</v>
      </c>
      <c r="H398" s="602" t="s">
        <v>287</v>
      </c>
      <c r="I398" s="603" t="s">
        <v>319</v>
      </c>
      <c r="J398" s="602">
        <v>99</v>
      </c>
    </row>
    <row r="399" spans="2:10" ht="12.75" customHeight="1">
      <c r="B399" s="607" t="s">
        <v>272</v>
      </c>
      <c r="C399" s="606">
        <v>47</v>
      </c>
      <c r="D399" s="605">
        <v>43059</v>
      </c>
      <c r="E399" s="602" t="s">
        <v>283</v>
      </c>
      <c r="F399" s="604">
        <v>0.57999999999999996</v>
      </c>
      <c r="G399" s="604" t="s">
        <v>305</v>
      </c>
      <c r="H399" s="602" t="s">
        <v>287</v>
      </c>
      <c r="I399" s="603" t="s">
        <v>292</v>
      </c>
      <c r="J399" s="602">
        <v>101</v>
      </c>
    </row>
    <row r="400" spans="2:10" ht="12.75" customHeight="1">
      <c r="B400" s="607" t="s">
        <v>272</v>
      </c>
      <c r="C400" s="606">
        <v>48</v>
      </c>
      <c r="D400" s="605">
        <v>43060</v>
      </c>
      <c r="E400" s="602" t="s">
        <v>283</v>
      </c>
      <c r="F400" s="604">
        <v>0.57999999999999996</v>
      </c>
      <c r="G400" s="604" t="s">
        <v>305</v>
      </c>
      <c r="H400" s="602" t="s">
        <v>287</v>
      </c>
      <c r="I400" s="603" t="s">
        <v>322</v>
      </c>
      <c r="J400" s="602">
        <v>104</v>
      </c>
    </row>
    <row r="401" spans="2:10" ht="12.75" customHeight="1">
      <c r="B401" s="607" t="s">
        <v>272</v>
      </c>
      <c r="C401" s="606">
        <v>49</v>
      </c>
      <c r="D401" s="605">
        <v>43061</v>
      </c>
      <c r="E401" s="602" t="s">
        <v>283</v>
      </c>
      <c r="F401" s="604">
        <v>0.57999999999999996</v>
      </c>
      <c r="G401" s="604" t="s">
        <v>305</v>
      </c>
      <c r="H401" s="602" t="s">
        <v>287</v>
      </c>
      <c r="I401" s="603" t="s">
        <v>322</v>
      </c>
      <c r="J401" s="602">
        <v>107</v>
      </c>
    </row>
    <row r="402" spans="2:10" ht="12.75" customHeight="1">
      <c r="B402" s="607" t="s">
        <v>272</v>
      </c>
      <c r="C402" s="606">
        <v>50</v>
      </c>
      <c r="D402" s="605">
        <v>43070</v>
      </c>
      <c r="E402" s="602" t="s">
        <v>283</v>
      </c>
      <c r="F402" s="604">
        <v>0.57999999999999996</v>
      </c>
      <c r="G402" s="604" t="s">
        <v>305</v>
      </c>
      <c r="H402" s="602" t="s">
        <v>287</v>
      </c>
      <c r="I402" s="603" t="s">
        <v>319</v>
      </c>
      <c r="J402" s="602">
        <v>108</v>
      </c>
    </row>
    <row r="403" spans="2:10" ht="12.75" customHeight="1">
      <c r="B403" s="607" t="s">
        <v>272</v>
      </c>
      <c r="C403" s="606">
        <v>51</v>
      </c>
      <c r="D403" s="605">
        <v>43082</v>
      </c>
      <c r="E403" s="602" t="s">
        <v>283</v>
      </c>
      <c r="F403" s="604">
        <v>0.57999999999999996</v>
      </c>
      <c r="G403" s="604" t="s">
        <v>305</v>
      </c>
      <c r="H403" s="602" t="s">
        <v>287</v>
      </c>
      <c r="I403" s="603" t="s">
        <v>319</v>
      </c>
      <c r="J403" s="602">
        <v>109</v>
      </c>
    </row>
    <row r="404" spans="2:10" ht="12.75" customHeight="1">
      <c r="B404" s="607"/>
      <c r="C404" s="606"/>
      <c r="D404" s="605"/>
      <c r="E404" s="602"/>
      <c r="F404" s="604"/>
      <c r="G404" s="604"/>
      <c r="H404" s="602"/>
      <c r="I404" s="603"/>
      <c r="J404" s="602"/>
    </row>
    <row r="405" spans="2:10">
      <c r="B405" s="607" t="s">
        <v>272</v>
      </c>
      <c r="C405" s="606">
        <v>1</v>
      </c>
      <c r="D405" s="605">
        <v>42858</v>
      </c>
      <c r="E405" s="602" t="s">
        <v>283</v>
      </c>
      <c r="F405" s="604">
        <v>2.3202584000000019</v>
      </c>
      <c r="G405" s="604" t="s">
        <v>303</v>
      </c>
      <c r="H405" s="602" t="s">
        <v>286</v>
      </c>
      <c r="I405" s="603" t="s">
        <v>274</v>
      </c>
      <c r="J405" s="602">
        <v>1</v>
      </c>
    </row>
    <row r="406" spans="2:10">
      <c r="B406" s="607" t="s">
        <v>272</v>
      </c>
      <c r="C406" s="606">
        <v>2</v>
      </c>
      <c r="D406" s="605">
        <v>42859</v>
      </c>
      <c r="E406" s="602" t="s">
        <v>283</v>
      </c>
      <c r="F406" s="604">
        <v>2.4598335999999987</v>
      </c>
      <c r="G406" s="604" t="s">
        <v>303</v>
      </c>
      <c r="H406" s="602" t="s">
        <v>286</v>
      </c>
      <c r="I406" s="603" t="s">
        <v>274</v>
      </c>
      <c r="J406" s="602">
        <v>2</v>
      </c>
    </row>
    <row r="407" spans="2:10">
      <c r="B407" s="607" t="s">
        <v>272</v>
      </c>
      <c r="C407" s="606">
        <v>3</v>
      </c>
      <c r="D407" s="605">
        <v>42877</v>
      </c>
      <c r="E407" s="602" t="s">
        <v>283</v>
      </c>
      <c r="F407" s="604">
        <v>0.72094250000000004</v>
      </c>
      <c r="G407" s="604" t="s">
        <v>303</v>
      </c>
      <c r="H407" s="602" t="s">
        <v>286</v>
      </c>
      <c r="I407" s="603" t="s">
        <v>292</v>
      </c>
      <c r="J407" s="602">
        <v>4</v>
      </c>
    </row>
    <row r="408" spans="2:10">
      <c r="B408" s="607" t="s">
        <v>272</v>
      </c>
      <c r="C408" s="606">
        <v>4</v>
      </c>
      <c r="D408" s="605">
        <v>42878</v>
      </c>
      <c r="E408" s="602" t="s">
        <v>283</v>
      </c>
      <c r="F408" s="604">
        <v>0.51503719999999997</v>
      </c>
      <c r="G408" s="604" t="s">
        <v>303</v>
      </c>
      <c r="H408" s="602" t="s">
        <v>286</v>
      </c>
      <c r="I408" s="603" t="s">
        <v>274</v>
      </c>
      <c r="J408" s="602">
        <v>5</v>
      </c>
    </row>
    <row r="409" spans="2:10">
      <c r="B409" s="607" t="s">
        <v>272</v>
      </c>
      <c r="C409" s="606">
        <v>5</v>
      </c>
      <c r="D409" s="605">
        <v>42905</v>
      </c>
      <c r="E409" s="602" t="s">
        <v>283</v>
      </c>
      <c r="F409" s="604">
        <f>445.0869/1000</f>
        <v>0.44508690000000001</v>
      </c>
      <c r="G409" s="604" t="s">
        <v>303</v>
      </c>
      <c r="H409" s="602" t="s">
        <v>286</v>
      </c>
      <c r="I409" s="603" t="s">
        <v>318</v>
      </c>
      <c r="J409" s="602">
        <v>9</v>
      </c>
    </row>
    <row r="410" spans="2:10">
      <c r="B410" s="607" t="s">
        <v>272</v>
      </c>
      <c r="C410" s="606">
        <v>6</v>
      </c>
      <c r="D410" s="605">
        <v>42906</v>
      </c>
      <c r="E410" s="602" t="s">
        <v>283</v>
      </c>
      <c r="F410" s="604">
        <f>1936.5166/1000</f>
        <v>1.9365166</v>
      </c>
      <c r="G410" s="604" t="s">
        <v>303</v>
      </c>
      <c r="H410" s="602" t="s">
        <v>286</v>
      </c>
      <c r="I410" s="603" t="s">
        <v>318</v>
      </c>
      <c r="J410" s="602">
        <v>13</v>
      </c>
    </row>
    <row r="411" spans="2:10">
      <c r="B411" s="607" t="s">
        <v>272</v>
      </c>
      <c r="C411" s="606">
        <v>7</v>
      </c>
      <c r="D411" s="605">
        <v>42907</v>
      </c>
      <c r="E411" s="602" t="s">
        <v>283</v>
      </c>
      <c r="F411" s="604">
        <f>2868.3373/1000</f>
        <v>2.8683373000000003</v>
      </c>
      <c r="G411" s="604" t="s">
        <v>303</v>
      </c>
      <c r="H411" s="602" t="s">
        <v>286</v>
      </c>
      <c r="I411" s="603" t="s">
        <v>318</v>
      </c>
      <c r="J411" s="602">
        <v>17</v>
      </c>
    </row>
    <row r="412" spans="2:10">
      <c r="B412" s="607" t="s">
        <v>272</v>
      </c>
      <c r="C412" s="606">
        <v>8</v>
      </c>
      <c r="D412" s="605">
        <v>42908</v>
      </c>
      <c r="E412" s="602" t="s">
        <v>283</v>
      </c>
      <c r="F412" s="604">
        <f>2410.0418/1000</f>
        <v>2.4100418000000001</v>
      </c>
      <c r="G412" s="604" t="s">
        <v>303</v>
      </c>
      <c r="H412" s="602" t="s">
        <v>286</v>
      </c>
      <c r="I412" s="603" t="s">
        <v>318</v>
      </c>
      <c r="J412" s="602">
        <v>21</v>
      </c>
    </row>
    <row r="413" spans="2:10">
      <c r="B413" s="607" t="s">
        <v>272</v>
      </c>
      <c r="C413" s="606">
        <v>9</v>
      </c>
      <c r="D413" s="605">
        <v>42922</v>
      </c>
      <c r="E413" s="602" t="s">
        <v>283</v>
      </c>
      <c r="F413" s="604">
        <v>2.8071412000000007</v>
      </c>
      <c r="G413" s="604" t="s">
        <v>303</v>
      </c>
      <c r="H413" s="602" t="s">
        <v>286</v>
      </c>
      <c r="I413" s="603" t="s">
        <v>274</v>
      </c>
      <c r="J413" s="602">
        <v>22</v>
      </c>
    </row>
    <row r="414" spans="2:10">
      <c r="B414" s="607" t="s">
        <v>272</v>
      </c>
      <c r="C414" s="606">
        <v>10</v>
      </c>
      <c r="D414" s="605">
        <v>42923</v>
      </c>
      <c r="E414" s="602" t="s">
        <v>283</v>
      </c>
      <c r="F414" s="604">
        <v>3.3012825999999995</v>
      </c>
      <c r="G414" s="604" t="s">
        <v>303</v>
      </c>
      <c r="H414" s="602" t="s">
        <v>286</v>
      </c>
      <c r="I414" s="603" t="s">
        <v>322</v>
      </c>
      <c r="J414" s="602">
        <v>25</v>
      </c>
    </row>
    <row r="415" spans="2:10">
      <c r="B415" s="607" t="s">
        <v>272</v>
      </c>
      <c r="C415" s="606">
        <v>11</v>
      </c>
      <c r="D415" s="605" t="s">
        <v>353</v>
      </c>
      <c r="E415" s="602" t="s">
        <v>283</v>
      </c>
      <c r="F415" s="604">
        <v>2.866839300000001</v>
      </c>
      <c r="G415" s="604" t="s">
        <v>303</v>
      </c>
      <c r="H415" s="602" t="s">
        <v>286</v>
      </c>
      <c r="I415" s="603" t="s">
        <v>274</v>
      </c>
      <c r="J415" s="602">
        <v>26</v>
      </c>
    </row>
    <row r="416" spans="2:10">
      <c r="B416" s="607" t="s">
        <v>272</v>
      </c>
      <c r="C416" s="606">
        <v>12</v>
      </c>
      <c r="D416" s="605">
        <v>42943</v>
      </c>
      <c r="E416" s="602" t="s">
        <v>283</v>
      </c>
      <c r="F416" s="604">
        <v>2.7999622999999993</v>
      </c>
      <c r="G416" s="604" t="s">
        <v>303</v>
      </c>
      <c r="H416" s="602" t="s">
        <v>286</v>
      </c>
      <c r="I416" s="603" t="s">
        <v>274</v>
      </c>
      <c r="J416" s="602">
        <v>27</v>
      </c>
    </row>
    <row r="417" spans="2:10">
      <c r="B417" s="607" t="s">
        <v>272</v>
      </c>
      <c r="C417" s="606">
        <v>13</v>
      </c>
      <c r="D417" s="605">
        <v>42947</v>
      </c>
      <c r="E417" s="602" t="s">
        <v>283</v>
      </c>
      <c r="F417" s="604">
        <v>3.0653422999999984</v>
      </c>
      <c r="G417" s="604" t="s">
        <v>303</v>
      </c>
      <c r="H417" s="602" t="s">
        <v>286</v>
      </c>
      <c r="I417" s="603" t="s">
        <v>292</v>
      </c>
      <c r="J417" s="602">
        <v>29</v>
      </c>
    </row>
    <row r="418" spans="2:10">
      <c r="B418" s="607" t="s">
        <v>272</v>
      </c>
      <c r="C418" s="606">
        <v>14</v>
      </c>
      <c r="D418" s="605">
        <v>42948</v>
      </c>
      <c r="E418" s="602" t="s">
        <v>283</v>
      </c>
      <c r="F418" s="604">
        <v>3.2116756999999994</v>
      </c>
      <c r="G418" s="604" t="s">
        <v>303</v>
      </c>
      <c r="H418" s="602" t="s">
        <v>286</v>
      </c>
      <c r="I418" s="603" t="s">
        <v>318</v>
      </c>
      <c r="J418" s="602">
        <f>J417+4</f>
        <v>33</v>
      </c>
    </row>
    <row r="419" spans="2:10">
      <c r="B419" s="607" t="s">
        <v>272</v>
      </c>
      <c r="C419" s="606">
        <v>15</v>
      </c>
      <c r="D419" s="605">
        <v>42949</v>
      </c>
      <c r="E419" s="602" t="s">
        <v>283</v>
      </c>
      <c r="F419" s="604">
        <v>3.0846459000000008</v>
      </c>
      <c r="G419" s="604" t="s">
        <v>303</v>
      </c>
      <c r="H419" s="602" t="s">
        <v>286</v>
      </c>
      <c r="I419" s="603" t="s">
        <v>318</v>
      </c>
      <c r="J419" s="602">
        <f>J418+4</f>
        <v>37</v>
      </c>
    </row>
    <row r="420" spans="2:10">
      <c r="B420" s="607" t="s">
        <v>272</v>
      </c>
      <c r="C420" s="606">
        <v>16</v>
      </c>
      <c r="D420" s="605">
        <v>42950</v>
      </c>
      <c r="E420" s="602" t="s">
        <v>283</v>
      </c>
      <c r="F420" s="604">
        <v>2.9233516000000002</v>
      </c>
      <c r="G420" s="604" t="s">
        <v>303</v>
      </c>
      <c r="H420" s="602" t="s">
        <v>286</v>
      </c>
      <c r="I420" s="603" t="s">
        <v>318</v>
      </c>
      <c r="J420" s="602">
        <f>J419+4</f>
        <v>41</v>
      </c>
    </row>
    <row r="421" spans="2:10">
      <c r="B421" s="607" t="s">
        <v>272</v>
      </c>
      <c r="C421" s="606">
        <v>17</v>
      </c>
      <c r="D421" s="605">
        <v>42957</v>
      </c>
      <c r="E421" s="602" t="s">
        <v>283</v>
      </c>
      <c r="F421" s="604">
        <v>2.6449271999999993</v>
      </c>
      <c r="G421" s="604" t="s">
        <v>303</v>
      </c>
      <c r="H421" s="602" t="s">
        <v>286</v>
      </c>
      <c r="I421" s="603" t="s">
        <v>274</v>
      </c>
      <c r="J421" s="602">
        <f>J420+1</f>
        <v>42</v>
      </c>
    </row>
    <row r="422" spans="2:10">
      <c r="B422" s="607" t="s">
        <v>272</v>
      </c>
      <c r="C422" s="606">
        <v>18</v>
      </c>
      <c r="D422" s="605">
        <v>42958</v>
      </c>
      <c r="E422" s="602" t="s">
        <v>283</v>
      </c>
      <c r="F422" s="604">
        <v>4.4284387999999986</v>
      </c>
      <c r="G422" s="604" t="s">
        <v>303</v>
      </c>
      <c r="H422" s="602" t="s">
        <v>286</v>
      </c>
      <c r="I422" s="603" t="s">
        <v>274</v>
      </c>
      <c r="J422" s="602">
        <f>J421+1</f>
        <v>43</v>
      </c>
    </row>
    <row r="423" spans="2:10">
      <c r="B423" s="607" t="s">
        <v>272</v>
      </c>
      <c r="C423" s="606">
        <v>19</v>
      </c>
      <c r="D423" s="605">
        <v>42975</v>
      </c>
      <c r="E423" s="602" t="s">
        <v>283</v>
      </c>
      <c r="F423" s="604">
        <v>4.311116199999999</v>
      </c>
      <c r="G423" s="604" t="s">
        <v>303</v>
      </c>
      <c r="H423" s="602" t="s">
        <v>286</v>
      </c>
      <c r="I423" s="603" t="s">
        <v>318</v>
      </c>
      <c r="J423" s="602">
        <f>J422+4</f>
        <v>47</v>
      </c>
    </row>
    <row r="424" spans="2:10">
      <c r="B424" s="607" t="s">
        <v>272</v>
      </c>
      <c r="C424" s="606">
        <v>20</v>
      </c>
      <c r="D424" s="605">
        <v>42976</v>
      </c>
      <c r="E424" s="602" t="s">
        <v>283</v>
      </c>
      <c r="F424" s="604">
        <v>1.8267219999999997</v>
      </c>
      <c r="G424" s="604" t="s">
        <v>303</v>
      </c>
      <c r="H424" s="602" t="s">
        <v>286</v>
      </c>
      <c r="I424" s="603" t="s">
        <v>318</v>
      </c>
      <c r="J424" s="602">
        <f>J423+4</f>
        <v>51</v>
      </c>
    </row>
    <row r="425" spans="2:10">
      <c r="B425" s="607" t="s">
        <v>272</v>
      </c>
      <c r="C425" s="606">
        <v>21</v>
      </c>
      <c r="D425" s="605">
        <v>42977</v>
      </c>
      <c r="E425" s="602" t="s">
        <v>283</v>
      </c>
      <c r="F425" s="604">
        <v>4.2337967999999995</v>
      </c>
      <c r="G425" s="604" t="s">
        <v>303</v>
      </c>
      <c r="H425" s="602" t="s">
        <v>286</v>
      </c>
      <c r="I425" s="603" t="s">
        <v>274</v>
      </c>
      <c r="J425" s="602">
        <f>J424+1</f>
        <v>52</v>
      </c>
    </row>
    <row r="426" spans="2:10">
      <c r="B426" s="607" t="s">
        <v>272</v>
      </c>
      <c r="C426" s="606">
        <v>22</v>
      </c>
      <c r="D426" s="605">
        <v>42978</v>
      </c>
      <c r="E426" s="602" t="s">
        <v>283</v>
      </c>
      <c r="F426" s="604">
        <v>3.0704933000000003</v>
      </c>
      <c r="G426" s="604" t="s">
        <v>303</v>
      </c>
      <c r="H426" s="602" t="s">
        <v>286</v>
      </c>
      <c r="I426" s="603" t="s">
        <v>322</v>
      </c>
      <c r="J426" s="602">
        <v>55</v>
      </c>
    </row>
    <row r="427" spans="2:10" ht="12.75" customHeight="1">
      <c r="B427" s="607" t="s">
        <v>272</v>
      </c>
      <c r="C427" s="606">
        <v>23</v>
      </c>
      <c r="D427" s="605">
        <v>42979</v>
      </c>
      <c r="E427" s="602" t="s">
        <v>283</v>
      </c>
      <c r="F427" s="604">
        <v>1.5311208000000003</v>
      </c>
      <c r="G427" s="604" t="s">
        <v>303</v>
      </c>
      <c r="H427" s="602" t="s">
        <v>286</v>
      </c>
      <c r="I427" s="603" t="s">
        <v>318</v>
      </c>
      <c r="J427" s="602">
        <v>59</v>
      </c>
    </row>
    <row r="428" spans="2:10" ht="12.75" customHeight="1">
      <c r="B428" s="607" t="s">
        <v>272</v>
      </c>
      <c r="C428" s="606">
        <v>24</v>
      </c>
      <c r="D428" s="605">
        <v>42983</v>
      </c>
      <c r="E428" s="602" t="s">
        <v>283</v>
      </c>
      <c r="F428" s="604">
        <v>4.9067586000000007</v>
      </c>
      <c r="G428" s="604" t="s">
        <v>303</v>
      </c>
      <c r="H428" s="602" t="s">
        <v>286</v>
      </c>
      <c r="I428" s="603" t="s">
        <v>292</v>
      </c>
      <c r="J428" s="602">
        <v>61</v>
      </c>
    </row>
    <row r="429" spans="2:10" ht="12.75" customHeight="1">
      <c r="B429" s="607" t="s">
        <v>272</v>
      </c>
      <c r="C429" s="606">
        <v>25</v>
      </c>
      <c r="D429" s="605">
        <v>42984</v>
      </c>
      <c r="E429" s="602" t="s">
        <v>283</v>
      </c>
      <c r="F429" s="604">
        <v>0.32798380000000088</v>
      </c>
      <c r="G429" s="604" t="s">
        <v>303</v>
      </c>
      <c r="H429" s="602" t="s">
        <v>286</v>
      </c>
      <c r="I429" s="603" t="s">
        <v>274</v>
      </c>
      <c r="J429" s="602">
        <v>62</v>
      </c>
    </row>
    <row r="430" spans="2:10" ht="12.75" customHeight="1">
      <c r="B430" s="607" t="s">
        <v>272</v>
      </c>
      <c r="C430" s="606">
        <v>26</v>
      </c>
      <c r="D430" s="605">
        <v>42985</v>
      </c>
      <c r="E430" s="602" t="s">
        <v>283</v>
      </c>
      <c r="F430" s="604">
        <v>2.6270526999999992</v>
      </c>
      <c r="G430" s="604" t="s">
        <v>303</v>
      </c>
      <c r="H430" s="602" t="s">
        <v>286</v>
      </c>
      <c r="I430" s="603" t="s">
        <v>274</v>
      </c>
      <c r="J430" s="602">
        <v>63</v>
      </c>
    </row>
    <row r="431" spans="2:10" ht="12.75" customHeight="1">
      <c r="B431" s="607" t="s">
        <v>272</v>
      </c>
      <c r="C431" s="606">
        <v>27</v>
      </c>
      <c r="D431" s="605">
        <v>42989</v>
      </c>
      <c r="E431" s="602" t="s">
        <v>283</v>
      </c>
      <c r="F431" s="604">
        <v>3.2301476999999998</v>
      </c>
      <c r="G431" s="604" t="s">
        <v>303</v>
      </c>
      <c r="H431" s="602" t="s">
        <v>286</v>
      </c>
      <c r="I431" s="603" t="s">
        <v>292</v>
      </c>
      <c r="J431" s="602">
        <v>65</v>
      </c>
    </row>
    <row r="432" spans="2:10" ht="12.75" customHeight="1">
      <c r="B432" s="607" t="s">
        <v>272</v>
      </c>
      <c r="C432" s="606">
        <v>28</v>
      </c>
      <c r="D432" s="605">
        <v>42990</v>
      </c>
      <c r="E432" s="602" t="s">
        <v>283</v>
      </c>
      <c r="F432" s="604">
        <v>2.4081959999999993</v>
      </c>
      <c r="G432" s="604" t="s">
        <v>303</v>
      </c>
      <c r="H432" s="602" t="s">
        <v>286</v>
      </c>
      <c r="I432" s="603" t="s">
        <v>274</v>
      </c>
      <c r="J432" s="602">
        <v>66</v>
      </c>
    </row>
    <row r="433" spans="2:10" ht="12.75" customHeight="1">
      <c r="B433" s="607" t="s">
        <v>272</v>
      </c>
      <c r="C433" s="606">
        <v>29</v>
      </c>
      <c r="D433" s="605">
        <v>42991</v>
      </c>
      <c r="E433" s="602" t="s">
        <v>283</v>
      </c>
      <c r="F433" s="604">
        <v>1.8571562000000001</v>
      </c>
      <c r="G433" s="604" t="s">
        <v>303</v>
      </c>
      <c r="H433" s="602" t="s">
        <v>286</v>
      </c>
      <c r="I433" s="603" t="s">
        <v>274</v>
      </c>
      <c r="J433" s="602">
        <v>67</v>
      </c>
    </row>
    <row r="434" spans="2:10" ht="12.75" customHeight="1">
      <c r="B434" s="607" t="s">
        <v>272</v>
      </c>
      <c r="C434" s="606">
        <v>30</v>
      </c>
      <c r="D434" s="605">
        <v>43004</v>
      </c>
      <c r="E434" s="602" t="s">
        <v>283</v>
      </c>
      <c r="F434" s="604">
        <v>1.6301614</v>
      </c>
      <c r="G434" s="604" t="s">
        <v>303</v>
      </c>
      <c r="H434" s="602" t="s">
        <v>286</v>
      </c>
      <c r="I434" s="603" t="s">
        <v>274</v>
      </c>
      <c r="J434" s="602">
        <v>68</v>
      </c>
    </row>
    <row r="435" spans="2:10" ht="12.75" customHeight="1">
      <c r="B435" s="607" t="s">
        <v>272</v>
      </c>
      <c r="C435" s="606">
        <v>31</v>
      </c>
      <c r="D435" s="605">
        <v>43005</v>
      </c>
      <c r="E435" s="602" t="s">
        <v>283</v>
      </c>
      <c r="F435" s="604">
        <v>0.79122670000000006</v>
      </c>
      <c r="G435" s="604" t="s">
        <v>303</v>
      </c>
      <c r="H435" s="602" t="s">
        <v>286</v>
      </c>
      <c r="I435" s="603" t="s">
        <v>274</v>
      </c>
      <c r="J435" s="602">
        <v>69</v>
      </c>
    </row>
    <row r="436" spans="2:10" ht="12.75" customHeight="1">
      <c r="B436" s="607" t="s">
        <v>272</v>
      </c>
      <c r="C436" s="606">
        <v>32</v>
      </c>
      <c r="D436" s="605">
        <v>43006</v>
      </c>
      <c r="E436" s="602" t="s">
        <v>283</v>
      </c>
      <c r="F436" s="604">
        <v>2.792066499999998</v>
      </c>
      <c r="G436" s="604" t="s">
        <v>303</v>
      </c>
      <c r="H436" s="602" t="s">
        <v>286</v>
      </c>
      <c r="I436" s="603" t="s">
        <v>274</v>
      </c>
      <c r="J436" s="602">
        <v>70</v>
      </c>
    </row>
    <row r="437" spans="2:10" ht="12.75" customHeight="1">
      <c r="B437" s="607" t="s">
        <v>272</v>
      </c>
      <c r="C437" s="606">
        <v>33</v>
      </c>
      <c r="D437" s="605">
        <v>43014</v>
      </c>
      <c r="E437" s="602" t="s">
        <v>283</v>
      </c>
      <c r="F437" s="604">
        <v>2.4354848999999992</v>
      </c>
      <c r="G437" s="604" t="s">
        <v>303</v>
      </c>
      <c r="H437" s="602" t="s">
        <v>286</v>
      </c>
      <c r="I437" s="603" t="s">
        <v>274</v>
      </c>
      <c r="J437" s="602">
        <v>71</v>
      </c>
    </row>
    <row r="438" spans="2:10" ht="12.75" customHeight="1">
      <c r="B438" s="607" t="s">
        <v>272</v>
      </c>
      <c r="C438" s="606">
        <v>34</v>
      </c>
      <c r="D438" s="605">
        <v>43017</v>
      </c>
      <c r="E438" s="602" t="s">
        <v>283</v>
      </c>
      <c r="F438" s="604">
        <v>0.18128719999999995</v>
      </c>
      <c r="G438" s="604" t="s">
        <v>303</v>
      </c>
      <c r="H438" s="602" t="s">
        <v>286</v>
      </c>
      <c r="I438" s="603" t="s">
        <v>274</v>
      </c>
      <c r="J438" s="602">
        <v>72</v>
      </c>
    </row>
    <row r="439" spans="2:10" ht="12.75" customHeight="1">
      <c r="B439" s="607" t="s">
        <v>272</v>
      </c>
      <c r="C439" s="606">
        <v>35</v>
      </c>
      <c r="D439" s="605">
        <v>43018</v>
      </c>
      <c r="E439" s="602" t="s">
        <v>283</v>
      </c>
      <c r="F439" s="604">
        <v>1.1269752000000004</v>
      </c>
      <c r="G439" s="604" t="s">
        <v>303</v>
      </c>
      <c r="H439" s="602" t="s">
        <v>286</v>
      </c>
      <c r="I439" s="603" t="s">
        <v>274</v>
      </c>
      <c r="J439" s="602">
        <v>73</v>
      </c>
    </row>
    <row r="440" spans="2:10" ht="12.75" customHeight="1">
      <c r="B440" s="607" t="s">
        <v>272</v>
      </c>
      <c r="C440" s="606">
        <v>36</v>
      </c>
      <c r="D440" s="605">
        <v>43024</v>
      </c>
      <c r="E440" s="602" t="s">
        <v>283</v>
      </c>
      <c r="F440" s="604">
        <v>3.0074025999999989</v>
      </c>
      <c r="G440" s="604" t="s">
        <v>303</v>
      </c>
      <c r="H440" s="602" t="s">
        <v>286</v>
      </c>
      <c r="I440" s="603" t="s">
        <v>292</v>
      </c>
      <c r="J440" s="602">
        <v>75</v>
      </c>
    </row>
    <row r="441" spans="2:10" ht="12.75" customHeight="1">
      <c r="B441" s="607" t="s">
        <v>272</v>
      </c>
      <c r="C441" s="606">
        <v>37</v>
      </c>
      <c r="D441" s="605">
        <v>43025</v>
      </c>
      <c r="E441" s="602" t="s">
        <v>283</v>
      </c>
      <c r="F441" s="604">
        <v>2.0171143999999996</v>
      </c>
      <c r="G441" s="604" t="s">
        <v>303</v>
      </c>
      <c r="H441" s="602" t="s">
        <v>286</v>
      </c>
      <c r="I441" s="603" t="s">
        <v>292</v>
      </c>
      <c r="J441" s="602">
        <v>77</v>
      </c>
    </row>
    <row r="442" spans="2:10" ht="12.75" customHeight="1">
      <c r="B442" s="607" t="s">
        <v>272</v>
      </c>
      <c r="C442" s="606">
        <v>38</v>
      </c>
      <c r="D442" s="605">
        <v>43026</v>
      </c>
      <c r="E442" s="602" t="s">
        <v>283</v>
      </c>
      <c r="F442" s="604">
        <v>2.5644475000000009</v>
      </c>
      <c r="G442" s="604" t="s">
        <v>303</v>
      </c>
      <c r="H442" s="602" t="s">
        <v>286</v>
      </c>
      <c r="I442" s="603" t="s">
        <v>292</v>
      </c>
      <c r="J442" s="602">
        <v>79</v>
      </c>
    </row>
    <row r="443" spans="2:10" ht="12.75" customHeight="1">
      <c r="B443" s="607" t="s">
        <v>272</v>
      </c>
      <c r="C443" s="606">
        <v>39</v>
      </c>
      <c r="D443" s="605">
        <v>43031</v>
      </c>
      <c r="E443" s="602" t="s">
        <v>283</v>
      </c>
      <c r="F443" s="604">
        <v>0.81307790000000013</v>
      </c>
      <c r="G443" s="604" t="s">
        <v>303</v>
      </c>
      <c r="H443" s="602" t="s">
        <v>286</v>
      </c>
      <c r="I443" s="603" t="s">
        <v>322</v>
      </c>
      <c r="J443" s="602">
        <v>82</v>
      </c>
    </row>
    <row r="444" spans="2:10" ht="12.75" customHeight="1">
      <c r="B444" s="607" t="s">
        <v>272</v>
      </c>
      <c r="C444" s="606">
        <v>40</v>
      </c>
      <c r="D444" s="605">
        <v>43032</v>
      </c>
      <c r="E444" s="602" t="s">
        <v>283</v>
      </c>
      <c r="F444" s="604">
        <v>1.3410153999999999</v>
      </c>
      <c r="G444" s="604" t="s">
        <v>303</v>
      </c>
      <c r="H444" s="602" t="s">
        <v>286</v>
      </c>
      <c r="I444" s="603" t="s">
        <v>318</v>
      </c>
      <c r="J444" s="602">
        <v>86</v>
      </c>
    </row>
    <row r="445" spans="2:10" ht="12.75" customHeight="1">
      <c r="B445" s="607" t="s">
        <v>272</v>
      </c>
      <c r="C445" s="606">
        <v>41</v>
      </c>
      <c r="D445" s="605">
        <v>43033</v>
      </c>
      <c r="E445" s="602" t="s">
        <v>283</v>
      </c>
      <c r="F445" s="604">
        <v>1.4730653000000007</v>
      </c>
      <c r="G445" s="604" t="s">
        <v>303</v>
      </c>
      <c r="H445" s="602" t="s">
        <v>286</v>
      </c>
      <c r="I445" s="603" t="s">
        <v>292</v>
      </c>
      <c r="J445" s="602">
        <v>88</v>
      </c>
    </row>
    <row r="446" spans="2:10" ht="12.75" customHeight="1">
      <c r="B446" s="607" t="s">
        <v>272</v>
      </c>
      <c r="C446" s="606">
        <v>42</v>
      </c>
      <c r="D446" s="605">
        <v>43034</v>
      </c>
      <c r="E446" s="602" t="s">
        <v>283</v>
      </c>
      <c r="F446" s="604">
        <v>0.56234930000000016</v>
      </c>
      <c r="G446" s="604" t="s">
        <v>303</v>
      </c>
      <c r="H446" s="602" t="s">
        <v>286</v>
      </c>
      <c r="I446" s="603" t="s">
        <v>274</v>
      </c>
      <c r="J446" s="602">
        <v>89</v>
      </c>
    </row>
    <row r="447" spans="2:10" ht="12.75" customHeight="1">
      <c r="B447" s="607" t="s">
        <v>272</v>
      </c>
      <c r="C447" s="606">
        <v>43</v>
      </c>
      <c r="D447" s="605">
        <v>43035</v>
      </c>
      <c r="E447" s="602" t="s">
        <v>283</v>
      </c>
      <c r="F447" s="604">
        <v>1.1165377000000007</v>
      </c>
      <c r="G447" s="604" t="s">
        <v>303</v>
      </c>
      <c r="H447" s="602" t="s">
        <v>286</v>
      </c>
      <c r="I447" s="603" t="s">
        <v>292</v>
      </c>
      <c r="J447" s="602">
        <v>91</v>
      </c>
    </row>
    <row r="448" spans="2:10" ht="12.75" customHeight="1">
      <c r="B448" s="607" t="s">
        <v>272</v>
      </c>
      <c r="C448" s="606">
        <v>44</v>
      </c>
      <c r="D448" s="605">
        <v>43039</v>
      </c>
      <c r="E448" s="602" t="s">
        <v>283</v>
      </c>
      <c r="F448" s="604">
        <v>4.8801000000001388E-3</v>
      </c>
      <c r="G448" s="604" t="s">
        <v>303</v>
      </c>
      <c r="H448" s="602" t="s">
        <v>286</v>
      </c>
      <c r="I448" s="603" t="s">
        <v>274</v>
      </c>
      <c r="J448" s="602">
        <v>92</v>
      </c>
    </row>
    <row r="449" spans="2:10" ht="12.75" customHeight="1">
      <c r="B449" s="607" t="s">
        <v>272</v>
      </c>
      <c r="C449" s="606">
        <v>45</v>
      </c>
      <c r="D449" s="605">
        <v>43040</v>
      </c>
      <c r="E449" s="602" t="s">
        <v>283</v>
      </c>
      <c r="F449" s="604">
        <v>1.1000000000000001</v>
      </c>
      <c r="G449" s="604" t="s">
        <v>305</v>
      </c>
      <c r="H449" s="602" t="s">
        <v>286</v>
      </c>
      <c r="I449" s="603" t="s">
        <v>274</v>
      </c>
      <c r="J449" s="602">
        <v>93</v>
      </c>
    </row>
    <row r="450" spans="2:10" ht="12.75" customHeight="1">
      <c r="B450" s="607" t="s">
        <v>272</v>
      </c>
      <c r="C450" s="606">
        <v>46</v>
      </c>
      <c r="D450" s="605">
        <v>43041</v>
      </c>
      <c r="E450" s="602" t="s">
        <v>283</v>
      </c>
      <c r="F450" s="604">
        <v>1.1000000000000001</v>
      </c>
      <c r="G450" s="604" t="s">
        <v>305</v>
      </c>
      <c r="H450" s="602" t="s">
        <v>286</v>
      </c>
      <c r="I450" s="603" t="s">
        <v>274</v>
      </c>
      <c r="J450" s="602">
        <v>94</v>
      </c>
    </row>
    <row r="451" spans="2:10" ht="12.75" customHeight="1">
      <c r="B451" s="607" t="s">
        <v>272</v>
      </c>
      <c r="C451" s="606">
        <v>47</v>
      </c>
      <c r="D451" s="605">
        <v>43042</v>
      </c>
      <c r="E451" s="602" t="s">
        <v>283</v>
      </c>
      <c r="F451" s="604">
        <v>1.1000000000000001</v>
      </c>
      <c r="G451" s="604" t="s">
        <v>305</v>
      </c>
      <c r="H451" s="602" t="s">
        <v>286</v>
      </c>
      <c r="I451" s="603" t="s">
        <v>274</v>
      </c>
      <c r="J451" s="602">
        <v>95</v>
      </c>
    </row>
    <row r="452" spans="2:10" ht="12.75" customHeight="1">
      <c r="B452" s="607" t="s">
        <v>272</v>
      </c>
      <c r="C452" s="606">
        <v>48</v>
      </c>
      <c r="D452" s="605">
        <v>43045</v>
      </c>
      <c r="E452" s="602" t="s">
        <v>283</v>
      </c>
      <c r="F452" s="604">
        <v>1.1000000000000001</v>
      </c>
      <c r="G452" s="604" t="s">
        <v>305</v>
      </c>
      <c r="H452" s="602" t="s">
        <v>286</v>
      </c>
      <c r="I452" s="603" t="s">
        <v>292</v>
      </c>
      <c r="J452" s="602">
        <v>97</v>
      </c>
    </row>
    <row r="453" spans="2:10" ht="12.75" customHeight="1">
      <c r="B453" s="607" t="s">
        <v>272</v>
      </c>
      <c r="C453" s="606">
        <v>49</v>
      </c>
      <c r="D453" s="605">
        <v>43046</v>
      </c>
      <c r="E453" s="602" t="s">
        <v>283</v>
      </c>
      <c r="F453" s="604">
        <v>1.1000000000000001</v>
      </c>
      <c r="G453" s="604" t="s">
        <v>305</v>
      </c>
      <c r="H453" s="602" t="s">
        <v>286</v>
      </c>
      <c r="I453" s="603" t="s">
        <v>292</v>
      </c>
      <c r="J453" s="602">
        <v>99</v>
      </c>
    </row>
    <row r="454" spans="2:10" ht="12.75" customHeight="1">
      <c r="B454" s="607" t="s">
        <v>272</v>
      </c>
      <c r="C454" s="606">
        <v>50</v>
      </c>
      <c r="D454" s="605">
        <v>43047</v>
      </c>
      <c r="E454" s="602" t="s">
        <v>283</v>
      </c>
      <c r="F454" s="604">
        <v>1.1000000000000001</v>
      </c>
      <c r="G454" s="604" t="s">
        <v>305</v>
      </c>
      <c r="H454" s="602" t="s">
        <v>286</v>
      </c>
      <c r="I454" s="603" t="s">
        <v>322</v>
      </c>
      <c r="J454" s="602">
        <v>102</v>
      </c>
    </row>
    <row r="455" spans="2:10" ht="12.75" customHeight="1">
      <c r="B455" s="607" t="s">
        <v>272</v>
      </c>
      <c r="C455" s="606">
        <v>51</v>
      </c>
      <c r="D455" s="605">
        <v>43048</v>
      </c>
      <c r="E455" s="602" t="s">
        <v>283</v>
      </c>
      <c r="F455" s="604">
        <v>1.1000000000000001</v>
      </c>
      <c r="G455" s="604" t="s">
        <v>305</v>
      </c>
      <c r="H455" s="602" t="s">
        <v>286</v>
      </c>
      <c r="I455" s="603" t="s">
        <v>292</v>
      </c>
      <c r="J455" s="602">
        <v>104</v>
      </c>
    </row>
    <row r="456" spans="2:10" ht="12.75" customHeight="1">
      <c r="B456" s="607" t="s">
        <v>272</v>
      </c>
      <c r="C456" s="606">
        <v>52</v>
      </c>
      <c r="D456" s="605">
        <v>43049</v>
      </c>
      <c r="E456" s="602" t="s">
        <v>283</v>
      </c>
      <c r="F456" s="604">
        <v>1.1000000000000001</v>
      </c>
      <c r="G456" s="604" t="s">
        <v>305</v>
      </c>
      <c r="H456" s="602" t="s">
        <v>286</v>
      </c>
      <c r="I456" s="603" t="s">
        <v>292</v>
      </c>
      <c r="J456" s="602">
        <v>106</v>
      </c>
    </row>
    <row r="457" spans="2:10" ht="12.75" customHeight="1">
      <c r="B457" s="607" t="s">
        <v>272</v>
      </c>
      <c r="C457" s="606">
        <v>53</v>
      </c>
      <c r="D457" s="605">
        <v>43052</v>
      </c>
      <c r="E457" s="602" t="s">
        <v>283</v>
      </c>
      <c r="F457" s="604">
        <v>1.1000000000000001</v>
      </c>
      <c r="G457" s="604" t="s">
        <v>305</v>
      </c>
      <c r="H457" s="602" t="s">
        <v>286</v>
      </c>
      <c r="I457" s="603" t="s">
        <v>322</v>
      </c>
      <c r="J457" s="602">
        <v>109</v>
      </c>
    </row>
    <row r="458" spans="2:10" ht="12.75" customHeight="1">
      <c r="B458" s="607" t="s">
        <v>272</v>
      </c>
      <c r="C458" s="606">
        <v>54</v>
      </c>
      <c r="D458" s="605">
        <v>43053</v>
      </c>
      <c r="E458" s="602" t="s">
        <v>283</v>
      </c>
      <c r="F458" s="604">
        <v>1.1000000000000001</v>
      </c>
      <c r="G458" s="604" t="s">
        <v>305</v>
      </c>
      <c r="H458" s="602" t="s">
        <v>286</v>
      </c>
      <c r="I458" s="603" t="s">
        <v>292</v>
      </c>
      <c r="J458" s="602">
        <v>111</v>
      </c>
    </row>
    <row r="459" spans="2:10" ht="12.75" customHeight="1">
      <c r="B459" s="607" t="s">
        <v>272</v>
      </c>
      <c r="C459" s="606">
        <v>55</v>
      </c>
      <c r="D459" s="605">
        <v>43054</v>
      </c>
      <c r="E459" s="602" t="s">
        <v>283</v>
      </c>
      <c r="F459" s="604">
        <v>1.1000000000000001</v>
      </c>
      <c r="G459" s="604" t="s">
        <v>305</v>
      </c>
      <c r="H459" s="602" t="s">
        <v>286</v>
      </c>
      <c r="I459" s="603" t="s">
        <v>319</v>
      </c>
      <c r="J459" s="602">
        <v>112</v>
      </c>
    </row>
    <row r="460" spans="2:10" ht="12.75" customHeight="1">
      <c r="B460" s="607" t="s">
        <v>272</v>
      </c>
      <c r="C460" s="606">
        <v>56</v>
      </c>
      <c r="D460" s="605">
        <v>43059</v>
      </c>
      <c r="E460" s="602" t="s">
        <v>283</v>
      </c>
      <c r="F460" s="604">
        <v>1.1000000000000001</v>
      </c>
      <c r="G460" s="604" t="s">
        <v>305</v>
      </c>
      <c r="H460" s="602" t="s">
        <v>286</v>
      </c>
      <c r="I460" s="603" t="s">
        <v>292</v>
      </c>
      <c r="J460" s="602">
        <v>114</v>
      </c>
    </row>
    <row r="461" spans="2:10" ht="12.75" customHeight="1">
      <c r="B461" s="607" t="s">
        <v>272</v>
      </c>
      <c r="C461" s="606">
        <v>57</v>
      </c>
      <c r="D461" s="605">
        <v>43060</v>
      </c>
      <c r="E461" s="602" t="s">
        <v>283</v>
      </c>
      <c r="F461" s="604">
        <v>1.1000000000000001</v>
      </c>
      <c r="G461" s="604" t="s">
        <v>305</v>
      </c>
      <c r="H461" s="602" t="s">
        <v>286</v>
      </c>
      <c r="I461" s="603" t="s">
        <v>322</v>
      </c>
      <c r="J461" s="602">
        <v>117</v>
      </c>
    </row>
    <row r="462" spans="2:10" ht="12.75" customHeight="1">
      <c r="B462" s="607" t="s">
        <v>272</v>
      </c>
      <c r="C462" s="606">
        <v>58</v>
      </c>
      <c r="D462" s="605">
        <v>43061</v>
      </c>
      <c r="E462" s="602" t="s">
        <v>283</v>
      </c>
      <c r="F462" s="604">
        <v>1.1000000000000001</v>
      </c>
      <c r="G462" s="604" t="s">
        <v>305</v>
      </c>
      <c r="H462" s="602" t="s">
        <v>286</v>
      </c>
      <c r="I462" s="603" t="s">
        <v>322</v>
      </c>
      <c r="J462" s="602">
        <v>120</v>
      </c>
    </row>
    <row r="463" spans="2:10" ht="12.75" customHeight="1">
      <c r="B463" s="607" t="s">
        <v>272</v>
      </c>
      <c r="C463" s="606">
        <v>59</v>
      </c>
      <c r="D463" s="605">
        <v>43070</v>
      </c>
      <c r="E463" s="602" t="s">
        <v>283</v>
      </c>
      <c r="F463" s="604">
        <v>1.1000000000000001</v>
      </c>
      <c r="G463" s="604" t="s">
        <v>305</v>
      </c>
      <c r="H463" s="602" t="s">
        <v>286</v>
      </c>
      <c r="I463" s="603" t="s">
        <v>319</v>
      </c>
      <c r="J463" s="602">
        <v>121</v>
      </c>
    </row>
    <row r="464" spans="2:10" ht="12.75" customHeight="1">
      <c r="B464" s="607" t="s">
        <v>272</v>
      </c>
      <c r="C464" s="606">
        <v>60</v>
      </c>
      <c r="D464" s="605">
        <v>43076</v>
      </c>
      <c r="E464" s="602" t="s">
        <v>283</v>
      </c>
      <c r="F464" s="604">
        <v>1.1000000000000001</v>
      </c>
      <c r="G464" s="604" t="s">
        <v>305</v>
      </c>
      <c r="H464" s="602" t="s">
        <v>286</v>
      </c>
      <c r="I464" s="603" t="s">
        <v>292</v>
      </c>
      <c r="J464" s="602">
        <v>123</v>
      </c>
    </row>
    <row r="465" spans="2:10" ht="12.75" customHeight="1">
      <c r="B465" s="607" t="s">
        <v>272</v>
      </c>
      <c r="C465" s="606">
        <v>61</v>
      </c>
      <c r="D465" s="605">
        <v>43077</v>
      </c>
      <c r="E465" s="602" t="s">
        <v>283</v>
      </c>
      <c r="F465" s="604">
        <v>1.1000000000000001</v>
      </c>
      <c r="G465" s="604" t="s">
        <v>305</v>
      </c>
      <c r="H465" s="602" t="s">
        <v>286</v>
      </c>
      <c r="I465" s="603" t="s">
        <v>319</v>
      </c>
      <c r="J465" s="602">
        <v>124</v>
      </c>
    </row>
    <row r="466" spans="2:10" ht="12.75" customHeight="1">
      <c r="B466" s="607" t="s">
        <v>272</v>
      </c>
      <c r="C466" s="606">
        <v>62</v>
      </c>
      <c r="D466" s="605">
        <v>43080</v>
      </c>
      <c r="E466" s="602" t="s">
        <v>283</v>
      </c>
      <c r="F466" s="604">
        <v>1.1000000000000001</v>
      </c>
      <c r="G466" s="604" t="s">
        <v>305</v>
      </c>
      <c r="H466" s="602" t="s">
        <v>286</v>
      </c>
      <c r="I466" s="603" t="s">
        <v>319</v>
      </c>
      <c r="J466" s="602">
        <v>125</v>
      </c>
    </row>
    <row r="467" spans="2:10" ht="12.75" customHeight="1">
      <c r="B467" s="607" t="s">
        <v>272</v>
      </c>
      <c r="C467" s="606">
        <v>63</v>
      </c>
      <c r="D467" s="605">
        <v>43081</v>
      </c>
      <c r="E467" s="602" t="s">
        <v>283</v>
      </c>
      <c r="F467" s="604">
        <v>1.1000000000000001</v>
      </c>
      <c r="G467" s="604" t="s">
        <v>305</v>
      </c>
      <c r="H467" s="602" t="s">
        <v>286</v>
      </c>
      <c r="I467" s="603" t="s">
        <v>319</v>
      </c>
      <c r="J467" s="602">
        <v>126</v>
      </c>
    </row>
    <row r="468" spans="2:10" ht="12.75" customHeight="1">
      <c r="B468" s="607" t="s">
        <v>272</v>
      </c>
      <c r="C468" s="606">
        <v>64</v>
      </c>
      <c r="D468" s="605">
        <v>43082</v>
      </c>
      <c r="E468" s="602" t="s">
        <v>283</v>
      </c>
      <c r="F468" s="604">
        <v>1.1000000000000001</v>
      </c>
      <c r="G468" s="604" t="s">
        <v>305</v>
      </c>
      <c r="H468" s="602" t="s">
        <v>286</v>
      </c>
      <c r="I468" s="603" t="s">
        <v>319</v>
      </c>
      <c r="J468" s="602">
        <v>127</v>
      </c>
    </row>
    <row r="469" spans="2:10" ht="12.75" customHeight="1">
      <c r="B469" s="607" t="s">
        <v>272</v>
      </c>
      <c r="C469" s="606">
        <v>65</v>
      </c>
      <c r="D469" s="605">
        <v>43095</v>
      </c>
      <c r="E469" s="602" t="s">
        <v>283</v>
      </c>
      <c r="F469" s="604">
        <v>1.1000000000000001</v>
      </c>
      <c r="G469" s="604" t="s">
        <v>305</v>
      </c>
      <c r="H469" s="602" t="s">
        <v>286</v>
      </c>
      <c r="I469" s="603" t="s">
        <v>292</v>
      </c>
      <c r="J469" s="602">
        <v>129</v>
      </c>
    </row>
    <row r="470" spans="2:10" ht="12.75" customHeight="1">
      <c r="B470" s="607" t="s">
        <v>272</v>
      </c>
      <c r="C470" s="606">
        <v>66</v>
      </c>
      <c r="D470" s="605">
        <v>43097</v>
      </c>
      <c r="E470" s="602" t="s">
        <v>283</v>
      </c>
      <c r="F470" s="604">
        <v>1.1000000000000001</v>
      </c>
      <c r="G470" s="604" t="s">
        <v>305</v>
      </c>
      <c r="H470" s="602" t="s">
        <v>286</v>
      </c>
      <c r="I470" s="603" t="s">
        <v>292</v>
      </c>
      <c r="J470" s="602">
        <v>131</v>
      </c>
    </row>
    <row r="471" spans="2:10" ht="12.75" customHeight="1">
      <c r="B471" s="607" t="s">
        <v>272</v>
      </c>
      <c r="C471" s="606">
        <v>67</v>
      </c>
      <c r="D471" s="605">
        <v>43098</v>
      </c>
      <c r="E471" s="602" t="s">
        <v>283</v>
      </c>
      <c r="F471" s="604">
        <v>1.1000000000000001</v>
      </c>
      <c r="G471" s="604" t="s">
        <v>305</v>
      </c>
      <c r="H471" s="602" t="s">
        <v>286</v>
      </c>
      <c r="I471" s="603" t="s">
        <v>292</v>
      </c>
      <c r="J471" s="602">
        <v>133</v>
      </c>
    </row>
    <row r="472" spans="2:10" ht="12.75" customHeight="1">
      <c r="B472" s="607"/>
      <c r="C472" s="606"/>
      <c r="D472" s="605"/>
      <c r="E472" s="602"/>
      <c r="F472" s="604"/>
      <c r="G472" s="604"/>
      <c r="H472" s="602"/>
      <c r="I472" s="603"/>
      <c r="J472" s="602"/>
    </row>
    <row r="473" spans="2:10">
      <c r="B473" s="607" t="s">
        <v>272</v>
      </c>
      <c r="C473" s="606">
        <v>1</v>
      </c>
      <c r="D473" s="605">
        <v>42858</v>
      </c>
      <c r="E473" s="602" t="s">
        <v>283</v>
      </c>
      <c r="F473" s="604">
        <v>0.16367649999999997</v>
      </c>
      <c r="G473" s="604" t="s">
        <v>303</v>
      </c>
      <c r="H473" s="602" t="s">
        <v>284</v>
      </c>
      <c r="I473" s="603" t="s">
        <v>274</v>
      </c>
      <c r="J473" s="602">
        <v>1</v>
      </c>
    </row>
    <row r="474" spans="2:10">
      <c r="B474" s="607" t="s">
        <v>272</v>
      </c>
      <c r="C474" s="606">
        <v>2</v>
      </c>
      <c r="D474" s="605">
        <v>42859</v>
      </c>
      <c r="E474" s="602" t="s">
        <v>283</v>
      </c>
      <c r="F474" s="604">
        <v>0.1252856</v>
      </c>
      <c r="G474" s="604" t="s">
        <v>303</v>
      </c>
      <c r="H474" s="602" t="s">
        <v>284</v>
      </c>
      <c r="I474" s="603" t="s">
        <v>274</v>
      </c>
      <c r="J474" s="602">
        <v>2</v>
      </c>
    </row>
    <row r="475" spans="2:10">
      <c r="B475" s="607" t="s">
        <v>272</v>
      </c>
      <c r="C475" s="606">
        <v>3</v>
      </c>
      <c r="D475" s="605">
        <v>42877</v>
      </c>
      <c r="E475" s="602" t="s">
        <v>283</v>
      </c>
      <c r="F475" s="604">
        <v>0.15127479999999999</v>
      </c>
      <c r="G475" s="604" t="s">
        <v>303</v>
      </c>
      <c r="H475" s="602" t="s">
        <v>284</v>
      </c>
      <c r="I475" s="603" t="s">
        <v>292</v>
      </c>
      <c r="J475" s="602">
        <v>4</v>
      </c>
    </row>
    <row r="476" spans="2:10">
      <c r="B476" s="607" t="s">
        <v>272</v>
      </c>
      <c r="C476" s="606">
        <v>4</v>
      </c>
      <c r="D476" s="605">
        <v>42878</v>
      </c>
      <c r="E476" s="602" t="s">
        <v>283</v>
      </c>
      <c r="F476" s="604">
        <v>0.17316039999999999</v>
      </c>
      <c r="G476" s="604" t="s">
        <v>303</v>
      </c>
      <c r="H476" s="602" t="s">
        <v>284</v>
      </c>
      <c r="I476" s="603" t="s">
        <v>274</v>
      </c>
      <c r="J476" s="602">
        <v>5</v>
      </c>
    </row>
    <row r="477" spans="2:10">
      <c r="B477" s="607" t="s">
        <v>272</v>
      </c>
      <c r="C477" s="606">
        <v>5</v>
      </c>
      <c r="D477" s="605">
        <v>42905</v>
      </c>
      <c r="E477" s="602" t="s">
        <v>283</v>
      </c>
      <c r="F477" s="604">
        <v>0</v>
      </c>
      <c r="G477" s="604" t="s">
        <v>303</v>
      </c>
      <c r="H477" s="602" t="s">
        <v>284</v>
      </c>
      <c r="I477" s="603" t="s">
        <v>322</v>
      </c>
      <c r="J477" s="602">
        <v>8</v>
      </c>
    </row>
    <row r="478" spans="2:10">
      <c r="B478" s="607" t="s">
        <v>272</v>
      </c>
      <c r="C478" s="606">
        <v>6</v>
      </c>
      <c r="D478" s="605">
        <v>42906</v>
      </c>
      <c r="E478" s="602" t="s">
        <v>283</v>
      </c>
      <c r="F478" s="604">
        <f>387.8307/1000</f>
        <v>0.38783069999999997</v>
      </c>
      <c r="G478" s="604" t="s">
        <v>303</v>
      </c>
      <c r="H478" s="602" t="s">
        <v>284</v>
      </c>
      <c r="I478" s="603" t="s">
        <v>318</v>
      </c>
      <c r="J478" s="602">
        <v>12</v>
      </c>
    </row>
    <row r="479" spans="2:10">
      <c r="B479" s="607" t="s">
        <v>272</v>
      </c>
      <c r="C479" s="606">
        <v>7</v>
      </c>
      <c r="D479" s="605">
        <v>42907</v>
      </c>
      <c r="E479" s="602" t="s">
        <v>283</v>
      </c>
      <c r="F479" s="604">
        <f>387.0237/1000</f>
        <v>0.38702370000000003</v>
      </c>
      <c r="G479" s="604" t="s">
        <v>303</v>
      </c>
      <c r="H479" s="602" t="s">
        <v>284</v>
      </c>
      <c r="I479" s="603" t="s">
        <v>318</v>
      </c>
      <c r="J479" s="602">
        <v>16</v>
      </c>
    </row>
    <row r="480" spans="2:10">
      <c r="B480" s="607" t="s">
        <v>272</v>
      </c>
      <c r="C480" s="606">
        <v>8</v>
      </c>
      <c r="D480" s="605">
        <v>42908</v>
      </c>
      <c r="E480" s="602" t="s">
        <v>283</v>
      </c>
      <c r="F480" s="604">
        <f>430.1044/1000</f>
        <v>0.4301044</v>
      </c>
      <c r="G480" s="604" t="s">
        <v>303</v>
      </c>
      <c r="H480" s="602" t="s">
        <v>284</v>
      </c>
      <c r="I480" s="603" t="s">
        <v>318</v>
      </c>
      <c r="J480" s="602">
        <v>20</v>
      </c>
    </row>
    <row r="481" spans="2:10">
      <c r="B481" s="607" t="s">
        <v>272</v>
      </c>
      <c r="C481" s="606">
        <v>9</v>
      </c>
      <c r="D481" s="605">
        <v>42922</v>
      </c>
      <c r="E481" s="602" t="s">
        <v>283</v>
      </c>
      <c r="F481" s="604">
        <v>-4.217760000000001E-2</v>
      </c>
      <c r="G481" s="604" t="s">
        <v>303</v>
      </c>
      <c r="H481" s="602" t="s">
        <v>284</v>
      </c>
      <c r="I481" s="603" t="s">
        <v>274</v>
      </c>
      <c r="J481" s="602">
        <v>21</v>
      </c>
    </row>
    <row r="482" spans="2:10">
      <c r="B482" s="607" t="s">
        <v>272</v>
      </c>
      <c r="C482" s="606">
        <v>10</v>
      </c>
      <c r="D482" s="605">
        <v>42923</v>
      </c>
      <c r="E482" s="602" t="s">
        <v>283</v>
      </c>
      <c r="F482" s="604">
        <v>0.53165509999999994</v>
      </c>
      <c r="G482" s="604" t="s">
        <v>303</v>
      </c>
      <c r="H482" s="602" t="s">
        <v>284</v>
      </c>
      <c r="I482" s="603" t="s">
        <v>322</v>
      </c>
      <c r="J482" s="602">
        <v>24</v>
      </c>
    </row>
    <row r="483" spans="2:10">
      <c r="B483" s="607" t="s">
        <v>272</v>
      </c>
      <c r="C483" s="606">
        <v>11</v>
      </c>
      <c r="D483" s="605">
        <v>42926</v>
      </c>
      <c r="E483" s="602" t="s">
        <v>283</v>
      </c>
      <c r="F483" s="604">
        <v>0.6293787999999999</v>
      </c>
      <c r="G483" s="604" t="s">
        <v>303</v>
      </c>
      <c r="H483" s="602" t="s">
        <v>284</v>
      </c>
      <c r="I483" s="603" t="s">
        <v>274</v>
      </c>
      <c r="J483" s="602">
        <v>25</v>
      </c>
    </row>
    <row r="484" spans="2:10">
      <c r="B484" s="607" t="s">
        <v>272</v>
      </c>
      <c r="C484" s="606">
        <v>12</v>
      </c>
      <c r="D484" s="605">
        <v>42943</v>
      </c>
      <c r="E484" s="602" t="s">
        <v>283</v>
      </c>
      <c r="F484" s="604">
        <v>0.82697649999999989</v>
      </c>
      <c r="G484" s="604" t="s">
        <v>303</v>
      </c>
      <c r="H484" s="602" t="s">
        <v>284</v>
      </c>
      <c r="I484" s="603" t="s">
        <v>274</v>
      </c>
      <c r="J484" s="602">
        <v>26</v>
      </c>
    </row>
    <row r="485" spans="2:10">
      <c r="B485" s="607" t="s">
        <v>272</v>
      </c>
      <c r="C485" s="606">
        <v>13</v>
      </c>
      <c r="D485" s="605">
        <v>42947</v>
      </c>
      <c r="E485" s="602" t="s">
        <v>283</v>
      </c>
      <c r="F485" s="604">
        <v>0.75526019999999994</v>
      </c>
      <c r="G485" s="604" t="s">
        <v>303</v>
      </c>
      <c r="H485" s="602" t="s">
        <v>284</v>
      </c>
      <c r="I485" s="603" t="s">
        <v>292</v>
      </c>
      <c r="J485" s="602">
        <v>28</v>
      </c>
    </row>
    <row r="486" spans="2:10">
      <c r="B486" s="607" t="s">
        <v>272</v>
      </c>
      <c r="C486" s="606">
        <v>14</v>
      </c>
      <c r="D486" s="605">
        <v>42948</v>
      </c>
      <c r="E486" s="602" t="s">
        <v>283</v>
      </c>
      <c r="F486" s="604">
        <v>0.57718130000000001</v>
      </c>
      <c r="G486" s="604" t="s">
        <v>303</v>
      </c>
      <c r="H486" s="602" t="s">
        <v>284</v>
      </c>
      <c r="I486" s="603" t="s">
        <v>318</v>
      </c>
      <c r="J486" s="602">
        <f>J485+4</f>
        <v>32</v>
      </c>
    </row>
    <row r="487" spans="2:10">
      <c r="B487" s="607" t="s">
        <v>272</v>
      </c>
      <c r="C487" s="606">
        <v>15</v>
      </c>
      <c r="D487" s="605">
        <v>42949</v>
      </c>
      <c r="E487" s="602" t="s">
        <v>283</v>
      </c>
      <c r="F487" s="604">
        <v>0.59305039999999998</v>
      </c>
      <c r="G487" s="604" t="s">
        <v>303</v>
      </c>
      <c r="H487" s="602" t="s">
        <v>284</v>
      </c>
      <c r="I487" s="603" t="s">
        <v>318</v>
      </c>
      <c r="J487" s="602">
        <f>J486+4</f>
        <v>36</v>
      </c>
    </row>
    <row r="488" spans="2:10">
      <c r="B488" s="607" t="s">
        <v>272</v>
      </c>
      <c r="C488" s="606">
        <v>16</v>
      </c>
      <c r="D488" s="605">
        <v>42950</v>
      </c>
      <c r="E488" s="602" t="s">
        <v>283</v>
      </c>
      <c r="F488" s="604">
        <v>0.30532680000000001</v>
      </c>
      <c r="G488" s="604" t="s">
        <v>303</v>
      </c>
      <c r="H488" s="602" t="s">
        <v>284</v>
      </c>
      <c r="I488" s="603" t="s">
        <v>318</v>
      </c>
      <c r="J488" s="602">
        <f>J487+4</f>
        <v>40</v>
      </c>
    </row>
    <row r="489" spans="2:10">
      <c r="B489" s="607" t="s">
        <v>272</v>
      </c>
      <c r="C489" s="606">
        <v>17</v>
      </c>
      <c r="D489" s="605">
        <v>42957</v>
      </c>
      <c r="E489" s="602" t="s">
        <v>283</v>
      </c>
      <c r="F489" s="604">
        <v>0.46678079999999994</v>
      </c>
      <c r="G489" s="604" t="s">
        <v>303</v>
      </c>
      <c r="H489" s="602" t="s">
        <v>284</v>
      </c>
      <c r="I489" s="603" t="s">
        <v>274</v>
      </c>
      <c r="J489" s="602">
        <f>J488+1</f>
        <v>41</v>
      </c>
    </row>
    <row r="490" spans="2:10">
      <c r="B490" s="607" t="s">
        <v>272</v>
      </c>
      <c r="C490" s="606">
        <v>18</v>
      </c>
      <c r="D490" s="605">
        <v>42958</v>
      </c>
      <c r="E490" s="602" t="s">
        <v>283</v>
      </c>
      <c r="F490" s="604">
        <v>0.51737440000000001</v>
      </c>
      <c r="G490" s="604" t="s">
        <v>303</v>
      </c>
      <c r="H490" s="602" t="s">
        <v>284</v>
      </c>
      <c r="I490" s="603" t="s">
        <v>274</v>
      </c>
      <c r="J490" s="602">
        <f>J489+1</f>
        <v>42</v>
      </c>
    </row>
    <row r="491" spans="2:10">
      <c r="B491" s="607" t="s">
        <v>272</v>
      </c>
      <c r="C491" s="606">
        <v>19</v>
      </c>
      <c r="D491" s="605">
        <v>42975</v>
      </c>
      <c r="E491" s="602" t="s">
        <v>283</v>
      </c>
      <c r="F491" s="604">
        <v>0.73764389999999991</v>
      </c>
      <c r="G491" s="604" t="s">
        <v>303</v>
      </c>
      <c r="H491" s="602" t="s">
        <v>284</v>
      </c>
      <c r="I491" s="603" t="s">
        <v>318</v>
      </c>
      <c r="J491" s="602">
        <f>J490+4</f>
        <v>46</v>
      </c>
    </row>
    <row r="492" spans="2:10">
      <c r="B492" s="607" t="s">
        <v>272</v>
      </c>
      <c r="C492" s="606">
        <v>20</v>
      </c>
      <c r="D492" s="605">
        <v>42976</v>
      </c>
      <c r="E492" s="602" t="s">
        <v>283</v>
      </c>
      <c r="F492" s="604">
        <v>0.46429540000000002</v>
      </c>
      <c r="G492" s="604" t="s">
        <v>303</v>
      </c>
      <c r="H492" s="602" t="s">
        <v>284</v>
      </c>
      <c r="I492" s="603" t="s">
        <v>318</v>
      </c>
      <c r="J492" s="602">
        <f>J491+4</f>
        <v>50</v>
      </c>
    </row>
    <row r="493" spans="2:10">
      <c r="B493" s="607" t="s">
        <v>272</v>
      </c>
      <c r="C493" s="606">
        <v>21</v>
      </c>
      <c r="D493" s="605">
        <v>42977</v>
      </c>
      <c r="E493" s="602" t="s">
        <v>283</v>
      </c>
      <c r="F493" s="604">
        <v>0.71498700000000004</v>
      </c>
      <c r="G493" s="604" t="s">
        <v>303</v>
      </c>
      <c r="H493" s="602" t="s">
        <v>284</v>
      </c>
      <c r="I493" s="603" t="s">
        <v>274</v>
      </c>
      <c r="J493" s="602">
        <f>J492+1</f>
        <v>51</v>
      </c>
    </row>
    <row r="494" spans="2:10">
      <c r="B494" s="607" t="s">
        <v>272</v>
      </c>
      <c r="C494" s="606">
        <v>22</v>
      </c>
      <c r="D494" s="605">
        <v>42978</v>
      </c>
      <c r="E494" s="602" t="s">
        <v>283</v>
      </c>
      <c r="F494" s="604">
        <v>0.38176589999999999</v>
      </c>
      <c r="G494" s="604" t="s">
        <v>303</v>
      </c>
      <c r="H494" s="602" t="s">
        <v>284</v>
      </c>
      <c r="I494" s="603" t="s">
        <v>322</v>
      </c>
      <c r="J494" s="602">
        <v>54</v>
      </c>
    </row>
    <row r="495" spans="2:10">
      <c r="B495" s="607" t="s">
        <v>272</v>
      </c>
      <c r="C495" s="606">
        <v>23</v>
      </c>
      <c r="D495" s="605">
        <v>42979</v>
      </c>
      <c r="E495" s="602" t="s">
        <v>283</v>
      </c>
      <c r="F495" s="604">
        <v>0.30049760000000003</v>
      </c>
      <c r="G495" s="604" t="s">
        <v>303</v>
      </c>
      <c r="H495" s="602" t="s">
        <v>284</v>
      </c>
      <c r="I495" s="603" t="s">
        <v>318</v>
      </c>
      <c r="J495" s="602">
        <v>58</v>
      </c>
    </row>
    <row r="496" spans="2:10">
      <c r="B496" s="607" t="s">
        <v>272</v>
      </c>
      <c r="C496" s="606">
        <v>24</v>
      </c>
      <c r="D496" s="605">
        <v>42983</v>
      </c>
      <c r="E496" s="602" t="s">
        <v>283</v>
      </c>
      <c r="F496" s="604">
        <v>0.72815970000000008</v>
      </c>
      <c r="G496" s="604" t="s">
        <v>303</v>
      </c>
      <c r="H496" s="602" t="s">
        <v>284</v>
      </c>
      <c r="I496" s="603" t="s">
        <v>292</v>
      </c>
      <c r="J496" s="602">
        <v>60</v>
      </c>
    </row>
    <row r="497" spans="2:10">
      <c r="B497" s="607" t="s">
        <v>272</v>
      </c>
      <c r="C497" s="606">
        <v>25</v>
      </c>
      <c r="D497" s="605">
        <v>42984</v>
      </c>
      <c r="E497" s="602" t="s">
        <v>283</v>
      </c>
      <c r="F497" s="604">
        <v>0.20979939999999997</v>
      </c>
      <c r="G497" s="604" t="s">
        <v>303</v>
      </c>
      <c r="H497" s="602" t="s">
        <v>284</v>
      </c>
      <c r="I497" s="603" t="s">
        <v>274</v>
      </c>
      <c r="J497" s="602">
        <v>61</v>
      </c>
    </row>
    <row r="498" spans="2:10">
      <c r="B498" s="607" t="s">
        <v>272</v>
      </c>
      <c r="C498" s="606">
        <v>26</v>
      </c>
      <c r="D498" s="605">
        <v>42989</v>
      </c>
      <c r="E498" s="602" t="s">
        <v>283</v>
      </c>
      <c r="F498" s="604">
        <v>0.31065470000000006</v>
      </c>
      <c r="G498" s="604" t="s">
        <v>303</v>
      </c>
      <c r="H498" s="602" t="s">
        <v>284</v>
      </c>
      <c r="I498" s="603" t="s">
        <v>292</v>
      </c>
      <c r="J498" s="602">
        <v>63</v>
      </c>
    </row>
    <row r="499" spans="2:10">
      <c r="B499" s="607" t="s">
        <v>272</v>
      </c>
      <c r="C499" s="606">
        <v>27</v>
      </c>
      <c r="D499" s="605">
        <v>42990</v>
      </c>
      <c r="E499" s="602" t="s">
        <v>283</v>
      </c>
      <c r="F499" s="604">
        <v>0.16380350000000002</v>
      </c>
      <c r="G499" s="604" t="s">
        <v>303</v>
      </c>
      <c r="H499" s="602" t="s">
        <v>284</v>
      </c>
      <c r="I499" s="603" t="s">
        <v>274</v>
      </c>
      <c r="J499" s="602">
        <v>64</v>
      </c>
    </row>
    <row r="500" spans="2:10">
      <c r="B500" s="607" t="s">
        <v>272</v>
      </c>
      <c r="C500" s="606">
        <v>28</v>
      </c>
      <c r="D500" s="605">
        <v>43004</v>
      </c>
      <c r="E500" s="602" t="s">
        <v>283</v>
      </c>
      <c r="F500" s="604">
        <v>5.3134199999999999E-2</v>
      </c>
      <c r="G500" s="604" t="s">
        <v>303</v>
      </c>
      <c r="H500" s="602" t="s">
        <v>284</v>
      </c>
      <c r="I500" s="603" t="s">
        <v>274</v>
      </c>
      <c r="J500" s="602">
        <v>65</v>
      </c>
    </row>
    <row r="501" spans="2:10">
      <c r="B501" s="607" t="s">
        <v>272</v>
      </c>
      <c r="C501" s="606">
        <v>29</v>
      </c>
      <c r="D501" s="605">
        <v>43005</v>
      </c>
      <c r="E501" s="602" t="s">
        <v>283</v>
      </c>
      <c r="F501" s="604">
        <v>4.5909599999999995E-2</v>
      </c>
      <c r="G501" s="604" t="s">
        <v>303</v>
      </c>
      <c r="H501" s="602" t="s">
        <v>284</v>
      </c>
      <c r="I501" s="603" t="s">
        <v>274</v>
      </c>
      <c r="J501" s="602">
        <v>66</v>
      </c>
    </row>
    <row r="502" spans="2:10">
      <c r="B502" s="607" t="s">
        <v>272</v>
      </c>
      <c r="C502" s="606">
        <v>30</v>
      </c>
      <c r="D502" s="605">
        <v>43006</v>
      </c>
      <c r="E502" s="602" t="s">
        <v>283</v>
      </c>
      <c r="F502" s="604">
        <v>8.5381700000000005E-2</v>
      </c>
      <c r="G502" s="604" t="s">
        <v>303</v>
      </c>
      <c r="H502" s="602" t="s">
        <v>284</v>
      </c>
      <c r="I502" s="603" t="s">
        <v>274</v>
      </c>
      <c r="J502" s="602">
        <v>67</v>
      </c>
    </row>
    <row r="503" spans="2:10">
      <c r="B503" s="607" t="s">
        <v>272</v>
      </c>
      <c r="C503" s="606">
        <v>31</v>
      </c>
      <c r="D503" s="605">
        <v>43014</v>
      </c>
      <c r="E503" s="602" t="s">
        <v>283</v>
      </c>
      <c r="F503" s="604">
        <v>0.14870070000000002</v>
      </c>
      <c r="G503" s="604" t="s">
        <v>303</v>
      </c>
      <c r="H503" s="602" t="s">
        <v>284</v>
      </c>
      <c r="I503" s="603" t="s">
        <v>274</v>
      </c>
      <c r="J503" s="602">
        <v>68</v>
      </c>
    </row>
    <row r="504" spans="2:10">
      <c r="B504" s="607" t="s">
        <v>272</v>
      </c>
      <c r="C504" s="606">
        <v>32</v>
      </c>
      <c r="D504" s="605">
        <v>43017</v>
      </c>
      <c r="E504" s="602" t="s">
        <v>283</v>
      </c>
      <c r="F504" s="604">
        <v>9.4872600000000001E-2</v>
      </c>
      <c r="G504" s="604" t="s">
        <v>303</v>
      </c>
      <c r="H504" s="602" t="s">
        <v>284</v>
      </c>
      <c r="I504" s="603" t="s">
        <v>274</v>
      </c>
      <c r="J504" s="602">
        <v>69</v>
      </c>
    </row>
    <row r="505" spans="2:10">
      <c r="B505" s="607" t="s">
        <v>272</v>
      </c>
      <c r="C505" s="606">
        <v>33</v>
      </c>
      <c r="D505" s="605">
        <v>43018</v>
      </c>
      <c r="E505" s="602" t="s">
        <v>283</v>
      </c>
      <c r="F505" s="604">
        <v>9.2055800000000007E-2</v>
      </c>
      <c r="G505" s="604" t="s">
        <v>303</v>
      </c>
      <c r="H505" s="602" t="s">
        <v>284</v>
      </c>
      <c r="I505" s="603" t="s">
        <v>274</v>
      </c>
      <c r="J505" s="602">
        <v>70</v>
      </c>
    </row>
    <row r="506" spans="2:10">
      <c r="B506" s="607" t="s">
        <v>272</v>
      </c>
      <c r="C506" s="606">
        <v>34</v>
      </c>
      <c r="D506" s="605">
        <v>43019</v>
      </c>
      <c r="E506" s="602" t="s">
        <v>283</v>
      </c>
      <c r="F506" s="604">
        <v>0.15187870000000001</v>
      </c>
      <c r="G506" s="604" t="s">
        <v>303</v>
      </c>
      <c r="H506" s="602" t="s">
        <v>284</v>
      </c>
      <c r="I506" s="603" t="s">
        <v>274</v>
      </c>
      <c r="J506" s="602">
        <v>71</v>
      </c>
    </row>
    <row r="507" spans="2:10">
      <c r="B507" s="607" t="s">
        <v>272</v>
      </c>
      <c r="C507" s="606">
        <v>35</v>
      </c>
      <c r="D507" s="605">
        <v>43020</v>
      </c>
      <c r="E507" s="602" t="s">
        <v>283</v>
      </c>
      <c r="F507" s="604">
        <v>0.1252848</v>
      </c>
      <c r="G507" s="604" t="s">
        <v>303</v>
      </c>
      <c r="H507" s="602" t="s">
        <v>284</v>
      </c>
      <c r="I507" s="603" t="s">
        <v>274</v>
      </c>
      <c r="J507" s="602">
        <v>72</v>
      </c>
    </row>
    <row r="508" spans="2:10">
      <c r="B508" s="607" t="s">
        <v>272</v>
      </c>
      <c r="C508" s="606">
        <v>36</v>
      </c>
      <c r="D508" s="605">
        <v>43024</v>
      </c>
      <c r="E508" s="602" t="s">
        <v>283</v>
      </c>
      <c r="F508" s="604">
        <v>0.14403579999999999</v>
      </c>
      <c r="G508" s="604" t="s">
        <v>303</v>
      </c>
      <c r="H508" s="602" t="s">
        <v>284</v>
      </c>
      <c r="I508" s="603" t="s">
        <v>292</v>
      </c>
      <c r="J508" s="602">
        <v>74</v>
      </c>
    </row>
    <row r="509" spans="2:10">
      <c r="B509" s="607" t="s">
        <v>272</v>
      </c>
      <c r="C509" s="606">
        <v>37</v>
      </c>
      <c r="D509" s="605">
        <v>43025</v>
      </c>
      <c r="E509" s="602" t="s">
        <v>283</v>
      </c>
      <c r="F509" s="604">
        <v>9.0264900000000009E-2</v>
      </c>
      <c r="G509" s="604" t="s">
        <v>303</v>
      </c>
      <c r="H509" s="602" t="s">
        <v>284</v>
      </c>
      <c r="I509" s="603" t="s">
        <v>292</v>
      </c>
      <c r="J509" s="602">
        <v>76</v>
      </c>
    </row>
    <row r="510" spans="2:10">
      <c r="B510" s="607" t="s">
        <v>272</v>
      </c>
      <c r="C510" s="606">
        <v>38</v>
      </c>
      <c r="D510" s="605">
        <v>43026</v>
      </c>
      <c r="E510" s="602" t="s">
        <v>283</v>
      </c>
      <c r="F510" s="604">
        <v>0.17335539999999997</v>
      </c>
      <c r="G510" s="604" t="s">
        <v>303</v>
      </c>
      <c r="H510" s="602" t="s">
        <v>284</v>
      </c>
      <c r="I510" s="603" t="s">
        <v>274</v>
      </c>
      <c r="J510" s="602">
        <v>77</v>
      </c>
    </row>
    <row r="511" spans="2:10">
      <c r="B511" s="607" t="s">
        <v>272</v>
      </c>
      <c r="C511" s="606">
        <v>39</v>
      </c>
      <c r="D511" s="605">
        <v>43031</v>
      </c>
      <c r="E511" s="602" t="s">
        <v>283</v>
      </c>
      <c r="F511" s="604">
        <v>0.13295579999999999</v>
      </c>
      <c r="G511" s="604" t="s">
        <v>303</v>
      </c>
      <c r="H511" s="602" t="s">
        <v>284</v>
      </c>
      <c r="I511" s="603" t="s">
        <v>292</v>
      </c>
      <c r="J511" s="602">
        <v>79</v>
      </c>
    </row>
    <row r="512" spans="2:10">
      <c r="B512" s="607" t="s">
        <v>272</v>
      </c>
      <c r="C512" s="606">
        <v>40</v>
      </c>
      <c r="D512" s="605">
        <v>43032</v>
      </c>
      <c r="E512" s="602" t="s">
        <v>283</v>
      </c>
      <c r="F512" s="604">
        <v>0.18387729999999999</v>
      </c>
      <c r="G512" s="604" t="s">
        <v>303</v>
      </c>
      <c r="H512" s="602" t="s">
        <v>284</v>
      </c>
      <c r="I512" s="603" t="s">
        <v>318</v>
      </c>
      <c r="J512" s="602">
        <v>83</v>
      </c>
    </row>
    <row r="513" spans="2:10">
      <c r="B513" s="607" t="s">
        <v>272</v>
      </c>
      <c r="C513" s="606">
        <v>41</v>
      </c>
      <c r="D513" s="605">
        <v>43033</v>
      </c>
      <c r="E513" s="602" t="s">
        <v>283</v>
      </c>
      <c r="F513" s="604">
        <v>0.16445309999999999</v>
      </c>
      <c r="G513" s="604" t="s">
        <v>303</v>
      </c>
      <c r="H513" s="602" t="s">
        <v>284</v>
      </c>
      <c r="I513" s="603" t="s">
        <v>292</v>
      </c>
      <c r="J513" s="602">
        <v>85</v>
      </c>
    </row>
    <row r="514" spans="2:10">
      <c r="B514" s="607" t="s">
        <v>272</v>
      </c>
      <c r="C514" s="606">
        <v>42</v>
      </c>
      <c r="D514" s="605">
        <v>43034</v>
      </c>
      <c r="E514" s="602" t="s">
        <v>283</v>
      </c>
      <c r="F514" s="604">
        <v>0.1396992</v>
      </c>
      <c r="G514" s="604" t="s">
        <v>303</v>
      </c>
      <c r="H514" s="602" t="s">
        <v>284</v>
      </c>
      <c r="I514" s="603" t="s">
        <v>274</v>
      </c>
      <c r="J514" s="602">
        <v>86</v>
      </c>
    </row>
    <row r="515" spans="2:10">
      <c r="B515" s="607" t="s">
        <v>272</v>
      </c>
      <c r="C515" s="606">
        <v>43</v>
      </c>
      <c r="D515" s="605">
        <v>43035</v>
      </c>
      <c r="E515" s="602" t="s">
        <v>283</v>
      </c>
      <c r="F515" s="604">
        <v>0.14249249999999999</v>
      </c>
      <c r="G515" s="604" t="s">
        <v>303</v>
      </c>
      <c r="H515" s="602" t="s">
        <v>284</v>
      </c>
      <c r="I515" s="603" t="s">
        <v>292</v>
      </c>
      <c r="J515" s="602">
        <v>88</v>
      </c>
    </row>
    <row r="516" spans="2:10">
      <c r="B516" s="607" t="s">
        <v>272</v>
      </c>
      <c r="C516" s="606">
        <v>44</v>
      </c>
      <c r="D516" s="605">
        <v>43039</v>
      </c>
      <c r="E516" s="602" t="s">
        <v>283</v>
      </c>
      <c r="F516" s="604">
        <v>7.0256900000000011E-2</v>
      </c>
      <c r="G516" s="604" t="s">
        <v>303</v>
      </c>
      <c r="H516" s="602" t="s">
        <v>284</v>
      </c>
      <c r="I516" s="603" t="s">
        <v>274</v>
      </c>
      <c r="J516" s="602">
        <v>89</v>
      </c>
    </row>
    <row r="517" spans="2:10">
      <c r="B517" s="607" t="s">
        <v>272</v>
      </c>
      <c r="C517" s="606">
        <v>45</v>
      </c>
      <c r="D517" s="605">
        <v>43040</v>
      </c>
      <c r="E517" s="602" t="s">
        <v>283</v>
      </c>
      <c r="F517" s="604">
        <v>0.06</v>
      </c>
      <c r="G517" s="604" t="s">
        <v>305</v>
      </c>
      <c r="H517" s="602" t="s">
        <v>284</v>
      </c>
      <c r="I517" s="603" t="s">
        <v>274</v>
      </c>
      <c r="J517" s="602">
        <v>90</v>
      </c>
    </row>
    <row r="518" spans="2:10">
      <c r="B518" s="607" t="s">
        <v>272</v>
      </c>
      <c r="C518" s="606">
        <v>46</v>
      </c>
      <c r="D518" s="605">
        <v>43041</v>
      </c>
      <c r="E518" s="602" t="s">
        <v>283</v>
      </c>
      <c r="F518" s="604">
        <v>0.06</v>
      </c>
      <c r="G518" s="604" t="s">
        <v>305</v>
      </c>
      <c r="H518" s="602" t="s">
        <v>284</v>
      </c>
      <c r="I518" s="603" t="s">
        <v>274</v>
      </c>
      <c r="J518" s="602">
        <v>91</v>
      </c>
    </row>
    <row r="519" spans="2:10">
      <c r="B519" s="607" t="s">
        <v>272</v>
      </c>
      <c r="C519" s="606">
        <v>47</v>
      </c>
      <c r="D519" s="605">
        <v>43042</v>
      </c>
      <c r="E519" s="602" t="s">
        <v>283</v>
      </c>
      <c r="F519" s="604">
        <v>0.06</v>
      </c>
      <c r="G519" s="604" t="s">
        <v>305</v>
      </c>
      <c r="H519" s="602" t="s">
        <v>284</v>
      </c>
      <c r="I519" s="603" t="s">
        <v>274</v>
      </c>
      <c r="J519" s="602">
        <v>92</v>
      </c>
    </row>
    <row r="520" spans="2:10">
      <c r="B520" s="607" t="s">
        <v>272</v>
      </c>
      <c r="C520" s="606">
        <v>48</v>
      </c>
      <c r="D520" s="605">
        <v>43045</v>
      </c>
      <c r="E520" s="602" t="s">
        <v>283</v>
      </c>
      <c r="F520" s="604">
        <v>0.06</v>
      </c>
      <c r="G520" s="604" t="s">
        <v>305</v>
      </c>
      <c r="H520" s="602" t="s">
        <v>284</v>
      </c>
      <c r="I520" s="603" t="s">
        <v>292</v>
      </c>
      <c r="J520" s="602">
        <v>94</v>
      </c>
    </row>
    <row r="521" spans="2:10">
      <c r="B521" s="607" t="s">
        <v>272</v>
      </c>
      <c r="C521" s="606">
        <v>49</v>
      </c>
      <c r="D521" s="605">
        <v>43046</v>
      </c>
      <c r="E521" s="602" t="s">
        <v>283</v>
      </c>
      <c r="F521" s="604">
        <v>0.06</v>
      </c>
      <c r="G521" s="604" t="s">
        <v>305</v>
      </c>
      <c r="H521" s="602" t="s">
        <v>284</v>
      </c>
      <c r="I521" s="603" t="s">
        <v>292</v>
      </c>
      <c r="J521" s="602">
        <v>96</v>
      </c>
    </row>
    <row r="522" spans="2:10">
      <c r="B522" s="607" t="s">
        <v>272</v>
      </c>
      <c r="C522" s="606">
        <v>50</v>
      </c>
      <c r="D522" s="605">
        <v>43047</v>
      </c>
      <c r="E522" s="602" t="s">
        <v>283</v>
      </c>
      <c r="F522" s="604">
        <v>0.06</v>
      </c>
      <c r="G522" s="604" t="s">
        <v>305</v>
      </c>
      <c r="H522" s="602" t="s">
        <v>284</v>
      </c>
      <c r="I522" s="603" t="s">
        <v>322</v>
      </c>
      <c r="J522" s="602">
        <v>99</v>
      </c>
    </row>
    <row r="523" spans="2:10">
      <c r="B523" s="607" t="s">
        <v>272</v>
      </c>
      <c r="C523" s="606">
        <v>51</v>
      </c>
      <c r="D523" s="605">
        <v>43048</v>
      </c>
      <c r="E523" s="602" t="s">
        <v>283</v>
      </c>
      <c r="F523" s="604">
        <v>0.06</v>
      </c>
      <c r="G523" s="604" t="s">
        <v>305</v>
      </c>
      <c r="H523" s="602" t="s">
        <v>284</v>
      </c>
      <c r="I523" s="603" t="s">
        <v>292</v>
      </c>
      <c r="J523" s="602">
        <v>101</v>
      </c>
    </row>
    <row r="524" spans="2:10">
      <c r="B524" s="607" t="s">
        <v>272</v>
      </c>
      <c r="C524" s="606">
        <v>52</v>
      </c>
      <c r="D524" s="605">
        <v>43049</v>
      </c>
      <c r="E524" s="602" t="s">
        <v>283</v>
      </c>
      <c r="F524" s="604">
        <v>0.06</v>
      </c>
      <c r="G524" s="604" t="s">
        <v>305</v>
      </c>
      <c r="H524" s="602" t="s">
        <v>284</v>
      </c>
      <c r="I524" s="603" t="s">
        <v>319</v>
      </c>
      <c r="J524" s="602">
        <v>102</v>
      </c>
    </row>
    <row r="525" spans="2:10">
      <c r="B525" s="607" t="s">
        <v>272</v>
      </c>
      <c r="C525" s="606">
        <v>53</v>
      </c>
      <c r="D525" s="605">
        <v>43052</v>
      </c>
      <c r="E525" s="602" t="s">
        <v>283</v>
      </c>
      <c r="F525" s="604">
        <v>0.06</v>
      </c>
      <c r="G525" s="604" t="s">
        <v>305</v>
      </c>
      <c r="H525" s="602" t="s">
        <v>284</v>
      </c>
      <c r="I525" s="603" t="s">
        <v>319</v>
      </c>
      <c r="J525" s="602">
        <v>103</v>
      </c>
    </row>
    <row r="526" spans="2:10">
      <c r="B526" s="607" t="s">
        <v>272</v>
      </c>
      <c r="C526" s="606">
        <v>54</v>
      </c>
      <c r="D526" s="605">
        <v>43053</v>
      </c>
      <c r="E526" s="602" t="s">
        <v>283</v>
      </c>
      <c r="F526" s="604">
        <v>0.06</v>
      </c>
      <c r="G526" s="604" t="s">
        <v>305</v>
      </c>
      <c r="H526" s="602" t="s">
        <v>284</v>
      </c>
      <c r="I526" s="603" t="s">
        <v>319</v>
      </c>
      <c r="J526" s="602">
        <v>104</v>
      </c>
    </row>
    <row r="527" spans="2:10">
      <c r="B527" s="607" t="s">
        <v>272</v>
      </c>
      <c r="C527" s="606">
        <v>55</v>
      </c>
      <c r="D527" s="605">
        <v>43054</v>
      </c>
      <c r="E527" s="602" t="s">
        <v>283</v>
      </c>
      <c r="F527" s="604">
        <v>0.06</v>
      </c>
      <c r="G527" s="604" t="s">
        <v>305</v>
      </c>
      <c r="H527" s="602" t="s">
        <v>284</v>
      </c>
      <c r="I527" s="603" t="s">
        <v>319</v>
      </c>
      <c r="J527" s="602">
        <v>105</v>
      </c>
    </row>
    <row r="528" spans="2:10">
      <c r="B528" s="607" t="s">
        <v>272</v>
      </c>
      <c r="C528" s="606">
        <v>56</v>
      </c>
      <c r="D528" s="605">
        <v>43059</v>
      </c>
      <c r="E528" s="602" t="s">
        <v>283</v>
      </c>
      <c r="F528" s="604">
        <v>0.06</v>
      </c>
      <c r="G528" s="604" t="s">
        <v>305</v>
      </c>
      <c r="H528" s="602" t="s">
        <v>284</v>
      </c>
      <c r="I528" s="603" t="s">
        <v>319</v>
      </c>
      <c r="J528" s="602">
        <v>106</v>
      </c>
    </row>
    <row r="529" spans="2:10">
      <c r="B529" s="607" t="s">
        <v>272</v>
      </c>
      <c r="C529" s="606">
        <v>57</v>
      </c>
      <c r="D529" s="605">
        <v>43060</v>
      </c>
      <c r="E529" s="602" t="s">
        <v>283</v>
      </c>
      <c r="F529" s="604">
        <v>0.06</v>
      </c>
      <c r="G529" s="604" t="s">
        <v>305</v>
      </c>
      <c r="H529" s="602" t="s">
        <v>284</v>
      </c>
      <c r="I529" s="603" t="s">
        <v>319</v>
      </c>
      <c r="J529" s="602">
        <v>107</v>
      </c>
    </row>
    <row r="530" spans="2:10">
      <c r="B530" s="607" t="s">
        <v>272</v>
      </c>
      <c r="C530" s="606">
        <v>58</v>
      </c>
      <c r="D530" s="605">
        <v>43061</v>
      </c>
      <c r="E530" s="602" t="s">
        <v>283</v>
      </c>
      <c r="F530" s="604">
        <v>0.06</v>
      </c>
      <c r="G530" s="604" t="s">
        <v>305</v>
      </c>
      <c r="H530" s="602" t="s">
        <v>284</v>
      </c>
      <c r="I530" s="603" t="s">
        <v>319</v>
      </c>
      <c r="J530" s="602">
        <v>108</v>
      </c>
    </row>
    <row r="531" spans="2:10">
      <c r="B531" s="607"/>
      <c r="C531" s="606"/>
      <c r="D531" s="605"/>
      <c r="E531" s="602"/>
      <c r="F531" s="604"/>
      <c r="G531" s="604"/>
      <c r="H531" s="602"/>
      <c r="I531" s="603"/>
      <c r="J531" s="602"/>
    </row>
    <row r="532" spans="2:10">
      <c r="B532" s="607" t="s">
        <v>272</v>
      </c>
      <c r="C532" s="606">
        <v>1</v>
      </c>
      <c r="D532" s="605">
        <v>42801</v>
      </c>
      <c r="E532" s="602" t="s">
        <v>273</v>
      </c>
      <c r="F532" s="604">
        <v>-0.16978800000000002</v>
      </c>
      <c r="G532" s="604" t="s">
        <v>303</v>
      </c>
      <c r="H532" s="602" t="s">
        <v>276</v>
      </c>
      <c r="I532" s="603" t="s">
        <v>274</v>
      </c>
      <c r="J532" s="602">
        <v>1</v>
      </c>
    </row>
    <row r="533" spans="2:10">
      <c r="B533" s="607" t="s">
        <v>272</v>
      </c>
      <c r="C533" s="606">
        <v>2</v>
      </c>
      <c r="D533" s="605">
        <v>42803</v>
      </c>
      <c r="E533" s="602" t="s">
        <v>273</v>
      </c>
      <c r="F533" s="604">
        <v>-0.179952</v>
      </c>
      <c r="G533" s="604" t="s">
        <v>303</v>
      </c>
      <c r="H533" s="602" t="s">
        <v>276</v>
      </c>
      <c r="I533" s="603" t="s">
        <v>274</v>
      </c>
      <c r="J533" s="602">
        <v>2</v>
      </c>
    </row>
    <row r="534" spans="2:10">
      <c r="B534" s="607" t="s">
        <v>272</v>
      </c>
      <c r="C534" s="606">
        <v>3</v>
      </c>
      <c r="D534" s="605">
        <v>42858</v>
      </c>
      <c r="E534" s="602" t="s">
        <v>283</v>
      </c>
      <c r="F534" s="604">
        <v>-0.54453099999999999</v>
      </c>
      <c r="G534" s="604" t="s">
        <v>303</v>
      </c>
      <c r="H534" s="602" t="s">
        <v>276</v>
      </c>
      <c r="I534" s="603" t="s">
        <v>274</v>
      </c>
      <c r="J534" s="602">
        <v>3</v>
      </c>
    </row>
    <row r="535" spans="2:10">
      <c r="B535" s="607" t="s">
        <v>272</v>
      </c>
      <c r="C535" s="606">
        <v>4</v>
      </c>
      <c r="D535" s="605">
        <v>42859</v>
      </c>
      <c r="E535" s="602" t="s">
        <v>283</v>
      </c>
      <c r="F535" s="604">
        <v>0.75620889999999996</v>
      </c>
      <c r="G535" s="604" t="s">
        <v>303</v>
      </c>
      <c r="H535" s="602" t="s">
        <v>276</v>
      </c>
      <c r="I535" s="603" t="s">
        <v>274</v>
      </c>
      <c r="J535" s="602">
        <v>4</v>
      </c>
    </row>
    <row r="536" spans="2:10">
      <c r="B536" s="607" t="s">
        <v>272</v>
      </c>
      <c r="C536" s="606">
        <v>5</v>
      </c>
      <c r="D536" s="605">
        <v>42877</v>
      </c>
      <c r="E536" s="602" t="s">
        <v>283</v>
      </c>
      <c r="F536" s="604">
        <v>-1.8094433000000001</v>
      </c>
      <c r="G536" s="604" t="s">
        <v>303</v>
      </c>
      <c r="H536" s="602" t="s">
        <v>276</v>
      </c>
      <c r="I536" s="603" t="s">
        <v>292</v>
      </c>
      <c r="J536" s="602">
        <v>6</v>
      </c>
    </row>
    <row r="537" spans="2:10">
      <c r="B537" s="607" t="s">
        <v>272</v>
      </c>
      <c r="C537" s="606">
        <v>6</v>
      </c>
      <c r="D537" s="605">
        <v>42878</v>
      </c>
      <c r="E537" s="602" t="s">
        <v>283</v>
      </c>
      <c r="F537" s="604">
        <v>-2.8627634000000004</v>
      </c>
      <c r="G537" s="604" t="s">
        <v>303</v>
      </c>
      <c r="H537" s="602" t="s">
        <v>276</v>
      </c>
      <c r="I537" s="603" t="s">
        <v>274</v>
      </c>
      <c r="J537" s="602">
        <v>7</v>
      </c>
    </row>
    <row r="538" spans="2:10">
      <c r="B538" s="607" t="s">
        <v>272</v>
      </c>
      <c r="C538" s="606">
        <v>7</v>
      </c>
      <c r="D538" s="605">
        <v>42905</v>
      </c>
      <c r="E538" s="602" t="s">
        <v>283</v>
      </c>
      <c r="F538" s="604">
        <v>0</v>
      </c>
      <c r="G538" s="604" t="s">
        <v>303</v>
      </c>
      <c r="H538" s="602" t="s">
        <v>276</v>
      </c>
      <c r="I538" s="603" t="s">
        <v>322</v>
      </c>
      <c r="J538" s="602">
        <v>10</v>
      </c>
    </row>
    <row r="539" spans="2:10">
      <c r="B539" s="607" t="s">
        <v>272</v>
      </c>
      <c r="C539" s="606">
        <v>8</v>
      </c>
      <c r="D539" s="605">
        <v>42906</v>
      </c>
      <c r="E539" s="602" t="s">
        <v>283</v>
      </c>
      <c r="F539" s="604">
        <f>134.7181/1000</f>
        <v>0.13471809999999998</v>
      </c>
      <c r="G539" s="604" t="s">
        <v>303</v>
      </c>
      <c r="H539" s="602" t="s">
        <v>276</v>
      </c>
      <c r="I539" s="603" t="s">
        <v>318</v>
      </c>
      <c r="J539" s="602">
        <v>14</v>
      </c>
    </row>
    <row r="540" spans="2:10">
      <c r="B540" s="607" t="s">
        <v>272</v>
      </c>
      <c r="C540" s="606">
        <v>9</v>
      </c>
      <c r="D540" s="605">
        <v>42907</v>
      </c>
      <c r="E540" s="602" t="s">
        <v>283</v>
      </c>
      <c r="F540" s="604">
        <f>165.3751/1000</f>
        <v>0.1653751</v>
      </c>
      <c r="G540" s="604" t="s">
        <v>303</v>
      </c>
      <c r="H540" s="602" t="s">
        <v>276</v>
      </c>
      <c r="I540" s="603" t="s">
        <v>318</v>
      </c>
      <c r="J540" s="602">
        <v>18</v>
      </c>
    </row>
    <row r="541" spans="2:10">
      <c r="B541" s="607" t="s">
        <v>272</v>
      </c>
      <c r="C541" s="606">
        <v>10</v>
      </c>
      <c r="D541" s="605">
        <v>42908</v>
      </c>
      <c r="E541" s="602" t="s">
        <v>283</v>
      </c>
      <c r="F541" s="604">
        <f>171.152/1000</f>
        <v>0.171152</v>
      </c>
      <c r="G541" s="604" t="s">
        <v>303</v>
      </c>
      <c r="H541" s="602" t="s">
        <v>276</v>
      </c>
      <c r="I541" s="603" t="s">
        <v>318</v>
      </c>
      <c r="J541" s="602">
        <v>22</v>
      </c>
    </row>
    <row r="542" spans="2:10">
      <c r="B542" s="607" t="s">
        <v>272</v>
      </c>
      <c r="C542" s="606">
        <v>11</v>
      </c>
      <c r="D542" s="605">
        <v>42922</v>
      </c>
      <c r="E542" s="602" t="s">
        <v>283</v>
      </c>
      <c r="F542" s="604">
        <v>0.17194569999999998</v>
      </c>
      <c r="G542" s="604" t="s">
        <v>303</v>
      </c>
      <c r="H542" s="602" t="s">
        <v>276</v>
      </c>
      <c r="I542" s="603" t="s">
        <v>274</v>
      </c>
      <c r="J542" s="602">
        <v>23</v>
      </c>
    </row>
    <row r="543" spans="2:10">
      <c r="B543" s="607" t="s">
        <v>272</v>
      </c>
      <c r="C543" s="606">
        <v>12</v>
      </c>
      <c r="D543" s="605">
        <v>42923</v>
      </c>
      <c r="E543" s="602" t="s">
        <v>283</v>
      </c>
      <c r="F543" s="604">
        <v>0.21102939999999998</v>
      </c>
      <c r="G543" s="604" t="s">
        <v>303</v>
      </c>
      <c r="H543" s="602" t="s">
        <v>276</v>
      </c>
      <c r="I543" s="603" t="s">
        <v>322</v>
      </c>
      <c r="J543" s="602">
        <v>26</v>
      </c>
    </row>
    <row r="544" spans="2:10">
      <c r="B544" s="607" t="s">
        <v>272</v>
      </c>
      <c r="C544" s="606">
        <v>13</v>
      </c>
      <c r="D544" s="605" t="s">
        <v>353</v>
      </c>
      <c r="E544" s="602" t="s">
        <v>283</v>
      </c>
      <c r="F544" s="604">
        <v>0.20804269999999997</v>
      </c>
      <c r="G544" s="604" t="s">
        <v>303</v>
      </c>
      <c r="H544" s="602" t="s">
        <v>276</v>
      </c>
      <c r="I544" s="603" t="s">
        <v>274</v>
      </c>
      <c r="J544" s="602">
        <v>27</v>
      </c>
    </row>
    <row r="545" spans="2:10">
      <c r="B545" s="607" t="s">
        <v>272</v>
      </c>
      <c r="C545" s="606">
        <v>14</v>
      </c>
      <c r="D545" s="605">
        <v>42943</v>
      </c>
      <c r="E545" s="602" t="s">
        <v>283</v>
      </c>
      <c r="F545" s="604">
        <v>0.1440727</v>
      </c>
      <c r="G545" s="604" t="s">
        <v>303</v>
      </c>
      <c r="H545" s="602" t="s">
        <v>276</v>
      </c>
      <c r="I545" s="603" t="s">
        <v>274</v>
      </c>
      <c r="J545" s="602">
        <v>28</v>
      </c>
    </row>
    <row r="546" spans="2:10">
      <c r="B546" s="607" t="s">
        <v>272</v>
      </c>
      <c r="C546" s="606">
        <v>15</v>
      </c>
      <c r="D546" s="605">
        <v>42947</v>
      </c>
      <c r="E546" s="602" t="s">
        <v>283</v>
      </c>
      <c r="F546" s="604">
        <v>0.1194186</v>
      </c>
      <c r="G546" s="604" t="s">
        <v>303</v>
      </c>
      <c r="H546" s="602" t="s">
        <v>276</v>
      </c>
      <c r="I546" s="603" t="s">
        <v>292</v>
      </c>
      <c r="J546" s="602">
        <v>30</v>
      </c>
    </row>
    <row r="547" spans="2:10">
      <c r="B547" s="607" t="s">
        <v>272</v>
      </c>
      <c r="C547" s="606">
        <v>16</v>
      </c>
      <c r="D547" s="605">
        <v>42948</v>
      </c>
      <c r="E547" s="602" t="s">
        <v>283</v>
      </c>
      <c r="F547" s="604">
        <v>0.13809440000000001</v>
      </c>
      <c r="G547" s="604" t="s">
        <v>303</v>
      </c>
      <c r="H547" s="602" t="s">
        <v>276</v>
      </c>
      <c r="I547" s="603" t="s">
        <v>318</v>
      </c>
      <c r="J547" s="602">
        <f>J546+4</f>
        <v>34</v>
      </c>
    </row>
    <row r="548" spans="2:10">
      <c r="B548" s="607" t="s">
        <v>272</v>
      </c>
      <c r="C548" s="606">
        <v>17</v>
      </c>
      <c r="D548" s="605">
        <v>42949</v>
      </c>
      <c r="E548" s="602" t="s">
        <v>283</v>
      </c>
      <c r="F548" s="604">
        <v>0.2690129</v>
      </c>
      <c r="G548" s="604" t="s">
        <v>303</v>
      </c>
      <c r="H548" s="602" t="s">
        <v>276</v>
      </c>
      <c r="I548" s="603" t="s">
        <v>318</v>
      </c>
      <c r="J548" s="602">
        <f>J547+4</f>
        <v>38</v>
      </c>
    </row>
    <row r="549" spans="2:10">
      <c r="B549" s="607" t="s">
        <v>272</v>
      </c>
      <c r="C549" s="606">
        <v>18</v>
      </c>
      <c r="D549" s="605">
        <v>42950</v>
      </c>
      <c r="E549" s="602" t="s">
        <v>283</v>
      </c>
      <c r="F549" s="604">
        <v>0.2386075</v>
      </c>
      <c r="G549" s="604" t="s">
        <v>303</v>
      </c>
      <c r="H549" s="602" t="s">
        <v>276</v>
      </c>
      <c r="I549" s="603" t="s">
        <v>318</v>
      </c>
      <c r="J549" s="602">
        <f>J548+4</f>
        <v>42</v>
      </c>
    </row>
    <row r="550" spans="2:10">
      <c r="B550" s="607" t="s">
        <v>272</v>
      </c>
      <c r="C550" s="606">
        <v>19</v>
      </c>
      <c r="D550" s="605">
        <v>42957</v>
      </c>
      <c r="E550" s="602" t="s">
        <v>283</v>
      </c>
      <c r="F550" s="604">
        <v>0.16777159999999997</v>
      </c>
      <c r="G550" s="604" t="s">
        <v>303</v>
      </c>
      <c r="H550" s="602" t="s">
        <v>276</v>
      </c>
      <c r="I550" s="603" t="s">
        <v>274</v>
      </c>
      <c r="J550" s="602">
        <f>J549+1</f>
        <v>43</v>
      </c>
    </row>
    <row r="551" spans="2:10">
      <c r="B551" s="607" t="s">
        <v>272</v>
      </c>
      <c r="C551" s="606">
        <v>20</v>
      </c>
      <c r="D551" s="605">
        <v>42958</v>
      </c>
      <c r="E551" s="602" t="s">
        <v>283</v>
      </c>
      <c r="F551" s="604">
        <v>0.1203733</v>
      </c>
      <c r="G551" s="604" t="s">
        <v>303</v>
      </c>
      <c r="H551" s="602" t="s">
        <v>276</v>
      </c>
      <c r="I551" s="603" t="s">
        <v>274</v>
      </c>
      <c r="J551" s="602">
        <f>J550+1</f>
        <v>44</v>
      </c>
    </row>
    <row r="552" spans="2:10">
      <c r="B552" s="607" t="s">
        <v>272</v>
      </c>
      <c r="C552" s="606">
        <v>21</v>
      </c>
      <c r="D552" s="605">
        <v>42975</v>
      </c>
      <c r="E552" s="602" t="s">
        <v>283</v>
      </c>
      <c r="F552" s="604">
        <v>0.18213420000000002</v>
      </c>
      <c r="G552" s="604" t="s">
        <v>303</v>
      </c>
      <c r="H552" s="602" t="s">
        <v>276</v>
      </c>
      <c r="I552" s="603" t="s">
        <v>318</v>
      </c>
      <c r="J552" s="602">
        <f>J551+4</f>
        <v>48</v>
      </c>
    </row>
    <row r="553" spans="2:10">
      <c r="B553" s="607" t="s">
        <v>272</v>
      </c>
      <c r="C553" s="606">
        <v>22</v>
      </c>
      <c r="D553" s="605">
        <v>42976</v>
      </c>
      <c r="E553" s="602" t="s">
        <v>283</v>
      </c>
      <c r="F553" s="604">
        <v>0.21927120000000003</v>
      </c>
      <c r="G553" s="604" t="s">
        <v>303</v>
      </c>
      <c r="H553" s="602" t="s">
        <v>276</v>
      </c>
      <c r="I553" s="603" t="s">
        <v>318</v>
      </c>
      <c r="J553" s="602">
        <f>J552+4</f>
        <v>52</v>
      </c>
    </row>
    <row r="554" spans="2:10">
      <c r="B554" s="607" t="s">
        <v>272</v>
      </c>
      <c r="C554" s="606">
        <v>23</v>
      </c>
      <c r="D554" s="605">
        <v>42977</v>
      </c>
      <c r="E554" s="602" t="s">
        <v>283</v>
      </c>
      <c r="F554" s="604">
        <v>0.21262979999999998</v>
      </c>
      <c r="G554" s="604" t="s">
        <v>303</v>
      </c>
      <c r="H554" s="602" t="s">
        <v>276</v>
      </c>
      <c r="I554" s="603" t="s">
        <v>274</v>
      </c>
      <c r="J554" s="602">
        <f>J553+1</f>
        <v>53</v>
      </c>
    </row>
    <row r="555" spans="2:10">
      <c r="B555" s="607" t="s">
        <v>272</v>
      </c>
      <c r="C555" s="606">
        <v>24</v>
      </c>
      <c r="D555" s="605">
        <v>42978</v>
      </c>
      <c r="E555" s="602" t="s">
        <v>283</v>
      </c>
      <c r="F555" s="604">
        <v>0.20414070000000004</v>
      </c>
      <c r="G555" s="604" t="s">
        <v>303</v>
      </c>
      <c r="H555" s="602" t="s">
        <v>276</v>
      </c>
      <c r="I555" s="603" t="s">
        <v>322</v>
      </c>
      <c r="J555" s="602">
        <v>56</v>
      </c>
    </row>
    <row r="556" spans="2:10">
      <c r="B556" s="607" t="s">
        <v>272</v>
      </c>
      <c r="C556" s="606">
        <v>25</v>
      </c>
      <c r="D556" s="605">
        <v>42979</v>
      </c>
      <c r="E556" s="602" t="s">
        <v>283</v>
      </c>
      <c r="F556" s="604">
        <v>0.1877239</v>
      </c>
      <c r="G556" s="604" t="s">
        <v>303</v>
      </c>
      <c r="H556" s="602" t="s">
        <v>276</v>
      </c>
      <c r="I556" s="603" t="s">
        <v>318</v>
      </c>
      <c r="J556" s="602">
        <v>60</v>
      </c>
    </row>
    <row r="557" spans="2:10">
      <c r="B557" s="607" t="s">
        <v>272</v>
      </c>
      <c r="C557" s="606">
        <v>26</v>
      </c>
      <c r="D557" s="605">
        <v>42983</v>
      </c>
      <c r="E557" s="602" t="s">
        <v>283</v>
      </c>
      <c r="F557" s="604">
        <v>0.21028239999999998</v>
      </c>
      <c r="G557" s="604" t="s">
        <v>303</v>
      </c>
      <c r="H557" s="602" t="s">
        <v>276</v>
      </c>
      <c r="I557" s="603" t="s">
        <v>292</v>
      </c>
      <c r="J557" s="602">
        <v>62</v>
      </c>
    </row>
    <row r="558" spans="2:10">
      <c r="B558" s="607" t="s">
        <v>272</v>
      </c>
      <c r="C558" s="606">
        <v>27</v>
      </c>
      <c r="D558" s="605">
        <v>42984</v>
      </c>
      <c r="E558" s="602" t="s">
        <v>283</v>
      </c>
      <c r="F558" s="604">
        <v>0.1575869</v>
      </c>
      <c r="G558" s="604" t="s">
        <v>303</v>
      </c>
      <c r="H558" s="602" t="s">
        <v>276</v>
      </c>
      <c r="I558" s="603" t="s">
        <v>274</v>
      </c>
      <c r="J558" s="602">
        <v>63</v>
      </c>
    </row>
    <row r="559" spans="2:10">
      <c r="B559" s="607" t="s">
        <v>272</v>
      </c>
      <c r="C559" s="606">
        <v>28</v>
      </c>
      <c r="D559" s="605">
        <v>42985</v>
      </c>
      <c r="E559" s="602" t="s">
        <v>283</v>
      </c>
      <c r="F559" s="604">
        <v>0.17560810000000002</v>
      </c>
      <c r="G559" s="604" t="s">
        <v>303</v>
      </c>
      <c r="H559" s="602" t="s">
        <v>276</v>
      </c>
      <c r="I559" s="603" t="s">
        <v>274</v>
      </c>
      <c r="J559" s="602">
        <v>64</v>
      </c>
    </row>
    <row r="560" spans="2:10">
      <c r="B560" s="607" t="s">
        <v>272</v>
      </c>
      <c r="C560" s="606">
        <v>29</v>
      </c>
      <c r="D560" s="605">
        <v>42989</v>
      </c>
      <c r="E560" s="602" t="s">
        <v>283</v>
      </c>
      <c r="F560" s="604">
        <v>0.23149199999999998</v>
      </c>
      <c r="G560" s="604" t="s">
        <v>303</v>
      </c>
      <c r="H560" s="602" t="s">
        <v>276</v>
      </c>
      <c r="I560" s="603" t="s">
        <v>292</v>
      </c>
      <c r="J560" s="602">
        <v>66</v>
      </c>
    </row>
    <row r="561" spans="2:10">
      <c r="B561" s="607" t="s">
        <v>272</v>
      </c>
      <c r="C561" s="606">
        <v>30</v>
      </c>
      <c r="D561" s="605">
        <v>42990</v>
      </c>
      <c r="E561" s="602" t="s">
        <v>283</v>
      </c>
      <c r="F561" s="604">
        <v>0.16264479999999998</v>
      </c>
      <c r="G561" s="604" t="s">
        <v>303</v>
      </c>
      <c r="H561" s="602" t="s">
        <v>276</v>
      </c>
      <c r="I561" s="603" t="s">
        <v>274</v>
      </c>
      <c r="J561" s="602">
        <v>67</v>
      </c>
    </row>
    <row r="562" spans="2:10">
      <c r="B562" s="607" t="s">
        <v>272</v>
      </c>
      <c r="C562" s="606">
        <v>31</v>
      </c>
      <c r="D562" s="605">
        <v>43004</v>
      </c>
      <c r="E562" s="602" t="s">
        <v>283</v>
      </c>
      <c r="F562" s="604">
        <v>8.8355400000000001E-2</v>
      </c>
      <c r="G562" s="604" t="s">
        <v>303</v>
      </c>
      <c r="H562" s="602" t="s">
        <v>276</v>
      </c>
      <c r="I562" s="603" t="s">
        <v>274</v>
      </c>
      <c r="J562" s="602">
        <v>68</v>
      </c>
    </row>
    <row r="563" spans="2:10">
      <c r="B563" s="607" t="s">
        <v>272</v>
      </c>
      <c r="C563" s="606">
        <v>32</v>
      </c>
      <c r="D563" s="605">
        <v>43024</v>
      </c>
      <c r="E563" s="602" t="s">
        <v>283</v>
      </c>
      <c r="F563" s="604">
        <v>0.21744629999999998</v>
      </c>
      <c r="G563" s="604" t="s">
        <v>303</v>
      </c>
      <c r="H563" s="602" t="s">
        <v>276</v>
      </c>
      <c r="I563" s="603" t="s">
        <v>292</v>
      </c>
      <c r="J563" s="602">
        <v>70</v>
      </c>
    </row>
    <row r="564" spans="2:10">
      <c r="B564" s="607" t="s">
        <v>272</v>
      </c>
      <c r="C564" s="606">
        <v>33</v>
      </c>
      <c r="D564" s="605">
        <v>43025</v>
      </c>
      <c r="E564" s="602" t="s">
        <v>283</v>
      </c>
      <c r="F564" s="604">
        <v>0.21273519999999999</v>
      </c>
      <c r="G564" s="604" t="s">
        <v>303</v>
      </c>
      <c r="H564" s="602" t="s">
        <v>276</v>
      </c>
      <c r="I564" s="603" t="s">
        <v>292</v>
      </c>
      <c r="J564" s="602">
        <v>72</v>
      </c>
    </row>
    <row r="565" spans="2:10">
      <c r="B565" s="607" t="s">
        <v>272</v>
      </c>
      <c r="C565" s="606">
        <v>34</v>
      </c>
      <c r="D565" s="605">
        <v>43026</v>
      </c>
      <c r="E565" s="602" t="s">
        <v>283</v>
      </c>
      <c r="F565" s="604">
        <v>0.19032109999999999</v>
      </c>
      <c r="G565" s="604" t="s">
        <v>303</v>
      </c>
      <c r="H565" s="602" t="s">
        <v>276</v>
      </c>
      <c r="I565" s="603" t="s">
        <v>292</v>
      </c>
      <c r="J565" s="602">
        <v>74</v>
      </c>
    </row>
    <row r="566" spans="2:10">
      <c r="B566" s="607" t="s">
        <v>272</v>
      </c>
      <c r="C566" s="606">
        <v>35</v>
      </c>
      <c r="D566" s="605">
        <v>43031</v>
      </c>
      <c r="E566" s="602" t="s">
        <v>283</v>
      </c>
      <c r="F566" s="604">
        <v>0.19822960000000001</v>
      </c>
      <c r="G566" s="604" t="s">
        <v>303</v>
      </c>
      <c r="H566" s="602" t="s">
        <v>276</v>
      </c>
      <c r="I566" s="603" t="s">
        <v>292</v>
      </c>
      <c r="J566" s="602">
        <v>76</v>
      </c>
    </row>
    <row r="567" spans="2:10">
      <c r="B567" s="607" t="s">
        <v>272</v>
      </c>
      <c r="C567" s="606">
        <v>36</v>
      </c>
      <c r="D567" s="605">
        <v>43032</v>
      </c>
      <c r="E567" s="602" t="s">
        <v>283</v>
      </c>
      <c r="F567" s="604">
        <v>0.2022061</v>
      </c>
      <c r="G567" s="604" t="s">
        <v>303</v>
      </c>
      <c r="H567" s="602" t="s">
        <v>276</v>
      </c>
      <c r="I567" s="603" t="s">
        <v>318</v>
      </c>
      <c r="J567" s="602">
        <v>80</v>
      </c>
    </row>
    <row r="568" spans="2:10">
      <c r="B568" s="607" t="s">
        <v>272</v>
      </c>
      <c r="C568" s="606">
        <v>37</v>
      </c>
      <c r="D568" s="605">
        <v>43033</v>
      </c>
      <c r="E568" s="602" t="s">
        <v>283</v>
      </c>
      <c r="F568" s="604">
        <v>0.26218269999999999</v>
      </c>
      <c r="G568" s="604" t="s">
        <v>303</v>
      </c>
      <c r="H568" s="602" t="s">
        <v>276</v>
      </c>
      <c r="I568" s="603" t="s">
        <v>292</v>
      </c>
      <c r="J568" s="602">
        <v>82</v>
      </c>
    </row>
    <row r="569" spans="2:10">
      <c r="B569" s="607" t="s">
        <v>272</v>
      </c>
      <c r="C569" s="606">
        <v>38</v>
      </c>
      <c r="D569" s="605">
        <v>43034</v>
      </c>
      <c r="E569" s="602" t="s">
        <v>283</v>
      </c>
      <c r="F569" s="604">
        <v>0.1773721</v>
      </c>
      <c r="G569" s="604" t="s">
        <v>303</v>
      </c>
      <c r="H569" s="602" t="s">
        <v>276</v>
      </c>
      <c r="I569" s="603" t="s">
        <v>274</v>
      </c>
      <c r="J569" s="602">
        <v>83</v>
      </c>
    </row>
    <row r="570" spans="2:10">
      <c r="B570" s="607" t="s">
        <v>272</v>
      </c>
      <c r="C570" s="606">
        <v>39</v>
      </c>
      <c r="D570" s="605">
        <v>43035</v>
      </c>
      <c r="E570" s="602" t="s">
        <v>283</v>
      </c>
      <c r="F570" s="604">
        <v>0.16162899999999999</v>
      </c>
      <c r="G570" s="604" t="s">
        <v>303</v>
      </c>
      <c r="H570" s="602" t="s">
        <v>276</v>
      </c>
      <c r="I570" s="603" t="s">
        <v>292</v>
      </c>
      <c r="J570" s="602">
        <v>85</v>
      </c>
    </row>
    <row r="571" spans="2:10">
      <c r="B571" s="607" t="s">
        <v>272</v>
      </c>
      <c r="C571" s="606">
        <v>40</v>
      </c>
      <c r="D571" s="605">
        <v>43039</v>
      </c>
      <c r="E571" s="602" t="s">
        <v>283</v>
      </c>
      <c r="F571" s="604">
        <v>6.4736299999999997E-2</v>
      </c>
      <c r="G571" s="604" t="s">
        <v>303</v>
      </c>
      <c r="H571" s="602" t="s">
        <v>276</v>
      </c>
      <c r="I571" s="603" t="s">
        <v>274</v>
      </c>
      <c r="J571" s="602">
        <v>86</v>
      </c>
    </row>
    <row r="572" spans="2:10">
      <c r="B572" s="607" t="s">
        <v>272</v>
      </c>
      <c r="C572" s="606">
        <v>41</v>
      </c>
      <c r="D572" s="605">
        <v>43040</v>
      </c>
      <c r="E572" s="602" t="s">
        <v>283</v>
      </c>
      <c r="F572" s="604">
        <v>0.14000000000000001</v>
      </c>
      <c r="G572" s="604" t="s">
        <v>305</v>
      </c>
      <c r="H572" s="602" t="s">
        <v>276</v>
      </c>
      <c r="I572" s="603" t="s">
        <v>274</v>
      </c>
      <c r="J572" s="602">
        <v>87</v>
      </c>
    </row>
    <row r="573" spans="2:10">
      <c r="B573" s="607" t="s">
        <v>272</v>
      </c>
      <c r="C573" s="606">
        <v>42</v>
      </c>
      <c r="D573" s="605">
        <v>43041</v>
      </c>
      <c r="E573" s="602" t="s">
        <v>283</v>
      </c>
      <c r="F573" s="604">
        <v>0.14000000000000001</v>
      </c>
      <c r="G573" s="604" t="s">
        <v>305</v>
      </c>
      <c r="H573" s="602" t="s">
        <v>276</v>
      </c>
      <c r="I573" s="603" t="s">
        <v>274</v>
      </c>
      <c r="J573" s="602">
        <v>88</v>
      </c>
    </row>
    <row r="574" spans="2:10">
      <c r="B574" s="607" t="s">
        <v>272</v>
      </c>
      <c r="C574" s="606">
        <v>43</v>
      </c>
      <c r="D574" s="605">
        <v>43042</v>
      </c>
      <c r="E574" s="602" t="s">
        <v>283</v>
      </c>
      <c r="F574" s="604">
        <v>0.14000000000000001</v>
      </c>
      <c r="G574" s="604" t="s">
        <v>305</v>
      </c>
      <c r="H574" s="602" t="s">
        <v>276</v>
      </c>
      <c r="I574" s="603" t="s">
        <v>274</v>
      </c>
      <c r="J574" s="602">
        <v>89</v>
      </c>
    </row>
    <row r="575" spans="2:10">
      <c r="B575" s="607" t="s">
        <v>272</v>
      </c>
      <c r="C575" s="606">
        <v>44</v>
      </c>
      <c r="D575" s="605">
        <v>43045</v>
      </c>
      <c r="E575" s="602" t="s">
        <v>283</v>
      </c>
      <c r="F575" s="604">
        <v>0.14000000000000001</v>
      </c>
      <c r="G575" s="604" t="s">
        <v>305</v>
      </c>
      <c r="H575" s="602" t="s">
        <v>276</v>
      </c>
      <c r="I575" s="603" t="s">
        <v>292</v>
      </c>
      <c r="J575" s="602">
        <v>91</v>
      </c>
    </row>
    <row r="576" spans="2:10">
      <c r="B576" s="607" t="s">
        <v>272</v>
      </c>
      <c r="C576" s="606">
        <v>45</v>
      </c>
      <c r="D576" s="605">
        <v>43046</v>
      </c>
      <c r="E576" s="602" t="s">
        <v>283</v>
      </c>
      <c r="F576" s="604">
        <v>0.14000000000000001</v>
      </c>
      <c r="G576" s="604" t="s">
        <v>305</v>
      </c>
      <c r="H576" s="602" t="s">
        <v>276</v>
      </c>
      <c r="I576" s="603" t="s">
        <v>292</v>
      </c>
      <c r="J576" s="602">
        <v>93</v>
      </c>
    </row>
    <row r="577" spans="2:10">
      <c r="B577" s="607" t="s">
        <v>272</v>
      </c>
      <c r="C577" s="606">
        <v>46</v>
      </c>
      <c r="D577" s="605">
        <v>43047</v>
      </c>
      <c r="E577" s="602" t="s">
        <v>283</v>
      </c>
      <c r="F577" s="604">
        <v>0.14000000000000001</v>
      </c>
      <c r="G577" s="604" t="s">
        <v>305</v>
      </c>
      <c r="H577" s="602" t="s">
        <v>276</v>
      </c>
      <c r="I577" s="603" t="s">
        <v>322</v>
      </c>
      <c r="J577" s="602">
        <v>96</v>
      </c>
    </row>
    <row r="578" spans="2:10">
      <c r="B578" s="607" t="s">
        <v>272</v>
      </c>
      <c r="C578" s="606">
        <v>47</v>
      </c>
      <c r="D578" s="605">
        <v>43048</v>
      </c>
      <c r="E578" s="602" t="s">
        <v>283</v>
      </c>
      <c r="F578" s="604">
        <v>0.14000000000000001</v>
      </c>
      <c r="G578" s="604" t="s">
        <v>305</v>
      </c>
      <c r="H578" s="602" t="s">
        <v>276</v>
      </c>
      <c r="I578" s="603" t="s">
        <v>292</v>
      </c>
      <c r="J578" s="602">
        <v>98</v>
      </c>
    </row>
    <row r="579" spans="2:10">
      <c r="B579" s="607" t="s">
        <v>272</v>
      </c>
      <c r="C579" s="606">
        <v>48</v>
      </c>
      <c r="D579" s="605">
        <v>43049</v>
      </c>
      <c r="E579" s="602" t="s">
        <v>283</v>
      </c>
      <c r="F579" s="604">
        <v>0.14000000000000001</v>
      </c>
      <c r="G579" s="604" t="s">
        <v>305</v>
      </c>
      <c r="H579" s="602" t="s">
        <v>276</v>
      </c>
      <c r="I579" s="603" t="s">
        <v>319</v>
      </c>
      <c r="J579" s="602">
        <v>99</v>
      </c>
    </row>
    <row r="580" spans="2:10">
      <c r="B580" s="607" t="s">
        <v>272</v>
      </c>
      <c r="C580" s="606">
        <v>49</v>
      </c>
      <c r="D580" s="605">
        <v>43052</v>
      </c>
      <c r="E580" s="602" t="s">
        <v>283</v>
      </c>
      <c r="F580" s="604">
        <v>0.14000000000000001</v>
      </c>
      <c r="G580" s="604" t="s">
        <v>305</v>
      </c>
      <c r="H580" s="602" t="s">
        <v>276</v>
      </c>
      <c r="I580" s="603" t="s">
        <v>322</v>
      </c>
      <c r="J580" s="602">
        <v>102</v>
      </c>
    </row>
    <row r="581" spans="2:10">
      <c r="B581" s="607" t="s">
        <v>272</v>
      </c>
      <c r="C581" s="606">
        <v>50</v>
      </c>
      <c r="D581" s="605">
        <v>43053</v>
      </c>
      <c r="E581" s="602" t="s">
        <v>283</v>
      </c>
      <c r="F581" s="604">
        <v>0.14000000000000001</v>
      </c>
      <c r="G581" s="604" t="s">
        <v>305</v>
      </c>
      <c r="H581" s="602" t="s">
        <v>276</v>
      </c>
      <c r="I581" s="603" t="s">
        <v>292</v>
      </c>
      <c r="J581" s="602">
        <v>104</v>
      </c>
    </row>
    <row r="582" spans="2:10">
      <c r="B582" s="607" t="s">
        <v>272</v>
      </c>
      <c r="C582" s="606">
        <v>51</v>
      </c>
      <c r="D582" s="605">
        <v>43054</v>
      </c>
      <c r="E582" s="602" t="s">
        <v>283</v>
      </c>
      <c r="F582" s="604">
        <v>0.14000000000000001</v>
      </c>
      <c r="G582" s="604" t="s">
        <v>305</v>
      </c>
      <c r="H582" s="602" t="s">
        <v>276</v>
      </c>
      <c r="I582" s="603" t="s">
        <v>319</v>
      </c>
      <c r="J582" s="602">
        <v>105</v>
      </c>
    </row>
    <row r="583" spans="2:10">
      <c r="B583" s="607" t="s">
        <v>272</v>
      </c>
      <c r="C583" s="606">
        <v>52</v>
      </c>
      <c r="D583" s="605">
        <v>43059</v>
      </c>
      <c r="E583" s="602" t="s">
        <v>283</v>
      </c>
      <c r="F583" s="604">
        <v>0.14000000000000001</v>
      </c>
      <c r="G583" s="604" t="s">
        <v>305</v>
      </c>
      <c r="H583" s="602" t="s">
        <v>276</v>
      </c>
      <c r="I583" s="603" t="s">
        <v>292</v>
      </c>
      <c r="J583" s="602">
        <v>107</v>
      </c>
    </row>
    <row r="584" spans="2:10">
      <c r="B584" s="607" t="s">
        <v>272</v>
      </c>
      <c r="C584" s="606">
        <v>53</v>
      </c>
      <c r="D584" s="605">
        <v>43060</v>
      </c>
      <c r="E584" s="602" t="s">
        <v>283</v>
      </c>
      <c r="F584" s="604">
        <v>0.14000000000000001</v>
      </c>
      <c r="G584" s="604" t="s">
        <v>305</v>
      </c>
      <c r="H584" s="602" t="s">
        <v>276</v>
      </c>
      <c r="I584" s="603" t="s">
        <v>322</v>
      </c>
      <c r="J584" s="602">
        <v>110</v>
      </c>
    </row>
    <row r="585" spans="2:10">
      <c r="B585" s="607" t="s">
        <v>272</v>
      </c>
      <c r="C585" s="606">
        <v>54</v>
      </c>
      <c r="D585" s="605">
        <v>43061</v>
      </c>
      <c r="E585" s="602" t="s">
        <v>283</v>
      </c>
      <c r="F585" s="604">
        <v>0.14000000000000001</v>
      </c>
      <c r="G585" s="604" t="s">
        <v>305</v>
      </c>
      <c r="H585" s="602" t="s">
        <v>276</v>
      </c>
      <c r="I585" s="603" t="s">
        <v>317</v>
      </c>
      <c r="J585" s="602">
        <v>112</v>
      </c>
    </row>
    <row r="586" spans="2:10">
      <c r="B586" s="607" t="s">
        <v>272</v>
      </c>
      <c r="C586" s="606">
        <v>55</v>
      </c>
      <c r="D586" s="605">
        <v>43082</v>
      </c>
      <c r="E586" s="602" t="s">
        <v>283</v>
      </c>
      <c r="F586" s="604">
        <v>0.14000000000000001</v>
      </c>
      <c r="G586" s="604" t="s">
        <v>305</v>
      </c>
      <c r="H586" s="602" t="s">
        <v>276</v>
      </c>
      <c r="I586" s="603" t="s">
        <v>319</v>
      </c>
      <c r="J586" s="602">
        <v>113</v>
      </c>
    </row>
    <row r="587" spans="2:10">
      <c r="B587" s="607"/>
      <c r="C587" s="606"/>
      <c r="D587" s="605"/>
      <c r="E587" s="602"/>
      <c r="F587" s="604"/>
      <c r="G587" s="604"/>
      <c r="H587" s="602"/>
      <c r="I587" s="603"/>
      <c r="J587" s="602"/>
    </row>
    <row r="588" spans="2:10">
      <c r="B588" s="607" t="s">
        <v>280</v>
      </c>
      <c r="C588" s="606">
        <v>1</v>
      </c>
      <c r="D588" s="605">
        <v>42846</v>
      </c>
      <c r="E588" s="602" t="s">
        <v>283</v>
      </c>
      <c r="F588" s="602">
        <v>45.69</v>
      </c>
      <c r="G588" s="602" t="s">
        <v>303</v>
      </c>
      <c r="H588" s="602" t="s">
        <v>275</v>
      </c>
      <c r="I588" s="603" t="s">
        <v>282</v>
      </c>
      <c r="J588" s="602">
        <v>1</v>
      </c>
    </row>
    <row r="589" spans="2:10">
      <c r="B589" s="607" t="s">
        <v>280</v>
      </c>
      <c r="C589" s="606">
        <v>2</v>
      </c>
      <c r="D589" s="605">
        <v>42849</v>
      </c>
      <c r="E589" s="602" t="s">
        <v>283</v>
      </c>
      <c r="F589" s="604">
        <v>0</v>
      </c>
      <c r="G589" s="602" t="s">
        <v>303</v>
      </c>
      <c r="H589" s="602" t="s">
        <v>275</v>
      </c>
      <c r="I589" s="603" t="s">
        <v>282</v>
      </c>
      <c r="J589" s="602">
        <v>2</v>
      </c>
    </row>
    <row r="590" spans="2:10">
      <c r="B590" s="607" t="s">
        <v>280</v>
      </c>
      <c r="C590" s="606">
        <v>3</v>
      </c>
      <c r="D590" s="605">
        <v>42857</v>
      </c>
      <c r="E590" s="602" t="s">
        <v>283</v>
      </c>
      <c r="F590" s="604">
        <v>25.98</v>
      </c>
      <c r="G590" s="602" t="s">
        <v>303</v>
      </c>
      <c r="H590" s="602" t="s">
        <v>275</v>
      </c>
      <c r="I590" s="603" t="s">
        <v>282</v>
      </c>
      <c r="J590" s="602">
        <v>3</v>
      </c>
    </row>
    <row r="591" spans="2:10">
      <c r="B591" s="607" t="s">
        <v>280</v>
      </c>
      <c r="C591" s="606">
        <v>4</v>
      </c>
      <c r="D591" s="605">
        <v>42858</v>
      </c>
      <c r="E591" s="602" t="s">
        <v>283</v>
      </c>
      <c r="F591" s="604">
        <v>25.98</v>
      </c>
      <c r="G591" s="602" t="s">
        <v>303</v>
      </c>
      <c r="H591" s="602" t="s">
        <v>275</v>
      </c>
      <c r="I591" s="603" t="s">
        <v>282</v>
      </c>
      <c r="J591" s="602">
        <v>4</v>
      </c>
    </row>
    <row r="592" spans="2:10">
      <c r="B592" s="607" t="s">
        <v>280</v>
      </c>
      <c r="C592" s="606">
        <v>5</v>
      </c>
      <c r="D592" s="605">
        <v>42858</v>
      </c>
      <c r="E592" s="602" t="s">
        <v>289</v>
      </c>
      <c r="F592" s="604">
        <v>41.99</v>
      </c>
      <c r="G592" s="602" t="s">
        <v>303</v>
      </c>
      <c r="H592" s="602" t="s">
        <v>275</v>
      </c>
      <c r="I592" s="603" t="s">
        <v>295</v>
      </c>
      <c r="J592" s="602">
        <v>5.28</v>
      </c>
    </row>
    <row r="593" spans="2:10">
      <c r="B593" s="607" t="s">
        <v>280</v>
      </c>
      <c r="C593" s="606">
        <v>6</v>
      </c>
      <c r="D593" s="605">
        <v>42877</v>
      </c>
      <c r="E593" s="602" t="s">
        <v>283</v>
      </c>
      <c r="F593" s="604">
        <v>38.71</v>
      </c>
      <c r="G593" s="602" t="s">
        <v>303</v>
      </c>
      <c r="H593" s="602" t="s">
        <v>275</v>
      </c>
      <c r="I593" s="603" t="s">
        <v>282</v>
      </c>
      <c r="J593" s="602">
        <v>6.28</v>
      </c>
    </row>
    <row r="594" spans="2:10">
      <c r="B594" s="607" t="s">
        <v>280</v>
      </c>
      <c r="C594" s="606">
        <v>7</v>
      </c>
      <c r="D594" s="605">
        <v>42878</v>
      </c>
      <c r="E594" s="602" t="s">
        <v>283</v>
      </c>
      <c r="F594" s="604">
        <v>38.71</v>
      </c>
      <c r="G594" s="602" t="s">
        <v>303</v>
      </c>
      <c r="H594" s="602" t="s">
        <v>275</v>
      </c>
      <c r="I594" s="603" t="s">
        <v>282</v>
      </c>
      <c r="J594" s="602">
        <v>7.28</v>
      </c>
    </row>
    <row r="595" spans="2:10">
      <c r="B595" s="607" t="s">
        <v>280</v>
      </c>
      <c r="C595" s="606">
        <v>8</v>
      </c>
      <c r="D595" s="605">
        <v>42907</v>
      </c>
      <c r="E595" s="602" t="s">
        <v>283</v>
      </c>
      <c r="F595" s="604">
        <v>104.69</v>
      </c>
      <c r="G595" s="604" t="s">
        <v>303</v>
      </c>
      <c r="H595" s="602" t="s">
        <v>275</v>
      </c>
      <c r="I595" s="603" t="s">
        <v>315</v>
      </c>
      <c r="J595" s="602">
        <v>11.28</v>
      </c>
    </row>
    <row r="596" spans="2:10">
      <c r="B596" s="607" t="s">
        <v>280</v>
      </c>
      <c r="C596" s="606">
        <v>9</v>
      </c>
      <c r="D596" s="605">
        <v>42908</v>
      </c>
      <c r="E596" s="602" t="s">
        <v>283</v>
      </c>
      <c r="F596" s="604">
        <v>46.7</v>
      </c>
      <c r="G596" s="604" t="s">
        <v>303</v>
      </c>
      <c r="H596" s="602" t="s">
        <v>275</v>
      </c>
      <c r="I596" s="603" t="s">
        <v>330</v>
      </c>
      <c r="J596" s="602">
        <v>14.28</v>
      </c>
    </row>
    <row r="597" spans="2:10">
      <c r="B597" s="607" t="s">
        <v>280</v>
      </c>
      <c r="C597" s="606">
        <v>10</v>
      </c>
      <c r="D597" s="605">
        <v>42975</v>
      </c>
      <c r="E597" s="602" t="s">
        <v>283</v>
      </c>
      <c r="F597" s="604">
        <v>145.91999999999999</v>
      </c>
      <c r="G597" s="604" t="s">
        <v>303</v>
      </c>
      <c r="H597" s="602" t="s">
        <v>275</v>
      </c>
      <c r="I597" s="603" t="s">
        <v>329</v>
      </c>
      <c r="J597" s="602">
        <f>J596+2</f>
        <v>16.28</v>
      </c>
    </row>
    <row r="598" spans="2:10">
      <c r="B598" s="607"/>
      <c r="C598" s="606"/>
      <c r="D598" s="605"/>
      <c r="E598" s="602"/>
      <c r="F598" s="604"/>
      <c r="G598" s="604"/>
      <c r="H598" s="602"/>
      <c r="I598" s="603"/>
      <c r="J598" s="602"/>
    </row>
    <row r="599" spans="2:10">
      <c r="B599" s="607" t="s">
        <v>280</v>
      </c>
      <c r="C599" s="606">
        <v>1</v>
      </c>
      <c r="D599" s="605">
        <v>42948</v>
      </c>
      <c r="E599" s="602" t="s">
        <v>283</v>
      </c>
      <c r="F599" s="604">
        <v>18.64</v>
      </c>
      <c r="G599" s="604" t="s">
        <v>303</v>
      </c>
      <c r="H599" s="602" t="s">
        <v>366</v>
      </c>
      <c r="I599" s="603" t="s">
        <v>330</v>
      </c>
      <c r="J599" s="602">
        <v>3</v>
      </c>
    </row>
    <row r="600" spans="2:10">
      <c r="B600" s="607" t="s">
        <v>280</v>
      </c>
      <c r="C600" s="606">
        <v>2</v>
      </c>
      <c r="D600" s="605">
        <v>42979</v>
      </c>
      <c r="E600" s="602" t="s">
        <v>358</v>
      </c>
      <c r="F600" s="604">
        <v>44.1</v>
      </c>
      <c r="G600" s="604" t="s">
        <v>303</v>
      </c>
      <c r="H600" s="602" t="s">
        <v>366</v>
      </c>
      <c r="I600" s="603" t="s">
        <v>393</v>
      </c>
      <c r="J600" s="604">
        <f>4+((19+31)/60)+J599</f>
        <v>7.833333333333333</v>
      </c>
    </row>
    <row r="601" spans="2:10">
      <c r="B601" s="607"/>
      <c r="C601" s="606"/>
      <c r="D601" s="605"/>
      <c r="E601" s="602"/>
      <c r="F601" s="604"/>
      <c r="G601" s="604"/>
      <c r="H601" s="602"/>
      <c r="I601" s="603"/>
      <c r="J601" s="602"/>
    </row>
    <row r="602" spans="2:10">
      <c r="B602" s="607" t="s">
        <v>280</v>
      </c>
      <c r="C602" s="606">
        <v>1</v>
      </c>
      <c r="D602" s="605">
        <v>42948</v>
      </c>
      <c r="E602" s="602" t="s">
        <v>283</v>
      </c>
      <c r="F602" s="604">
        <v>3.38</v>
      </c>
      <c r="G602" s="604" t="s">
        <v>303</v>
      </c>
      <c r="H602" s="602" t="s">
        <v>362</v>
      </c>
      <c r="I602" s="603" t="s">
        <v>329</v>
      </c>
      <c r="J602" s="602">
        <v>2</v>
      </c>
    </row>
    <row r="603" spans="2:10">
      <c r="B603" s="607" t="s">
        <v>280</v>
      </c>
      <c r="C603" s="606">
        <v>2</v>
      </c>
      <c r="D603" s="605">
        <v>42949</v>
      </c>
      <c r="E603" s="602" t="s">
        <v>283</v>
      </c>
      <c r="F603" s="604">
        <v>10.3</v>
      </c>
      <c r="G603" s="604" t="s">
        <v>303</v>
      </c>
      <c r="H603" s="602" t="s">
        <v>362</v>
      </c>
      <c r="I603" s="603" t="s">
        <v>274</v>
      </c>
      <c r="J603" s="602">
        <v>3</v>
      </c>
    </row>
    <row r="604" spans="2:10">
      <c r="B604" s="607" t="s">
        <v>280</v>
      </c>
      <c r="C604" s="606">
        <v>3</v>
      </c>
      <c r="D604" s="605">
        <v>42979</v>
      </c>
      <c r="E604" s="602" t="s">
        <v>358</v>
      </c>
      <c r="F604" s="604">
        <v>31.94</v>
      </c>
      <c r="G604" s="604" t="s">
        <v>303</v>
      </c>
      <c r="H604" s="602" t="s">
        <v>362</v>
      </c>
      <c r="I604" s="603" t="s">
        <v>388</v>
      </c>
      <c r="J604" s="604">
        <f>4+((19+31)/60)+J603</f>
        <v>7.833333333333333</v>
      </c>
    </row>
    <row r="605" spans="2:10">
      <c r="B605" s="607"/>
      <c r="C605" s="606"/>
      <c r="D605" s="605"/>
      <c r="E605" s="602"/>
      <c r="F605" s="604"/>
      <c r="G605" s="604"/>
      <c r="H605" s="602"/>
      <c r="I605" s="603"/>
      <c r="J605" s="602"/>
    </row>
    <row r="606" spans="2:10">
      <c r="B606" s="607" t="s">
        <v>280</v>
      </c>
      <c r="C606" s="606">
        <v>1</v>
      </c>
      <c r="D606" s="605">
        <v>42948</v>
      </c>
      <c r="E606" s="602" t="s">
        <v>283</v>
      </c>
      <c r="F606" s="604">
        <v>17.46</v>
      </c>
      <c r="G606" s="604" t="s">
        <v>303</v>
      </c>
      <c r="H606" s="602" t="s">
        <v>363</v>
      </c>
      <c r="I606" s="603" t="s">
        <v>330</v>
      </c>
      <c r="J606" s="602">
        <v>3</v>
      </c>
    </row>
    <row r="607" spans="2:10">
      <c r="B607" s="607" t="s">
        <v>280</v>
      </c>
      <c r="C607" s="606">
        <v>2</v>
      </c>
      <c r="D607" s="605">
        <v>42978</v>
      </c>
      <c r="E607" s="602" t="s">
        <v>358</v>
      </c>
      <c r="F607" s="604">
        <v>45.89</v>
      </c>
      <c r="G607" s="604" t="s">
        <v>303</v>
      </c>
      <c r="H607" s="602" t="s">
        <v>363</v>
      </c>
      <c r="I607" s="603" t="s">
        <v>364</v>
      </c>
      <c r="J607" s="604">
        <f>2+((8+14)/60)+J606</f>
        <v>5.3666666666666671</v>
      </c>
    </row>
    <row r="608" spans="2:10">
      <c r="B608" s="607" t="s">
        <v>280</v>
      </c>
      <c r="C608" s="606">
        <v>3</v>
      </c>
      <c r="D608" s="605">
        <v>42979</v>
      </c>
      <c r="E608" s="602" t="s">
        <v>358</v>
      </c>
      <c r="F608" s="604">
        <v>41.63</v>
      </c>
      <c r="G608" s="604" t="s">
        <v>303</v>
      </c>
      <c r="H608" s="602" t="s">
        <v>363</v>
      </c>
      <c r="I608" s="603" t="s">
        <v>388</v>
      </c>
      <c r="J608" s="604">
        <f>4+((19+31)/60)+J607</f>
        <v>10.199999999999999</v>
      </c>
    </row>
    <row r="609" spans="2:10">
      <c r="B609" s="607"/>
      <c r="C609" s="606"/>
      <c r="D609" s="605"/>
      <c r="E609" s="602"/>
      <c r="F609" s="604"/>
      <c r="G609" s="604"/>
      <c r="H609" s="602"/>
      <c r="I609" s="603"/>
      <c r="J609" s="602"/>
    </row>
    <row r="610" spans="2:10">
      <c r="B610" s="607" t="s">
        <v>280</v>
      </c>
      <c r="C610" s="606">
        <v>1</v>
      </c>
      <c r="D610" s="605">
        <v>42948</v>
      </c>
      <c r="E610" s="602" t="s">
        <v>283</v>
      </c>
      <c r="F610" s="604">
        <v>22.63</v>
      </c>
      <c r="G610" s="604" t="s">
        <v>303</v>
      </c>
      <c r="H610" s="602" t="s">
        <v>365</v>
      </c>
      <c r="I610" s="603" t="s">
        <v>364</v>
      </c>
      <c r="J610" s="602">
        <v>3</v>
      </c>
    </row>
    <row r="611" spans="2:10">
      <c r="B611" s="607" t="s">
        <v>280</v>
      </c>
      <c r="C611" s="606">
        <v>2</v>
      </c>
      <c r="D611" s="605">
        <v>42978</v>
      </c>
      <c r="E611" s="602" t="s">
        <v>358</v>
      </c>
      <c r="F611" s="604">
        <v>59.52</v>
      </c>
      <c r="G611" s="604" t="s">
        <v>303</v>
      </c>
      <c r="H611" s="602" t="s">
        <v>365</v>
      </c>
      <c r="I611" s="603" t="s">
        <v>364</v>
      </c>
      <c r="J611" s="604">
        <f>2+((8+14)/60)+J610</f>
        <v>5.3666666666666671</v>
      </c>
    </row>
    <row r="612" spans="2:10">
      <c r="B612" s="607" t="s">
        <v>280</v>
      </c>
      <c r="C612" s="606">
        <v>3</v>
      </c>
      <c r="D612" s="605">
        <v>42979</v>
      </c>
      <c r="E612" s="602" t="s">
        <v>358</v>
      </c>
      <c r="F612" s="604">
        <v>54</v>
      </c>
      <c r="G612" s="604" t="s">
        <v>303</v>
      </c>
      <c r="H612" s="602" t="s">
        <v>365</v>
      </c>
      <c r="I612" s="603" t="s">
        <v>386</v>
      </c>
      <c r="J612" s="604">
        <f>5+((11+31)/60)+J611</f>
        <v>11.066666666666666</v>
      </c>
    </row>
    <row r="613" spans="2:10">
      <c r="B613" s="607"/>
      <c r="C613" s="606"/>
      <c r="D613" s="605"/>
      <c r="E613" s="602"/>
      <c r="F613" s="604"/>
      <c r="G613" s="604"/>
      <c r="H613" s="602"/>
      <c r="I613" s="603"/>
      <c r="J613" s="602"/>
    </row>
    <row r="614" spans="2:10">
      <c r="B614" s="607" t="s">
        <v>280</v>
      </c>
      <c r="C614" s="606">
        <v>1</v>
      </c>
      <c r="D614" s="605">
        <v>42846</v>
      </c>
      <c r="E614" s="602" t="s">
        <v>283</v>
      </c>
      <c r="F614" s="602">
        <v>16.28</v>
      </c>
      <c r="G614" s="602" t="s">
        <v>303</v>
      </c>
      <c r="H614" s="602" t="s">
        <v>287</v>
      </c>
      <c r="I614" s="603" t="s">
        <v>282</v>
      </c>
      <c r="J614" s="602">
        <v>1</v>
      </c>
    </row>
    <row r="615" spans="2:10">
      <c r="B615" s="607" t="s">
        <v>280</v>
      </c>
      <c r="C615" s="606">
        <v>2</v>
      </c>
      <c r="D615" s="605">
        <v>42849</v>
      </c>
      <c r="E615" s="602" t="s">
        <v>283</v>
      </c>
      <c r="F615" s="604">
        <v>0</v>
      </c>
      <c r="G615" s="602" t="s">
        <v>303</v>
      </c>
      <c r="H615" s="602" t="s">
        <v>287</v>
      </c>
      <c r="I615" s="603" t="s">
        <v>282</v>
      </c>
      <c r="J615" s="602">
        <v>2</v>
      </c>
    </row>
    <row r="616" spans="2:10">
      <c r="B616" s="607" t="s">
        <v>280</v>
      </c>
      <c r="C616" s="606">
        <v>3</v>
      </c>
      <c r="D616" s="605">
        <v>42857</v>
      </c>
      <c r="E616" s="602" t="s">
        <v>283</v>
      </c>
      <c r="F616" s="604">
        <v>12.08</v>
      </c>
      <c r="G616" s="602" t="s">
        <v>303</v>
      </c>
      <c r="H616" s="602" t="s">
        <v>287</v>
      </c>
      <c r="I616" s="603" t="s">
        <v>282</v>
      </c>
      <c r="J616" s="602">
        <v>3</v>
      </c>
    </row>
    <row r="617" spans="2:10">
      <c r="B617" s="607" t="s">
        <v>280</v>
      </c>
      <c r="C617" s="606">
        <v>4</v>
      </c>
      <c r="D617" s="605">
        <v>42858</v>
      </c>
      <c r="E617" s="602" t="s">
        <v>283</v>
      </c>
      <c r="F617" s="604">
        <v>12.08</v>
      </c>
      <c r="G617" s="602" t="s">
        <v>303</v>
      </c>
      <c r="H617" s="602" t="s">
        <v>287</v>
      </c>
      <c r="I617" s="603" t="s">
        <v>282</v>
      </c>
      <c r="J617" s="602">
        <v>4</v>
      </c>
    </row>
    <row r="618" spans="2:10">
      <c r="B618" s="607" t="s">
        <v>280</v>
      </c>
      <c r="C618" s="606">
        <v>5</v>
      </c>
      <c r="D618" s="605">
        <v>42858</v>
      </c>
      <c r="E618" s="602" t="s">
        <v>289</v>
      </c>
      <c r="F618" s="604">
        <v>19.509999999999998</v>
      </c>
      <c r="G618" s="602" t="s">
        <v>303</v>
      </c>
      <c r="H618" s="602" t="s">
        <v>287</v>
      </c>
      <c r="I618" s="603" t="s">
        <v>295</v>
      </c>
      <c r="J618" s="602">
        <v>5.28</v>
      </c>
    </row>
    <row r="619" spans="2:10">
      <c r="B619" s="607" t="s">
        <v>280</v>
      </c>
      <c r="C619" s="606">
        <v>6</v>
      </c>
      <c r="D619" s="605">
        <v>42877</v>
      </c>
      <c r="E619" s="602" t="s">
        <v>283</v>
      </c>
      <c r="F619" s="604">
        <v>14.73</v>
      </c>
      <c r="G619" s="602" t="s">
        <v>303</v>
      </c>
      <c r="H619" s="602" t="s">
        <v>287</v>
      </c>
      <c r="I619" s="603" t="s">
        <v>282</v>
      </c>
      <c r="J619" s="602">
        <v>6.28</v>
      </c>
    </row>
    <row r="620" spans="2:10">
      <c r="B620" s="607" t="s">
        <v>280</v>
      </c>
      <c r="C620" s="606">
        <v>7</v>
      </c>
      <c r="D620" s="605">
        <v>42907</v>
      </c>
      <c r="E620" s="602" t="s">
        <v>283</v>
      </c>
      <c r="F620" s="604">
        <v>34.590000000000003</v>
      </c>
      <c r="G620" s="604" t="s">
        <v>303</v>
      </c>
      <c r="H620" s="602" t="s">
        <v>287</v>
      </c>
      <c r="I620" s="603" t="s">
        <v>315</v>
      </c>
      <c r="J620" s="602">
        <v>10.28</v>
      </c>
    </row>
    <row r="621" spans="2:10">
      <c r="B621" s="607" t="s">
        <v>280</v>
      </c>
      <c r="C621" s="606">
        <v>8</v>
      </c>
      <c r="D621" s="605">
        <v>42908</v>
      </c>
      <c r="E621" s="602" t="s">
        <v>283</v>
      </c>
      <c r="F621" s="604">
        <v>17.329999999999998</v>
      </c>
      <c r="G621" s="604" t="s">
        <v>303</v>
      </c>
      <c r="H621" s="602" t="s">
        <v>287</v>
      </c>
      <c r="I621" s="603" t="s">
        <v>330</v>
      </c>
      <c r="J621" s="602">
        <v>13.28</v>
      </c>
    </row>
    <row r="622" spans="2:10">
      <c r="B622" s="607" t="s">
        <v>280</v>
      </c>
      <c r="C622" s="606">
        <v>9</v>
      </c>
      <c r="D622" s="605">
        <v>42948</v>
      </c>
      <c r="E622" s="602" t="s">
        <v>283</v>
      </c>
      <c r="F622" s="604">
        <v>24.63</v>
      </c>
      <c r="G622" s="604" t="s">
        <v>303</v>
      </c>
      <c r="H622" s="602" t="s">
        <v>287</v>
      </c>
      <c r="I622" s="603" t="s">
        <v>330</v>
      </c>
      <c r="J622" s="602">
        <f>J621+3</f>
        <v>16.28</v>
      </c>
    </row>
    <row r="623" spans="2:10">
      <c r="B623" s="607" t="s">
        <v>280</v>
      </c>
      <c r="C623" s="606">
        <v>10</v>
      </c>
      <c r="D623" s="605">
        <v>42975</v>
      </c>
      <c r="E623" s="602" t="s">
        <v>283</v>
      </c>
      <c r="F623" s="604">
        <v>46.86</v>
      </c>
      <c r="G623" s="604" t="s">
        <v>303</v>
      </c>
      <c r="H623" s="602" t="s">
        <v>287</v>
      </c>
      <c r="I623" s="603" t="s">
        <v>329</v>
      </c>
      <c r="J623" s="602">
        <f>J622+2</f>
        <v>18.28</v>
      </c>
    </row>
    <row r="624" spans="2:10">
      <c r="B624" s="607" t="s">
        <v>280</v>
      </c>
      <c r="C624" s="606">
        <v>11</v>
      </c>
      <c r="D624" s="605">
        <v>42979</v>
      </c>
      <c r="E624" s="602" t="s">
        <v>358</v>
      </c>
      <c r="F624" s="604">
        <v>54.05</v>
      </c>
      <c r="G624" s="604" t="s">
        <v>303</v>
      </c>
      <c r="H624" s="602" t="s">
        <v>287</v>
      </c>
      <c r="I624" s="603" t="s">
        <v>388</v>
      </c>
      <c r="J624" s="604">
        <f>4+((19+31)/60)+J623</f>
        <v>23.113333333333333</v>
      </c>
    </row>
    <row r="625" spans="2:10">
      <c r="B625" s="607"/>
      <c r="C625" s="606"/>
      <c r="D625" s="605"/>
      <c r="E625" s="602"/>
      <c r="F625" s="602"/>
      <c r="G625" s="602"/>
      <c r="H625" s="602"/>
      <c r="I625" s="603"/>
      <c r="J625" s="602"/>
    </row>
    <row r="626" spans="2:10">
      <c r="B626" s="607" t="s">
        <v>280</v>
      </c>
      <c r="C626" s="606">
        <v>1</v>
      </c>
      <c r="D626" s="605">
        <v>42846</v>
      </c>
      <c r="E626" s="602" t="s">
        <v>283</v>
      </c>
      <c r="F626" s="602">
        <v>1.89</v>
      </c>
      <c r="G626" s="602" t="s">
        <v>303</v>
      </c>
      <c r="H626" s="602" t="s">
        <v>286</v>
      </c>
      <c r="I626" s="603" t="s">
        <v>282</v>
      </c>
      <c r="J626" s="602">
        <v>1</v>
      </c>
    </row>
    <row r="627" spans="2:10">
      <c r="B627" s="607" t="s">
        <v>280</v>
      </c>
      <c r="C627" s="606">
        <v>2</v>
      </c>
      <c r="D627" s="605">
        <v>42849</v>
      </c>
      <c r="E627" s="602" t="s">
        <v>283</v>
      </c>
      <c r="F627" s="604">
        <v>0</v>
      </c>
      <c r="G627" s="602" t="s">
        <v>303</v>
      </c>
      <c r="H627" s="602" t="s">
        <v>286</v>
      </c>
      <c r="I627" s="603" t="s">
        <v>282</v>
      </c>
      <c r="J627" s="602">
        <v>2</v>
      </c>
    </row>
    <row r="628" spans="2:10">
      <c r="B628" s="607" t="s">
        <v>280</v>
      </c>
      <c r="C628" s="606">
        <v>3</v>
      </c>
      <c r="D628" s="605">
        <v>42857</v>
      </c>
      <c r="E628" s="602" t="s">
        <v>283</v>
      </c>
      <c r="F628" s="604">
        <v>0</v>
      </c>
      <c r="G628" s="602" t="s">
        <v>303</v>
      </c>
      <c r="H628" s="602" t="s">
        <v>286</v>
      </c>
      <c r="I628" s="603" t="s">
        <v>282</v>
      </c>
      <c r="J628" s="602">
        <v>3</v>
      </c>
    </row>
    <row r="629" spans="2:10">
      <c r="B629" s="607" t="s">
        <v>280</v>
      </c>
      <c r="C629" s="606">
        <v>4</v>
      </c>
      <c r="D629" s="605">
        <v>42858</v>
      </c>
      <c r="E629" s="602" t="s">
        <v>283</v>
      </c>
      <c r="F629" s="604">
        <v>0</v>
      </c>
      <c r="G629" s="602" t="s">
        <v>303</v>
      </c>
      <c r="H629" s="602" t="s">
        <v>286</v>
      </c>
      <c r="I629" s="603" t="s">
        <v>282</v>
      </c>
      <c r="J629" s="602">
        <v>4</v>
      </c>
    </row>
    <row r="630" spans="2:10">
      <c r="B630" s="607" t="s">
        <v>280</v>
      </c>
      <c r="C630" s="606">
        <v>5</v>
      </c>
      <c r="D630" s="605">
        <v>42858</v>
      </c>
      <c r="E630" s="602" t="s">
        <v>289</v>
      </c>
      <c r="F630" s="604">
        <v>0</v>
      </c>
      <c r="G630" s="602" t="s">
        <v>303</v>
      </c>
      <c r="H630" s="602" t="s">
        <v>286</v>
      </c>
      <c r="I630" s="603" t="s">
        <v>295</v>
      </c>
      <c r="J630" s="602">
        <v>5.28</v>
      </c>
    </row>
    <row r="631" spans="2:10">
      <c r="B631" s="607" t="s">
        <v>280</v>
      </c>
      <c r="C631" s="606">
        <v>6</v>
      </c>
      <c r="D631" s="605">
        <v>42877</v>
      </c>
      <c r="E631" s="602" t="s">
        <v>283</v>
      </c>
      <c r="F631" s="604">
        <v>0</v>
      </c>
      <c r="G631" s="602" t="s">
        <v>303</v>
      </c>
      <c r="H631" s="602" t="s">
        <v>286</v>
      </c>
      <c r="I631" s="603" t="s">
        <v>282</v>
      </c>
      <c r="J631" s="602">
        <v>6.28</v>
      </c>
    </row>
    <row r="632" spans="2:10">
      <c r="B632" s="607" t="s">
        <v>280</v>
      </c>
      <c r="C632" s="606">
        <v>7</v>
      </c>
      <c r="D632" s="605">
        <v>42878</v>
      </c>
      <c r="E632" s="602" t="s">
        <v>283</v>
      </c>
      <c r="F632" s="604">
        <v>0</v>
      </c>
      <c r="G632" s="602" t="s">
        <v>303</v>
      </c>
      <c r="H632" s="602" t="s">
        <v>286</v>
      </c>
      <c r="I632" s="603" t="s">
        <v>282</v>
      </c>
      <c r="J632" s="602">
        <v>7.28</v>
      </c>
    </row>
    <row r="633" spans="2:10">
      <c r="B633" s="607" t="s">
        <v>280</v>
      </c>
      <c r="C633" s="606">
        <v>8</v>
      </c>
      <c r="D633" s="605">
        <v>42907</v>
      </c>
      <c r="E633" s="602" t="s">
        <v>283</v>
      </c>
      <c r="F633" s="604">
        <v>30.48</v>
      </c>
      <c r="G633" s="604" t="s">
        <v>303</v>
      </c>
      <c r="H633" s="602" t="s">
        <v>286</v>
      </c>
      <c r="I633" s="603" t="s">
        <v>315</v>
      </c>
      <c r="J633" s="602">
        <v>11.28</v>
      </c>
    </row>
    <row r="634" spans="2:10">
      <c r="B634" s="607" t="s">
        <v>280</v>
      </c>
      <c r="C634" s="606">
        <v>9</v>
      </c>
      <c r="D634" s="605">
        <v>42908</v>
      </c>
      <c r="E634" s="602" t="s">
        <v>283</v>
      </c>
      <c r="F634" s="604">
        <v>15.41</v>
      </c>
      <c r="G634" s="604" t="s">
        <v>303</v>
      </c>
      <c r="H634" s="602" t="s">
        <v>286</v>
      </c>
      <c r="I634" s="603" t="s">
        <v>330</v>
      </c>
      <c r="J634" s="602">
        <v>14.28</v>
      </c>
    </row>
    <row r="635" spans="2:10">
      <c r="B635" s="607" t="s">
        <v>280</v>
      </c>
      <c r="C635" s="606">
        <v>10</v>
      </c>
      <c r="D635" s="605">
        <v>42948</v>
      </c>
      <c r="E635" s="602" t="s">
        <v>283</v>
      </c>
      <c r="F635" s="604">
        <v>22.35</v>
      </c>
      <c r="G635" s="604" t="s">
        <v>303</v>
      </c>
      <c r="H635" s="602" t="s">
        <v>286</v>
      </c>
      <c r="I635" s="603" t="s">
        <v>330</v>
      </c>
      <c r="J635" s="602">
        <f>J634+3</f>
        <v>17.28</v>
      </c>
    </row>
    <row r="636" spans="2:10">
      <c r="B636" s="607" t="s">
        <v>280</v>
      </c>
      <c r="C636" s="606">
        <v>11</v>
      </c>
      <c r="D636" s="605">
        <v>42975</v>
      </c>
      <c r="E636" s="602" t="s">
        <v>283</v>
      </c>
      <c r="F636" s="604">
        <v>42.44</v>
      </c>
      <c r="G636" s="604" t="s">
        <v>303</v>
      </c>
      <c r="H636" s="602" t="s">
        <v>286</v>
      </c>
      <c r="I636" s="603" t="s">
        <v>330</v>
      </c>
      <c r="J636" s="602">
        <f>J635+3</f>
        <v>20.28</v>
      </c>
    </row>
    <row r="637" spans="2:10">
      <c r="B637" s="607" t="s">
        <v>280</v>
      </c>
      <c r="C637" s="606">
        <v>12</v>
      </c>
      <c r="D637" s="605">
        <v>42979</v>
      </c>
      <c r="E637" s="602" t="s">
        <v>358</v>
      </c>
      <c r="F637" s="604">
        <v>46.25</v>
      </c>
      <c r="G637" s="604" t="s">
        <v>303</v>
      </c>
      <c r="H637" s="602" t="s">
        <v>286</v>
      </c>
      <c r="I637" s="603" t="s">
        <v>388</v>
      </c>
      <c r="J637" s="604">
        <f>4+((19+31)/60)+J636</f>
        <v>25.113333333333333</v>
      </c>
    </row>
    <row r="638" spans="2:10">
      <c r="B638" s="607"/>
      <c r="C638" s="606"/>
      <c r="D638" s="605"/>
      <c r="E638" s="602"/>
      <c r="F638" s="604"/>
      <c r="G638" s="604"/>
      <c r="H638" s="602"/>
      <c r="I638" s="603"/>
      <c r="J638" s="602"/>
    </row>
    <row r="639" spans="2:10">
      <c r="B639" s="607" t="s">
        <v>280</v>
      </c>
      <c r="C639" s="606">
        <v>1</v>
      </c>
      <c r="D639" s="605">
        <v>42846</v>
      </c>
      <c r="E639" s="602" t="s">
        <v>283</v>
      </c>
      <c r="F639" s="604">
        <v>7.09</v>
      </c>
      <c r="G639" s="602" t="s">
        <v>303</v>
      </c>
      <c r="H639" s="602" t="s">
        <v>284</v>
      </c>
      <c r="I639" s="603" t="s">
        <v>282</v>
      </c>
      <c r="J639" s="602">
        <v>1</v>
      </c>
    </row>
    <row r="640" spans="2:10">
      <c r="B640" s="607" t="s">
        <v>280</v>
      </c>
      <c r="C640" s="606">
        <v>2</v>
      </c>
      <c r="D640" s="605">
        <v>42849</v>
      </c>
      <c r="E640" s="602" t="s">
        <v>283</v>
      </c>
      <c r="F640" s="604">
        <v>0</v>
      </c>
      <c r="G640" s="602" t="s">
        <v>303</v>
      </c>
      <c r="H640" s="602" t="s">
        <v>284</v>
      </c>
      <c r="I640" s="603" t="s">
        <v>282</v>
      </c>
      <c r="J640" s="602">
        <v>2</v>
      </c>
    </row>
    <row r="641" spans="2:10">
      <c r="B641" s="607" t="s">
        <v>280</v>
      </c>
      <c r="C641" s="606">
        <v>3</v>
      </c>
      <c r="D641" s="605">
        <v>42857</v>
      </c>
      <c r="E641" s="602" t="s">
        <v>283</v>
      </c>
      <c r="F641" s="604">
        <v>5.3</v>
      </c>
      <c r="G641" s="602" t="s">
        <v>303</v>
      </c>
      <c r="H641" s="602" t="s">
        <v>284</v>
      </c>
      <c r="I641" s="603" t="s">
        <v>282</v>
      </c>
      <c r="J641" s="602">
        <v>3</v>
      </c>
    </row>
    <row r="642" spans="2:10">
      <c r="B642" s="607" t="s">
        <v>280</v>
      </c>
      <c r="C642" s="606">
        <v>4</v>
      </c>
      <c r="D642" s="605">
        <v>42858</v>
      </c>
      <c r="E642" s="602" t="s">
        <v>283</v>
      </c>
      <c r="F642" s="604">
        <v>5.3</v>
      </c>
      <c r="G642" s="602" t="s">
        <v>303</v>
      </c>
      <c r="H642" s="602" t="s">
        <v>284</v>
      </c>
      <c r="I642" s="603" t="s">
        <v>282</v>
      </c>
      <c r="J642" s="602">
        <v>4</v>
      </c>
    </row>
    <row r="643" spans="2:10">
      <c r="B643" s="607" t="s">
        <v>280</v>
      </c>
      <c r="C643" s="606">
        <v>5</v>
      </c>
      <c r="D643" s="605">
        <v>42858</v>
      </c>
      <c r="E643" s="602" t="s">
        <v>289</v>
      </c>
      <c r="F643" s="604">
        <v>8.5599999999999987</v>
      </c>
      <c r="G643" s="602" t="s">
        <v>303</v>
      </c>
      <c r="H643" s="602" t="s">
        <v>284</v>
      </c>
      <c r="I643" s="603" t="s">
        <v>295</v>
      </c>
      <c r="J643" s="602">
        <v>5.28</v>
      </c>
    </row>
    <row r="644" spans="2:10">
      <c r="B644" s="607" t="s">
        <v>280</v>
      </c>
      <c r="C644" s="606">
        <v>6</v>
      </c>
      <c r="D644" s="605">
        <v>42877</v>
      </c>
      <c r="E644" s="602" t="s">
        <v>283</v>
      </c>
      <c r="F644" s="604">
        <v>6.44</v>
      </c>
      <c r="G644" s="602" t="s">
        <v>303</v>
      </c>
      <c r="H644" s="602" t="s">
        <v>284</v>
      </c>
      <c r="I644" s="603" t="s">
        <v>282</v>
      </c>
      <c r="J644" s="602">
        <v>6.28</v>
      </c>
    </row>
    <row r="645" spans="2:10">
      <c r="B645" s="607" t="s">
        <v>280</v>
      </c>
      <c r="C645" s="606">
        <v>7</v>
      </c>
      <c r="D645" s="605">
        <v>42878</v>
      </c>
      <c r="E645" s="602" t="s">
        <v>283</v>
      </c>
      <c r="F645" s="604">
        <v>6.44</v>
      </c>
      <c r="G645" s="602" t="s">
        <v>303</v>
      </c>
      <c r="H645" s="602" t="s">
        <v>284</v>
      </c>
      <c r="I645" s="603" t="s">
        <v>282</v>
      </c>
      <c r="J645" s="602">
        <v>7.28</v>
      </c>
    </row>
    <row r="646" spans="2:10">
      <c r="B646" s="607" t="s">
        <v>280</v>
      </c>
      <c r="C646" s="606">
        <v>8</v>
      </c>
      <c r="D646" s="605">
        <v>42907</v>
      </c>
      <c r="E646" s="602" t="s">
        <v>283</v>
      </c>
      <c r="F646" s="604">
        <v>15.24</v>
      </c>
      <c r="G646" s="604" t="s">
        <v>303</v>
      </c>
      <c r="H646" s="602" t="s">
        <v>284</v>
      </c>
      <c r="I646" s="603" t="s">
        <v>315</v>
      </c>
      <c r="J646" s="602">
        <v>11.28</v>
      </c>
    </row>
    <row r="647" spans="2:10">
      <c r="B647" s="607" t="s">
        <v>280</v>
      </c>
      <c r="C647" s="606">
        <v>9</v>
      </c>
      <c r="D647" s="605">
        <v>42908</v>
      </c>
      <c r="E647" s="602" t="s">
        <v>283</v>
      </c>
      <c r="F647" s="604">
        <v>7.9</v>
      </c>
      <c r="G647" s="604" t="s">
        <v>303</v>
      </c>
      <c r="H647" s="602" t="s">
        <v>284</v>
      </c>
      <c r="I647" s="603" t="s">
        <v>330</v>
      </c>
      <c r="J647" s="602">
        <v>14.28</v>
      </c>
    </row>
    <row r="648" spans="2:10">
      <c r="B648" s="607" t="s">
        <v>280</v>
      </c>
      <c r="C648" s="606">
        <v>10</v>
      </c>
      <c r="D648" s="605">
        <v>42948</v>
      </c>
      <c r="E648" s="602" t="s">
        <v>283</v>
      </c>
      <c r="F648" s="604">
        <v>4.0199999999999996</v>
      </c>
      <c r="G648" s="604" t="s">
        <v>303</v>
      </c>
      <c r="H648" s="602" t="s">
        <v>284</v>
      </c>
      <c r="I648" s="603" t="s">
        <v>329</v>
      </c>
      <c r="J648" s="602">
        <f>J647+2</f>
        <v>16.28</v>
      </c>
    </row>
    <row r="649" spans="2:10">
      <c r="B649" s="607" t="s">
        <v>280</v>
      </c>
      <c r="C649" s="606">
        <v>11</v>
      </c>
      <c r="D649" s="605">
        <v>42975</v>
      </c>
      <c r="E649" s="602" t="s">
        <v>283</v>
      </c>
      <c r="F649" s="604">
        <v>21.14</v>
      </c>
      <c r="G649" s="604" t="s">
        <v>303</v>
      </c>
      <c r="H649" s="602" t="s">
        <v>284</v>
      </c>
      <c r="I649" s="603" t="s">
        <v>330</v>
      </c>
      <c r="J649" s="602">
        <f>J648+3</f>
        <v>19.28</v>
      </c>
    </row>
    <row r="650" spans="2:10">
      <c r="B650" s="607" t="s">
        <v>280</v>
      </c>
      <c r="C650" s="606">
        <v>12</v>
      </c>
      <c r="D650" s="605">
        <v>42979</v>
      </c>
      <c r="E650" s="602" t="s">
        <v>358</v>
      </c>
      <c r="F650" s="604">
        <v>23.13</v>
      </c>
      <c r="G650" s="604" t="s">
        <v>303</v>
      </c>
      <c r="H650" s="602" t="s">
        <v>284</v>
      </c>
      <c r="I650" s="603" t="s">
        <v>388</v>
      </c>
      <c r="J650" s="604">
        <f>4+((19+31)/60)+J649</f>
        <v>24.113333333333333</v>
      </c>
    </row>
    <row r="651" spans="2:10">
      <c r="B651" s="607"/>
      <c r="C651" s="606"/>
      <c r="D651" s="605"/>
      <c r="E651" s="602"/>
      <c r="F651" s="604"/>
      <c r="G651" s="604"/>
      <c r="H651" s="602"/>
      <c r="I651" s="603"/>
      <c r="J651" s="602"/>
    </row>
    <row r="652" spans="2:10">
      <c r="B652" s="607" t="s">
        <v>280</v>
      </c>
      <c r="C652" s="606">
        <v>1</v>
      </c>
      <c r="D652" s="605">
        <v>42846</v>
      </c>
      <c r="E652" s="602" t="s">
        <v>283</v>
      </c>
      <c r="F652" s="604">
        <v>0.17</v>
      </c>
      <c r="G652" s="602" t="s">
        <v>303</v>
      </c>
      <c r="H652" s="602" t="s">
        <v>285</v>
      </c>
      <c r="I652" s="603" t="s">
        <v>282</v>
      </c>
      <c r="J652" s="602">
        <v>1</v>
      </c>
    </row>
    <row r="653" spans="2:10">
      <c r="B653" s="607" t="s">
        <v>280</v>
      </c>
      <c r="C653" s="606">
        <v>2</v>
      </c>
      <c r="D653" s="605">
        <v>42849</v>
      </c>
      <c r="E653" s="602" t="s">
        <v>283</v>
      </c>
      <c r="F653" s="604">
        <v>0</v>
      </c>
      <c r="G653" s="602" t="s">
        <v>303</v>
      </c>
      <c r="H653" s="602" t="s">
        <v>285</v>
      </c>
      <c r="I653" s="603" t="s">
        <v>282</v>
      </c>
      <c r="J653" s="602">
        <v>2</v>
      </c>
    </row>
    <row r="654" spans="2:10">
      <c r="B654" s="607" t="s">
        <v>280</v>
      </c>
      <c r="C654" s="606">
        <v>3</v>
      </c>
      <c r="D654" s="605">
        <v>42857</v>
      </c>
      <c r="E654" s="602" t="s">
        <v>283</v>
      </c>
      <c r="F654" s="604">
        <v>0.14000000000000001</v>
      </c>
      <c r="G654" s="602" t="s">
        <v>303</v>
      </c>
      <c r="H654" s="602" t="s">
        <v>285</v>
      </c>
      <c r="I654" s="603" t="s">
        <v>282</v>
      </c>
      <c r="J654" s="602">
        <v>3</v>
      </c>
    </row>
    <row r="655" spans="2:10">
      <c r="B655" s="607" t="s">
        <v>280</v>
      </c>
      <c r="C655" s="606">
        <v>4</v>
      </c>
      <c r="D655" s="605">
        <v>42858</v>
      </c>
      <c r="E655" s="602" t="s">
        <v>283</v>
      </c>
      <c r="F655" s="604">
        <v>0.14000000000000001</v>
      </c>
      <c r="G655" s="602" t="s">
        <v>303</v>
      </c>
      <c r="H655" s="602" t="s">
        <v>285</v>
      </c>
      <c r="I655" s="603" t="s">
        <v>282</v>
      </c>
      <c r="J655" s="602">
        <v>4</v>
      </c>
    </row>
    <row r="656" spans="2:10">
      <c r="B656" s="607" t="s">
        <v>280</v>
      </c>
      <c r="C656" s="606">
        <v>5</v>
      </c>
      <c r="D656" s="605">
        <v>42858</v>
      </c>
      <c r="E656" s="602" t="s">
        <v>289</v>
      </c>
      <c r="F656" s="604">
        <v>0.22</v>
      </c>
      <c r="G656" s="602" t="s">
        <v>303</v>
      </c>
      <c r="H656" s="602" t="s">
        <v>285</v>
      </c>
      <c r="I656" s="603" t="s">
        <v>295</v>
      </c>
      <c r="J656" s="602">
        <v>5.28</v>
      </c>
    </row>
    <row r="657" spans="2:10">
      <c r="B657" s="607" t="s">
        <v>280</v>
      </c>
      <c r="C657" s="606">
        <v>6</v>
      </c>
      <c r="D657" s="605">
        <v>42877</v>
      </c>
      <c r="E657" s="602" t="s">
        <v>283</v>
      </c>
      <c r="F657" s="604">
        <v>0.15</v>
      </c>
      <c r="G657" s="602" t="s">
        <v>303</v>
      </c>
      <c r="H657" s="602" t="s">
        <v>285</v>
      </c>
      <c r="I657" s="603" t="s">
        <v>282</v>
      </c>
      <c r="J657" s="602">
        <v>6.28</v>
      </c>
    </row>
    <row r="658" spans="2:10">
      <c r="B658" s="607" t="s">
        <v>280</v>
      </c>
      <c r="C658" s="606">
        <v>7</v>
      </c>
      <c r="D658" s="605">
        <v>42878</v>
      </c>
      <c r="E658" s="602" t="s">
        <v>283</v>
      </c>
      <c r="F658" s="604">
        <v>0.15</v>
      </c>
      <c r="G658" s="602" t="s">
        <v>303</v>
      </c>
      <c r="H658" s="602" t="s">
        <v>285</v>
      </c>
      <c r="I658" s="603" t="s">
        <v>282</v>
      </c>
      <c r="J658" s="602">
        <v>7.28</v>
      </c>
    </row>
    <row r="659" spans="2:10">
      <c r="B659" s="607" t="s">
        <v>280</v>
      </c>
      <c r="C659" s="606">
        <v>8</v>
      </c>
      <c r="D659" s="605">
        <v>42907</v>
      </c>
      <c r="E659" s="602" t="s">
        <v>283</v>
      </c>
      <c r="F659" s="604">
        <v>0.06</v>
      </c>
      <c r="G659" s="604" t="s">
        <v>303</v>
      </c>
      <c r="H659" s="602" t="s">
        <v>285</v>
      </c>
      <c r="I659" s="603" t="s">
        <v>315</v>
      </c>
      <c r="J659" s="602">
        <v>11.28</v>
      </c>
    </row>
    <row r="660" spans="2:10">
      <c r="B660" s="607" t="s">
        <v>280</v>
      </c>
      <c r="C660" s="606">
        <v>9</v>
      </c>
      <c r="D660" s="605">
        <v>42908</v>
      </c>
      <c r="E660" s="602" t="s">
        <v>283</v>
      </c>
      <c r="F660" s="604">
        <v>0.01</v>
      </c>
      <c r="G660" s="604" t="s">
        <v>303</v>
      </c>
      <c r="H660" s="602" t="s">
        <v>285</v>
      </c>
      <c r="I660" s="603" t="s">
        <v>330</v>
      </c>
      <c r="J660" s="602">
        <v>14.28</v>
      </c>
    </row>
    <row r="661" spans="2:10">
      <c r="B661" s="607" t="s">
        <v>280</v>
      </c>
      <c r="C661" s="606">
        <v>10</v>
      </c>
      <c r="D661" s="605">
        <v>42948</v>
      </c>
      <c r="E661" s="602" t="s">
        <v>283</v>
      </c>
      <c r="F661" s="604">
        <v>0</v>
      </c>
      <c r="G661" s="604" t="s">
        <v>303</v>
      </c>
      <c r="H661" s="602" t="s">
        <v>285</v>
      </c>
      <c r="I661" s="603" t="s">
        <v>329</v>
      </c>
      <c r="J661" s="602">
        <f>J660+2</f>
        <v>16.28</v>
      </c>
    </row>
    <row r="662" spans="2:10">
      <c r="B662" s="607" t="s">
        <v>280</v>
      </c>
      <c r="C662" s="606">
        <v>11</v>
      </c>
      <c r="D662" s="605">
        <v>42975</v>
      </c>
      <c r="E662" s="602" t="s">
        <v>283</v>
      </c>
      <c r="F662" s="604">
        <v>0.1</v>
      </c>
      <c r="G662" s="604" t="s">
        <v>303</v>
      </c>
      <c r="H662" s="602" t="s">
        <v>285</v>
      </c>
      <c r="I662" s="603" t="s">
        <v>330</v>
      </c>
      <c r="J662" s="602">
        <f>J661+3</f>
        <v>19.28</v>
      </c>
    </row>
    <row r="663" spans="2:10">
      <c r="B663" s="607" t="s">
        <v>280</v>
      </c>
      <c r="C663" s="606">
        <v>12</v>
      </c>
      <c r="D663" s="605">
        <v>42979</v>
      </c>
      <c r="E663" s="602" t="s">
        <v>358</v>
      </c>
      <c r="F663" s="604">
        <v>0.12</v>
      </c>
      <c r="G663" s="604" t="s">
        <v>303</v>
      </c>
      <c r="H663" s="602" t="s">
        <v>285</v>
      </c>
      <c r="I663" s="603" t="s">
        <v>388</v>
      </c>
      <c r="J663" s="604">
        <f>4+((19+31)/60)+J662</f>
        <v>24.113333333333333</v>
      </c>
    </row>
    <row r="664" spans="2:10">
      <c r="B664" s="607"/>
      <c r="C664" s="606"/>
      <c r="D664" s="605"/>
      <c r="E664" s="602"/>
      <c r="F664" s="604"/>
      <c r="G664" s="604"/>
      <c r="H664" s="602"/>
      <c r="I664" s="603"/>
      <c r="J664" s="602"/>
    </row>
    <row r="665" spans="2:10">
      <c r="B665" s="607" t="s">
        <v>280</v>
      </c>
      <c r="C665" s="606">
        <v>1</v>
      </c>
      <c r="D665" s="605">
        <v>42846</v>
      </c>
      <c r="E665" s="602" t="s">
        <v>283</v>
      </c>
      <c r="F665" s="604">
        <v>0</v>
      </c>
      <c r="G665" s="602" t="s">
        <v>303</v>
      </c>
      <c r="H665" s="602" t="s">
        <v>276</v>
      </c>
      <c r="I665" s="603" t="s">
        <v>282</v>
      </c>
      <c r="J665" s="602">
        <v>1</v>
      </c>
    </row>
    <row r="666" spans="2:10">
      <c r="B666" s="607" t="s">
        <v>280</v>
      </c>
      <c r="C666" s="606">
        <v>2</v>
      </c>
      <c r="D666" s="605">
        <v>42857</v>
      </c>
      <c r="E666" s="602" t="s">
        <v>283</v>
      </c>
      <c r="F666" s="604">
        <v>0</v>
      </c>
      <c r="G666" s="602" t="s">
        <v>303</v>
      </c>
      <c r="H666" s="602" t="s">
        <v>276</v>
      </c>
      <c r="I666" s="603" t="s">
        <v>282</v>
      </c>
      <c r="J666" s="602">
        <v>2</v>
      </c>
    </row>
    <row r="667" spans="2:10">
      <c r="B667" s="607" t="s">
        <v>280</v>
      </c>
      <c r="C667" s="606">
        <v>3</v>
      </c>
      <c r="D667" s="605">
        <v>42858</v>
      </c>
      <c r="E667" s="602" t="s">
        <v>283</v>
      </c>
      <c r="F667" s="604">
        <v>0</v>
      </c>
      <c r="G667" s="602" t="s">
        <v>303</v>
      </c>
      <c r="H667" s="602" t="s">
        <v>276</v>
      </c>
      <c r="I667" s="603" t="s">
        <v>282</v>
      </c>
      <c r="J667" s="602">
        <v>3</v>
      </c>
    </row>
    <row r="668" spans="2:10">
      <c r="B668" s="607" t="s">
        <v>280</v>
      </c>
      <c r="C668" s="606">
        <v>4</v>
      </c>
      <c r="D668" s="605">
        <v>42858</v>
      </c>
      <c r="E668" s="602" t="s">
        <v>289</v>
      </c>
      <c r="F668" s="604">
        <v>0</v>
      </c>
      <c r="G668" s="602" t="s">
        <v>303</v>
      </c>
      <c r="H668" s="602" t="s">
        <v>276</v>
      </c>
      <c r="I668" s="603" t="s">
        <v>295</v>
      </c>
      <c r="J668" s="602">
        <v>4.28</v>
      </c>
    </row>
    <row r="669" spans="2:10">
      <c r="B669" s="607" t="s">
        <v>280</v>
      </c>
      <c r="C669" s="606">
        <v>5</v>
      </c>
      <c r="D669" s="605">
        <v>42877</v>
      </c>
      <c r="E669" s="602" t="s">
        <v>283</v>
      </c>
      <c r="F669" s="604">
        <v>0</v>
      </c>
      <c r="G669" s="602" t="s">
        <v>303</v>
      </c>
      <c r="H669" s="602" t="s">
        <v>276</v>
      </c>
      <c r="I669" s="603" t="s">
        <v>282</v>
      </c>
      <c r="J669" s="602">
        <v>5.28</v>
      </c>
    </row>
    <row r="670" spans="2:10">
      <c r="B670" s="607" t="s">
        <v>280</v>
      </c>
      <c r="C670" s="606">
        <v>6</v>
      </c>
      <c r="D670" s="605">
        <v>42907</v>
      </c>
      <c r="E670" s="602" t="s">
        <v>283</v>
      </c>
      <c r="F670" s="604">
        <v>1.18</v>
      </c>
      <c r="G670" s="604" t="s">
        <v>303</v>
      </c>
      <c r="H670" s="602" t="s">
        <v>276</v>
      </c>
      <c r="I670" s="603" t="s">
        <v>315</v>
      </c>
      <c r="J670" s="602">
        <v>9.2799999999999994</v>
      </c>
    </row>
    <row r="671" spans="2:10">
      <c r="B671" s="607" t="s">
        <v>280</v>
      </c>
      <c r="C671" s="606">
        <v>7</v>
      </c>
      <c r="D671" s="605">
        <v>42908</v>
      </c>
      <c r="E671" s="602" t="s">
        <v>283</v>
      </c>
      <c r="F671" s="604">
        <v>0.13</v>
      </c>
      <c r="G671" s="604" t="s">
        <v>303</v>
      </c>
      <c r="H671" s="602" t="s">
        <v>276</v>
      </c>
      <c r="I671" s="603" t="s">
        <v>330</v>
      </c>
      <c r="J671" s="602">
        <v>12.28</v>
      </c>
    </row>
    <row r="672" spans="2:10">
      <c r="B672" s="607" t="s">
        <v>280</v>
      </c>
      <c r="C672" s="606">
        <v>8</v>
      </c>
      <c r="D672" s="605">
        <v>42948</v>
      </c>
      <c r="E672" s="602" t="s">
        <v>283</v>
      </c>
      <c r="F672" s="604">
        <v>0.54</v>
      </c>
      <c r="G672" s="604" t="s">
        <v>303</v>
      </c>
      <c r="H672" s="602" t="s">
        <v>276</v>
      </c>
      <c r="I672" s="603" t="s">
        <v>330</v>
      </c>
      <c r="J672" s="602">
        <f>J671+3</f>
        <v>15.28</v>
      </c>
    </row>
    <row r="673" spans="2:10">
      <c r="B673" s="607" t="s">
        <v>280</v>
      </c>
      <c r="C673" s="606">
        <v>9</v>
      </c>
      <c r="D673" s="605">
        <v>42949</v>
      </c>
      <c r="E673" s="602" t="s">
        <v>283</v>
      </c>
      <c r="F673" s="604">
        <v>0.24</v>
      </c>
      <c r="G673" s="604" t="s">
        <v>303</v>
      </c>
      <c r="H673" s="602" t="s">
        <v>276</v>
      </c>
      <c r="I673" s="603" t="s">
        <v>329</v>
      </c>
      <c r="J673" s="602">
        <f>J672+2</f>
        <v>17.28</v>
      </c>
    </row>
    <row r="674" spans="2:10">
      <c r="B674" s="607" t="s">
        <v>280</v>
      </c>
      <c r="C674" s="606">
        <v>10</v>
      </c>
      <c r="D674" s="605">
        <v>42975</v>
      </c>
      <c r="E674" s="602" t="s">
        <v>283</v>
      </c>
      <c r="F674" s="604">
        <v>1.71</v>
      </c>
      <c r="G674" s="604" t="s">
        <v>303</v>
      </c>
      <c r="H674" s="602" t="s">
        <v>276</v>
      </c>
      <c r="I674" s="603" t="s">
        <v>329</v>
      </c>
      <c r="J674" s="602">
        <f>J673+2</f>
        <v>19.28</v>
      </c>
    </row>
    <row r="675" spans="2:10">
      <c r="B675" s="607" t="s">
        <v>280</v>
      </c>
      <c r="C675" s="606">
        <v>11</v>
      </c>
      <c r="D675" s="605">
        <v>42979</v>
      </c>
      <c r="E675" s="602" t="s">
        <v>358</v>
      </c>
      <c r="F675" s="604">
        <v>2.62</v>
      </c>
      <c r="G675" s="604" t="s">
        <v>303</v>
      </c>
      <c r="H675" s="602" t="s">
        <v>276</v>
      </c>
      <c r="I675" s="603" t="s">
        <v>388</v>
      </c>
      <c r="J675" s="604">
        <f>4+((19+31)/60)+J674</f>
        <v>24.113333333333333</v>
      </c>
    </row>
    <row r="676" spans="2:10">
      <c r="B676" s="607"/>
      <c r="C676" s="606"/>
      <c r="D676" s="605"/>
      <c r="E676" s="602"/>
      <c r="F676" s="604"/>
      <c r="G676" s="604"/>
      <c r="H676" s="602"/>
      <c r="I676" s="603"/>
      <c r="J676" s="602"/>
    </row>
    <row r="677" spans="2:10">
      <c r="B677" s="607" t="s">
        <v>281</v>
      </c>
      <c r="C677" s="606">
        <v>1</v>
      </c>
      <c r="D677" s="605">
        <v>42846</v>
      </c>
      <c r="E677" s="602" t="s">
        <v>283</v>
      </c>
      <c r="F677" s="604">
        <v>3.05</v>
      </c>
      <c r="G677" s="602" t="s">
        <v>303</v>
      </c>
      <c r="H677" s="602" t="s">
        <v>275</v>
      </c>
      <c r="I677" s="603" t="s">
        <v>282</v>
      </c>
      <c r="J677" s="602">
        <v>1</v>
      </c>
    </row>
    <row r="678" spans="2:10">
      <c r="B678" s="607" t="s">
        <v>281</v>
      </c>
      <c r="C678" s="606">
        <v>2</v>
      </c>
      <c r="D678" s="605">
        <v>42849</v>
      </c>
      <c r="E678" s="602" t="s">
        <v>283</v>
      </c>
      <c r="F678" s="604">
        <v>0</v>
      </c>
      <c r="G678" s="602" t="s">
        <v>303</v>
      </c>
      <c r="H678" s="602" t="s">
        <v>275</v>
      </c>
      <c r="I678" s="603" t="s">
        <v>282</v>
      </c>
      <c r="J678" s="602">
        <v>2</v>
      </c>
    </row>
    <row r="679" spans="2:10">
      <c r="B679" s="607" t="s">
        <v>281</v>
      </c>
      <c r="C679" s="606">
        <v>3</v>
      </c>
      <c r="D679" s="605">
        <v>42857</v>
      </c>
      <c r="E679" s="602" t="s">
        <v>283</v>
      </c>
      <c r="F679" s="604">
        <v>1.94</v>
      </c>
      <c r="G679" s="602" t="s">
        <v>303</v>
      </c>
      <c r="H679" s="602" t="s">
        <v>275</v>
      </c>
      <c r="I679" s="603" t="s">
        <v>282</v>
      </c>
      <c r="J679" s="602">
        <v>3</v>
      </c>
    </row>
    <row r="680" spans="2:10">
      <c r="B680" s="607" t="s">
        <v>281</v>
      </c>
      <c r="C680" s="606">
        <v>4</v>
      </c>
      <c r="D680" s="605">
        <v>42858</v>
      </c>
      <c r="E680" s="602" t="s">
        <v>289</v>
      </c>
      <c r="F680" s="604">
        <v>3.99</v>
      </c>
      <c r="G680" s="602" t="s">
        <v>303</v>
      </c>
      <c r="H680" s="602" t="s">
        <v>275</v>
      </c>
      <c r="I680" s="603" t="s">
        <v>296</v>
      </c>
      <c r="J680" s="602">
        <v>5.13</v>
      </c>
    </row>
    <row r="681" spans="2:10">
      <c r="B681" s="607" t="s">
        <v>281</v>
      </c>
      <c r="C681" s="606">
        <v>5</v>
      </c>
      <c r="D681" s="605">
        <v>42907</v>
      </c>
      <c r="E681" s="602" t="s">
        <v>283</v>
      </c>
      <c r="F681" s="604">
        <v>8.0500000000000007</v>
      </c>
      <c r="G681" s="604" t="s">
        <v>303</v>
      </c>
      <c r="H681" s="602" t="s">
        <v>275</v>
      </c>
      <c r="I681" s="603" t="s">
        <v>315</v>
      </c>
      <c r="J681" s="602">
        <v>9.1300000000000008</v>
      </c>
    </row>
    <row r="682" spans="2:10">
      <c r="B682" s="607" t="s">
        <v>281</v>
      </c>
      <c r="C682" s="606">
        <v>6</v>
      </c>
      <c r="D682" s="605">
        <v>42908</v>
      </c>
      <c r="E682" s="602" t="s">
        <v>283</v>
      </c>
      <c r="F682" s="604">
        <v>2.5499999999999998</v>
      </c>
      <c r="G682" s="604" t="s">
        <v>303</v>
      </c>
      <c r="H682" s="602" t="s">
        <v>275</v>
      </c>
      <c r="I682" s="603" t="s">
        <v>329</v>
      </c>
      <c r="J682" s="602">
        <v>11.13</v>
      </c>
    </row>
    <row r="683" spans="2:10">
      <c r="B683" s="607" t="s">
        <v>281</v>
      </c>
      <c r="C683" s="606">
        <v>7</v>
      </c>
      <c r="D683" s="605">
        <v>42948</v>
      </c>
      <c r="E683" s="602" t="s">
        <v>283</v>
      </c>
      <c r="F683" s="604">
        <v>2.1</v>
      </c>
      <c r="G683" s="604" t="s">
        <v>303</v>
      </c>
      <c r="H683" s="602" t="s">
        <v>275</v>
      </c>
      <c r="I683" s="603" t="s">
        <v>329</v>
      </c>
      <c r="J683" s="602">
        <f>J682+2</f>
        <v>13.13</v>
      </c>
    </row>
    <row r="684" spans="2:10">
      <c r="B684" s="607" t="s">
        <v>281</v>
      </c>
      <c r="C684" s="606">
        <v>8</v>
      </c>
      <c r="D684" s="605">
        <v>42949</v>
      </c>
      <c r="E684" s="602" t="s">
        <v>283</v>
      </c>
      <c r="F684" s="604">
        <v>4.37</v>
      </c>
      <c r="G684" s="604" t="s">
        <v>303</v>
      </c>
      <c r="H684" s="602" t="s">
        <v>275</v>
      </c>
      <c r="I684" s="603" t="s">
        <v>330</v>
      </c>
      <c r="J684" s="602">
        <f>J683+3</f>
        <v>16.130000000000003</v>
      </c>
    </row>
    <row r="685" spans="2:10">
      <c r="B685" s="607" t="s">
        <v>281</v>
      </c>
      <c r="C685" s="606">
        <v>9</v>
      </c>
      <c r="D685" s="605">
        <v>42975</v>
      </c>
      <c r="E685" s="602" t="s">
        <v>283</v>
      </c>
      <c r="F685" s="604">
        <v>7.39</v>
      </c>
      <c r="G685" s="604" t="s">
        <v>303</v>
      </c>
      <c r="H685" s="602" t="s">
        <v>275</v>
      </c>
      <c r="I685" s="603" t="s">
        <v>330</v>
      </c>
      <c r="J685" s="602">
        <f>J684+3</f>
        <v>19.130000000000003</v>
      </c>
    </row>
    <row r="686" spans="2:10">
      <c r="B686" s="607" t="s">
        <v>281</v>
      </c>
      <c r="C686" s="606">
        <v>10</v>
      </c>
      <c r="D686" s="605">
        <v>42978</v>
      </c>
      <c r="E686" s="602" t="s">
        <v>358</v>
      </c>
      <c r="F686" s="604">
        <v>24.48</v>
      </c>
      <c r="G686" s="604" t="s">
        <v>303</v>
      </c>
      <c r="H686" s="602" t="s">
        <v>275</v>
      </c>
      <c r="I686" s="603" t="s">
        <v>361</v>
      </c>
      <c r="J686" s="604">
        <f>J685+2+((11+15)/60)</f>
        <v>21.563333333333336</v>
      </c>
    </row>
    <row r="687" spans="2:10">
      <c r="B687" s="607" t="s">
        <v>281</v>
      </c>
      <c r="C687" s="606">
        <v>11</v>
      </c>
      <c r="D687" s="605">
        <v>42979</v>
      </c>
      <c r="E687" s="602" t="s">
        <v>358</v>
      </c>
      <c r="F687" s="604">
        <v>22.8</v>
      </c>
      <c r="G687" s="604" t="s">
        <v>303</v>
      </c>
      <c r="H687" s="602" t="s">
        <v>275</v>
      </c>
      <c r="I687" s="603" t="s">
        <v>385</v>
      </c>
      <c r="J687" s="604">
        <f>5+((10+31)/60)+J686</f>
        <v>27.24666666666667</v>
      </c>
    </row>
    <row r="688" spans="2:10">
      <c r="B688" s="607"/>
      <c r="C688" s="606"/>
      <c r="D688" s="605"/>
      <c r="E688" s="602"/>
      <c r="F688" s="604"/>
      <c r="G688" s="604"/>
      <c r="H688" s="602"/>
      <c r="I688" s="603"/>
      <c r="J688" s="602"/>
    </row>
    <row r="689" spans="2:10">
      <c r="B689" s="607" t="s">
        <v>281</v>
      </c>
      <c r="C689" s="606">
        <v>1</v>
      </c>
      <c r="D689" s="605">
        <v>42846</v>
      </c>
      <c r="E689" s="602" t="s">
        <v>283</v>
      </c>
      <c r="F689" s="604">
        <v>1.28</v>
      </c>
      <c r="G689" s="602" t="s">
        <v>303</v>
      </c>
      <c r="H689" s="602" t="s">
        <v>287</v>
      </c>
      <c r="I689" s="603" t="s">
        <v>282</v>
      </c>
      <c r="J689" s="602">
        <v>1</v>
      </c>
    </row>
    <row r="690" spans="2:10">
      <c r="B690" s="607" t="s">
        <v>281</v>
      </c>
      <c r="C690" s="606">
        <v>2</v>
      </c>
      <c r="D690" s="605">
        <v>42849</v>
      </c>
      <c r="E690" s="602" t="s">
        <v>283</v>
      </c>
      <c r="F690" s="604">
        <v>0</v>
      </c>
      <c r="G690" s="602" t="s">
        <v>303</v>
      </c>
      <c r="H690" s="602" t="s">
        <v>287</v>
      </c>
      <c r="I690" s="603" t="s">
        <v>282</v>
      </c>
      <c r="J690" s="602">
        <v>2</v>
      </c>
    </row>
    <row r="691" spans="2:10">
      <c r="B691" s="607" t="s">
        <v>281</v>
      </c>
      <c r="C691" s="606">
        <v>3</v>
      </c>
      <c r="D691" s="605">
        <v>42857</v>
      </c>
      <c r="E691" s="602" t="s">
        <v>283</v>
      </c>
      <c r="F691" s="604">
        <v>0.98</v>
      </c>
      <c r="G691" s="602" t="s">
        <v>303</v>
      </c>
      <c r="H691" s="602" t="s">
        <v>287</v>
      </c>
      <c r="I691" s="603" t="s">
        <v>282</v>
      </c>
      <c r="J691" s="602">
        <v>3</v>
      </c>
    </row>
    <row r="692" spans="2:10">
      <c r="B692" s="607" t="s">
        <v>281</v>
      </c>
      <c r="C692" s="606">
        <v>4</v>
      </c>
      <c r="D692" s="605">
        <v>42858</v>
      </c>
      <c r="E692" s="602" t="s">
        <v>289</v>
      </c>
      <c r="F692" s="604">
        <v>2.0099999999999998</v>
      </c>
      <c r="G692" s="602" t="s">
        <v>303</v>
      </c>
      <c r="H692" s="602" t="s">
        <v>287</v>
      </c>
      <c r="I692" s="603" t="s">
        <v>296</v>
      </c>
      <c r="J692" s="602">
        <v>5.13</v>
      </c>
    </row>
    <row r="693" spans="2:10">
      <c r="B693" s="607" t="s">
        <v>281</v>
      </c>
      <c r="C693" s="606">
        <v>5</v>
      </c>
      <c r="D693" s="605">
        <v>42907</v>
      </c>
      <c r="E693" s="602" t="s">
        <v>283</v>
      </c>
      <c r="F693" s="604">
        <v>2.5099999999999998</v>
      </c>
      <c r="G693" s="604" t="s">
        <v>303</v>
      </c>
      <c r="H693" s="602" t="s">
        <v>287</v>
      </c>
      <c r="I693" s="603" t="s">
        <v>315</v>
      </c>
      <c r="J693" s="602">
        <v>9.1300000000000008</v>
      </c>
    </row>
    <row r="694" spans="2:10">
      <c r="B694" s="607" t="s">
        <v>281</v>
      </c>
      <c r="C694" s="606">
        <v>6</v>
      </c>
      <c r="D694" s="605">
        <v>42908</v>
      </c>
      <c r="E694" s="602" t="s">
        <v>283</v>
      </c>
      <c r="F694" s="604">
        <v>1.1000000000000001</v>
      </c>
      <c r="G694" s="604" t="s">
        <v>303</v>
      </c>
      <c r="H694" s="602" t="s">
        <v>287</v>
      </c>
      <c r="I694" s="603" t="s">
        <v>329</v>
      </c>
      <c r="J694" s="602">
        <v>11.13</v>
      </c>
    </row>
    <row r="695" spans="2:10">
      <c r="B695" s="607" t="s">
        <v>281</v>
      </c>
      <c r="C695" s="606">
        <v>7</v>
      </c>
      <c r="D695" s="605">
        <v>42948</v>
      </c>
      <c r="E695" s="602" t="s">
        <v>283</v>
      </c>
      <c r="F695" s="604">
        <v>0.98</v>
      </c>
      <c r="G695" s="604" t="s">
        <v>303</v>
      </c>
      <c r="H695" s="602" t="s">
        <v>287</v>
      </c>
      <c r="I695" s="603" t="s">
        <v>329</v>
      </c>
      <c r="J695" s="602">
        <f>J694+2</f>
        <v>13.13</v>
      </c>
    </row>
    <row r="696" spans="2:10">
      <c r="B696" s="607" t="s">
        <v>281</v>
      </c>
      <c r="C696" s="606">
        <v>8</v>
      </c>
      <c r="D696" s="605">
        <v>42949</v>
      </c>
      <c r="E696" s="602" t="s">
        <v>283</v>
      </c>
      <c r="F696" s="604">
        <v>1.59</v>
      </c>
      <c r="G696" s="604" t="s">
        <v>303</v>
      </c>
      <c r="H696" s="602" t="s">
        <v>287</v>
      </c>
      <c r="I696" s="603" t="s">
        <v>330</v>
      </c>
      <c r="J696" s="602">
        <f>J695+3</f>
        <v>16.130000000000003</v>
      </c>
    </row>
    <row r="697" spans="2:10">
      <c r="B697" s="607" t="s">
        <v>281</v>
      </c>
      <c r="C697" s="606">
        <v>9</v>
      </c>
      <c r="D697" s="605">
        <v>42975</v>
      </c>
      <c r="E697" s="602" t="s">
        <v>283</v>
      </c>
      <c r="F697" s="604">
        <v>1.97</v>
      </c>
      <c r="G697" s="604" t="s">
        <v>303</v>
      </c>
      <c r="H697" s="602" t="s">
        <v>287</v>
      </c>
      <c r="I697" s="603" t="s">
        <v>330</v>
      </c>
      <c r="J697" s="602">
        <f>J696+3</f>
        <v>19.130000000000003</v>
      </c>
    </row>
    <row r="698" spans="2:10">
      <c r="B698" s="607" t="s">
        <v>281</v>
      </c>
      <c r="C698" s="606">
        <v>10</v>
      </c>
      <c r="D698" s="605">
        <v>42979</v>
      </c>
      <c r="E698" s="602" t="s">
        <v>358</v>
      </c>
      <c r="F698" s="604">
        <v>4.21</v>
      </c>
      <c r="G698" s="604" t="s">
        <v>303</v>
      </c>
      <c r="H698" s="602" t="s">
        <v>287</v>
      </c>
      <c r="I698" s="603" t="s">
        <v>388</v>
      </c>
      <c r="J698" s="604">
        <f>4+((19+31)/60)+J697</f>
        <v>23.963333333333335</v>
      </c>
    </row>
    <row r="699" spans="2:10">
      <c r="B699" s="607"/>
      <c r="C699" s="606"/>
      <c r="D699" s="605"/>
      <c r="E699" s="602"/>
      <c r="F699" s="604"/>
      <c r="G699" s="604"/>
      <c r="H699" s="602"/>
      <c r="I699" s="603"/>
      <c r="J699" s="602"/>
    </row>
    <row r="700" spans="2:10">
      <c r="B700" s="607" t="s">
        <v>281</v>
      </c>
      <c r="C700" s="606">
        <v>1</v>
      </c>
      <c r="D700" s="605">
        <v>42846</v>
      </c>
      <c r="E700" s="602" t="s">
        <v>283</v>
      </c>
      <c r="F700" s="604">
        <v>0.48</v>
      </c>
      <c r="G700" s="602" t="s">
        <v>303</v>
      </c>
      <c r="H700" s="602" t="s">
        <v>286</v>
      </c>
      <c r="I700" s="603" t="s">
        <v>282</v>
      </c>
      <c r="J700" s="602">
        <v>1</v>
      </c>
    </row>
    <row r="701" spans="2:10">
      <c r="B701" s="607" t="s">
        <v>281</v>
      </c>
      <c r="C701" s="606">
        <v>2</v>
      </c>
      <c r="D701" s="605">
        <v>42849</v>
      </c>
      <c r="E701" s="602" t="s">
        <v>283</v>
      </c>
      <c r="F701" s="604">
        <v>0</v>
      </c>
      <c r="G701" s="602" t="s">
        <v>303</v>
      </c>
      <c r="H701" s="602" t="s">
        <v>286</v>
      </c>
      <c r="I701" s="603" t="s">
        <v>282</v>
      </c>
      <c r="J701" s="602">
        <v>2</v>
      </c>
    </row>
    <row r="702" spans="2:10">
      <c r="B702" s="607" t="s">
        <v>281</v>
      </c>
      <c r="C702" s="606">
        <v>3</v>
      </c>
      <c r="D702" s="605">
        <v>42857</v>
      </c>
      <c r="E702" s="602" t="s">
        <v>283</v>
      </c>
      <c r="F702" s="604">
        <v>0</v>
      </c>
      <c r="G702" s="602" t="s">
        <v>303</v>
      </c>
      <c r="H702" s="602" t="s">
        <v>286</v>
      </c>
      <c r="I702" s="603" t="s">
        <v>282</v>
      </c>
      <c r="J702" s="602">
        <v>3</v>
      </c>
    </row>
    <row r="703" spans="2:10">
      <c r="B703" s="607" t="s">
        <v>281</v>
      </c>
      <c r="C703" s="606">
        <v>4</v>
      </c>
      <c r="D703" s="605">
        <v>42858</v>
      </c>
      <c r="E703" s="602" t="s">
        <v>283</v>
      </c>
      <c r="F703" s="604">
        <v>0</v>
      </c>
      <c r="G703" s="602" t="s">
        <v>303</v>
      </c>
      <c r="H703" s="602" t="s">
        <v>286</v>
      </c>
      <c r="I703" s="603" t="s">
        <v>282</v>
      </c>
      <c r="J703" s="602">
        <v>4</v>
      </c>
    </row>
    <row r="704" spans="2:10">
      <c r="B704" s="607" t="s">
        <v>281</v>
      </c>
      <c r="C704" s="606">
        <v>5</v>
      </c>
      <c r="D704" s="605">
        <v>42858</v>
      </c>
      <c r="E704" s="602" t="s">
        <v>289</v>
      </c>
      <c r="F704" s="604">
        <v>0</v>
      </c>
      <c r="G704" s="602" t="s">
        <v>303</v>
      </c>
      <c r="H704" s="602" t="s">
        <v>286</v>
      </c>
      <c r="I704" s="603" t="s">
        <v>295</v>
      </c>
      <c r="J704" s="602">
        <v>5.13</v>
      </c>
    </row>
    <row r="705" spans="2:10">
      <c r="B705" s="607" t="s">
        <v>281</v>
      </c>
      <c r="C705" s="606">
        <v>6</v>
      </c>
      <c r="D705" s="605">
        <v>42907</v>
      </c>
      <c r="E705" s="602" t="s">
        <v>283</v>
      </c>
      <c r="F705" s="604">
        <v>4.62</v>
      </c>
      <c r="G705" s="604" t="s">
        <v>303</v>
      </c>
      <c r="H705" s="602" t="s">
        <v>286</v>
      </c>
      <c r="I705" s="603" t="s">
        <v>315</v>
      </c>
      <c r="J705" s="602">
        <v>9.1300000000000008</v>
      </c>
    </row>
    <row r="706" spans="2:10">
      <c r="B706" s="607" t="s">
        <v>281</v>
      </c>
      <c r="C706" s="606">
        <v>7</v>
      </c>
      <c r="D706" s="605">
        <v>42908</v>
      </c>
      <c r="E706" s="602" t="s">
        <v>283</v>
      </c>
      <c r="F706" s="604">
        <v>1.86</v>
      </c>
      <c r="G706" s="604" t="s">
        <v>303</v>
      </c>
      <c r="H706" s="602" t="s">
        <v>286</v>
      </c>
      <c r="I706" s="603" t="s">
        <v>329</v>
      </c>
      <c r="J706" s="602">
        <v>11.13</v>
      </c>
    </row>
    <row r="707" spans="2:10">
      <c r="B707" s="607" t="s">
        <v>281</v>
      </c>
      <c r="C707" s="606">
        <v>8</v>
      </c>
      <c r="D707" s="605">
        <v>42948</v>
      </c>
      <c r="E707" s="602" t="s">
        <v>283</v>
      </c>
      <c r="F707" s="604">
        <v>1.65</v>
      </c>
      <c r="G707" s="604" t="s">
        <v>303</v>
      </c>
      <c r="H707" s="602" t="s">
        <v>286</v>
      </c>
      <c r="I707" s="603" t="s">
        <v>329</v>
      </c>
      <c r="J707" s="602">
        <f>J706+2</f>
        <v>13.13</v>
      </c>
    </row>
    <row r="708" spans="2:10">
      <c r="B708" s="607" t="s">
        <v>281</v>
      </c>
      <c r="C708" s="606">
        <v>9</v>
      </c>
      <c r="D708" s="605">
        <v>42949</v>
      </c>
      <c r="E708" s="602" t="s">
        <v>283</v>
      </c>
      <c r="F708" s="604">
        <v>2.78</v>
      </c>
      <c r="G708" s="604" t="s">
        <v>303</v>
      </c>
      <c r="H708" s="602" t="s">
        <v>286</v>
      </c>
      <c r="I708" s="603" t="s">
        <v>330</v>
      </c>
      <c r="J708" s="602">
        <f>J707+3</f>
        <v>16.130000000000003</v>
      </c>
    </row>
    <row r="709" spans="2:10">
      <c r="B709" s="607" t="s">
        <v>281</v>
      </c>
      <c r="C709" s="606">
        <v>10</v>
      </c>
      <c r="D709" s="605">
        <v>42975</v>
      </c>
      <c r="E709" s="602" t="s">
        <v>283</v>
      </c>
      <c r="F709" s="604">
        <v>3.81</v>
      </c>
      <c r="G709" s="604" t="s">
        <v>303</v>
      </c>
      <c r="H709" s="602" t="s">
        <v>286</v>
      </c>
      <c r="I709" s="603" t="s">
        <v>330</v>
      </c>
      <c r="J709" s="602">
        <f>J708+3</f>
        <v>19.130000000000003</v>
      </c>
    </row>
    <row r="710" spans="2:10">
      <c r="B710" s="607" t="s">
        <v>281</v>
      </c>
      <c r="C710" s="606">
        <v>11</v>
      </c>
      <c r="D710" s="605">
        <v>42979</v>
      </c>
      <c r="E710" s="602" t="s">
        <v>358</v>
      </c>
      <c r="F710" s="604">
        <v>8.3000000000000007</v>
      </c>
      <c r="G710" s="604" t="s">
        <v>303</v>
      </c>
      <c r="H710" s="602" t="s">
        <v>286</v>
      </c>
      <c r="I710" s="603" t="s">
        <v>388</v>
      </c>
      <c r="J710" s="604">
        <f>4+((19+31)/60)+J709</f>
        <v>23.963333333333335</v>
      </c>
    </row>
    <row r="711" spans="2:10">
      <c r="B711" s="607"/>
      <c r="C711" s="606"/>
      <c r="D711" s="605"/>
      <c r="E711" s="602"/>
      <c r="F711" s="604"/>
      <c r="G711" s="604"/>
      <c r="H711" s="602"/>
      <c r="I711" s="603"/>
      <c r="J711" s="602"/>
    </row>
    <row r="712" spans="2:10">
      <c r="B712" s="607" t="s">
        <v>281</v>
      </c>
      <c r="C712" s="606">
        <v>1</v>
      </c>
      <c r="D712" s="605">
        <v>42846</v>
      </c>
      <c r="E712" s="602" t="s">
        <v>283</v>
      </c>
      <c r="F712" s="604">
        <v>0.6</v>
      </c>
      <c r="G712" s="602" t="s">
        <v>303</v>
      </c>
      <c r="H712" s="602" t="s">
        <v>284</v>
      </c>
      <c r="I712" s="603" t="s">
        <v>282</v>
      </c>
      <c r="J712" s="602">
        <v>1</v>
      </c>
    </row>
    <row r="713" spans="2:10">
      <c r="B713" s="607" t="s">
        <v>281</v>
      </c>
      <c r="C713" s="606">
        <v>2</v>
      </c>
      <c r="D713" s="605">
        <v>42849</v>
      </c>
      <c r="E713" s="602" t="s">
        <v>283</v>
      </c>
      <c r="F713" s="604">
        <v>0</v>
      </c>
      <c r="G713" s="602" t="s">
        <v>303</v>
      </c>
      <c r="H713" s="602" t="s">
        <v>284</v>
      </c>
      <c r="I713" s="603" t="s">
        <v>282</v>
      </c>
      <c r="J713" s="602">
        <v>2</v>
      </c>
    </row>
    <row r="714" spans="2:10">
      <c r="B714" s="607" t="s">
        <v>281</v>
      </c>
      <c r="C714" s="606">
        <v>3</v>
      </c>
      <c r="D714" s="605">
        <v>42857</v>
      </c>
      <c r="E714" s="602" t="s">
        <v>283</v>
      </c>
      <c r="F714" s="604">
        <v>0.47</v>
      </c>
      <c r="G714" s="602" t="s">
        <v>303</v>
      </c>
      <c r="H714" s="602" t="s">
        <v>284</v>
      </c>
      <c r="I714" s="603" t="s">
        <v>282</v>
      </c>
      <c r="J714" s="602">
        <v>3</v>
      </c>
    </row>
    <row r="715" spans="2:10">
      <c r="B715" s="607" t="s">
        <v>281</v>
      </c>
      <c r="C715" s="606">
        <v>4</v>
      </c>
      <c r="D715" s="605">
        <v>42858</v>
      </c>
      <c r="E715" s="602" t="s">
        <v>289</v>
      </c>
      <c r="F715" s="604">
        <v>0.96</v>
      </c>
      <c r="G715" s="602" t="s">
        <v>303</v>
      </c>
      <c r="H715" s="602" t="s">
        <v>284</v>
      </c>
      <c r="I715" s="603" t="s">
        <v>296</v>
      </c>
      <c r="J715" s="602">
        <v>5.13</v>
      </c>
    </row>
    <row r="716" spans="2:10">
      <c r="B716" s="607" t="s">
        <v>281</v>
      </c>
      <c r="C716" s="606">
        <v>5</v>
      </c>
      <c r="D716" s="605">
        <v>42907</v>
      </c>
      <c r="E716" s="602" t="s">
        <v>283</v>
      </c>
      <c r="F716" s="604">
        <v>0.49</v>
      </c>
      <c r="G716" s="604" t="s">
        <v>303</v>
      </c>
      <c r="H716" s="602" t="s">
        <v>284</v>
      </c>
      <c r="I716" s="603" t="s">
        <v>315</v>
      </c>
      <c r="J716" s="602">
        <v>9.1300000000000008</v>
      </c>
    </row>
    <row r="717" spans="2:10">
      <c r="B717" s="607" t="s">
        <v>281</v>
      </c>
      <c r="C717" s="606">
        <v>6</v>
      </c>
      <c r="D717" s="605">
        <v>42908</v>
      </c>
      <c r="E717" s="602" t="s">
        <v>283</v>
      </c>
      <c r="F717" s="604">
        <v>0.2</v>
      </c>
      <c r="G717" s="604" t="s">
        <v>303</v>
      </c>
      <c r="H717" s="602" t="s">
        <v>284</v>
      </c>
      <c r="I717" s="603" t="s">
        <v>329</v>
      </c>
      <c r="J717" s="602">
        <v>11.13</v>
      </c>
    </row>
    <row r="718" spans="2:10">
      <c r="B718" s="607" t="s">
        <v>281</v>
      </c>
      <c r="C718" s="606">
        <v>7</v>
      </c>
      <c r="D718" s="605">
        <v>42948</v>
      </c>
      <c r="E718" s="602" t="s">
        <v>283</v>
      </c>
      <c r="F718" s="604">
        <v>0.18</v>
      </c>
      <c r="G718" s="604" t="s">
        <v>303</v>
      </c>
      <c r="H718" s="602" t="s">
        <v>284</v>
      </c>
      <c r="I718" s="603" t="s">
        <v>329</v>
      </c>
      <c r="J718" s="602">
        <f>J717+2</f>
        <v>13.13</v>
      </c>
    </row>
    <row r="719" spans="2:10">
      <c r="B719" s="607" t="s">
        <v>281</v>
      </c>
      <c r="C719" s="606">
        <v>8</v>
      </c>
      <c r="D719" s="605">
        <v>42949</v>
      </c>
      <c r="E719" s="602" t="s">
        <v>283</v>
      </c>
      <c r="F719" s="604">
        <v>0.3</v>
      </c>
      <c r="G719" s="604" t="s">
        <v>303</v>
      </c>
      <c r="H719" s="602" t="s">
        <v>284</v>
      </c>
      <c r="I719" s="603" t="s">
        <v>330</v>
      </c>
      <c r="J719" s="602">
        <f>J718+3</f>
        <v>16.130000000000003</v>
      </c>
    </row>
    <row r="720" spans="2:10">
      <c r="B720" s="607" t="s">
        <v>281</v>
      </c>
      <c r="C720" s="606">
        <v>9</v>
      </c>
      <c r="D720" s="605">
        <v>42975</v>
      </c>
      <c r="E720" s="602" t="s">
        <v>283</v>
      </c>
      <c r="F720" s="604">
        <v>0.4</v>
      </c>
      <c r="G720" s="604" t="s">
        <v>303</v>
      </c>
      <c r="H720" s="602" t="s">
        <v>284</v>
      </c>
      <c r="I720" s="603" t="s">
        <v>330</v>
      </c>
      <c r="J720" s="602">
        <f>J719+3</f>
        <v>19.130000000000003</v>
      </c>
    </row>
    <row r="721" spans="2:10">
      <c r="B721" s="607" t="s">
        <v>281</v>
      </c>
      <c r="C721" s="606">
        <v>10</v>
      </c>
      <c r="D721" s="605">
        <v>42979</v>
      </c>
      <c r="E721" s="602" t="s">
        <v>358</v>
      </c>
      <c r="F721" s="604">
        <v>0.86</v>
      </c>
      <c r="G721" s="604" t="s">
        <v>303</v>
      </c>
      <c r="H721" s="602" t="s">
        <v>284</v>
      </c>
      <c r="I721" s="603" t="s">
        <v>388</v>
      </c>
      <c r="J721" s="604">
        <f>4+((19+31)/60)+J720</f>
        <v>23.963333333333335</v>
      </c>
    </row>
    <row r="722" spans="2:10">
      <c r="B722" s="607"/>
      <c r="C722" s="606"/>
      <c r="D722" s="605"/>
      <c r="E722" s="602"/>
      <c r="F722" s="604"/>
      <c r="G722" s="604"/>
      <c r="H722" s="602"/>
      <c r="I722" s="603"/>
      <c r="J722" s="602"/>
    </row>
    <row r="723" spans="2:10">
      <c r="B723" s="607" t="s">
        <v>281</v>
      </c>
      <c r="C723" s="606">
        <v>1</v>
      </c>
      <c r="D723" s="605">
        <v>42846</v>
      </c>
      <c r="E723" s="602" t="s">
        <v>283</v>
      </c>
      <c r="F723" s="604">
        <v>0</v>
      </c>
      <c r="G723" s="602" t="s">
        <v>303</v>
      </c>
      <c r="H723" s="602" t="s">
        <v>285</v>
      </c>
      <c r="I723" s="603" t="s">
        <v>282</v>
      </c>
      <c r="J723" s="602">
        <v>1</v>
      </c>
    </row>
    <row r="724" spans="2:10">
      <c r="B724" s="607" t="s">
        <v>281</v>
      </c>
      <c r="C724" s="606">
        <v>2</v>
      </c>
      <c r="D724" s="605">
        <v>42849</v>
      </c>
      <c r="E724" s="602" t="s">
        <v>283</v>
      </c>
      <c r="F724" s="604">
        <v>0</v>
      </c>
      <c r="G724" s="602" t="s">
        <v>303</v>
      </c>
      <c r="H724" s="602" t="s">
        <v>285</v>
      </c>
      <c r="I724" s="603" t="s">
        <v>282</v>
      </c>
      <c r="J724" s="602">
        <v>2</v>
      </c>
    </row>
    <row r="725" spans="2:10">
      <c r="B725" s="607" t="s">
        <v>281</v>
      </c>
      <c r="C725" s="606">
        <v>3</v>
      </c>
      <c r="D725" s="605">
        <v>42857</v>
      </c>
      <c r="E725" s="602" t="s">
        <v>283</v>
      </c>
      <c r="F725" s="604">
        <v>0</v>
      </c>
      <c r="G725" s="602" t="s">
        <v>303</v>
      </c>
      <c r="H725" s="602" t="s">
        <v>285</v>
      </c>
      <c r="I725" s="603" t="s">
        <v>282</v>
      </c>
      <c r="J725" s="602">
        <v>3</v>
      </c>
    </row>
    <row r="726" spans="2:10">
      <c r="B726" s="607" t="s">
        <v>281</v>
      </c>
      <c r="C726" s="606">
        <v>4</v>
      </c>
      <c r="D726" s="605">
        <v>42858</v>
      </c>
      <c r="E726" s="602" t="s">
        <v>289</v>
      </c>
      <c r="F726" s="604">
        <v>0</v>
      </c>
      <c r="G726" s="602" t="s">
        <v>303</v>
      </c>
      <c r="H726" s="602" t="s">
        <v>285</v>
      </c>
      <c r="I726" s="603" t="s">
        <v>296</v>
      </c>
      <c r="J726" s="602">
        <v>5.13</v>
      </c>
    </row>
    <row r="727" spans="2:10">
      <c r="B727" s="607" t="s">
        <v>281</v>
      </c>
      <c r="C727" s="606">
        <v>5</v>
      </c>
      <c r="D727" s="605">
        <v>42907</v>
      </c>
      <c r="E727" s="602" t="s">
        <v>283</v>
      </c>
      <c r="F727" s="604">
        <v>0.01</v>
      </c>
      <c r="G727" s="604" t="s">
        <v>303</v>
      </c>
      <c r="H727" s="602" t="s">
        <v>285</v>
      </c>
      <c r="I727" s="603" t="s">
        <v>315</v>
      </c>
      <c r="J727" s="602">
        <v>9.1300000000000008</v>
      </c>
    </row>
    <row r="728" spans="2:10">
      <c r="B728" s="607" t="s">
        <v>281</v>
      </c>
      <c r="C728" s="606">
        <v>6</v>
      </c>
      <c r="D728" s="605">
        <v>42908</v>
      </c>
      <c r="E728" s="602" t="s">
        <v>283</v>
      </c>
      <c r="F728" s="604">
        <v>0.01</v>
      </c>
      <c r="G728" s="604" t="s">
        <v>303</v>
      </c>
      <c r="H728" s="602" t="s">
        <v>285</v>
      </c>
      <c r="I728" s="603" t="s">
        <v>329</v>
      </c>
      <c r="J728" s="602">
        <v>11.13</v>
      </c>
    </row>
    <row r="729" spans="2:10">
      <c r="B729" s="607" t="s">
        <v>281</v>
      </c>
      <c r="C729" s="606">
        <v>7</v>
      </c>
      <c r="D729" s="605">
        <v>42948</v>
      </c>
      <c r="E729" s="602" t="s">
        <v>283</v>
      </c>
      <c r="F729" s="604">
        <v>0.01</v>
      </c>
      <c r="G729" s="604" t="s">
        <v>303</v>
      </c>
      <c r="H729" s="602" t="s">
        <v>285</v>
      </c>
      <c r="I729" s="603" t="s">
        <v>329</v>
      </c>
      <c r="J729" s="602">
        <f>J728+2</f>
        <v>13.13</v>
      </c>
    </row>
    <row r="730" spans="2:10">
      <c r="B730" s="607" t="s">
        <v>281</v>
      </c>
      <c r="C730" s="606">
        <v>8</v>
      </c>
      <c r="D730" s="605">
        <v>42949</v>
      </c>
      <c r="E730" s="602" t="s">
        <v>283</v>
      </c>
      <c r="F730" s="604">
        <v>0.01</v>
      </c>
      <c r="G730" s="604" t="s">
        <v>303</v>
      </c>
      <c r="H730" s="602" t="s">
        <v>285</v>
      </c>
      <c r="I730" s="603" t="s">
        <v>330</v>
      </c>
      <c r="J730" s="602">
        <f>J729+3</f>
        <v>16.130000000000003</v>
      </c>
    </row>
    <row r="731" spans="2:10">
      <c r="B731" s="607" t="s">
        <v>281</v>
      </c>
      <c r="C731" s="606">
        <v>9</v>
      </c>
      <c r="D731" s="605">
        <v>42975</v>
      </c>
      <c r="E731" s="602" t="s">
        <v>283</v>
      </c>
      <c r="F731" s="604">
        <v>0.01</v>
      </c>
      <c r="G731" s="604" t="s">
        <v>303</v>
      </c>
      <c r="H731" s="602" t="s">
        <v>285</v>
      </c>
      <c r="I731" s="603" t="s">
        <v>330</v>
      </c>
      <c r="J731" s="602">
        <f>J730+3</f>
        <v>19.130000000000003</v>
      </c>
    </row>
    <row r="732" spans="2:10">
      <c r="B732" s="607" t="s">
        <v>281</v>
      </c>
      <c r="C732" s="606">
        <v>10</v>
      </c>
      <c r="D732" s="605">
        <v>42979</v>
      </c>
      <c r="E732" s="602" t="s">
        <v>358</v>
      </c>
      <c r="F732" s="604">
        <v>0.02</v>
      </c>
      <c r="G732" s="604" t="s">
        <v>303</v>
      </c>
      <c r="H732" s="602" t="s">
        <v>285</v>
      </c>
      <c r="I732" s="603" t="s">
        <v>388</v>
      </c>
      <c r="J732" s="604">
        <f>4+((19+31)/60)+J731</f>
        <v>23.963333333333335</v>
      </c>
    </row>
    <row r="733" spans="2:10">
      <c r="B733" s="607"/>
      <c r="C733" s="606"/>
      <c r="D733" s="605"/>
      <c r="E733" s="602"/>
      <c r="F733" s="604"/>
      <c r="G733" s="604"/>
      <c r="H733" s="602"/>
      <c r="I733" s="603"/>
      <c r="J733" s="602"/>
    </row>
    <row r="734" spans="2:10">
      <c r="B734" s="607" t="s">
        <v>281</v>
      </c>
      <c r="C734" s="606">
        <v>1</v>
      </c>
      <c r="D734" s="605">
        <v>42846</v>
      </c>
      <c r="E734" s="602" t="s">
        <v>283</v>
      </c>
      <c r="F734" s="604">
        <v>0</v>
      </c>
      <c r="G734" s="602" t="s">
        <v>303</v>
      </c>
      <c r="H734" s="602" t="s">
        <v>276</v>
      </c>
      <c r="I734" s="603" t="s">
        <v>282</v>
      </c>
      <c r="J734" s="602">
        <v>1</v>
      </c>
    </row>
    <row r="735" spans="2:10">
      <c r="B735" s="607" t="s">
        <v>281</v>
      </c>
      <c r="C735" s="606">
        <v>2</v>
      </c>
      <c r="D735" s="605">
        <v>42857</v>
      </c>
      <c r="E735" s="602" t="s">
        <v>283</v>
      </c>
      <c r="F735" s="604">
        <v>0</v>
      </c>
      <c r="G735" s="602" t="s">
        <v>303</v>
      </c>
      <c r="H735" s="602" t="s">
        <v>276</v>
      </c>
      <c r="I735" s="603" t="s">
        <v>282</v>
      </c>
      <c r="J735" s="602">
        <v>2</v>
      </c>
    </row>
    <row r="736" spans="2:10">
      <c r="B736" s="607" t="s">
        <v>281</v>
      </c>
      <c r="C736" s="606">
        <v>3</v>
      </c>
      <c r="D736" s="605">
        <v>42858</v>
      </c>
      <c r="E736" s="602" t="s">
        <v>289</v>
      </c>
      <c r="F736" s="604">
        <v>0</v>
      </c>
      <c r="G736" s="602" t="s">
        <v>303</v>
      </c>
      <c r="H736" s="602" t="s">
        <v>276</v>
      </c>
      <c r="I736" s="603" t="s">
        <v>296</v>
      </c>
      <c r="J736" s="602">
        <v>4.13</v>
      </c>
    </row>
    <row r="737" spans="2:10">
      <c r="B737" s="607" t="s">
        <v>281</v>
      </c>
      <c r="C737" s="606">
        <v>4</v>
      </c>
      <c r="D737" s="605">
        <v>42907</v>
      </c>
      <c r="E737" s="602" t="s">
        <v>283</v>
      </c>
      <c r="F737" s="604">
        <v>0.73</v>
      </c>
      <c r="G737" s="604" t="s">
        <v>303</v>
      </c>
      <c r="H737" s="602" t="s">
        <v>276</v>
      </c>
      <c r="I737" s="603" t="s">
        <v>315</v>
      </c>
      <c r="J737" s="602">
        <v>8.1300000000000008</v>
      </c>
    </row>
    <row r="738" spans="2:10">
      <c r="B738" s="607" t="s">
        <v>281</v>
      </c>
      <c r="C738" s="606">
        <v>5</v>
      </c>
      <c r="D738" s="605">
        <v>42908</v>
      </c>
      <c r="E738" s="602" t="s">
        <v>283</v>
      </c>
      <c r="F738" s="604">
        <v>0.43</v>
      </c>
      <c r="G738" s="604" t="s">
        <v>303</v>
      </c>
      <c r="H738" s="602" t="s">
        <v>276</v>
      </c>
      <c r="I738" s="603" t="s">
        <v>330</v>
      </c>
      <c r="J738" s="602">
        <v>11.13</v>
      </c>
    </row>
    <row r="739" spans="2:10">
      <c r="B739" s="607" t="s">
        <v>281</v>
      </c>
      <c r="C739" s="606">
        <v>6</v>
      </c>
      <c r="D739" s="605">
        <v>42948</v>
      </c>
      <c r="E739" s="602" t="s">
        <v>283</v>
      </c>
      <c r="F739" s="604">
        <v>0</v>
      </c>
      <c r="G739" s="604" t="s">
        <v>303</v>
      </c>
      <c r="H739" s="602" t="s">
        <v>276</v>
      </c>
      <c r="I739" s="603" t="s">
        <v>329</v>
      </c>
      <c r="J739" s="602">
        <f>J738+2</f>
        <v>13.13</v>
      </c>
    </row>
    <row r="740" spans="2:10">
      <c r="B740" s="607" t="s">
        <v>281</v>
      </c>
      <c r="C740" s="606">
        <v>7</v>
      </c>
      <c r="D740" s="605">
        <v>42949</v>
      </c>
      <c r="E740" s="602" t="s">
        <v>283</v>
      </c>
      <c r="F740" s="604">
        <v>0.46</v>
      </c>
      <c r="G740" s="604" t="s">
        <v>303</v>
      </c>
      <c r="H740" s="602" t="s">
        <v>276</v>
      </c>
      <c r="I740" s="603" t="s">
        <v>330</v>
      </c>
      <c r="J740" s="602">
        <f>J739+3</f>
        <v>16.130000000000003</v>
      </c>
    </row>
    <row r="741" spans="2:10">
      <c r="B741" s="607" t="s">
        <v>281</v>
      </c>
      <c r="C741" s="606">
        <v>8</v>
      </c>
      <c r="D741" s="605">
        <v>42975</v>
      </c>
      <c r="E741" s="602" t="s">
        <v>283</v>
      </c>
      <c r="F741" s="604">
        <v>0.57999999999999996</v>
      </c>
      <c r="G741" s="604" t="s">
        <v>303</v>
      </c>
      <c r="H741" s="602" t="s">
        <v>276</v>
      </c>
      <c r="I741" s="603" t="s">
        <v>330</v>
      </c>
      <c r="J741" s="602">
        <f>J740+3</f>
        <v>19.130000000000003</v>
      </c>
    </row>
    <row r="742" spans="2:10">
      <c r="B742" s="607" t="s">
        <v>281</v>
      </c>
      <c r="C742" s="606">
        <v>9</v>
      </c>
      <c r="D742" s="605">
        <v>42979</v>
      </c>
      <c r="E742" s="602" t="s">
        <v>358</v>
      </c>
      <c r="F742" s="604">
        <v>1.24</v>
      </c>
      <c r="G742" s="604" t="s">
        <v>303</v>
      </c>
      <c r="H742" s="602" t="s">
        <v>276</v>
      </c>
      <c r="I742" s="603" t="s">
        <v>388</v>
      </c>
      <c r="J742" s="604">
        <f>4+((19+31)/60)+J741</f>
        <v>23.963333333333335</v>
      </c>
    </row>
    <row r="743" spans="2:10">
      <c r="B743" s="607"/>
      <c r="C743" s="606"/>
      <c r="D743" s="605"/>
      <c r="E743" s="602"/>
      <c r="F743" s="604"/>
      <c r="G743" s="604"/>
      <c r="H743" s="602"/>
      <c r="I743" s="603"/>
      <c r="J743" s="602"/>
    </row>
    <row r="744" spans="2:10">
      <c r="B744" s="607" t="s">
        <v>323</v>
      </c>
      <c r="C744" s="606">
        <v>1</v>
      </c>
      <c r="D744" s="605">
        <v>42906</v>
      </c>
      <c r="E744" s="602" t="s">
        <v>324</v>
      </c>
      <c r="F744" s="604">
        <v>105.89</v>
      </c>
      <c r="G744" s="604" t="s">
        <v>303</v>
      </c>
      <c r="H744" s="602" t="s">
        <v>325</v>
      </c>
      <c r="I744" s="603" t="s">
        <v>326</v>
      </c>
      <c r="J744" s="602">
        <v>8</v>
      </c>
    </row>
    <row r="745" spans="2:10">
      <c r="B745" s="607" t="s">
        <v>323</v>
      </c>
      <c r="C745" s="606">
        <v>2</v>
      </c>
      <c r="D745" s="605">
        <v>42907</v>
      </c>
      <c r="E745" s="602" t="s">
        <v>324</v>
      </c>
      <c r="F745" s="604">
        <v>103.7</v>
      </c>
      <c r="G745" s="604" t="s">
        <v>303</v>
      </c>
      <c r="H745" s="602" t="s">
        <v>325</v>
      </c>
      <c r="I745" s="603" t="s">
        <v>326</v>
      </c>
      <c r="J745" s="602">
        <v>16</v>
      </c>
    </row>
    <row r="746" spans="2:10">
      <c r="B746" s="607" t="s">
        <v>323</v>
      </c>
      <c r="C746" s="606">
        <v>3</v>
      </c>
      <c r="D746" s="605">
        <v>42908</v>
      </c>
      <c r="E746" s="602" t="s">
        <v>324</v>
      </c>
      <c r="F746" s="604">
        <v>85.91</v>
      </c>
      <c r="G746" s="604" t="s">
        <v>303</v>
      </c>
      <c r="H746" s="602" t="s">
        <v>325</v>
      </c>
      <c r="I746" s="603" t="s">
        <v>326</v>
      </c>
      <c r="J746" s="602">
        <v>24</v>
      </c>
    </row>
    <row r="747" spans="2:10">
      <c r="B747" s="607" t="s">
        <v>323</v>
      </c>
      <c r="C747" s="606">
        <v>4</v>
      </c>
      <c r="D747" s="605">
        <v>42923</v>
      </c>
      <c r="E747" s="602" t="s">
        <v>324</v>
      </c>
      <c r="F747" s="604">
        <v>132.32</v>
      </c>
      <c r="G747" s="604" t="s">
        <v>303</v>
      </c>
      <c r="H747" s="602" t="s">
        <v>325</v>
      </c>
      <c r="I747" s="603" t="s">
        <v>326</v>
      </c>
      <c r="J747" s="602">
        <v>32</v>
      </c>
    </row>
    <row r="748" spans="2:10">
      <c r="B748" s="607" t="s">
        <v>323</v>
      </c>
      <c r="C748" s="606">
        <v>5</v>
      </c>
      <c r="D748" s="605">
        <v>42948</v>
      </c>
      <c r="E748" s="602" t="s">
        <v>324</v>
      </c>
      <c r="F748" s="604">
        <v>148.75</v>
      </c>
      <c r="G748" s="604" t="s">
        <v>303</v>
      </c>
      <c r="H748" s="602" t="s">
        <v>325</v>
      </c>
      <c r="I748" s="603" t="s">
        <v>326</v>
      </c>
      <c r="J748" s="602">
        <f t="shared" ref="J748:J753" si="0">J747+8</f>
        <v>40</v>
      </c>
    </row>
    <row r="749" spans="2:10">
      <c r="B749" s="607" t="s">
        <v>323</v>
      </c>
      <c r="C749" s="606">
        <v>6</v>
      </c>
      <c r="D749" s="605">
        <v>42975</v>
      </c>
      <c r="E749" s="602" t="s">
        <v>324</v>
      </c>
      <c r="F749" s="604">
        <v>126.54</v>
      </c>
      <c r="G749" s="604" t="s">
        <v>303</v>
      </c>
      <c r="H749" s="602" t="s">
        <v>325</v>
      </c>
      <c r="I749" s="603" t="s">
        <v>326</v>
      </c>
      <c r="J749" s="602">
        <f t="shared" si="0"/>
        <v>48</v>
      </c>
    </row>
    <row r="750" spans="2:10">
      <c r="B750" s="607" t="s">
        <v>323</v>
      </c>
      <c r="C750" s="606">
        <v>7</v>
      </c>
      <c r="D750" s="605">
        <v>42976</v>
      </c>
      <c r="E750" s="602" t="s">
        <v>324</v>
      </c>
      <c r="F750" s="604">
        <v>102.68259999999999</v>
      </c>
      <c r="G750" s="604" t="s">
        <v>305</v>
      </c>
      <c r="H750" s="602" t="s">
        <v>325</v>
      </c>
      <c r="I750" s="603" t="s">
        <v>326</v>
      </c>
      <c r="J750" s="602">
        <f t="shared" si="0"/>
        <v>56</v>
      </c>
    </row>
    <row r="751" spans="2:10">
      <c r="B751" s="607" t="s">
        <v>323</v>
      </c>
      <c r="C751" s="606">
        <v>8</v>
      </c>
      <c r="D751" s="605">
        <v>42977</v>
      </c>
      <c r="E751" s="602" t="s">
        <v>324</v>
      </c>
      <c r="F751" s="604">
        <v>102.68259999999999</v>
      </c>
      <c r="G751" s="604" t="s">
        <v>305</v>
      </c>
      <c r="H751" s="602" t="s">
        <v>325</v>
      </c>
      <c r="I751" s="603" t="s">
        <v>326</v>
      </c>
      <c r="J751" s="602">
        <f t="shared" si="0"/>
        <v>64</v>
      </c>
    </row>
    <row r="752" spans="2:10">
      <c r="B752" s="607" t="s">
        <v>323</v>
      </c>
      <c r="C752" s="606">
        <v>9</v>
      </c>
      <c r="D752" s="605">
        <v>42978</v>
      </c>
      <c r="E752" s="602" t="s">
        <v>324</v>
      </c>
      <c r="F752" s="604">
        <v>102.68259999999999</v>
      </c>
      <c r="G752" s="604" t="s">
        <v>305</v>
      </c>
      <c r="H752" s="602" t="s">
        <v>325</v>
      </c>
      <c r="I752" s="603" t="s">
        <v>326</v>
      </c>
      <c r="J752" s="602">
        <f t="shared" si="0"/>
        <v>72</v>
      </c>
    </row>
    <row r="753" spans="2:10">
      <c r="B753" s="607" t="s">
        <v>323</v>
      </c>
      <c r="C753" s="606">
        <v>10</v>
      </c>
      <c r="D753" s="605">
        <v>42979</v>
      </c>
      <c r="E753" s="602" t="s">
        <v>324</v>
      </c>
      <c r="F753" s="604">
        <v>98.35</v>
      </c>
      <c r="G753" s="604" t="s">
        <v>305</v>
      </c>
      <c r="H753" s="602" t="s">
        <v>325</v>
      </c>
      <c r="I753" s="603" t="s">
        <v>326</v>
      </c>
      <c r="J753" s="602">
        <f t="shared" si="0"/>
        <v>80</v>
      </c>
    </row>
    <row r="754" spans="2:10">
      <c r="B754" s="607" t="s">
        <v>323</v>
      </c>
      <c r="C754" s="606">
        <v>11</v>
      </c>
      <c r="D754" s="605">
        <v>43076</v>
      </c>
      <c r="E754" s="602" t="s">
        <v>398</v>
      </c>
      <c r="F754" s="604">
        <v>47.25</v>
      </c>
      <c r="G754" s="604" t="s">
        <v>305</v>
      </c>
      <c r="H754" s="602" t="s">
        <v>325</v>
      </c>
      <c r="I754" s="603" t="s">
        <v>326</v>
      </c>
      <c r="J754" s="602">
        <v>88</v>
      </c>
    </row>
    <row r="755" spans="2:10">
      <c r="B755" s="607"/>
      <c r="C755" s="606"/>
      <c r="D755" s="605"/>
      <c r="E755" s="602"/>
      <c r="F755" s="604"/>
      <c r="G755" s="604"/>
      <c r="H755" s="602"/>
      <c r="I755" s="603"/>
      <c r="J755" s="602"/>
    </row>
    <row r="756" spans="2:10">
      <c r="B756" s="607" t="s">
        <v>328</v>
      </c>
      <c r="C756" s="606">
        <v>1</v>
      </c>
      <c r="D756" s="605">
        <v>42905</v>
      </c>
      <c r="E756" s="602" t="s">
        <v>324</v>
      </c>
      <c r="F756" s="604">
        <v>18.66</v>
      </c>
      <c r="G756" s="604" t="s">
        <v>303</v>
      </c>
      <c r="H756" s="602" t="s">
        <v>325</v>
      </c>
      <c r="I756" s="603" t="s">
        <v>327</v>
      </c>
      <c r="J756" s="602">
        <v>4</v>
      </c>
    </row>
    <row r="757" spans="2:10">
      <c r="B757" s="607" t="s">
        <v>328</v>
      </c>
      <c r="C757" s="606">
        <v>2</v>
      </c>
      <c r="D757" s="605">
        <v>42906</v>
      </c>
      <c r="E757" s="602" t="s">
        <v>324</v>
      </c>
      <c r="F757" s="604">
        <v>18.66</v>
      </c>
      <c r="G757" s="604" t="s">
        <v>303</v>
      </c>
      <c r="H757" s="602" t="s">
        <v>325</v>
      </c>
      <c r="I757" s="603" t="s">
        <v>327</v>
      </c>
      <c r="J757" s="602">
        <v>8</v>
      </c>
    </row>
    <row r="758" spans="2:10">
      <c r="B758" s="607" t="s">
        <v>328</v>
      </c>
      <c r="C758" s="606">
        <v>3</v>
      </c>
      <c r="D758" s="605">
        <v>42907</v>
      </c>
      <c r="E758" s="602" t="s">
        <v>324</v>
      </c>
      <c r="F758" s="604">
        <v>18.66</v>
      </c>
      <c r="G758" s="604" t="s">
        <v>303</v>
      </c>
      <c r="H758" s="602" t="s">
        <v>325</v>
      </c>
      <c r="I758" s="603" t="s">
        <v>327</v>
      </c>
      <c r="J758" s="602">
        <v>12</v>
      </c>
    </row>
    <row r="759" spans="2:10">
      <c r="B759" s="607" t="s">
        <v>328</v>
      </c>
      <c r="C759" s="606">
        <v>4</v>
      </c>
      <c r="D759" s="605">
        <v>42922</v>
      </c>
      <c r="E759" s="602" t="s">
        <v>324</v>
      </c>
      <c r="F759" s="604">
        <v>25.6</v>
      </c>
      <c r="G759" s="604" t="s">
        <v>303</v>
      </c>
      <c r="H759" s="602" t="s">
        <v>325</v>
      </c>
      <c r="I759" s="603" t="s">
        <v>327</v>
      </c>
      <c r="J759" s="602">
        <v>16</v>
      </c>
    </row>
    <row r="760" spans="2:10">
      <c r="B760" s="607" t="s">
        <v>328</v>
      </c>
      <c r="C760" s="606">
        <v>5</v>
      </c>
      <c r="D760" s="605">
        <v>42923</v>
      </c>
      <c r="E760" s="602" t="s">
        <v>324</v>
      </c>
      <c r="F760" s="604">
        <v>25.6</v>
      </c>
      <c r="G760" s="604" t="s">
        <v>303</v>
      </c>
      <c r="H760" s="602" t="s">
        <v>325</v>
      </c>
      <c r="I760" s="603" t="s">
        <v>327</v>
      </c>
      <c r="J760" s="602">
        <v>20</v>
      </c>
    </row>
    <row r="761" spans="2:10">
      <c r="B761" s="607" t="s">
        <v>328</v>
      </c>
      <c r="C761" s="606">
        <v>6</v>
      </c>
      <c r="D761" s="605">
        <v>42947</v>
      </c>
      <c r="E761" s="602" t="s">
        <v>324</v>
      </c>
      <c r="F761" s="604">
        <v>24.46</v>
      </c>
      <c r="G761" s="604" t="s">
        <v>303</v>
      </c>
      <c r="H761" s="602" t="s">
        <v>325</v>
      </c>
      <c r="I761" s="603" t="s">
        <v>327</v>
      </c>
      <c r="J761" s="602">
        <v>24</v>
      </c>
    </row>
    <row r="762" spans="2:10">
      <c r="B762" s="607" t="s">
        <v>328</v>
      </c>
      <c r="C762" s="606">
        <v>7</v>
      </c>
      <c r="D762" s="605">
        <v>42948</v>
      </c>
      <c r="E762" s="602" t="s">
        <v>324</v>
      </c>
      <c r="F762" s="604">
        <v>36.799999999999997</v>
      </c>
      <c r="G762" s="604" t="s">
        <v>303</v>
      </c>
      <c r="H762" s="602" t="s">
        <v>325</v>
      </c>
      <c r="I762" s="603" t="s">
        <v>327</v>
      </c>
      <c r="J762" s="602">
        <f t="shared" ref="J762:J770" si="1">J761+4</f>
        <v>28</v>
      </c>
    </row>
    <row r="763" spans="2:10">
      <c r="B763" s="607" t="s">
        <v>328</v>
      </c>
      <c r="C763" s="606">
        <v>8</v>
      </c>
      <c r="D763" s="605">
        <v>42949</v>
      </c>
      <c r="E763" s="602" t="s">
        <v>324</v>
      </c>
      <c r="F763" s="604">
        <v>34.46</v>
      </c>
      <c r="G763" s="604" t="s">
        <v>303</v>
      </c>
      <c r="H763" s="602" t="s">
        <v>325</v>
      </c>
      <c r="I763" s="603" t="s">
        <v>327</v>
      </c>
      <c r="J763" s="602">
        <f t="shared" si="1"/>
        <v>32</v>
      </c>
    </row>
    <row r="764" spans="2:10">
      <c r="B764" s="607" t="s">
        <v>328</v>
      </c>
      <c r="C764" s="606">
        <v>9</v>
      </c>
      <c r="D764" s="605">
        <v>42950</v>
      </c>
      <c r="E764" s="602" t="s">
        <v>324</v>
      </c>
      <c r="F764" s="604">
        <v>34.46</v>
      </c>
      <c r="G764" s="604" t="s">
        <v>303</v>
      </c>
      <c r="H764" s="602" t="s">
        <v>325</v>
      </c>
      <c r="I764" s="603" t="s">
        <v>327</v>
      </c>
      <c r="J764" s="602">
        <f t="shared" si="1"/>
        <v>36</v>
      </c>
    </row>
    <row r="765" spans="2:10">
      <c r="B765" s="607" t="s">
        <v>328</v>
      </c>
      <c r="C765" s="606">
        <v>10</v>
      </c>
      <c r="D765" s="605">
        <v>42975</v>
      </c>
      <c r="E765" s="602" t="s">
        <v>324</v>
      </c>
      <c r="F765" s="604">
        <v>38.65</v>
      </c>
      <c r="G765" s="604" t="s">
        <v>303</v>
      </c>
      <c r="H765" s="602" t="s">
        <v>325</v>
      </c>
      <c r="I765" s="603" t="s">
        <v>327</v>
      </c>
      <c r="J765" s="602">
        <f t="shared" si="1"/>
        <v>40</v>
      </c>
    </row>
    <row r="766" spans="2:10">
      <c r="B766" s="607" t="s">
        <v>328</v>
      </c>
      <c r="C766" s="606">
        <v>11</v>
      </c>
      <c r="D766" s="605">
        <v>42976</v>
      </c>
      <c r="E766" s="602" t="s">
        <v>324</v>
      </c>
      <c r="F766" s="604">
        <v>39.380000000000003</v>
      </c>
      <c r="G766" s="604" t="s">
        <v>303</v>
      </c>
      <c r="H766" s="602" t="s">
        <v>325</v>
      </c>
      <c r="I766" s="603" t="s">
        <v>327</v>
      </c>
      <c r="J766" s="602">
        <f t="shared" si="1"/>
        <v>44</v>
      </c>
    </row>
    <row r="767" spans="2:10">
      <c r="B767" s="607" t="s">
        <v>328</v>
      </c>
      <c r="C767" s="606">
        <v>12</v>
      </c>
      <c r="D767" s="605">
        <v>42977</v>
      </c>
      <c r="E767" s="602" t="s">
        <v>324</v>
      </c>
      <c r="F767" s="604">
        <v>39.380000000000003</v>
      </c>
      <c r="G767" s="604" t="s">
        <v>303</v>
      </c>
      <c r="H767" s="602" t="s">
        <v>325</v>
      </c>
      <c r="I767" s="603" t="s">
        <v>327</v>
      </c>
      <c r="J767" s="602">
        <f t="shared" si="1"/>
        <v>48</v>
      </c>
    </row>
    <row r="768" spans="2:10">
      <c r="B768" s="607" t="s">
        <v>328</v>
      </c>
      <c r="C768" s="606">
        <v>13</v>
      </c>
      <c r="D768" s="605">
        <v>42978</v>
      </c>
      <c r="E768" s="602" t="s">
        <v>324</v>
      </c>
      <c r="F768" s="604">
        <v>39.377107005900001</v>
      </c>
      <c r="G768" s="604" t="s">
        <v>303</v>
      </c>
      <c r="H768" s="602" t="s">
        <v>325</v>
      </c>
      <c r="I768" s="603" t="s">
        <v>327</v>
      </c>
      <c r="J768" s="602">
        <f t="shared" si="1"/>
        <v>52</v>
      </c>
    </row>
    <row r="769" spans="2:10">
      <c r="B769" s="607" t="s">
        <v>328</v>
      </c>
      <c r="C769" s="606">
        <v>14</v>
      </c>
      <c r="D769" s="605">
        <v>42979</v>
      </c>
      <c r="E769" s="602" t="s">
        <v>324</v>
      </c>
      <c r="F769" s="604">
        <v>32.340000000000003</v>
      </c>
      <c r="G769" s="604" t="s">
        <v>303</v>
      </c>
      <c r="H769" s="602" t="s">
        <v>325</v>
      </c>
      <c r="I769" s="603" t="s">
        <v>327</v>
      </c>
      <c r="J769" s="602">
        <f t="shared" si="1"/>
        <v>56</v>
      </c>
    </row>
    <row r="770" spans="2:10">
      <c r="B770" s="607" t="s">
        <v>328</v>
      </c>
      <c r="C770" s="606">
        <v>15</v>
      </c>
      <c r="D770" s="605">
        <v>42983</v>
      </c>
      <c r="E770" s="602" t="s">
        <v>324</v>
      </c>
      <c r="F770" s="604">
        <v>32.340000000000003</v>
      </c>
      <c r="G770" s="604" t="s">
        <v>303</v>
      </c>
      <c r="H770" s="602" t="s">
        <v>325</v>
      </c>
      <c r="I770" s="603" t="s">
        <v>327</v>
      </c>
      <c r="J770" s="602">
        <f t="shared" si="1"/>
        <v>60</v>
      </c>
    </row>
    <row r="771" spans="2:10">
      <c r="B771" s="607"/>
      <c r="C771" s="606"/>
      <c r="D771" s="605"/>
      <c r="E771" s="602"/>
      <c r="F771" s="604"/>
      <c r="G771" s="604"/>
      <c r="H771" s="602"/>
      <c r="I771" s="603"/>
      <c r="J771" s="602"/>
    </row>
    <row r="772" spans="2:10">
      <c r="B772" s="615" t="s">
        <v>182</v>
      </c>
      <c r="C772" s="606"/>
      <c r="D772" s="605"/>
      <c r="E772" s="602"/>
      <c r="F772" s="604"/>
      <c r="G772" s="604"/>
      <c r="H772" s="602"/>
      <c r="I772" s="603"/>
      <c r="J772" s="602"/>
    </row>
    <row r="773" spans="2:10">
      <c r="B773" s="607" t="s">
        <v>395</v>
      </c>
      <c r="C773" s="606">
        <v>1</v>
      </c>
      <c r="D773" s="605">
        <v>43052</v>
      </c>
      <c r="E773" s="602" t="s">
        <v>283</v>
      </c>
      <c r="F773" s="604">
        <v>2</v>
      </c>
      <c r="G773" s="604" t="s">
        <v>305</v>
      </c>
      <c r="H773" s="602" t="s">
        <v>286</v>
      </c>
      <c r="I773" s="603" t="s">
        <v>327</v>
      </c>
      <c r="J773" s="602">
        <v>4</v>
      </c>
    </row>
    <row r="774" spans="2:10">
      <c r="B774" s="607" t="s">
        <v>395</v>
      </c>
      <c r="C774" s="606">
        <v>2</v>
      </c>
      <c r="D774" s="605">
        <v>43053</v>
      </c>
      <c r="E774" s="602" t="s">
        <v>283</v>
      </c>
      <c r="F774" s="604">
        <v>2</v>
      </c>
      <c r="G774" s="604" t="s">
        <v>305</v>
      </c>
      <c r="H774" s="602" t="s">
        <v>286</v>
      </c>
      <c r="I774" s="603" t="s">
        <v>327</v>
      </c>
      <c r="J774" s="602">
        <v>8</v>
      </c>
    </row>
    <row r="775" spans="2:10">
      <c r="B775" s="607" t="s">
        <v>395</v>
      </c>
      <c r="C775" s="606">
        <v>3</v>
      </c>
      <c r="D775" s="605">
        <v>43054</v>
      </c>
      <c r="E775" s="602" t="s">
        <v>283</v>
      </c>
      <c r="F775" s="604">
        <v>2</v>
      </c>
      <c r="G775" s="604" t="s">
        <v>305</v>
      </c>
      <c r="H775" s="602" t="s">
        <v>286</v>
      </c>
      <c r="I775" s="603" t="s">
        <v>396</v>
      </c>
      <c r="J775" s="602">
        <v>12</v>
      </c>
    </row>
    <row r="776" spans="2:10">
      <c r="B776" s="607" t="s">
        <v>395</v>
      </c>
      <c r="C776" s="606">
        <v>4</v>
      </c>
      <c r="D776" s="605">
        <v>43055</v>
      </c>
      <c r="E776" s="602" t="s">
        <v>283</v>
      </c>
      <c r="F776" s="604">
        <v>2</v>
      </c>
      <c r="G776" s="604" t="s">
        <v>305</v>
      </c>
      <c r="H776" s="602" t="s">
        <v>286</v>
      </c>
      <c r="I776" s="603" t="s">
        <v>327</v>
      </c>
      <c r="J776" s="602">
        <v>16</v>
      </c>
    </row>
    <row r="777" spans="2:10">
      <c r="B777" s="607" t="s">
        <v>395</v>
      </c>
      <c r="C777" s="606">
        <v>5</v>
      </c>
      <c r="D777" s="605">
        <v>43056</v>
      </c>
      <c r="E777" s="602" t="s">
        <v>283</v>
      </c>
      <c r="F777" s="604">
        <v>2</v>
      </c>
      <c r="G777" s="604" t="s">
        <v>305</v>
      </c>
      <c r="H777" s="602" t="s">
        <v>286</v>
      </c>
      <c r="I777" s="603" t="s">
        <v>360</v>
      </c>
      <c r="J777" s="602">
        <v>19</v>
      </c>
    </row>
    <row r="778" spans="2:10">
      <c r="B778" s="607" t="s">
        <v>395</v>
      </c>
      <c r="C778" s="606">
        <v>6</v>
      </c>
      <c r="D778" s="605">
        <v>43060</v>
      </c>
      <c r="E778" s="602" t="s">
        <v>283</v>
      </c>
      <c r="F778" s="604">
        <v>2</v>
      </c>
      <c r="G778" s="604" t="s">
        <v>305</v>
      </c>
      <c r="H778" s="602" t="s">
        <v>286</v>
      </c>
      <c r="I778" s="603" t="s">
        <v>327</v>
      </c>
      <c r="J778" s="602">
        <v>23</v>
      </c>
    </row>
    <row r="779" spans="2:10">
      <c r="B779" s="607" t="s">
        <v>395</v>
      </c>
      <c r="C779" s="606">
        <v>7</v>
      </c>
      <c r="D779" s="605">
        <v>43061</v>
      </c>
      <c r="E779" s="602" t="s">
        <v>283</v>
      </c>
      <c r="F779" s="604">
        <v>2</v>
      </c>
      <c r="G779" s="604" t="s">
        <v>305</v>
      </c>
      <c r="H779" s="602" t="s">
        <v>286</v>
      </c>
      <c r="I779" s="603" t="s">
        <v>327</v>
      </c>
      <c r="J779" s="602">
        <v>27</v>
      </c>
    </row>
    <row r="780" spans="2:10">
      <c r="B780" s="607" t="s">
        <v>395</v>
      </c>
      <c r="C780" s="606">
        <v>8</v>
      </c>
      <c r="D780" s="605">
        <v>43063</v>
      </c>
      <c r="E780" s="602" t="s">
        <v>283</v>
      </c>
      <c r="F780" s="604">
        <v>2</v>
      </c>
      <c r="G780" s="604" t="s">
        <v>305</v>
      </c>
      <c r="H780" s="602" t="s">
        <v>286</v>
      </c>
      <c r="I780" s="603" t="s">
        <v>317</v>
      </c>
      <c r="J780" s="602">
        <v>29</v>
      </c>
    </row>
    <row r="781" spans="2:10">
      <c r="B781" s="607" t="s">
        <v>395</v>
      </c>
      <c r="C781" s="606">
        <v>9</v>
      </c>
      <c r="D781" s="605">
        <v>43066</v>
      </c>
      <c r="E781" s="602" t="s">
        <v>283</v>
      </c>
      <c r="F781" s="604">
        <v>2</v>
      </c>
      <c r="G781" s="604" t="s">
        <v>305</v>
      </c>
      <c r="H781" s="602" t="s">
        <v>286</v>
      </c>
      <c r="I781" s="603" t="s">
        <v>360</v>
      </c>
      <c r="J781" s="602">
        <v>32</v>
      </c>
    </row>
    <row r="782" spans="2:10">
      <c r="B782" s="607" t="s">
        <v>395</v>
      </c>
      <c r="C782" s="606">
        <v>10</v>
      </c>
      <c r="D782" s="605">
        <v>43067</v>
      </c>
      <c r="E782" s="602" t="s">
        <v>283</v>
      </c>
      <c r="F782" s="604">
        <v>2</v>
      </c>
      <c r="G782" s="604" t="s">
        <v>305</v>
      </c>
      <c r="H782" s="602" t="s">
        <v>286</v>
      </c>
      <c r="I782" s="603" t="s">
        <v>360</v>
      </c>
      <c r="J782" s="602">
        <v>35</v>
      </c>
    </row>
    <row r="783" spans="2:10">
      <c r="B783" s="607" t="s">
        <v>395</v>
      </c>
      <c r="C783" s="606">
        <v>11</v>
      </c>
      <c r="D783" s="605">
        <v>43068</v>
      </c>
      <c r="E783" s="602" t="s">
        <v>283</v>
      </c>
      <c r="F783" s="604">
        <v>2</v>
      </c>
      <c r="G783" s="604" t="s">
        <v>305</v>
      </c>
      <c r="H783" s="602" t="s">
        <v>286</v>
      </c>
      <c r="I783" s="603" t="s">
        <v>327</v>
      </c>
      <c r="J783" s="602">
        <v>39</v>
      </c>
    </row>
    <row r="784" spans="2:10">
      <c r="B784" s="607" t="s">
        <v>395</v>
      </c>
      <c r="C784" s="606">
        <v>12</v>
      </c>
      <c r="D784" s="605">
        <v>43069</v>
      </c>
      <c r="E784" s="602" t="s">
        <v>283</v>
      </c>
      <c r="F784" s="604">
        <v>2</v>
      </c>
      <c r="G784" s="604" t="s">
        <v>305</v>
      </c>
      <c r="H784" s="602" t="s">
        <v>286</v>
      </c>
      <c r="I784" s="603" t="s">
        <v>327</v>
      </c>
      <c r="J784" s="602">
        <v>43</v>
      </c>
    </row>
    <row r="785" spans="2:10">
      <c r="B785" s="607" t="s">
        <v>395</v>
      </c>
      <c r="C785" s="606">
        <v>13</v>
      </c>
      <c r="D785" s="605">
        <v>43070</v>
      </c>
      <c r="E785" s="602" t="s">
        <v>283</v>
      </c>
      <c r="F785" s="604">
        <v>2</v>
      </c>
      <c r="G785" s="604" t="s">
        <v>305</v>
      </c>
      <c r="H785" s="602" t="s">
        <v>286</v>
      </c>
      <c r="I785" s="603" t="s">
        <v>327</v>
      </c>
      <c r="J785" s="602">
        <v>47</v>
      </c>
    </row>
    <row r="786" spans="2:10">
      <c r="B786" s="607" t="s">
        <v>395</v>
      </c>
      <c r="C786" s="606">
        <v>14</v>
      </c>
      <c r="D786" s="605">
        <v>43073</v>
      </c>
      <c r="E786" s="602" t="s">
        <v>283</v>
      </c>
      <c r="F786" s="604">
        <v>2</v>
      </c>
      <c r="G786" s="604" t="s">
        <v>305</v>
      </c>
      <c r="H786" s="602" t="s">
        <v>286</v>
      </c>
      <c r="I786" s="603" t="s">
        <v>317</v>
      </c>
      <c r="J786" s="602">
        <v>49</v>
      </c>
    </row>
    <row r="787" spans="2:10">
      <c r="B787" s="607" t="s">
        <v>395</v>
      </c>
      <c r="C787" s="606">
        <v>15</v>
      </c>
      <c r="D787" s="605">
        <v>43074</v>
      </c>
      <c r="E787" s="602" t="s">
        <v>283</v>
      </c>
      <c r="F787" s="604">
        <v>2</v>
      </c>
      <c r="G787" s="604" t="s">
        <v>305</v>
      </c>
      <c r="H787" s="602" t="s">
        <v>286</v>
      </c>
      <c r="I787" s="603" t="s">
        <v>327</v>
      </c>
      <c r="J787" s="602">
        <v>53</v>
      </c>
    </row>
    <row r="788" spans="2:10">
      <c r="B788" s="607" t="s">
        <v>395</v>
      </c>
      <c r="C788" s="606">
        <v>16</v>
      </c>
      <c r="D788" s="605">
        <v>43075</v>
      </c>
      <c r="E788" s="602" t="s">
        <v>283</v>
      </c>
      <c r="F788" s="604">
        <v>2</v>
      </c>
      <c r="G788" s="604" t="s">
        <v>305</v>
      </c>
      <c r="H788" s="602" t="s">
        <v>286</v>
      </c>
      <c r="I788" s="603" t="s">
        <v>327</v>
      </c>
      <c r="J788" s="602">
        <v>57</v>
      </c>
    </row>
    <row r="789" spans="2:10">
      <c r="B789" s="607" t="s">
        <v>395</v>
      </c>
      <c r="C789" s="606">
        <v>17</v>
      </c>
      <c r="D789" s="605">
        <v>43076</v>
      </c>
      <c r="E789" s="602" t="s">
        <v>283</v>
      </c>
      <c r="F789" s="604">
        <v>2</v>
      </c>
      <c r="G789" s="604" t="s">
        <v>305</v>
      </c>
      <c r="H789" s="602" t="s">
        <v>286</v>
      </c>
      <c r="I789" s="603" t="s">
        <v>327</v>
      </c>
      <c r="J789" s="602">
        <v>61</v>
      </c>
    </row>
    <row r="790" spans="2:10">
      <c r="B790" s="607" t="s">
        <v>395</v>
      </c>
      <c r="C790" s="606">
        <v>18</v>
      </c>
      <c r="D790" s="605">
        <v>43077</v>
      </c>
      <c r="E790" s="602" t="s">
        <v>283</v>
      </c>
      <c r="F790" s="604">
        <v>2</v>
      </c>
      <c r="G790" s="604" t="s">
        <v>305</v>
      </c>
      <c r="H790" s="602" t="s">
        <v>286</v>
      </c>
      <c r="I790" s="603" t="s">
        <v>327</v>
      </c>
      <c r="J790" s="602">
        <v>65</v>
      </c>
    </row>
    <row r="791" spans="2:10">
      <c r="B791" s="607" t="s">
        <v>395</v>
      </c>
      <c r="C791" s="606">
        <v>19</v>
      </c>
      <c r="D791" s="605">
        <v>43080</v>
      </c>
      <c r="E791" s="602" t="s">
        <v>283</v>
      </c>
      <c r="F791" s="604">
        <v>2</v>
      </c>
      <c r="G791" s="604" t="s">
        <v>305</v>
      </c>
      <c r="H791" s="602" t="s">
        <v>286</v>
      </c>
      <c r="I791" s="603" t="s">
        <v>327</v>
      </c>
      <c r="J791" s="602">
        <v>69</v>
      </c>
    </row>
    <row r="792" spans="2:10">
      <c r="B792" s="607" t="s">
        <v>395</v>
      </c>
      <c r="C792" s="606">
        <v>20</v>
      </c>
      <c r="D792" s="605">
        <v>43081</v>
      </c>
      <c r="E792" s="602" t="s">
        <v>283</v>
      </c>
      <c r="F792" s="604">
        <v>2</v>
      </c>
      <c r="G792" s="604" t="s">
        <v>305</v>
      </c>
      <c r="H792" s="602" t="s">
        <v>286</v>
      </c>
      <c r="I792" s="603" t="s">
        <v>360</v>
      </c>
      <c r="J792" s="602">
        <v>72</v>
      </c>
    </row>
    <row r="793" spans="2:10">
      <c r="B793" s="607" t="s">
        <v>395</v>
      </c>
      <c r="C793" s="606">
        <v>21</v>
      </c>
      <c r="D793" s="605">
        <v>43082</v>
      </c>
      <c r="E793" s="602" t="s">
        <v>283</v>
      </c>
      <c r="F793" s="604">
        <v>2</v>
      </c>
      <c r="G793" s="604" t="s">
        <v>305</v>
      </c>
      <c r="H793" s="602" t="s">
        <v>286</v>
      </c>
      <c r="I793" s="603" t="s">
        <v>360</v>
      </c>
      <c r="J793" s="602">
        <v>75</v>
      </c>
    </row>
    <row r="794" spans="2:10">
      <c r="B794" s="607" t="s">
        <v>395</v>
      </c>
      <c r="C794" s="606">
        <v>22</v>
      </c>
      <c r="D794" s="605">
        <v>43083</v>
      </c>
      <c r="E794" s="602" t="s">
        <v>283</v>
      </c>
      <c r="F794" s="604">
        <v>2</v>
      </c>
      <c r="G794" s="604" t="s">
        <v>305</v>
      </c>
      <c r="H794" s="602" t="s">
        <v>286</v>
      </c>
      <c r="I794" s="603" t="s">
        <v>327</v>
      </c>
      <c r="J794" s="602">
        <v>79</v>
      </c>
    </row>
    <row r="795" spans="2:10">
      <c r="B795" s="607" t="s">
        <v>395</v>
      </c>
      <c r="C795" s="606">
        <v>23</v>
      </c>
      <c r="D795" s="605">
        <v>43084</v>
      </c>
      <c r="E795" s="602" t="s">
        <v>283</v>
      </c>
      <c r="F795" s="604">
        <v>2</v>
      </c>
      <c r="G795" s="604" t="s">
        <v>305</v>
      </c>
      <c r="H795" s="602" t="s">
        <v>286</v>
      </c>
      <c r="I795" s="603" t="s">
        <v>360</v>
      </c>
      <c r="J795" s="602">
        <v>82</v>
      </c>
    </row>
    <row r="796" spans="2:10">
      <c r="B796" s="607" t="s">
        <v>395</v>
      </c>
      <c r="C796" s="606">
        <v>24</v>
      </c>
      <c r="D796" s="605">
        <v>43087</v>
      </c>
      <c r="E796" s="602" t="s">
        <v>283</v>
      </c>
      <c r="F796" s="604">
        <v>2</v>
      </c>
      <c r="G796" s="604" t="s">
        <v>305</v>
      </c>
      <c r="H796" s="602" t="s">
        <v>286</v>
      </c>
      <c r="I796" s="603" t="s">
        <v>327</v>
      </c>
      <c r="J796" s="602">
        <v>86</v>
      </c>
    </row>
    <row r="797" spans="2:10">
      <c r="B797" s="607" t="s">
        <v>395</v>
      </c>
      <c r="C797" s="606">
        <v>25</v>
      </c>
      <c r="D797" s="605">
        <v>43088</v>
      </c>
      <c r="E797" s="602" t="s">
        <v>283</v>
      </c>
      <c r="F797" s="604">
        <v>2</v>
      </c>
      <c r="G797" s="604" t="s">
        <v>305</v>
      </c>
      <c r="H797" s="602" t="s">
        <v>286</v>
      </c>
      <c r="I797" s="603" t="s">
        <v>360</v>
      </c>
      <c r="J797" s="602">
        <v>89</v>
      </c>
    </row>
    <row r="798" spans="2:10">
      <c r="B798" s="607" t="s">
        <v>395</v>
      </c>
      <c r="C798" s="606">
        <v>26</v>
      </c>
      <c r="D798" s="605">
        <v>43089</v>
      </c>
      <c r="E798" s="602" t="s">
        <v>283</v>
      </c>
      <c r="F798" s="604">
        <v>2</v>
      </c>
      <c r="G798" s="604" t="s">
        <v>305</v>
      </c>
      <c r="H798" s="602" t="s">
        <v>286</v>
      </c>
      <c r="I798" s="603" t="s">
        <v>360</v>
      </c>
      <c r="J798" s="602">
        <v>92</v>
      </c>
    </row>
    <row r="799" spans="2:10">
      <c r="B799" s="607" t="s">
        <v>395</v>
      </c>
      <c r="C799" s="606">
        <v>27</v>
      </c>
      <c r="D799" s="605">
        <v>43090</v>
      </c>
      <c r="E799" s="602" t="s">
        <v>283</v>
      </c>
      <c r="F799" s="604">
        <v>2</v>
      </c>
      <c r="G799" s="604" t="s">
        <v>305</v>
      </c>
      <c r="H799" s="602" t="s">
        <v>286</v>
      </c>
      <c r="I799" s="603" t="s">
        <v>399</v>
      </c>
      <c r="J799" s="602">
        <v>96</v>
      </c>
    </row>
    <row r="800" spans="2:10">
      <c r="B800" s="607" t="s">
        <v>395</v>
      </c>
      <c r="C800" s="606">
        <v>28</v>
      </c>
      <c r="D800" s="605">
        <v>43091</v>
      </c>
      <c r="E800" s="602" t="s">
        <v>283</v>
      </c>
      <c r="F800" s="604">
        <v>2</v>
      </c>
      <c r="G800" s="604" t="s">
        <v>305</v>
      </c>
      <c r="H800" s="602" t="s">
        <v>286</v>
      </c>
      <c r="I800" s="603" t="s">
        <v>399</v>
      </c>
      <c r="J800" s="602">
        <v>100</v>
      </c>
    </row>
    <row r="801" spans="2:10">
      <c r="B801" s="607" t="s">
        <v>395</v>
      </c>
      <c r="C801" s="606">
        <v>29</v>
      </c>
      <c r="D801" s="605">
        <v>43095</v>
      </c>
      <c r="E801" s="602" t="s">
        <v>283</v>
      </c>
      <c r="F801" s="604">
        <v>2</v>
      </c>
      <c r="G801" s="604" t="s">
        <v>305</v>
      </c>
      <c r="H801" s="602" t="s">
        <v>286</v>
      </c>
      <c r="I801" s="603" t="s">
        <v>327</v>
      </c>
      <c r="J801" s="602">
        <v>104</v>
      </c>
    </row>
    <row r="802" spans="2:10">
      <c r="B802" s="607" t="s">
        <v>395</v>
      </c>
      <c r="C802" s="606">
        <v>30</v>
      </c>
      <c r="D802" s="605">
        <v>43096</v>
      </c>
      <c r="E802" s="602" t="s">
        <v>283</v>
      </c>
      <c r="F802" s="604">
        <v>2</v>
      </c>
      <c r="G802" s="604" t="s">
        <v>305</v>
      </c>
      <c r="H802" s="602" t="s">
        <v>286</v>
      </c>
      <c r="I802" s="603" t="s">
        <v>327</v>
      </c>
      <c r="J802" s="602">
        <v>108</v>
      </c>
    </row>
    <row r="803" spans="2:10">
      <c r="B803" s="607" t="s">
        <v>395</v>
      </c>
      <c r="C803" s="606">
        <v>31</v>
      </c>
      <c r="D803" s="605">
        <v>43097</v>
      </c>
      <c r="E803" s="602" t="s">
        <v>283</v>
      </c>
      <c r="F803" s="604">
        <v>2</v>
      </c>
      <c r="G803" s="604" t="s">
        <v>305</v>
      </c>
      <c r="H803" s="602" t="s">
        <v>286</v>
      </c>
      <c r="I803" s="603" t="s">
        <v>327</v>
      </c>
      <c r="J803" s="602">
        <v>112</v>
      </c>
    </row>
    <row r="804" spans="2:10">
      <c r="B804" s="615"/>
      <c r="C804" s="606"/>
      <c r="D804" s="605"/>
      <c r="E804" s="602"/>
      <c r="F804" s="604"/>
      <c r="G804" s="604"/>
      <c r="H804" s="602"/>
      <c r="I804" s="603"/>
      <c r="J804" s="602"/>
    </row>
    <row r="805" spans="2:10">
      <c r="B805" s="607" t="s">
        <v>314</v>
      </c>
      <c r="C805" s="606">
        <v>1</v>
      </c>
      <c r="D805" s="605">
        <v>42907</v>
      </c>
      <c r="E805" s="602" t="s">
        <v>283</v>
      </c>
      <c r="F805" s="604">
        <v>0.04</v>
      </c>
      <c r="G805" s="604" t="s">
        <v>305</v>
      </c>
      <c r="H805" s="602" t="s">
        <v>275</v>
      </c>
      <c r="I805" s="603" t="s">
        <v>315</v>
      </c>
      <c r="J805" s="602">
        <v>4</v>
      </c>
    </row>
    <row r="806" spans="2:10">
      <c r="B806" s="607" t="s">
        <v>314</v>
      </c>
      <c r="C806" s="606">
        <v>2</v>
      </c>
      <c r="D806" s="605">
        <v>42908</v>
      </c>
      <c r="E806" s="602" t="s">
        <v>283</v>
      </c>
      <c r="F806" s="604">
        <v>0.04</v>
      </c>
      <c r="G806" s="604" t="s">
        <v>305</v>
      </c>
      <c r="H806" s="602" t="s">
        <v>275</v>
      </c>
      <c r="I806" s="603" t="s">
        <v>282</v>
      </c>
      <c r="J806" s="602">
        <v>5</v>
      </c>
    </row>
    <row r="807" spans="2:10">
      <c r="B807" s="607" t="s">
        <v>314</v>
      </c>
      <c r="C807" s="606">
        <v>3</v>
      </c>
      <c r="D807" s="605">
        <v>42943</v>
      </c>
      <c r="E807" s="602" t="s">
        <v>299</v>
      </c>
      <c r="F807" s="604">
        <v>0.03</v>
      </c>
      <c r="G807" s="604" t="s">
        <v>305</v>
      </c>
      <c r="H807" s="602" t="s">
        <v>275</v>
      </c>
      <c r="I807" s="603" t="s">
        <v>315</v>
      </c>
      <c r="J807" s="602">
        <v>9</v>
      </c>
    </row>
    <row r="808" spans="2:10">
      <c r="B808" s="607" t="s">
        <v>314</v>
      </c>
      <c r="C808" s="606">
        <v>4</v>
      </c>
      <c r="D808" s="605">
        <v>42948</v>
      </c>
      <c r="E808" s="602" t="s">
        <v>283</v>
      </c>
      <c r="F808" s="604">
        <v>3.0786773090079815E-2</v>
      </c>
      <c r="G808" s="604" t="s">
        <v>305</v>
      </c>
      <c r="H808" s="602" t="s">
        <v>275</v>
      </c>
      <c r="I808" s="603" t="s">
        <v>315</v>
      </c>
      <c r="J808" s="602">
        <v>13</v>
      </c>
    </row>
    <row r="809" spans="2:10">
      <c r="B809" s="607" t="s">
        <v>314</v>
      </c>
      <c r="C809" s="606">
        <v>5</v>
      </c>
      <c r="D809" s="605">
        <v>42949</v>
      </c>
      <c r="E809" s="602" t="s">
        <v>283</v>
      </c>
      <c r="F809" s="604">
        <v>3.0786773090079815E-2</v>
      </c>
      <c r="G809" s="604" t="s">
        <v>305</v>
      </c>
      <c r="H809" s="602" t="s">
        <v>275</v>
      </c>
      <c r="I809" s="603" t="s">
        <v>315</v>
      </c>
      <c r="J809" s="602">
        <v>17</v>
      </c>
    </row>
    <row r="810" spans="2:10">
      <c r="B810" s="607" t="s">
        <v>314</v>
      </c>
      <c r="C810" s="606">
        <v>6</v>
      </c>
      <c r="D810" s="605">
        <v>42975</v>
      </c>
      <c r="E810" s="602" t="s">
        <v>283</v>
      </c>
      <c r="F810" s="604">
        <v>3.0786773090079815E-2</v>
      </c>
      <c r="G810" s="604" t="s">
        <v>305</v>
      </c>
      <c r="H810" s="602" t="s">
        <v>275</v>
      </c>
      <c r="I810" s="603" t="s">
        <v>315</v>
      </c>
      <c r="J810" s="602">
        <v>21</v>
      </c>
    </row>
    <row r="811" spans="2:10">
      <c r="B811" s="607" t="s">
        <v>314</v>
      </c>
      <c r="C811" s="606">
        <v>7</v>
      </c>
      <c r="D811" s="605">
        <v>42976</v>
      </c>
      <c r="E811" s="602" t="s">
        <v>283</v>
      </c>
      <c r="F811" s="604">
        <v>3.0786773090079815E-2</v>
      </c>
      <c r="G811" s="604" t="s">
        <v>305</v>
      </c>
      <c r="H811" s="602" t="s">
        <v>275</v>
      </c>
      <c r="I811" s="603" t="s">
        <v>315</v>
      </c>
      <c r="J811" s="602">
        <v>25</v>
      </c>
    </row>
    <row r="812" spans="2:10">
      <c r="B812" s="607" t="s">
        <v>314</v>
      </c>
      <c r="C812" s="606">
        <v>8</v>
      </c>
      <c r="D812" s="605">
        <v>42978</v>
      </c>
      <c r="E812" s="602" t="s">
        <v>283</v>
      </c>
      <c r="F812" s="604">
        <v>3.0786773090079815E-2</v>
      </c>
      <c r="G812" s="604" t="s">
        <v>305</v>
      </c>
      <c r="H812" s="602" t="s">
        <v>275</v>
      </c>
      <c r="I812" s="603" t="s">
        <v>330</v>
      </c>
      <c r="J812" s="602">
        <v>28</v>
      </c>
    </row>
    <row r="813" spans="2:10">
      <c r="B813" s="607" t="s">
        <v>314</v>
      </c>
      <c r="C813" s="606">
        <v>9</v>
      </c>
      <c r="D813" s="605">
        <v>42979</v>
      </c>
      <c r="E813" s="602" t="s">
        <v>283</v>
      </c>
      <c r="F813" s="604">
        <v>7.0000000000000007E-2</v>
      </c>
      <c r="G813" s="604" t="s">
        <v>305</v>
      </c>
      <c r="H813" s="602" t="s">
        <v>275</v>
      </c>
      <c r="I813" s="603" t="s">
        <v>315</v>
      </c>
      <c r="J813" s="602">
        <v>32</v>
      </c>
    </row>
    <row r="814" spans="2:10">
      <c r="B814" s="607" t="s">
        <v>314</v>
      </c>
      <c r="C814" s="606">
        <v>10</v>
      </c>
      <c r="D814" s="605">
        <v>43006</v>
      </c>
      <c r="E814" s="602" t="s">
        <v>283</v>
      </c>
      <c r="F814" s="604">
        <v>7.0000000000000007E-2</v>
      </c>
      <c r="G814" s="604" t="s">
        <v>305</v>
      </c>
      <c r="H814" s="602" t="s">
        <v>275</v>
      </c>
      <c r="I814" s="603" t="s">
        <v>294</v>
      </c>
      <c r="J814" s="602">
        <v>36</v>
      </c>
    </row>
    <row r="815" spans="2:10">
      <c r="B815" s="607" t="s">
        <v>314</v>
      </c>
      <c r="C815" s="606">
        <v>11</v>
      </c>
      <c r="D815" s="605">
        <v>43031</v>
      </c>
      <c r="E815" s="602" t="s">
        <v>283</v>
      </c>
      <c r="F815" s="604">
        <v>7.0000000000000007E-2</v>
      </c>
      <c r="G815" s="604" t="s">
        <v>305</v>
      </c>
      <c r="H815" s="602" t="s">
        <v>275</v>
      </c>
      <c r="I815" s="603" t="s">
        <v>330</v>
      </c>
      <c r="J815" s="602">
        <v>39</v>
      </c>
    </row>
    <row r="816" spans="2:10">
      <c r="B816" s="607" t="s">
        <v>314</v>
      </c>
      <c r="C816" s="606">
        <v>12</v>
      </c>
      <c r="D816" s="605">
        <v>43032</v>
      </c>
      <c r="E816" s="602" t="s">
        <v>283</v>
      </c>
      <c r="F816" s="604">
        <v>7.0000000000000007E-2</v>
      </c>
      <c r="G816" s="604" t="s">
        <v>305</v>
      </c>
      <c r="H816" s="602" t="s">
        <v>275</v>
      </c>
      <c r="I816" s="603" t="s">
        <v>330</v>
      </c>
      <c r="J816" s="602">
        <v>42</v>
      </c>
    </row>
    <row r="817" spans="2:10">
      <c r="B817" s="607" t="s">
        <v>314</v>
      </c>
      <c r="C817" s="606">
        <v>13</v>
      </c>
      <c r="D817" s="605">
        <v>43033</v>
      </c>
      <c r="E817" s="602" t="s">
        <v>283</v>
      </c>
      <c r="F817" s="604">
        <v>7.0000000000000007E-2</v>
      </c>
      <c r="G817" s="604" t="s">
        <v>305</v>
      </c>
      <c r="H817" s="602" t="s">
        <v>275</v>
      </c>
      <c r="I817" s="603" t="s">
        <v>330</v>
      </c>
      <c r="J817" s="602">
        <v>45</v>
      </c>
    </row>
    <row r="818" spans="2:10">
      <c r="B818" s="607" t="s">
        <v>314</v>
      </c>
      <c r="C818" s="606">
        <v>14</v>
      </c>
      <c r="D818" s="605">
        <v>43060</v>
      </c>
      <c r="E818" s="602" t="s">
        <v>283</v>
      </c>
      <c r="F818" s="604">
        <v>7.0000000000000007E-2</v>
      </c>
      <c r="G818" s="604" t="s">
        <v>305</v>
      </c>
      <c r="H818" s="602" t="s">
        <v>275</v>
      </c>
      <c r="I818" s="603" t="s">
        <v>319</v>
      </c>
      <c r="J818" s="602">
        <v>46</v>
      </c>
    </row>
    <row r="819" spans="2:10">
      <c r="B819" s="607" t="s">
        <v>314</v>
      </c>
      <c r="C819" s="606">
        <v>15</v>
      </c>
      <c r="D819" s="605">
        <v>43061</v>
      </c>
      <c r="E819" s="602" t="s">
        <v>283</v>
      </c>
      <c r="F819" s="604">
        <v>7.0000000000000007E-2</v>
      </c>
      <c r="G819" s="604" t="s">
        <v>305</v>
      </c>
      <c r="H819" s="602" t="s">
        <v>275</v>
      </c>
      <c r="I819" s="603" t="s">
        <v>319</v>
      </c>
      <c r="J819" s="602">
        <v>47</v>
      </c>
    </row>
    <row r="820" spans="2:10">
      <c r="B820" s="607"/>
      <c r="C820" s="606"/>
      <c r="D820" s="605"/>
      <c r="E820" s="602"/>
      <c r="F820" s="604"/>
      <c r="G820" s="604"/>
      <c r="H820" s="602"/>
      <c r="I820" s="603"/>
      <c r="J820" s="602"/>
    </row>
    <row r="821" spans="2:10">
      <c r="B821" s="607" t="s">
        <v>297</v>
      </c>
      <c r="C821" s="606">
        <v>1</v>
      </c>
      <c r="D821" s="605">
        <v>42877</v>
      </c>
      <c r="E821" s="602" t="s">
        <v>299</v>
      </c>
      <c r="F821" s="604">
        <v>1.5</v>
      </c>
      <c r="G821" s="604" t="s">
        <v>305</v>
      </c>
      <c r="H821" s="602" t="s">
        <v>286</v>
      </c>
      <c r="I821" s="603" t="s">
        <v>294</v>
      </c>
      <c r="J821" s="602">
        <v>4</v>
      </c>
    </row>
    <row r="822" spans="2:10">
      <c r="B822" s="607" t="s">
        <v>314</v>
      </c>
      <c r="C822" s="606">
        <v>2</v>
      </c>
      <c r="D822" s="605">
        <v>42907</v>
      </c>
      <c r="E822" s="602" t="s">
        <v>283</v>
      </c>
      <c r="F822" s="604">
        <v>3.64</v>
      </c>
      <c r="G822" s="604" t="s">
        <v>305</v>
      </c>
      <c r="H822" s="602" t="s">
        <v>286</v>
      </c>
      <c r="I822" s="603" t="s">
        <v>315</v>
      </c>
      <c r="J822" s="602">
        <v>8</v>
      </c>
    </row>
    <row r="823" spans="2:10">
      <c r="B823" s="607" t="s">
        <v>314</v>
      </c>
      <c r="C823" s="606">
        <v>3</v>
      </c>
      <c r="D823" s="605">
        <v>42908</v>
      </c>
      <c r="E823" s="602" t="s">
        <v>283</v>
      </c>
      <c r="F823" s="604">
        <v>3.64</v>
      </c>
      <c r="G823" s="604" t="s">
        <v>305</v>
      </c>
      <c r="H823" s="602" t="s">
        <v>286</v>
      </c>
      <c r="I823" s="603" t="s">
        <v>282</v>
      </c>
      <c r="J823" s="602">
        <v>9</v>
      </c>
    </row>
    <row r="824" spans="2:10">
      <c r="B824" s="607" t="s">
        <v>314</v>
      </c>
      <c r="C824" s="606">
        <v>4</v>
      </c>
      <c r="D824" s="605">
        <v>42943</v>
      </c>
      <c r="E824" s="602" t="s">
        <v>299</v>
      </c>
      <c r="F824" s="604">
        <v>2.97</v>
      </c>
      <c r="G824" s="604" t="s">
        <v>305</v>
      </c>
      <c r="H824" s="602" t="s">
        <v>286</v>
      </c>
      <c r="I824" s="603" t="s">
        <v>315</v>
      </c>
      <c r="J824" s="602">
        <v>13</v>
      </c>
    </row>
    <row r="825" spans="2:10">
      <c r="B825" s="607" t="s">
        <v>314</v>
      </c>
      <c r="C825" s="606">
        <v>5</v>
      </c>
      <c r="D825" s="605">
        <v>42948</v>
      </c>
      <c r="E825" s="602" t="s">
        <v>283</v>
      </c>
      <c r="F825" s="604">
        <v>2.9692132269099205</v>
      </c>
      <c r="G825" s="604" t="s">
        <v>305</v>
      </c>
      <c r="H825" s="602" t="s">
        <v>286</v>
      </c>
      <c r="I825" s="603" t="s">
        <v>315</v>
      </c>
      <c r="J825" s="602">
        <v>17</v>
      </c>
    </row>
    <row r="826" spans="2:10">
      <c r="B826" s="607" t="s">
        <v>314</v>
      </c>
      <c r="C826" s="606">
        <v>6</v>
      </c>
      <c r="D826" s="605">
        <v>42949</v>
      </c>
      <c r="E826" s="602" t="s">
        <v>283</v>
      </c>
      <c r="F826" s="604">
        <v>2.9692132269099205</v>
      </c>
      <c r="G826" s="604" t="s">
        <v>305</v>
      </c>
      <c r="H826" s="602" t="s">
        <v>286</v>
      </c>
      <c r="I826" s="603" t="s">
        <v>315</v>
      </c>
      <c r="J826" s="602">
        <v>21</v>
      </c>
    </row>
    <row r="827" spans="2:10">
      <c r="B827" s="607" t="s">
        <v>314</v>
      </c>
      <c r="C827" s="606">
        <v>7</v>
      </c>
      <c r="D827" s="605">
        <v>42975</v>
      </c>
      <c r="E827" s="602" t="s">
        <v>283</v>
      </c>
      <c r="F827" s="604">
        <v>2.9692132269099205</v>
      </c>
      <c r="G827" s="604" t="s">
        <v>305</v>
      </c>
      <c r="H827" s="602" t="s">
        <v>286</v>
      </c>
      <c r="I827" s="603" t="s">
        <v>315</v>
      </c>
      <c r="J827" s="602">
        <v>25</v>
      </c>
    </row>
    <row r="828" spans="2:10">
      <c r="B828" s="607" t="s">
        <v>314</v>
      </c>
      <c r="C828" s="606">
        <v>8</v>
      </c>
      <c r="D828" s="605">
        <v>42976</v>
      </c>
      <c r="E828" s="602" t="s">
        <v>283</v>
      </c>
      <c r="F828" s="604">
        <v>2.9692132269099205</v>
      </c>
      <c r="G828" s="604" t="s">
        <v>305</v>
      </c>
      <c r="H828" s="602" t="s">
        <v>286</v>
      </c>
      <c r="I828" s="603" t="s">
        <v>315</v>
      </c>
      <c r="J828" s="602">
        <v>29</v>
      </c>
    </row>
    <row r="829" spans="2:10">
      <c r="B829" s="607" t="s">
        <v>314</v>
      </c>
      <c r="C829" s="606">
        <v>9</v>
      </c>
      <c r="D829" s="605">
        <v>42978</v>
      </c>
      <c r="E829" s="602" t="s">
        <v>283</v>
      </c>
      <c r="F829" s="604">
        <v>2.9692132269099205</v>
      </c>
      <c r="G829" s="604" t="s">
        <v>305</v>
      </c>
      <c r="H829" s="602" t="s">
        <v>286</v>
      </c>
      <c r="I829" s="603" t="s">
        <v>330</v>
      </c>
      <c r="J829" s="602">
        <v>32</v>
      </c>
    </row>
    <row r="830" spans="2:10">
      <c r="B830" s="607" t="s">
        <v>314</v>
      </c>
      <c r="C830" s="606">
        <v>10</v>
      </c>
      <c r="D830" s="605">
        <v>42979</v>
      </c>
      <c r="E830" s="602" t="s">
        <v>283</v>
      </c>
      <c r="F830" s="604">
        <v>2.93</v>
      </c>
      <c r="G830" s="604" t="s">
        <v>305</v>
      </c>
      <c r="H830" s="602" t="s">
        <v>286</v>
      </c>
      <c r="I830" s="603" t="s">
        <v>315</v>
      </c>
      <c r="J830" s="602">
        <v>36</v>
      </c>
    </row>
    <row r="831" spans="2:10">
      <c r="B831" s="607" t="s">
        <v>314</v>
      </c>
      <c r="C831" s="606">
        <v>11</v>
      </c>
      <c r="D831" s="605">
        <v>43006</v>
      </c>
      <c r="E831" s="602" t="s">
        <v>283</v>
      </c>
      <c r="F831" s="604">
        <v>2.93</v>
      </c>
      <c r="G831" s="604" t="s">
        <v>305</v>
      </c>
      <c r="H831" s="602" t="s">
        <v>286</v>
      </c>
      <c r="I831" s="603" t="s">
        <v>294</v>
      </c>
      <c r="J831" s="602">
        <v>40</v>
      </c>
    </row>
    <row r="832" spans="2:10">
      <c r="B832" s="607" t="s">
        <v>314</v>
      </c>
      <c r="C832" s="606">
        <v>12</v>
      </c>
      <c r="D832" s="605">
        <v>43031</v>
      </c>
      <c r="E832" s="602" t="s">
        <v>283</v>
      </c>
      <c r="F832" s="604">
        <v>2.93</v>
      </c>
      <c r="G832" s="604" t="s">
        <v>305</v>
      </c>
      <c r="H832" s="602" t="s">
        <v>286</v>
      </c>
      <c r="I832" s="603" t="s">
        <v>330</v>
      </c>
      <c r="J832" s="602">
        <v>43</v>
      </c>
    </row>
    <row r="833" spans="2:10">
      <c r="B833" s="607" t="s">
        <v>314</v>
      </c>
      <c r="C833" s="606">
        <v>13</v>
      </c>
      <c r="D833" s="605">
        <v>43032</v>
      </c>
      <c r="E833" s="602" t="s">
        <v>283</v>
      </c>
      <c r="F833" s="604">
        <v>2.93</v>
      </c>
      <c r="G833" s="604" t="s">
        <v>305</v>
      </c>
      <c r="H833" s="602" t="s">
        <v>286</v>
      </c>
      <c r="I833" s="603" t="s">
        <v>330</v>
      </c>
      <c r="J833" s="602">
        <v>46</v>
      </c>
    </row>
    <row r="834" spans="2:10">
      <c r="B834" s="607" t="s">
        <v>314</v>
      </c>
      <c r="C834" s="606">
        <v>14</v>
      </c>
      <c r="D834" s="605">
        <v>43033</v>
      </c>
      <c r="E834" s="602" t="s">
        <v>283</v>
      </c>
      <c r="F834" s="604">
        <v>2.93</v>
      </c>
      <c r="G834" s="604" t="s">
        <v>305</v>
      </c>
      <c r="H834" s="602" t="s">
        <v>286</v>
      </c>
      <c r="I834" s="603" t="s">
        <v>330</v>
      </c>
      <c r="J834" s="602">
        <v>49</v>
      </c>
    </row>
    <row r="835" spans="2:10">
      <c r="B835" s="607" t="s">
        <v>314</v>
      </c>
      <c r="C835" s="606">
        <v>15</v>
      </c>
      <c r="D835" s="605">
        <v>43034</v>
      </c>
      <c r="E835" s="602" t="s">
        <v>283</v>
      </c>
      <c r="F835" s="604">
        <v>2.93</v>
      </c>
      <c r="G835" s="604" t="s">
        <v>305</v>
      </c>
      <c r="H835" s="602" t="s">
        <v>286</v>
      </c>
      <c r="I835" s="603" t="s">
        <v>274</v>
      </c>
      <c r="J835" s="602">
        <v>50</v>
      </c>
    </row>
    <row r="836" spans="2:10">
      <c r="B836" s="607" t="s">
        <v>314</v>
      </c>
      <c r="C836" s="606">
        <v>16</v>
      </c>
      <c r="D836" s="605">
        <v>43060</v>
      </c>
      <c r="E836" s="602" t="s">
        <v>283</v>
      </c>
      <c r="F836" s="604">
        <v>2.93</v>
      </c>
      <c r="G836" s="604" t="s">
        <v>305</v>
      </c>
      <c r="H836" s="602" t="s">
        <v>286</v>
      </c>
      <c r="I836" s="603" t="s">
        <v>319</v>
      </c>
      <c r="J836" s="602">
        <v>51</v>
      </c>
    </row>
    <row r="837" spans="2:10">
      <c r="B837" s="607" t="s">
        <v>314</v>
      </c>
      <c r="C837" s="606">
        <v>17</v>
      </c>
      <c r="D837" s="605">
        <v>43061</v>
      </c>
      <c r="E837" s="602" t="s">
        <v>283</v>
      </c>
      <c r="F837" s="604">
        <v>2.93</v>
      </c>
      <c r="G837" s="604" t="s">
        <v>305</v>
      </c>
      <c r="H837" s="602" t="s">
        <v>286</v>
      </c>
      <c r="I837" s="603" t="s">
        <v>319</v>
      </c>
      <c r="J837" s="602">
        <v>52</v>
      </c>
    </row>
    <row r="838" spans="2:10">
      <c r="B838" s="607" t="s">
        <v>314</v>
      </c>
      <c r="C838" s="606">
        <v>18</v>
      </c>
      <c r="D838" s="605">
        <v>43095</v>
      </c>
      <c r="E838" s="602" t="s">
        <v>283</v>
      </c>
      <c r="F838" s="604">
        <v>1.82</v>
      </c>
      <c r="G838" s="604" t="s">
        <v>305</v>
      </c>
      <c r="H838" s="602" t="s">
        <v>286</v>
      </c>
      <c r="I838" s="603" t="s">
        <v>274</v>
      </c>
      <c r="J838" s="602">
        <v>53</v>
      </c>
    </row>
    <row r="839" spans="2:10">
      <c r="B839" s="607"/>
      <c r="C839" s="606"/>
      <c r="D839" s="605"/>
      <c r="E839" s="602"/>
      <c r="F839" s="604"/>
      <c r="G839" s="604"/>
      <c r="H839" s="602"/>
      <c r="I839" s="603"/>
      <c r="J839" s="602"/>
    </row>
    <row r="840" spans="2:10">
      <c r="B840" s="607" t="s">
        <v>316</v>
      </c>
      <c r="C840" s="606">
        <v>1</v>
      </c>
      <c r="D840" s="605">
        <v>42878</v>
      </c>
      <c r="E840" s="602" t="s">
        <v>299</v>
      </c>
      <c r="F840" s="604">
        <v>8.1436364024217127</v>
      </c>
      <c r="G840" s="604" t="s">
        <v>303</v>
      </c>
      <c r="H840" s="602" t="s">
        <v>275</v>
      </c>
      <c r="I840" s="603" t="s">
        <v>293</v>
      </c>
      <c r="J840" s="602">
        <v>2</v>
      </c>
    </row>
    <row r="841" spans="2:10">
      <c r="B841" s="607" t="s">
        <v>316</v>
      </c>
      <c r="C841" s="606">
        <v>2</v>
      </c>
      <c r="D841" s="605">
        <v>42907</v>
      </c>
      <c r="E841" s="602" t="s">
        <v>283</v>
      </c>
      <c r="F841" s="604">
        <v>2.7775893982543867</v>
      </c>
      <c r="G841" s="604" t="s">
        <v>303</v>
      </c>
      <c r="H841" s="602" t="s">
        <v>275</v>
      </c>
      <c r="I841" s="603" t="s">
        <v>317</v>
      </c>
      <c r="J841" s="602">
        <v>4</v>
      </c>
    </row>
    <row r="842" spans="2:10">
      <c r="B842" s="607" t="s">
        <v>316</v>
      </c>
      <c r="C842" s="606">
        <v>3</v>
      </c>
      <c r="D842" s="605">
        <v>42948</v>
      </c>
      <c r="E842" s="602" t="s">
        <v>283</v>
      </c>
      <c r="F842" s="604">
        <v>11.524976984310825</v>
      </c>
      <c r="G842" s="604" t="s">
        <v>303</v>
      </c>
      <c r="H842" s="602" t="s">
        <v>275</v>
      </c>
      <c r="I842" s="603" t="s">
        <v>317</v>
      </c>
      <c r="J842" s="602">
        <v>6</v>
      </c>
    </row>
    <row r="843" spans="2:10">
      <c r="B843" s="607" t="s">
        <v>316</v>
      </c>
      <c r="C843" s="606">
        <v>4</v>
      </c>
      <c r="D843" s="605">
        <v>42949</v>
      </c>
      <c r="E843" s="602" t="s">
        <v>283</v>
      </c>
      <c r="F843" s="604">
        <v>13.558427556926452</v>
      </c>
      <c r="G843" s="604" t="s">
        <v>303</v>
      </c>
      <c r="H843" s="602" t="s">
        <v>275</v>
      </c>
      <c r="I843" s="603" t="s">
        <v>319</v>
      </c>
      <c r="J843" s="602">
        <v>7</v>
      </c>
    </row>
    <row r="844" spans="2:10">
      <c r="B844" s="607" t="s">
        <v>316</v>
      </c>
      <c r="C844" s="606">
        <v>5</v>
      </c>
      <c r="D844" s="605">
        <v>42975</v>
      </c>
      <c r="E844" s="602" t="s">
        <v>283</v>
      </c>
      <c r="F844" s="604">
        <v>8.4039723256253218</v>
      </c>
      <c r="G844" s="604" t="s">
        <v>303</v>
      </c>
      <c r="H844" s="602" t="s">
        <v>275</v>
      </c>
      <c r="I844" s="603" t="s">
        <v>360</v>
      </c>
      <c r="J844" s="602">
        <v>10</v>
      </c>
    </row>
    <row r="845" spans="2:10">
      <c r="B845" s="607" t="s">
        <v>316</v>
      </c>
      <c r="C845" s="606">
        <v>6</v>
      </c>
      <c r="D845" s="605">
        <v>42976</v>
      </c>
      <c r="E845" s="602" t="s">
        <v>283</v>
      </c>
      <c r="F845" s="604">
        <v>9.4017638375934158</v>
      </c>
      <c r="G845" s="604" t="s">
        <v>303</v>
      </c>
      <c r="H845" s="602" t="s">
        <v>275</v>
      </c>
      <c r="I845" s="603" t="s">
        <v>317</v>
      </c>
      <c r="J845" s="602">
        <v>12</v>
      </c>
    </row>
    <row r="846" spans="2:10">
      <c r="B846" s="607" t="s">
        <v>316</v>
      </c>
      <c r="C846" s="606">
        <v>7</v>
      </c>
      <c r="D846" s="605">
        <v>42978</v>
      </c>
      <c r="E846" s="602" t="s">
        <v>283</v>
      </c>
      <c r="F846" s="604">
        <v>12.463495129313692</v>
      </c>
      <c r="G846" s="604" t="s">
        <v>303</v>
      </c>
      <c r="H846" s="602" t="s">
        <v>275</v>
      </c>
      <c r="I846" s="603" t="s">
        <v>319</v>
      </c>
      <c r="J846" s="602">
        <v>13</v>
      </c>
    </row>
    <row r="847" spans="2:10">
      <c r="B847" s="607" t="s">
        <v>316</v>
      </c>
      <c r="C847" s="606">
        <v>8</v>
      </c>
      <c r="D847" s="605">
        <v>42979</v>
      </c>
      <c r="E847" s="602" t="s">
        <v>283</v>
      </c>
      <c r="F847" s="604">
        <v>11.062827411091414</v>
      </c>
      <c r="G847" s="604" t="s">
        <v>303</v>
      </c>
      <c r="H847" s="602" t="s">
        <v>275</v>
      </c>
      <c r="I847" s="603" t="s">
        <v>317</v>
      </c>
      <c r="J847" s="602">
        <v>15</v>
      </c>
    </row>
    <row r="848" spans="2:10">
      <c r="B848" s="607" t="s">
        <v>316</v>
      </c>
      <c r="C848" s="606">
        <v>9</v>
      </c>
      <c r="D848" s="605">
        <v>43031</v>
      </c>
      <c r="E848" s="602" t="s">
        <v>283</v>
      </c>
      <c r="F848" s="604">
        <v>10.614607263034857</v>
      </c>
      <c r="G848" s="604" t="s">
        <v>303</v>
      </c>
      <c r="H848" s="602" t="s">
        <v>275</v>
      </c>
      <c r="I848" s="603" t="s">
        <v>319</v>
      </c>
      <c r="J848" s="602">
        <v>16</v>
      </c>
    </row>
    <row r="849" spans="2:10">
      <c r="B849" s="607" t="s">
        <v>316</v>
      </c>
      <c r="C849" s="606">
        <v>10</v>
      </c>
      <c r="D849" s="605">
        <v>43032</v>
      </c>
      <c r="E849" s="602" t="s">
        <v>283</v>
      </c>
      <c r="F849" s="604">
        <v>10.145538792856865</v>
      </c>
      <c r="G849" s="604" t="s">
        <v>303</v>
      </c>
      <c r="H849" s="602" t="s">
        <v>275</v>
      </c>
      <c r="I849" s="603" t="s">
        <v>319</v>
      </c>
      <c r="J849" s="602">
        <v>17</v>
      </c>
    </row>
    <row r="850" spans="2:10">
      <c r="B850" s="607" t="s">
        <v>316</v>
      </c>
      <c r="C850" s="606">
        <v>11</v>
      </c>
      <c r="D850" s="605">
        <v>43033</v>
      </c>
      <c r="E850" s="602" t="s">
        <v>283</v>
      </c>
      <c r="F850" s="604">
        <v>11.510456682711476</v>
      </c>
      <c r="G850" s="604" t="s">
        <v>303</v>
      </c>
      <c r="H850" s="602" t="s">
        <v>275</v>
      </c>
      <c r="I850" s="603" t="s">
        <v>319</v>
      </c>
      <c r="J850" s="602">
        <v>18</v>
      </c>
    </row>
    <row r="851" spans="2:10">
      <c r="B851" s="607"/>
      <c r="C851" s="606"/>
      <c r="D851" s="605"/>
      <c r="E851" s="602"/>
      <c r="F851" s="604"/>
      <c r="G851" s="604"/>
      <c r="H851" s="602"/>
      <c r="I851" s="603"/>
      <c r="J851" s="602"/>
    </row>
    <row r="852" spans="2:10">
      <c r="B852" s="607" t="s">
        <v>316</v>
      </c>
      <c r="C852" s="606">
        <v>1</v>
      </c>
      <c r="D852" s="605">
        <v>42878</v>
      </c>
      <c r="E852" s="602" t="s">
        <v>299</v>
      </c>
      <c r="F852" s="604">
        <v>2.3550659592296466</v>
      </c>
      <c r="G852" s="604" t="s">
        <v>303</v>
      </c>
      <c r="H852" s="602" t="s">
        <v>287</v>
      </c>
      <c r="I852" s="603" t="s">
        <v>293</v>
      </c>
      <c r="J852" s="602">
        <v>2</v>
      </c>
    </row>
    <row r="853" spans="2:10">
      <c r="B853" s="607" t="s">
        <v>316</v>
      </c>
      <c r="C853" s="606">
        <v>2</v>
      </c>
      <c r="D853" s="605">
        <v>42907</v>
      </c>
      <c r="E853" s="602" t="s">
        <v>283</v>
      </c>
      <c r="F853" s="604">
        <v>1.7067820557504785</v>
      </c>
      <c r="G853" s="604" t="s">
        <v>303</v>
      </c>
      <c r="H853" s="602" t="s">
        <v>287</v>
      </c>
      <c r="I853" s="603" t="s">
        <v>317</v>
      </c>
      <c r="J853" s="602">
        <v>4</v>
      </c>
    </row>
    <row r="854" spans="2:10">
      <c r="B854" s="607" t="s">
        <v>316</v>
      </c>
      <c r="C854" s="606">
        <v>3</v>
      </c>
      <c r="D854" s="605">
        <v>42948</v>
      </c>
      <c r="E854" s="602" t="s">
        <v>283</v>
      </c>
      <c r="F854" s="604">
        <v>4.1599038532495634</v>
      </c>
      <c r="G854" s="604" t="s">
        <v>303</v>
      </c>
      <c r="H854" s="602" t="s">
        <v>287</v>
      </c>
      <c r="I854" s="603" t="s">
        <v>317</v>
      </c>
      <c r="J854" s="602">
        <v>6</v>
      </c>
    </row>
    <row r="855" spans="2:10">
      <c r="B855" s="607" t="s">
        <v>316</v>
      </c>
      <c r="C855" s="606">
        <v>4</v>
      </c>
      <c r="D855" s="605">
        <v>42949</v>
      </c>
      <c r="E855" s="602" t="s">
        <v>283</v>
      </c>
      <c r="F855" s="604">
        <v>4.0314653754840366</v>
      </c>
      <c r="G855" s="604" t="s">
        <v>303</v>
      </c>
      <c r="H855" s="602" t="s">
        <v>287</v>
      </c>
      <c r="I855" s="603" t="s">
        <v>319</v>
      </c>
      <c r="J855" s="602">
        <v>7</v>
      </c>
    </row>
    <row r="856" spans="2:10">
      <c r="B856" s="607" t="s">
        <v>316</v>
      </c>
      <c r="C856" s="606">
        <v>5</v>
      </c>
      <c r="D856" s="605">
        <v>42975</v>
      </c>
      <c r="E856" s="602" t="s">
        <v>283</v>
      </c>
      <c r="F856" s="604">
        <v>4.4807460350845432</v>
      </c>
      <c r="G856" s="604" t="s">
        <v>303</v>
      </c>
      <c r="H856" s="602" t="s">
        <v>287</v>
      </c>
      <c r="I856" s="603" t="s">
        <v>360</v>
      </c>
      <c r="J856" s="602">
        <v>10</v>
      </c>
    </row>
    <row r="857" spans="2:10">
      <c r="B857" s="607" t="s">
        <v>316</v>
      </c>
      <c r="C857" s="606">
        <v>6</v>
      </c>
      <c r="D857" s="605">
        <v>42976</v>
      </c>
      <c r="E857" s="602" t="s">
        <v>283</v>
      </c>
      <c r="F857" s="604">
        <v>3.8050247973429303</v>
      </c>
      <c r="G857" s="604" t="s">
        <v>303</v>
      </c>
      <c r="H857" s="602" t="s">
        <v>287</v>
      </c>
      <c r="I857" s="603" t="s">
        <v>319</v>
      </c>
      <c r="J857" s="602">
        <v>11</v>
      </c>
    </row>
    <row r="858" spans="2:10">
      <c r="B858" s="607" t="s">
        <v>316</v>
      </c>
      <c r="C858" s="606">
        <v>7</v>
      </c>
      <c r="D858" s="605">
        <v>42978</v>
      </c>
      <c r="E858" s="602" t="s">
        <v>283</v>
      </c>
      <c r="F858" s="604">
        <v>4.2715637852904642</v>
      </c>
      <c r="G858" s="604" t="s">
        <v>303</v>
      </c>
      <c r="H858" s="602" t="s">
        <v>287</v>
      </c>
      <c r="I858" s="603" t="s">
        <v>319</v>
      </c>
      <c r="J858" s="602">
        <v>12</v>
      </c>
    </row>
    <row r="859" spans="2:10">
      <c r="B859" s="607" t="s">
        <v>316</v>
      </c>
      <c r="C859" s="606">
        <v>8</v>
      </c>
      <c r="D859" s="605">
        <v>42979</v>
      </c>
      <c r="E859" s="602" t="s">
        <v>283</v>
      </c>
      <c r="F859" s="604">
        <v>4.076706542040097</v>
      </c>
      <c r="G859" s="604" t="s">
        <v>303</v>
      </c>
      <c r="H859" s="602" t="s">
        <v>287</v>
      </c>
      <c r="I859" s="603" t="s">
        <v>317</v>
      </c>
      <c r="J859" s="602">
        <v>14</v>
      </c>
    </row>
    <row r="860" spans="2:10">
      <c r="B860" s="607" t="s">
        <v>316</v>
      </c>
      <c r="C860" s="606">
        <v>9</v>
      </c>
      <c r="D860" s="605">
        <v>43032</v>
      </c>
      <c r="E860" s="602" t="s">
        <v>283</v>
      </c>
      <c r="F860" s="604">
        <v>1.2559088419449951</v>
      </c>
      <c r="G860" s="604" t="s">
        <v>303</v>
      </c>
      <c r="H860" s="602" t="s">
        <v>287</v>
      </c>
      <c r="I860" s="603" t="s">
        <v>319</v>
      </c>
      <c r="J860" s="602">
        <v>15</v>
      </c>
    </row>
    <row r="861" spans="2:10">
      <c r="B861" s="607" t="s">
        <v>316</v>
      </c>
      <c r="C861" s="606">
        <v>10</v>
      </c>
      <c r="D861" s="605">
        <v>43033</v>
      </c>
      <c r="E861" s="602" t="s">
        <v>283</v>
      </c>
      <c r="F861" s="604">
        <v>2.1854525177492654</v>
      </c>
      <c r="G861" s="604" t="s">
        <v>303</v>
      </c>
      <c r="H861" s="602" t="s">
        <v>287</v>
      </c>
      <c r="I861" s="603" t="s">
        <v>319</v>
      </c>
      <c r="J861" s="602">
        <v>16</v>
      </c>
    </row>
    <row r="862" spans="2:10">
      <c r="B862" s="607"/>
      <c r="C862" s="606"/>
      <c r="D862" s="605"/>
      <c r="E862" s="602"/>
      <c r="F862" s="604"/>
      <c r="G862" s="604"/>
      <c r="H862" s="602"/>
      <c r="I862" s="603"/>
      <c r="J862" s="602"/>
    </row>
    <row r="863" spans="2:10">
      <c r="B863" s="607" t="s">
        <v>298</v>
      </c>
      <c r="C863" s="606">
        <v>1</v>
      </c>
      <c r="D863" s="605">
        <v>42878</v>
      </c>
      <c r="E863" s="602" t="s">
        <v>299</v>
      </c>
      <c r="F863" s="604">
        <v>6.7156048761959655</v>
      </c>
      <c r="G863" s="604" t="s">
        <v>303</v>
      </c>
      <c r="H863" s="602" t="s">
        <v>286</v>
      </c>
      <c r="I863" s="603" t="s">
        <v>293</v>
      </c>
      <c r="J863" s="602">
        <v>2</v>
      </c>
    </row>
    <row r="864" spans="2:10">
      <c r="B864" s="607" t="s">
        <v>316</v>
      </c>
      <c r="C864" s="606">
        <v>2</v>
      </c>
      <c r="D864" s="605">
        <v>42907</v>
      </c>
      <c r="E864" s="602" t="s">
        <v>283</v>
      </c>
      <c r="F864" s="604">
        <v>4.4326531420312536</v>
      </c>
      <c r="G864" s="604" t="s">
        <v>303</v>
      </c>
      <c r="H864" s="602" t="s">
        <v>286</v>
      </c>
      <c r="I864" s="603" t="s">
        <v>317</v>
      </c>
      <c r="J864" s="602">
        <v>4</v>
      </c>
    </row>
    <row r="865" spans="2:10">
      <c r="B865" s="607" t="s">
        <v>316</v>
      </c>
      <c r="C865" s="606">
        <v>3</v>
      </c>
      <c r="D865" s="605">
        <v>42948</v>
      </c>
      <c r="E865" s="602" t="s">
        <v>283</v>
      </c>
      <c r="F865" s="604">
        <v>6.8516202010625911</v>
      </c>
      <c r="G865" s="604" t="s">
        <v>303</v>
      </c>
      <c r="H865" s="602" t="s">
        <v>286</v>
      </c>
      <c r="I865" s="603" t="s">
        <v>317</v>
      </c>
      <c r="J865" s="602">
        <v>6</v>
      </c>
    </row>
    <row r="866" spans="2:10">
      <c r="B866" s="607" t="s">
        <v>316</v>
      </c>
      <c r="C866" s="606">
        <v>4</v>
      </c>
      <c r="D866" s="605">
        <v>42949</v>
      </c>
      <c r="E866" s="602" t="s">
        <v>283</v>
      </c>
      <c r="F866" s="604">
        <v>10.126901513709484</v>
      </c>
      <c r="G866" s="604" t="s">
        <v>303</v>
      </c>
      <c r="H866" s="602" t="s">
        <v>286</v>
      </c>
      <c r="I866" s="603" t="s">
        <v>319</v>
      </c>
      <c r="J866" s="602">
        <v>7</v>
      </c>
    </row>
    <row r="867" spans="2:10">
      <c r="B867" s="607" t="s">
        <v>316</v>
      </c>
      <c r="C867" s="606">
        <v>5</v>
      </c>
      <c r="D867" s="605">
        <v>42975</v>
      </c>
      <c r="E867" s="602" t="s">
        <v>283</v>
      </c>
      <c r="F867" s="604">
        <v>7.3337978770110208</v>
      </c>
      <c r="G867" s="604" t="s">
        <v>303</v>
      </c>
      <c r="H867" s="602" t="s">
        <v>286</v>
      </c>
      <c r="I867" s="603" t="s">
        <v>360</v>
      </c>
      <c r="J867" s="602">
        <v>10</v>
      </c>
    </row>
    <row r="868" spans="2:10">
      <c r="B868" s="607" t="s">
        <v>316</v>
      </c>
      <c r="C868" s="606">
        <v>6</v>
      </c>
      <c r="D868" s="605">
        <v>42976</v>
      </c>
      <c r="E868" s="602" t="s">
        <v>283</v>
      </c>
      <c r="F868" s="604">
        <v>8.4965107513500104</v>
      </c>
      <c r="G868" s="604" t="s">
        <v>303</v>
      </c>
      <c r="H868" s="602" t="s">
        <v>286</v>
      </c>
      <c r="I868" s="603" t="s">
        <v>317</v>
      </c>
      <c r="J868" s="602">
        <v>12</v>
      </c>
    </row>
    <row r="869" spans="2:10">
      <c r="B869" s="607" t="s">
        <v>316</v>
      </c>
      <c r="C869" s="606">
        <v>7</v>
      </c>
      <c r="D869" s="605">
        <v>42978</v>
      </c>
      <c r="E869" s="602" t="s">
        <v>283</v>
      </c>
      <c r="F869" s="604">
        <v>8.6806240568540556</v>
      </c>
      <c r="G869" s="604" t="s">
        <v>303</v>
      </c>
      <c r="H869" s="602" t="s">
        <v>286</v>
      </c>
      <c r="I869" s="603" t="s">
        <v>319</v>
      </c>
      <c r="J869" s="602">
        <v>13</v>
      </c>
    </row>
    <row r="870" spans="2:10">
      <c r="B870" s="607" t="s">
        <v>316</v>
      </c>
      <c r="C870" s="606">
        <v>8</v>
      </c>
      <c r="D870" s="605">
        <v>42979</v>
      </c>
      <c r="E870" s="602" t="s">
        <v>283</v>
      </c>
      <c r="F870" s="604">
        <v>8.4929237152327399</v>
      </c>
      <c r="G870" s="604" t="s">
        <v>303</v>
      </c>
      <c r="H870" s="602" t="s">
        <v>286</v>
      </c>
      <c r="I870" s="603" t="s">
        <v>317</v>
      </c>
      <c r="J870" s="602">
        <v>15</v>
      </c>
    </row>
    <row r="871" spans="2:10">
      <c r="B871" s="607" t="s">
        <v>316</v>
      </c>
      <c r="C871" s="606">
        <v>9</v>
      </c>
      <c r="D871" s="605">
        <v>43031</v>
      </c>
      <c r="E871" s="602" t="s">
        <v>283</v>
      </c>
      <c r="F871" s="604">
        <v>7.031706267274231</v>
      </c>
      <c r="G871" s="604" t="s">
        <v>303</v>
      </c>
      <c r="H871" s="602" t="s">
        <v>286</v>
      </c>
      <c r="I871" s="603" t="s">
        <v>319</v>
      </c>
      <c r="J871" s="602">
        <v>16</v>
      </c>
    </row>
    <row r="872" spans="2:10">
      <c r="B872" s="607" t="s">
        <v>316</v>
      </c>
      <c r="C872" s="606">
        <v>10</v>
      </c>
      <c r="D872" s="605">
        <v>43032</v>
      </c>
      <c r="E872" s="602" t="s">
        <v>283</v>
      </c>
      <c r="F872" s="604">
        <v>6.0105052212396997</v>
      </c>
      <c r="G872" s="604" t="s">
        <v>303</v>
      </c>
      <c r="H872" s="602" t="s">
        <v>286</v>
      </c>
      <c r="I872" s="603" t="s">
        <v>319</v>
      </c>
      <c r="J872" s="602">
        <v>17</v>
      </c>
    </row>
    <row r="873" spans="2:10">
      <c r="B873" s="607" t="s">
        <v>316</v>
      </c>
      <c r="C873" s="606">
        <v>11</v>
      </c>
      <c r="D873" s="605">
        <v>43033</v>
      </c>
      <c r="E873" s="602" t="s">
        <v>283</v>
      </c>
      <c r="F873" s="604">
        <v>8.3817575145778545</v>
      </c>
      <c r="G873" s="604" t="s">
        <v>303</v>
      </c>
      <c r="H873" s="602" t="s">
        <v>286</v>
      </c>
      <c r="I873" s="603" t="s">
        <v>319</v>
      </c>
      <c r="J873" s="602">
        <v>18</v>
      </c>
    </row>
    <row r="874" spans="2:10">
      <c r="B874" s="607"/>
      <c r="C874" s="606"/>
      <c r="D874" s="605"/>
      <c r="E874" s="602"/>
      <c r="F874" s="604"/>
      <c r="G874" s="604"/>
      <c r="H874" s="602"/>
      <c r="I874" s="603"/>
      <c r="J874" s="602"/>
    </row>
    <row r="875" spans="2:10">
      <c r="B875" s="607" t="s">
        <v>298</v>
      </c>
      <c r="C875" s="606">
        <v>1</v>
      </c>
      <c r="D875" s="605">
        <v>42878</v>
      </c>
      <c r="E875" s="602" t="s">
        <v>299</v>
      </c>
      <c r="F875" s="604">
        <v>0.9090264258400268</v>
      </c>
      <c r="G875" s="604" t="s">
        <v>303</v>
      </c>
      <c r="H875" s="602" t="s">
        <v>284</v>
      </c>
      <c r="I875" s="603" t="s">
        <v>293</v>
      </c>
      <c r="J875" s="602">
        <v>2</v>
      </c>
    </row>
    <row r="876" spans="2:10">
      <c r="B876" s="607" t="s">
        <v>316</v>
      </c>
      <c r="C876" s="606">
        <v>2</v>
      </c>
      <c r="D876" s="605">
        <v>42907</v>
      </c>
      <c r="E876" s="602" t="s">
        <v>283</v>
      </c>
      <c r="F876" s="604">
        <v>1.310081678992137</v>
      </c>
      <c r="G876" s="604" t="s">
        <v>303</v>
      </c>
      <c r="H876" s="602" t="s">
        <v>284</v>
      </c>
      <c r="I876" s="603" t="s">
        <v>317</v>
      </c>
      <c r="J876" s="602">
        <v>4</v>
      </c>
    </row>
    <row r="877" spans="2:10">
      <c r="B877" s="607" t="s">
        <v>316</v>
      </c>
      <c r="C877" s="606">
        <v>3</v>
      </c>
      <c r="D877" s="605">
        <v>42948</v>
      </c>
      <c r="E877" s="602" t="s">
        <v>283</v>
      </c>
      <c r="F877" s="604">
        <v>1.8290904589395496</v>
      </c>
      <c r="G877" s="604" t="s">
        <v>303</v>
      </c>
      <c r="H877" s="602" t="s">
        <v>284</v>
      </c>
      <c r="I877" s="603" t="s">
        <v>317</v>
      </c>
      <c r="J877" s="602">
        <v>6</v>
      </c>
    </row>
    <row r="878" spans="2:10">
      <c r="B878" s="607" t="s">
        <v>316</v>
      </c>
      <c r="C878" s="606">
        <v>4</v>
      </c>
      <c r="D878" s="605">
        <v>42949</v>
      </c>
      <c r="E878" s="602" t="s">
        <v>283</v>
      </c>
      <c r="F878" s="604">
        <v>1.5593142703931531</v>
      </c>
      <c r="G878" s="604" t="s">
        <v>303</v>
      </c>
      <c r="H878" s="602" t="s">
        <v>284</v>
      </c>
      <c r="I878" s="603" t="s">
        <v>319</v>
      </c>
      <c r="J878" s="602">
        <v>7</v>
      </c>
    </row>
    <row r="879" spans="2:10">
      <c r="B879" s="607" t="s">
        <v>316</v>
      </c>
      <c r="C879" s="606">
        <v>5</v>
      </c>
      <c r="D879" s="605">
        <v>42975</v>
      </c>
      <c r="E879" s="602" t="s">
        <v>283</v>
      </c>
      <c r="F879" s="604">
        <v>1.5356717686224535</v>
      </c>
      <c r="G879" s="604" t="s">
        <v>303</v>
      </c>
      <c r="H879" s="602" t="s">
        <v>284</v>
      </c>
      <c r="I879" s="603" t="s">
        <v>360</v>
      </c>
      <c r="J879" s="602">
        <v>10</v>
      </c>
    </row>
    <row r="880" spans="2:10">
      <c r="B880" s="607" t="s">
        <v>316</v>
      </c>
      <c r="C880" s="606">
        <v>6</v>
      </c>
      <c r="D880" s="605">
        <v>42976</v>
      </c>
      <c r="E880" s="602" t="s">
        <v>283</v>
      </c>
      <c r="F880" s="604">
        <v>1.7087614469562058</v>
      </c>
      <c r="G880" s="604" t="s">
        <v>303</v>
      </c>
      <c r="H880" s="602" t="s">
        <v>284</v>
      </c>
      <c r="I880" s="603" t="s">
        <v>319</v>
      </c>
      <c r="J880" s="602">
        <v>11</v>
      </c>
    </row>
    <row r="881" spans="2:10">
      <c r="B881" s="607" t="s">
        <v>316</v>
      </c>
      <c r="C881" s="606">
        <v>7</v>
      </c>
      <c r="D881" s="605">
        <v>42978</v>
      </c>
      <c r="E881" s="602" t="s">
        <v>283</v>
      </c>
      <c r="F881" s="604">
        <v>1.8243886191910286</v>
      </c>
      <c r="G881" s="604" t="s">
        <v>303</v>
      </c>
      <c r="H881" s="602" t="s">
        <v>284</v>
      </c>
      <c r="I881" s="603" t="s">
        <v>319</v>
      </c>
      <c r="J881" s="602">
        <v>12</v>
      </c>
    </row>
    <row r="882" spans="2:10">
      <c r="B882" s="607" t="s">
        <v>316</v>
      </c>
      <c r="C882" s="606">
        <v>8</v>
      </c>
      <c r="D882" s="605">
        <v>42979</v>
      </c>
      <c r="E882" s="602" t="s">
        <v>283</v>
      </c>
      <c r="F882" s="604">
        <v>1.5761335397604452</v>
      </c>
      <c r="G882" s="604" t="s">
        <v>303</v>
      </c>
      <c r="H882" s="602" t="s">
        <v>284</v>
      </c>
      <c r="I882" s="603" t="s">
        <v>317</v>
      </c>
      <c r="J882" s="602">
        <v>14</v>
      </c>
    </row>
    <row r="883" spans="2:10">
      <c r="B883" s="607" t="s">
        <v>316</v>
      </c>
      <c r="C883" s="606">
        <v>9</v>
      </c>
      <c r="D883" s="605">
        <v>43031</v>
      </c>
      <c r="E883" s="602" t="s">
        <v>283</v>
      </c>
      <c r="F883" s="604">
        <v>0.77810344981848412</v>
      </c>
      <c r="G883" s="604" t="s">
        <v>303</v>
      </c>
      <c r="H883" s="602" t="s">
        <v>284</v>
      </c>
      <c r="I883" s="603" t="s">
        <v>319</v>
      </c>
      <c r="J883" s="602">
        <v>15</v>
      </c>
    </row>
    <row r="884" spans="2:10">
      <c r="B884" s="607" t="s">
        <v>316</v>
      </c>
      <c r="C884" s="606">
        <v>10</v>
      </c>
      <c r="D884" s="605">
        <v>43032</v>
      </c>
      <c r="E884" s="602" t="s">
        <v>283</v>
      </c>
      <c r="F884" s="604">
        <v>0.88632277047022323</v>
      </c>
      <c r="G884" s="604" t="s">
        <v>303</v>
      </c>
      <c r="H884" s="602" t="s">
        <v>284</v>
      </c>
      <c r="I884" s="603" t="s">
        <v>319</v>
      </c>
      <c r="J884" s="602">
        <v>16</v>
      </c>
    </row>
    <row r="885" spans="2:10">
      <c r="B885" s="607" t="s">
        <v>316</v>
      </c>
      <c r="C885" s="606">
        <v>11</v>
      </c>
      <c r="D885" s="605">
        <v>43033</v>
      </c>
      <c r="E885" s="602" t="s">
        <v>283</v>
      </c>
      <c r="F885" s="604">
        <v>0.68576611764637407</v>
      </c>
      <c r="G885" s="604" t="s">
        <v>303</v>
      </c>
      <c r="H885" s="602" t="s">
        <v>284</v>
      </c>
      <c r="I885" s="603" t="s">
        <v>319</v>
      </c>
      <c r="J885" s="602">
        <v>17</v>
      </c>
    </row>
    <row r="886" spans="2:10">
      <c r="B886" s="607"/>
      <c r="C886" s="606"/>
      <c r="D886" s="605"/>
      <c r="E886" s="602"/>
      <c r="F886" s="604"/>
      <c r="G886" s="604"/>
      <c r="H886" s="602"/>
      <c r="I886" s="603"/>
      <c r="J886" s="602"/>
    </row>
    <row r="887" spans="2:10">
      <c r="B887" s="607" t="s">
        <v>298</v>
      </c>
      <c r="C887" s="606">
        <v>1</v>
      </c>
      <c r="D887" s="605">
        <v>42878</v>
      </c>
      <c r="E887" s="602" t="s">
        <v>299</v>
      </c>
      <c r="F887" s="604">
        <v>2.22227395134398</v>
      </c>
      <c r="G887" s="604" t="s">
        <v>303</v>
      </c>
      <c r="H887" s="602" t="s">
        <v>276</v>
      </c>
      <c r="I887" s="603" t="s">
        <v>293</v>
      </c>
      <c r="J887" s="602">
        <v>2</v>
      </c>
    </row>
    <row r="888" spans="2:10">
      <c r="B888" s="607" t="s">
        <v>316</v>
      </c>
      <c r="C888" s="606">
        <v>2</v>
      </c>
      <c r="D888" s="605">
        <v>42907</v>
      </c>
      <c r="E888" s="602" t="s">
        <v>283</v>
      </c>
      <c r="F888" s="604">
        <v>1.5789529909494544</v>
      </c>
      <c r="G888" s="604" t="s">
        <v>303</v>
      </c>
      <c r="H888" s="602" t="s">
        <v>276</v>
      </c>
      <c r="I888" s="603" t="s">
        <v>317</v>
      </c>
      <c r="J888" s="602">
        <v>4</v>
      </c>
    </row>
    <row r="889" spans="2:10">
      <c r="B889" s="607" t="s">
        <v>316</v>
      </c>
      <c r="C889" s="606">
        <v>3</v>
      </c>
      <c r="D889" s="605">
        <v>42948</v>
      </c>
      <c r="E889" s="602" t="s">
        <v>283</v>
      </c>
      <c r="F889" s="604">
        <v>1.968864627065861</v>
      </c>
      <c r="G889" s="604" t="s">
        <v>303</v>
      </c>
      <c r="H889" s="602" t="s">
        <v>276</v>
      </c>
      <c r="I889" s="603" t="s">
        <v>317</v>
      </c>
      <c r="J889" s="602">
        <v>6</v>
      </c>
    </row>
    <row r="890" spans="2:10">
      <c r="B890" s="607" t="s">
        <v>316</v>
      </c>
      <c r="C890" s="606">
        <v>4</v>
      </c>
      <c r="D890" s="605">
        <v>42949</v>
      </c>
      <c r="E890" s="602" t="s">
        <v>283</v>
      </c>
      <c r="F890" s="604">
        <v>2.1101245993153648</v>
      </c>
      <c r="G890" s="604" t="s">
        <v>303</v>
      </c>
      <c r="H890" s="602" t="s">
        <v>276</v>
      </c>
      <c r="I890" s="603" t="s">
        <v>319</v>
      </c>
      <c r="J890" s="602">
        <v>7</v>
      </c>
    </row>
    <row r="891" spans="2:10">
      <c r="B891" s="607" t="s">
        <v>316</v>
      </c>
      <c r="C891" s="606">
        <v>5</v>
      </c>
      <c r="D891" s="605">
        <v>42975</v>
      </c>
      <c r="E891" s="602" t="s">
        <v>283</v>
      </c>
      <c r="F891" s="604">
        <v>1.8953092943813155</v>
      </c>
      <c r="G891" s="604" t="s">
        <v>303</v>
      </c>
      <c r="H891" s="602" t="s">
        <v>276</v>
      </c>
      <c r="I891" s="603" t="s">
        <v>360</v>
      </c>
      <c r="J891" s="602">
        <v>10</v>
      </c>
    </row>
    <row r="892" spans="2:10">
      <c r="B892" s="607" t="s">
        <v>316</v>
      </c>
      <c r="C892" s="606">
        <v>6</v>
      </c>
      <c r="D892" s="605">
        <v>42976</v>
      </c>
      <c r="E892" s="602" t="s">
        <v>283</v>
      </c>
      <c r="F892" s="604">
        <v>1.9237773327576193</v>
      </c>
      <c r="G892" s="604" t="s">
        <v>303</v>
      </c>
      <c r="H892" s="602" t="s">
        <v>276</v>
      </c>
      <c r="I892" s="603" t="s">
        <v>319</v>
      </c>
      <c r="J892" s="602">
        <v>11</v>
      </c>
    </row>
    <row r="893" spans="2:10">
      <c r="B893" s="607" t="s">
        <v>316</v>
      </c>
      <c r="C893" s="606">
        <v>7</v>
      </c>
      <c r="D893" s="605">
        <v>42978</v>
      </c>
      <c r="E893" s="602" t="s">
        <v>283</v>
      </c>
      <c r="F893" s="604">
        <v>1.7144788890208875</v>
      </c>
      <c r="G893" s="604" t="s">
        <v>303</v>
      </c>
      <c r="H893" s="602" t="s">
        <v>276</v>
      </c>
      <c r="I893" s="603" t="s">
        <v>319</v>
      </c>
      <c r="J893" s="602">
        <v>12</v>
      </c>
    </row>
    <row r="894" spans="2:10">
      <c r="B894" s="607" t="s">
        <v>316</v>
      </c>
      <c r="C894" s="606">
        <v>8</v>
      </c>
      <c r="D894" s="605">
        <v>42979</v>
      </c>
      <c r="E894" s="602" t="s">
        <v>283</v>
      </c>
      <c r="F894" s="604">
        <v>1.8408435740654898</v>
      </c>
      <c r="G894" s="604" t="s">
        <v>303</v>
      </c>
      <c r="H894" s="602" t="s">
        <v>276</v>
      </c>
      <c r="I894" s="603" t="s">
        <v>317</v>
      </c>
      <c r="J894" s="602">
        <v>14</v>
      </c>
    </row>
    <row r="895" spans="2:10">
      <c r="B895" s="607" t="s">
        <v>316</v>
      </c>
      <c r="C895" s="606">
        <v>9</v>
      </c>
      <c r="D895" s="605">
        <v>43031</v>
      </c>
      <c r="E895" s="602" t="s">
        <v>283</v>
      </c>
      <c r="F895" s="604">
        <v>2.0087249112177785</v>
      </c>
      <c r="G895" s="604" t="s">
        <v>303</v>
      </c>
      <c r="H895" s="602" t="s">
        <v>276</v>
      </c>
      <c r="I895" s="603" t="s">
        <v>319</v>
      </c>
      <c r="J895" s="602">
        <v>15</v>
      </c>
    </row>
    <row r="896" spans="2:10">
      <c r="B896" s="607" t="s">
        <v>316</v>
      </c>
      <c r="C896" s="606">
        <v>10</v>
      </c>
      <c r="D896" s="605">
        <v>43032</v>
      </c>
      <c r="E896" s="602" t="s">
        <v>283</v>
      </c>
      <c r="F896" s="604">
        <v>2.1032819182260201</v>
      </c>
      <c r="G896" s="604" t="s">
        <v>303</v>
      </c>
      <c r="H896" s="602" t="s">
        <v>276</v>
      </c>
      <c r="I896" s="603" t="s">
        <v>319</v>
      </c>
      <c r="J896" s="602">
        <v>16</v>
      </c>
    </row>
    <row r="897" spans="2:10">
      <c r="B897" s="607" t="s">
        <v>316</v>
      </c>
      <c r="C897" s="606">
        <v>11</v>
      </c>
      <c r="D897" s="605">
        <v>43033</v>
      </c>
      <c r="E897" s="602" t="s">
        <v>283</v>
      </c>
      <c r="F897" s="604">
        <v>2.4072101655553464</v>
      </c>
      <c r="G897" s="604" t="s">
        <v>303</v>
      </c>
      <c r="H897" s="602" t="s">
        <v>276</v>
      </c>
      <c r="I897" s="603" t="s">
        <v>319</v>
      </c>
      <c r="J897" s="602">
        <v>17</v>
      </c>
    </row>
    <row r="898" spans="2:10">
      <c r="B898" s="607"/>
      <c r="C898" s="606"/>
      <c r="D898" s="605"/>
      <c r="E898" s="602"/>
      <c r="F898" s="604"/>
      <c r="G898" s="604"/>
      <c r="H898" s="602"/>
      <c r="I898" s="603"/>
      <c r="J898" s="602"/>
    </row>
    <row r="899" spans="2:10">
      <c r="B899" s="616" t="s">
        <v>108</v>
      </c>
      <c r="C899" s="606"/>
      <c r="D899" s="605"/>
      <c r="E899" s="602"/>
      <c r="F899" s="604"/>
      <c r="G899" s="604"/>
      <c r="H899" s="602"/>
      <c r="I899" s="603"/>
      <c r="J899" s="602"/>
    </row>
    <row r="900" spans="2:10">
      <c r="B900" s="607" t="s">
        <v>355</v>
      </c>
      <c r="C900" s="606">
        <v>1</v>
      </c>
      <c r="D900" s="605">
        <v>42905</v>
      </c>
      <c r="E900" s="602" t="s">
        <v>324</v>
      </c>
      <c r="F900" s="604">
        <v>25.16</v>
      </c>
      <c r="G900" s="604" t="s">
        <v>303</v>
      </c>
      <c r="H900" s="602" t="s">
        <v>325</v>
      </c>
      <c r="I900" s="603" t="s">
        <v>327</v>
      </c>
      <c r="J900" s="602">
        <v>4</v>
      </c>
    </row>
    <row r="901" spans="2:10">
      <c r="B901" s="607" t="s">
        <v>355</v>
      </c>
      <c r="C901" s="606">
        <v>2</v>
      </c>
      <c r="D901" s="605">
        <v>42906</v>
      </c>
      <c r="E901" s="602" t="s">
        <v>324</v>
      </c>
      <c r="F901" s="604">
        <v>29.44</v>
      </c>
      <c r="G901" s="604" t="s">
        <v>303</v>
      </c>
      <c r="H901" s="602" t="s">
        <v>325</v>
      </c>
      <c r="I901" s="603" t="s">
        <v>327</v>
      </c>
      <c r="J901" s="602">
        <v>8</v>
      </c>
    </row>
    <row r="902" spans="2:10">
      <c r="B902" s="607" t="s">
        <v>355</v>
      </c>
      <c r="C902" s="606">
        <v>3</v>
      </c>
      <c r="D902" s="605">
        <v>42922</v>
      </c>
      <c r="E902" s="602" t="s">
        <v>324</v>
      </c>
      <c r="F902" s="604">
        <v>18.39</v>
      </c>
      <c r="G902" s="604" t="s">
        <v>303</v>
      </c>
      <c r="H902" s="602" t="s">
        <v>325</v>
      </c>
      <c r="I902" s="603" t="s">
        <v>327</v>
      </c>
      <c r="J902" s="602">
        <v>12</v>
      </c>
    </row>
    <row r="903" spans="2:10">
      <c r="B903" s="607" t="s">
        <v>355</v>
      </c>
      <c r="C903" s="606">
        <v>4</v>
      </c>
      <c r="D903" s="605">
        <v>42923</v>
      </c>
      <c r="E903" s="602" t="s">
        <v>324</v>
      </c>
      <c r="F903" s="604">
        <v>34.11</v>
      </c>
      <c r="G903" s="604" t="s">
        <v>303</v>
      </c>
      <c r="H903" s="602" t="s">
        <v>325</v>
      </c>
      <c r="I903" s="603" t="s">
        <v>327</v>
      </c>
      <c r="J903" s="602">
        <v>16</v>
      </c>
    </row>
    <row r="904" spans="2:10">
      <c r="B904" s="607" t="s">
        <v>355</v>
      </c>
      <c r="C904" s="606">
        <v>5</v>
      </c>
      <c r="D904" s="605">
        <v>42943</v>
      </c>
      <c r="E904" s="602" t="s">
        <v>324</v>
      </c>
      <c r="F904" s="604">
        <v>33</v>
      </c>
      <c r="G904" s="604" t="s">
        <v>305</v>
      </c>
      <c r="H904" s="602" t="s">
        <v>325</v>
      </c>
      <c r="I904" s="603" t="s">
        <v>327</v>
      </c>
      <c r="J904" s="602">
        <v>20</v>
      </c>
    </row>
    <row r="905" spans="2:10">
      <c r="B905" s="607" t="s">
        <v>355</v>
      </c>
      <c r="C905" s="606">
        <v>6</v>
      </c>
      <c r="D905" s="605">
        <v>42947</v>
      </c>
      <c r="E905" s="602" t="s">
        <v>324</v>
      </c>
      <c r="F905" s="604">
        <v>33</v>
      </c>
      <c r="G905" s="604" t="s">
        <v>305</v>
      </c>
      <c r="H905" s="602" t="s">
        <v>325</v>
      </c>
      <c r="I905" s="603" t="s">
        <v>327</v>
      </c>
      <c r="J905" s="602">
        <v>24</v>
      </c>
    </row>
    <row r="906" spans="2:10">
      <c r="B906" s="607" t="s">
        <v>355</v>
      </c>
      <c r="C906" s="606">
        <v>7</v>
      </c>
      <c r="D906" s="605">
        <v>42948</v>
      </c>
      <c r="E906" s="602" t="s">
        <v>324</v>
      </c>
      <c r="F906" s="604">
        <v>34.935260000891532</v>
      </c>
      <c r="G906" s="604" t="s">
        <v>305</v>
      </c>
      <c r="H906" s="602" t="s">
        <v>325</v>
      </c>
      <c r="I906" s="603" t="s">
        <v>327</v>
      </c>
      <c r="J906" s="602">
        <f t="shared" ref="J906:J911" si="2">J905+4</f>
        <v>28</v>
      </c>
    </row>
    <row r="907" spans="2:10">
      <c r="B907" s="607" t="s">
        <v>355</v>
      </c>
      <c r="C907" s="606">
        <v>8</v>
      </c>
      <c r="D907" s="605">
        <v>42975</v>
      </c>
      <c r="E907" s="602" t="s">
        <v>324</v>
      </c>
      <c r="F907" s="604">
        <v>34.935260000891532</v>
      </c>
      <c r="G907" s="604" t="s">
        <v>305</v>
      </c>
      <c r="H907" s="602" t="s">
        <v>325</v>
      </c>
      <c r="I907" s="603" t="s">
        <v>327</v>
      </c>
      <c r="J907" s="602">
        <f t="shared" si="2"/>
        <v>32</v>
      </c>
    </row>
    <row r="908" spans="2:10">
      <c r="B908" s="607" t="s">
        <v>355</v>
      </c>
      <c r="C908" s="606">
        <v>9</v>
      </c>
      <c r="D908" s="605">
        <v>42976</v>
      </c>
      <c r="E908" s="602" t="s">
        <v>324</v>
      </c>
      <c r="F908" s="604">
        <v>34.935260000891532</v>
      </c>
      <c r="G908" s="604" t="s">
        <v>305</v>
      </c>
      <c r="H908" s="602" t="s">
        <v>325</v>
      </c>
      <c r="I908" s="603" t="s">
        <v>327</v>
      </c>
      <c r="J908" s="602">
        <f t="shared" si="2"/>
        <v>36</v>
      </c>
    </row>
    <row r="909" spans="2:10">
      <c r="B909" s="607" t="s">
        <v>355</v>
      </c>
      <c r="C909" s="606">
        <v>10</v>
      </c>
      <c r="D909" s="605">
        <v>42978</v>
      </c>
      <c r="E909" s="602" t="s">
        <v>324</v>
      </c>
      <c r="F909" s="604">
        <v>34.935260000891532</v>
      </c>
      <c r="G909" s="604" t="s">
        <v>305</v>
      </c>
      <c r="H909" s="602" t="s">
        <v>325</v>
      </c>
      <c r="I909" s="603" t="s">
        <v>327</v>
      </c>
      <c r="J909" s="602">
        <f t="shared" si="2"/>
        <v>40</v>
      </c>
    </row>
    <row r="910" spans="2:10">
      <c r="B910" s="607" t="s">
        <v>355</v>
      </c>
      <c r="C910" s="606">
        <v>11</v>
      </c>
      <c r="D910" s="605">
        <v>42983</v>
      </c>
      <c r="E910" s="602" t="s">
        <v>324</v>
      </c>
      <c r="F910" s="604">
        <v>36.5</v>
      </c>
      <c r="G910" s="604" t="s">
        <v>305</v>
      </c>
      <c r="H910" s="602" t="s">
        <v>325</v>
      </c>
      <c r="I910" s="603" t="s">
        <v>327</v>
      </c>
      <c r="J910" s="602">
        <f t="shared" si="2"/>
        <v>44</v>
      </c>
    </row>
    <row r="911" spans="2:10">
      <c r="B911" s="607" t="s">
        <v>355</v>
      </c>
      <c r="C911" s="606">
        <v>12</v>
      </c>
      <c r="D911" s="605">
        <v>42990</v>
      </c>
      <c r="E911" s="602" t="s">
        <v>324</v>
      </c>
      <c r="F911" s="604">
        <v>36.5</v>
      </c>
      <c r="G911" s="604" t="s">
        <v>305</v>
      </c>
      <c r="H911" s="602" t="s">
        <v>325</v>
      </c>
      <c r="I911" s="603" t="s">
        <v>327</v>
      </c>
      <c r="J911" s="602">
        <f t="shared" si="2"/>
        <v>48</v>
      </c>
    </row>
    <row r="912" spans="2:10" ht="27" customHeight="1">
      <c r="B912" s="634" t="s">
        <v>23</v>
      </c>
    </row>
    <row r="913" spans="2:10">
      <c r="B913" s="703" t="s">
        <v>119</v>
      </c>
      <c r="C913" s="703"/>
      <c r="D913" s="703"/>
      <c r="E913" s="703"/>
      <c r="F913" s="703"/>
      <c r="G913" s="703"/>
      <c r="H913" s="703"/>
      <c r="I913" s="703"/>
      <c r="J913" s="703"/>
    </row>
    <row r="914" spans="2:10">
      <c r="B914" s="71" t="s">
        <v>308</v>
      </c>
    </row>
    <row r="915" spans="2:10">
      <c r="B915" s="71" t="s">
        <v>306</v>
      </c>
    </row>
    <row r="916" spans="2:10">
      <c r="B916" s="71" t="s">
        <v>152</v>
      </c>
    </row>
    <row r="917" spans="2:10">
      <c r="B917" s="71" t="s">
        <v>304</v>
      </c>
    </row>
    <row r="918" spans="2:10">
      <c r="B918" s="71" t="s">
        <v>307</v>
      </c>
    </row>
    <row r="919" spans="2:10">
      <c r="B919" s="71" t="s">
        <v>356</v>
      </c>
    </row>
    <row r="920" spans="2:10">
      <c r="B920" s="71" t="s">
        <v>190</v>
      </c>
    </row>
    <row r="921" spans="2:10">
      <c r="B921" s="71" t="s">
        <v>310</v>
      </c>
    </row>
    <row r="922" spans="2:10">
      <c r="B922" s="71" t="s">
        <v>354</v>
      </c>
    </row>
    <row r="923" spans="2:10">
      <c r="B923" s="71" t="s">
        <v>302</v>
      </c>
    </row>
    <row r="924" spans="2:10">
      <c r="B924" s="71" t="s">
        <v>120</v>
      </c>
    </row>
    <row r="925" spans="2:10">
      <c r="B925" s="71" t="s">
        <v>312</v>
      </c>
    </row>
    <row r="926" spans="2:10">
      <c r="B926" s="71" t="s">
        <v>304</v>
      </c>
    </row>
    <row r="927" spans="2:10">
      <c r="B927" s="71" t="s">
        <v>121</v>
      </c>
    </row>
    <row r="928" spans="2:10">
      <c r="B928" s="71" t="s">
        <v>356</v>
      </c>
    </row>
    <row r="929" spans="2:4">
      <c r="B929" s="71" t="s">
        <v>313</v>
      </c>
    </row>
    <row r="930" spans="2:4">
      <c r="B930" s="71" t="s">
        <v>311</v>
      </c>
    </row>
    <row r="931" spans="2:4">
      <c r="B931" s="71" t="s">
        <v>354</v>
      </c>
    </row>
    <row r="932" spans="2:4">
      <c r="B932" s="71" t="s">
        <v>266</v>
      </c>
    </row>
    <row r="933" spans="2:4">
      <c r="B933" s="71" t="s">
        <v>246</v>
      </c>
    </row>
    <row r="934" spans="2:4">
      <c r="C934" s="71"/>
      <c r="D934" s="71"/>
    </row>
    <row r="935" spans="2:4">
      <c r="C935" s="71"/>
      <c r="D935" s="71"/>
    </row>
    <row r="936" spans="2:4">
      <c r="C936" s="71"/>
      <c r="D936" s="71"/>
    </row>
    <row r="937" spans="2:4">
      <c r="C937" s="71"/>
      <c r="D937" s="71"/>
    </row>
    <row r="938" spans="2:4">
      <c r="C938" s="71"/>
      <c r="D938" s="71"/>
    </row>
    <row r="939" spans="2:4">
      <c r="C939" s="71"/>
      <c r="D939" s="71"/>
    </row>
    <row r="940" spans="2:4">
      <c r="C940" s="71"/>
      <c r="D940" s="71"/>
    </row>
    <row r="941" spans="2:4">
      <c r="C941" s="71"/>
      <c r="D941" s="71"/>
    </row>
    <row r="942" spans="2:4">
      <c r="C942" s="71"/>
      <c r="D942" s="71"/>
    </row>
    <row r="947" spans="3:4">
      <c r="C947" s="71"/>
      <c r="D947" s="71"/>
    </row>
    <row r="950" spans="3:4">
      <c r="C950" s="71"/>
      <c r="D950" s="71"/>
    </row>
    <row r="953" spans="3:4">
      <c r="C953" s="71"/>
      <c r="D953" s="71"/>
    </row>
    <row r="955" spans="3:4">
      <c r="C955" s="71"/>
      <c r="D955" s="71"/>
    </row>
    <row r="957" spans="3:4">
      <c r="C957" s="71"/>
      <c r="D957" s="71"/>
    </row>
    <row r="958" spans="3:4">
      <c r="C958" s="71"/>
      <c r="D958" s="71"/>
    </row>
    <row r="960" spans="3:4">
      <c r="C960" s="71"/>
      <c r="D960" s="71"/>
    </row>
  </sheetData>
  <mergeCells count="4">
    <mergeCell ref="A1:K1"/>
    <mergeCell ref="A2:K2"/>
    <mergeCell ref="A3:K3"/>
    <mergeCell ref="B913:J913"/>
  </mergeCells>
  <printOptions horizontalCentered="1"/>
  <pageMargins left="0.17" right="0.17" top="0.59" bottom="0.33" header="0.17" footer="0.15"/>
  <pageSetup scale="69" fitToHeight="0" orientation="landscape" r:id="rId1"/>
  <headerFooter alignWithMargins="0">
    <oddFooter>&amp;L&amp;"Calibri,Bold"&amp;F&amp;C&amp;"Calibri,Bold"&amp;K000000‐ Public  ‐&amp;R&amp;"Calibri,Bold"&amp;12A-&amp;P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77"/>
  <sheetViews>
    <sheetView showGridLines="0" view="pageBreakPreview" zoomScale="80" zoomScaleNormal="80" zoomScaleSheetLayoutView="80" zoomScalePageLayoutView="80" workbookViewId="0">
      <selection activeCell="B1" sqref="B1:X1"/>
    </sheetView>
  </sheetViews>
  <sheetFormatPr defaultRowHeight="10.199999999999999"/>
  <cols>
    <col min="1" max="1" width="1.85546875" customWidth="1"/>
    <col min="2" max="2" width="17.85546875" bestFit="1" customWidth="1"/>
    <col min="3" max="3" width="56.140625" customWidth="1"/>
    <col min="4" max="21" width="11.42578125" customWidth="1"/>
    <col min="22" max="22" width="20" customWidth="1"/>
  </cols>
  <sheetData>
    <row r="1" spans="1:22" ht="38.4" customHeight="1">
      <c r="A1" s="367"/>
      <c r="B1" s="670" t="s">
        <v>407</v>
      </c>
      <c r="C1" s="671"/>
      <c r="D1" s="671"/>
      <c r="E1" s="671"/>
      <c r="F1" s="671"/>
      <c r="G1" s="671"/>
      <c r="H1" s="671"/>
      <c r="I1" s="671"/>
      <c r="J1" s="671"/>
      <c r="K1" s="671"/>
      <c r="L1" s="671"/>
      <c r="M1" s="671"/>
      <c r="N1" s="671"/>
      <c r="O1" s="671"/>
      <c r="P1" s="671"/>
      <c r="Q1" s="671"/>
      <c r="R1" s="671"/>
      <c r="S1" s="671"/>
      <c r="T1" s="671"/>
      <c r="U1" s="671"/>
    </row>
    <row r="2" spans="1:22" ht="13.8">
      <c r="A2" s="367"/>
      <c r="B2" s="704"/>
      <c r="C2" s="704"/>
      <c r="D2" s="704"/>
      <c r="E2" s="704"/>
      <c r="F2" s="704"/>
      <c r="G2" s="704"/>
      <c r="H2" s="704"/>
      <c r="I2" s="704"/>
      <c r="J2" s="704"/>
      <c r="K2" s="704"/>
      <c r="L2" s="704"/>
      <c r="M2" s="704"/>
      <c r="N2" s="704"/>
      <c r="O2" s="704"/>
      <c r="P2" s="704"/>
      <c r="Q2" s="704"/>
      <c r="R2" s="704"/>
      <c r="S2" s="704"/>
      <c r="T2" s="704"/>
      <c r="U2" s="704"/>
    </row>
    <row r="3" spans="1:22" ht="13.8">
      <c r="A3" s="367"/>
      <c r="B3" s="367"/>
      <c r="C3" s="367"/>
      <c r="D3" s="230"/>
      <c r="E3" s="367"/>
      <c r="F3" s="367"/>
      <c r="G3" s="230"/>
      <c r="H3" s="367"/>
      <c r="I3" s="367"/>
      <c r="J3" s="230"/>
      <c r="K3" s="367"/>
      <c r="L3" s="367"/>
      <c r="M3" s="230"/>
      <c r="N3" s="367"/>
      <c r="O3" s="367"/>
      <c r="P3" s="230"/>
      <c r="Q3" s="367"/>
      <c r="R3" s="367"/>
      <c r="S3" s="230"/>
      <c r="T3" s="367"/>
      <c r="U3" s="367"/>
    </row>
    <row r="4" spans="1:22" ht="13.8">
      <c r="A4" s="367"/>
      <c r="B4" s="372"/>
      <c r="C4" s="4"/>
      <c r="D4" s="653" t="s">
        <v>1</v>
      </c>
      <c r="E4" s="654"/>
      <c r="F4" s="655"/>
      <c r="G4" s="653" t="s">
        <v>2</v>
      </c>
      <c r="H4" s="654"/>
      <c r="I4" s="655"/>
      <c r="J4" s="653" t="s">
        <v>3</v>
      </c>
      <c r="K4" s="654"/>
      <c r="L4" s="655"/>
      <c r="M4" s="653" t="s">
        <v>4</v>
      </c>
      <c r="N4" s="654"/>
      <c r="O4" s="655"/>
      <c r="P4" s="653" t="s">
        <v>5</v>
      </c>
      <c r="Q4" s="654"/>
      <c r="R4" s="655"/>
      <c r="S4" s="653" t="s">
        <v>6</v>
      </c>
      <c r="T4" s="654"/>
      <c r="U4" s="655"/>
    </row>
    <row r="5" spans="1:22" ht="45.75" customHeight="1">
      <c r="A5" s="6"/>
      <c r="B5" s="597" t="s">
        <v>228</v>
      </c>
      <c r="C5" s="598" t="s">
        <v>238</v>
      </c>
      <c r="D5" s="510" t="s">
        <v>236</v>
      </c>
      <c r="E5" s="510" t="s">
        <v>249</v>
      </c>
      <c r="F5" s="511" t="s">
        <v>250</v>
      </c>
      <c r="G5" s="510" t="s">
        <v>236</v>
      </c>
      <c r="H5" s="510" t="s">
        <v>249</v>
      </c>
      <c r="I5" s="511" t="s">
        <v>250</v>
      </c>
      <c r="J5" s="510" t="s">
        <v>236</v>
      </c>
      <c r="K5" s="510" t="s">
        <v>249</v>
      </c>
      <c r="L5" s="511" t="s">
        <v>250</v>
      </c>
      <c r="M5" s="510" t="s">
        <v>236</v>
      </c>
      <c r="N5" s="510" t="s">
        <v>249</v>
      </c>
      <c r="O5" s="511" t="s">
        <v>250</v>
      </c>
      <c r="P5" s="510" t="s">
        <v>236</v>
      </c>
      <c r="Q5" s="510" t="s">
        <v>249</v>
      </c>
      <c r="R5" s="511" t="s">
        <v>250</v>
      </c>
      <c r="S5" s="510" t="s">
        <v>236</v>
      </c>
      <c r="T5" s="510" t="s">
        <v>249</v>
      </c>
      <c r="U5" s="511" t="s">
        <v>250</v>
      </c>
      <c r="V5" s="576" t="s">
        <v>262</v>
      </c>
    </row>
    <row r="6" spans="1:22" ht="13.8">
      <c r="A6" s="13"/>
      <c r="B6" s="7"/>
      <c r="C6" s="7" t="s">
        <v>9</v>
      </c>
      <c r="D6" s="8"/>
      <c r="E6" s="9"/>
      <c r="F6" s="10"/>
      <c r="G6" s="11"/>
      <c r="H6" s="474" t="s">
        <v>229</v>
      </c>
      <c r="I6" s="475" t="s">
        <v>229</v>
      </c>
      <c r="J6" s="11"/>
      <c r="K6" s="9"/>
      <c r="L6" s="9"/>
      <c r="M6" s="11"/>
      <c r="N6" s="9"/>
      <c r="O6" s="12"/>
      <c r="P6" s="11"/>
      <c r="Q6" s="9"/>
      <c r="R6" s="12"/>
      <c r="S6" s="11"/>
      <c r="T6" s="9"/>
      <c r="U6" s="12"/>
      <c r="V6" s="542"/>
    </row>
    <row r="7" spans="1:22" ht="13.8">
      <c r="A7" s="367"/>
      <c r="B7" s="97" t="s">
        <v>230</v>
      </c>
      <c r="C7" s="413" t="s">
        <v>161</v>
      </c>
      <c r="D7" s="414">
        <v>0</v>
      </c>
      <c r="E7" s="474">
        <f>IFERROR(D7/1000*2477.4," ")</f>
        <v>0</v>
      </c>
      <c r="F7" s="475">
        <f>IFERROR(D7/1000*2421.4," ")</f>
        <v>0</v>
      </c>
      <c r="G7" s="414">
        <v>0</v>
      </c>
      <c r="H7" s="474">
        <f>IFERROR(G7/1000*2477.4," ")</f>
        <v>0</v>
      </c>
      <c r="I7" s="475">
        <f>IFERROR(G7/1000*2421.4," ")</f>
        <v>0</v>
      </c>
      <c r="J7" s="414">
        <v>0</v>
      </c>
      <c r="K7" s="474">
        <f>IFERROR(J7/1000*2477.4," ")</f>
        <v>0</v>
      </c>
      <c r="L7" s="475">
        <f>IFERROR(J7/1000*2421.4," ")</f>
        <v>0</v>
      </c>
      <c r="M7" s="26">
        <v>0</v>
      </c>
      <c r="N7" s="474">
        <f>IFERROR(M7/1000*2477.4," ")</f>
        <v>0</v>
      </c>
      <c r="O7" s="475">
        <f>IFERROR(M7/1000*2421.4," ")</f>
        <v>0</v>
      </c>
      <c r="P7" s="26">
        <v>0</v>
      </c>
      <c r="Q7" s="474">
        <f>IFERROR(P7/1000*2477.4," ")</f>
        <v>0</v>
      </c>
      <c r="R7" s="475">
        <f>IFERROR(P7/1000*2421.4," ")</f>
        <v>0</v>
      </c>
      <c r="S7" s="26">
        <v>0</v>
      </c>
      <c r="T7" s="474">
        <f>IFERROR(S7/1000*2477.4," ")</f>
        <v>0</v>
      </c>
      <c r="U7" s="475">
        <f>IFERROR(S7/1000*2421.4," ")</f>
        <v>0</v>
      </c>
      <c r="V7" s="491">
        <v>11507</v>
      </c>
    </row>
    <row r="8" spans="1:22" ht="13.8">
      <c r="A8" s="367"/>
      <c r="B8" s="97" t="s">
        <v>230</v>
      </c>
      <c r="C8" s="413" t="s">
        <v>160</v>
      </c>
      <c r="D8" s="414">
        <v>0</v>
      </c>
      <c r="E8" s="474">
        <f>IFERROR(D8/1000*1032.8," ")</f>
        <v>0</v>
      </c>
      <c r="F8" s="475">
        <f>IFERROR(D8/1000*981.1," ")</f>
        <v>0</v>
      </c>
      <c r="G8" s="414">
        <v>0</v>
      </c>
      <c r="H8" s="474">
        <f>IFERROR(G8/1000*1032.8," ")</f>
        <v>0</v>
      </c>
      <c r="I8" s="475">
        <f>IFERROR(G8/1000*981.1," ")</f>
        <v>0</v>
      </c>
      <c r="J8" s="414">
        <v>0</v>
      </c>
      <c r="K8" s="474">
        <f>IFERROR(J8/1000*1032.8," ")</f>
        <v>0</v>
      </c>
      <c r="L8" s="475">
        <f>IFERROR(J8/1000*981.1," ")</f>
        <v>0</v>
      </c>
      <c r="M8" s="26">
        <v>0</v>
      </c>
      <c r="N8" s="474">
        <f>IFERROR(M8/1000*1032.8," ")</f>
        <v>0</v>
      </c>
      <c r="O8" s="475">
        <f>IFERROR(M8/1000*981.1," ")</f>
        <v>0</v>
      </c>
      <c r="P8" s="26">
        <v>0</v>
      </c>
      <c r="Q8" s="474">
        <f>IFERROR(P8/1000*1032.8," ")</f>
        <v>0</v>
      </c>
      <c r="R8" s="475">
        <f>IFERROR(P8/1000*981.1," ")</f>
        <v>0</v>
      </c>
      <c r="S8" s="26">
        <v>0</v>
      </c>
      <c r="T8" s="474">
        <f>IFERROR(S8/1000*1032.8," ")</f>
        <v>0</v>
      </c>
      <c r="U8" s="475">
        <f>IFERROR(S8/1000*981.1," ")</f>
        <v>0</v>
      </c>
      <c r="V8" s="491">
        <v>11507</v>
      </c>
    </row>
    <row r="9" spans="1:22" ht="13.8">
      <c r="A9" s="367"/>
      <c r="B9" s="97" t="s">
        <v>230</v>
      </c>
      <c r="C9" s="413" t="s">
        <v>154</v>
      </c>
      <c r="D9" s="414">
        <v>0</v>
      </c>
      <c r="E9" s="474">
        <f>IFERROR(D9/1000*47.4," ")</f>
        <v>0</v>
      </c>
      <c r="F9" s="475">
        <f>IFERROR(D9/1000*33.3," ")</f>
        <v>0</v>
      </c>
      <c r="G9" s="414">
        <v>0</v>
      </c>
      <c r="H9" s="474">
        <f>IFERROR(G9/1000*47.4," ")</f>
        <v>0</v>
      </c>
      <c r="I9" s="475">
        <f>IFERROR(G9/1000*33.3," ")</f>
        <v>0</v>
      </c>
      <c r="J9" s="414">
        <v>0</v>
      </c>
      <c r="K9" s="474">
        <f>IFERROR(J9/1000*47.4," ")</f>
        <v>0</v>
      </c>
      <c r="L9" s="475">
        <f>IFERROR(J9/1000*33.3," ")</f>
        <v>0</v>
      </c>
      <c r="M9" s="26">
        <v>0</v>
      </c>
      <c r="N9" s="474">
        <f>IFERROR(M9/1000*47.4," ")</f>
        <v>0</v>
      </c>
      <c r="O9" s="475">
        <f>IFERROR(M9/1000*33.3," ")</f>
        <v>0</v>
      </c>
      <c r="P9" s="26">
        <v>0</v>
      </c>
      <c r="Q9" s="474">
        <f>IFERROR(P9/1000*47.4," ")</f>
        <v>0</v>
      </c>
      <c r="R9" s="475">
        <f>IFERROR(P9/1000*33.3," ")</f>
        <v>0</v>
      </c>
      <c r="S9" s="26">
        <v>0</v>
      </c>
      <c r="T9" s="474">
        <f>IFERROR(S9/1000*47.4," ")</f>
        <v>0</v>
      </c>
      <c r="U9" s="475">
        <f>IFERROR(S9/1000*33.3," ")</f>
        <v>0</v>
      </c>
      <c r="V9" s="491">
        <v>11634</v>
      </c>
    </row>
    <row r="10" spans="1:22" ht="14.4" thickBot="1">
      <c r="A10" s="13"/>
      <c r="B10" s="17"/>
      <c r="C10" s="17" t="s">
        <v>12</v>
      </c>
      <c r="D10" s="469">
        <f t="shared" ref="D10:R10" si="0">SUM(D7:D9)</f>
        <v>0</v>
      </c>
      <c r="E10" s="19">
        <f t="shared" si="0"/>
        <v>0</v>
      </c>
      <c r="F10" s="20">
        <f t="shared" si="0"/>
        <v>0</v>
      </c>
      <c r="G10" s="469">
        <f t="shared" si="0"/>
        <v>0</v>
      </c>
      <c r="H10" s="19">
        <f t="shared" si="0"/>
        <v>0</v>
      </c>
      <c r="I10" s="20">
        <f t="shared" si="0"/>
        <v>0</v>
      </c>
      <c r="J10" s="469">
        <f t="shared" si="0"/>
        <v>0</v>
      </c>
      <c r="K10" s="19">
        <f t="shared" si="0"/>
        <v>0</v>
      </c>
      <c r="L10" s="20">
        <f t="shared" si="0"/>
        <v>0</v>
      </c>
      <c r="M10" s="469">
        <f t="shared" si="0"/>
        <v>0</v>
      </c>
      <c r="N10" s="538">
        <f t="shared" si="0"/>
        <v>0</v>
      </c>
      <c r="O10" s="539">
        <f t="shared" si="0"/>
        <v>0</v>
      </c>
      <c r="P10" s="469">
        <f t="shared" si="0"/>
        <v>0</v>
      </c>
      <c r="Q10" s="19">
        <f t="shared" si="0"/>
        <v>0</v>
      </c>
      <c r="R10" s="20">
        <f t="shared" si="0"/>
        <v>0</v>
      </c>
      <c r="S10" s="469">
        <f t="shared" ref="S10" si="1">SUM(S7:S9)</f>
        <v>0</v>
      </c>
      <c r="T10" s="19">
        <f t="shared" ref="T10:U10" si="2">SUM(T7:T9)</f>
        <v>0</v>
      </c>
      <c r="U10" s="20">
        <f t="shared" si="2"/>
        <v>0</v>
      </c>
      <c r="V10" s="543"/>
    </row>
    <row r="11" spans="1:22" ht="14.4" thickTop="1">
      <c r="A11" s="13"/>
      <c r="B11" s="21"/>
      <c r="C11" s="21" t="s">
        <v>13</v>
      </c>
      <c r="D11" s="414"/>
      <c r="E11" s="22"/>
      <c r="F11" s="23"/>
      <c r="G11" s="414"/>
      <c r="H11" s="22"/>
      <c r="I11" s="23"/>
      <c r="J11" s="414"/>
      <c r="K11" s="22"/>
      <c r="L11" s="23"/>
      <c r="M11" s="414"/>
      <c r="N11" s="540"/>
      <c r="O11" s="541"/>
      <c r="P11" s="414"/>
      <c r="Q11" s="22"/>
      <c r="R11" s="23"/>
      <c r="S11" s="16"/>
      <c r="T11" s="22"/>
      <c r="U11" s="23"/>
      <c r="V11" s="543"/>
    </row>
    <row r="12" spans="1:22" ht="13.8">
      <c r="A12" s="367"/>
      <c r="B12" s="97" t="s">
        <v>231</v>
      </c>
      <c r="C12" s="413" t="s">
        <v>168</v>
      </c>
      <c r="D12" s="414">
        <v>0</v>
      </c>
      <c r="E12" s="474">
        <f>IFERROR(D12/1000*0.8638688," ")</f>
        <v>0</v>
      </c>
      <c r="F12" s="475">
        <f>IFERROR(D12/1000*0.7," ")</f>
        <v>0</v>
      </c>
      <c r="G12" s="414">
        <v>0</v>
      </c>
      <c r="H12" s="474">
        <f>IFERROR(G12/1000*0.8638688," ")</f>
        <v>0</v>
      </c>
      <c r="I12" s="475">
        <f>IFERROR(G12/1000*0.7," ")</f>
        <v>0</v>
      </c>
      <c r="J12" s="414">
        <v>0</v>
      </c>
      <c r="K12" s="474">
        <f>IFERROR(J12/1000*0.8638688," ")</f>
        <v>0</v>
      </c>
      <c r="L12" s="475">
        <f>IFERROR(J12/1000*0.7," ")</f>
        <v>0</v>
      </c>
      <c r="M12" s="26">
        <v>202</v>
      </c>
      <c r="N12" s="474">
        <f>IFERROR(M12/1000*0.8638688," ")</f>
        <v>0.1745014976</v>
      </c>
      <c r="O12" s="475">
        <f>IFERROR(M12/1000*0.7," ")</f>
        <v>0.1414</v>
      </c>
      <c r="P12" s="26">
        <v>1182</v>
      </c>
      <c r="Q12" s="474">
        <f>IFERROR(P12/1000*0.8638688," ")</f>
        <v>1.0210929216</v>
      </c>
      <c r="R12" s="475">
        <f>IFERROR(P12/1000*0.7," ")</f>
        <v>0.82739999999999991</v>
      </c>
      <c r="S12" s="26">
        <v>3305</v>
      </c>
      <c r="T12" s="474">
        <f>IFERROR(S12/1000*0.8638688," ")</f>
        <v>2.8550863840000003</v>
      </c>
      <c r="U12" s="475">
        <f>IFERROR(S12/1000*0.7," ")</f>
        <v>2.3134999999999999</v>
      </c>
      <c r="V12" s="491">
        <v>2183737.5</v>
      </c>
    </row>
    <row r="13" spans="1:22" ht="13.8">
      <c r="A13" s="367"/>
      <c r="B13" s="97" t="s">
        <v>230</v>
      </c>
      <c r="C13" s="413" t="s">
        <v>178</v>
      </c>
      <c r="D13" s="414">
        <v>0</v>
      </c>
      <c r="E13" s="474">
        <f>IFERROR(D13/1000*4.760346," ")</f>
        <v>0</v>
      </c>
      <c r="F13" s="475">
        <f>IFERROR(D13/1000*4.2," ")</f>
        <v>0</v>
      </c>
      <c r="G13" s="414">
        <v>0</v>
      </c>
      <c r="H13" s="474">
        <f>IFERROR(G13/1000*4.760346," ")</f>
        <v>0</v>
      </c>
      <c r="I13" s="475">
        <f>IFERROR(G13/1000*4.2," ")</f>
        <v>0</v>
      </c>
      <c r="J13" s="414">
        <v>12</v>
      </c>
      <c r="K13" s="474">
        <f>IFERROR(J13/1000*4.760346," ")</f>
        <v>5.7124152000000004E-2</v>
      </c>
      <c r="L13" s="475">
        <f>IFERROR(J13/1000*4.2," ")</f>
        <v>5.04E-2</v>
      </c>
      <c r="M13" s="26">
        <v>154</v>
      </c>
      <c r="N13" s="474">
        <f>IFERROR(M13/1000*4.760346," ")</f>
        <v>0.73309328400000007</v>
      </c>
      <c r="O13" s="475">
        <f>IFERROR(M13/1000*4.2," ")</f>
        <v>0.64680000000000004</v>
      </c>
      <c r="P13" s="26">
        <v>218</v>
      </c>
      <c r="Q13" s="474">
        <f>IFERROR(P13/1000*4.760346," ")</f>
        <v>1.0377554280000001</v>
      </c>
      <c r="R13" s="475">
        <f>IFERROR(P13/1000*4.2," ")</f>
        <v>0.91560000000000008</v>
      </c>
      <c r="S13" s="26">
        <v>260</v>
      </c>
      <c r="T13" s="474">
        <f>IFERROR(S13/1000*4.760346," ")</f>
        <v>1.2376899600000002</v>
      </c>
      <c r="U13" s="475">
        <f>IFERROR(S13/1000*4.2," ")</f>
        <v>1.0920000000000001</v>
      </c>
      <c r="V13" s="491">
        <v>475068.44</v>
      </c>
    </row>
    <row r="14" spans="1:22" ht="13.8">
      <c r="A14" s="367"/>
      <c r="B14" s="97" t="s">
        <v>230</v>
      </c>
      <c r="C14" s="413" t="s">
        <v>71</v>
      </c>
      <c r="D14" s="414">
        <v>0</v>
      </c>
      <c r="E14" s="474">
        <f>IFERROR(D14/1000*140.1," ")</f>
        <v>0</v>
      </c>
      <c r="F14" s="475">
        <f>IFERROR(D14/1000*125.6," ")</f>
        <v>0</v>
      </c>
      <c r="G14" s="414">
        <v>0</v>
      </c>
      <c r="H14" s="474">
        <f>IFERROR(G14/1000*140.1," ")</f>
        <v>0</v>
      </c>
      <c r="I14" s="475">
        <f>IFERROR(G14/1000*125.6," ")</f>
        <v>0</v>
      </c>
      <c r="J14" s="414">
        <v>0</v>
      </c>
      <c r="K14" s="474">
        <f>IFERROR(J14/1000*140.1," ")</f>
        <v>0</v>
      </c>
      <c r="L14" s="475">
        <f>IFERROR(J14/1000*125.6," ")</f>
        <v>0</v>
      </c>
      <c r="M14" s="26">
        <v>0</v>
      </c>
      <c r="N14" s="474">
        <f>IFERROR(M14/1000*140.1," ")</f>
        <v>0</v>
      </c>
      <c r="O14" s="475">
        <f>IFERROR(M14/1000*125.6," ")</f>
        <v>0</v>
      </c>
      <c r="P14" s="26">
        <v>0</v>
      </c>
      <c r="Q14" s="474">
        <f>IFERROR(P14/1000*140.1," ")</f>
        <v>0</v>
      </c>
      <c r="R14" s="475">
        <f>IFERROR(P14/1000*125.6," ")</f>
        <v>0</v>
      </c>
      <c r="S14" s="26">
        <v>0</v>
      </c>
      <c r="T14" s="474">
        <f>IFERROR(S14/1000*140.1," ")</f>
        <v>0</v>
      </c>
      <c r="U14" s="475">
        <f>IFERROR(S14/1000*125.6," ")</f>
        <v>0</v>
      </c>
      <c r="V14" s="491">
        <v>642308</v>
      </c>
    </row>
    <row r="15" spans="1:22" ht="13.8">
      <c r="A15" s="367"/>
      <c r="B15" s="97" t="s">
        <v>231</v>
      </c>
      <c r="C15" s="97" t="s">
        <v>159</v>
      </c>
      <c r="D15" s="414">
        <v>1989</v>
      </c>
      <c r="E15" s="474">
        <f>IFERROR(D15/1000*(0.5216048)," ")</f>
        <v>1.0374719472</v>
      </c>
      <c r="F15" s="475">
        <f>IFERROR(D15/1000*(0.78)," ")</f>
        <v>1.55142</v>
      </c>
      <c r="G15" s="414">
        <v>3150</v>
      </c>
      <c r="H15" s="474">
        <f>IFERROR(G15/1000*(0.5216048)," ")</f>
        <v>1.6430551199999999</v>
      </c>
      <c r="I15" s="475">
        <f>IFERROR(G15/1000*(0.78)," ")</f>
        <v>2.4569999999999999</v>
      </c>
      <c r="J15" s="414">
        <v>4422</v>
      </c>
      <c r="K15" s="474">
        <f>IFERROR(J15/1000*(0.5216048)," ")</f>
        <v>2.3065364255999996</v>
      </c>
      <c r="L15" s="475">
        <f>IFERROR(J15/1000*(0.78)," ")</f>
        <v>3.44916</v>
      </c>
      <c r="M15" s="36">
        <v>6110</v>
      </c>
      <c r="N15" s="474">
        <f>IFERROR(M15/1000*(0.5216048)," ")</f>
        <v>3.1870053280000001</v>
      </c>
      <c r="O15" s="475">
        <f>IFERROR(M15/1000*(0.78)," ")</f>
        <v>4.7658000000000005</v>
      </c>
      <c r="P15" s="26">
        <v>9081</v>
      </c>
      <c r="Q15" s="474">
        <f>IFERROR(P15/1000*(0.5216048)," ")</f>
        <v>4.7366931887999995</v>
      </c>
      <c r="R15" s="475">
        <f>IFERROR(P15/1000*(0.78)," ")</f>
        <v>7.0831799999999996</v>
      </c>
      <c r="S15" s="26">
        <v>11278</v>
      </c>
      <c r="T15" s="474">
        <f>IFERROR(S15/1000*(0.5216048)," ")</f>
        <v>5.8826589344000002</v>
      </c>
      <c r="U15" s="475">
        <f>IFERROR(S15/1000*(0.78)," ")</f>
        <v>8.7968400000000013</v>
      </c>
      <c r="V15" s="494">
        <v>4360288</v>
      </c>
    </row>
    <row r="16" spans="1:22" ht="14.4" thickBot="1">
      <c r="A16" s="13"/>
      <c r="B16" s="17"/>
      <c r="C16" s="17" t="s">
        <v>15</v>
      </c>
      <c r="D16" s="28">
        <f t="shared" ref="D16:F16" si="3">SUM(D12:D15)</f>
        <v>1989</v>
      </c>
      <c r="E16" s="19">
        <f t="shared" si="3"/>
        <v>1.0374719472</v>
      </c>
      <c r="F16" s="20">
        <f t="shared" si="3"/>
        <v>1.55142</v>
      </c>
      <c r="G16" s="28">
        <f t="shared" ref="G16" si="4">SUM(G12:G15)</f>
        <v>3150</v>
      </c>
      <c r="H16" s="19">
        <f t="shared" ref="H16:J16" si="5">SUM(H12:H15)</f>
        <v>1.6430551199999999</v>
      </c>
      <c r="I16" s="20">
        <f t="shared" si="5"/>
        <v>2.4569999999999999</v>
      </c>
      <c r="J16" s="28">
        <f t="shared" si="5"/>
        <v>4434</v>
      </c>
      <c r="K16" s="19">
        <f t="shared" ref="K16:M16" si="6">SUM(K12:K15)</f>
        <v>2.3636605775999997</v>
      </c>
      <c r="L16" s="20">
        <f t="shared" si="6"/>
        <v>3.4995599999999998</v>
      </c>
      <c r="M16" s="28">
        <f t="shared" si="6"/>
        <v>6466</v>
      </c>
      <c r="N16" s="19">
        <f t="shared" ref="N16:S16" si="7">SUM(N12:N15)</f>
        <v>4.0946001096</v>
      </c>
      <c r="O16" s="20">
        <f>SUM(O12:O15)</f>
        <v>5.5540000000000003</v>
      </c>
      <c r="P16" s="28">
        <f t="shared" si="7"/>
        <v>10481</v>
      </c>
      <c r="Q16" s="19">
        <f t="shared" si="7"/>
        <v>6.7955415383999993</v>
      </c>
      <c r="R16" s="20">
        <f t="shared" si="7"/>
        <v>8.826179999999999</v>
      </c>
      <c r="S16" s="28">
        <f t="shared" si="7"/>
        <v>14843</v>
      </c>
      <c r="T16" s="19">
        <f t="shared" ref="T16:U16" si="8">SUM(T12:T15)</f>
        <v>9.9754352784000009</v>
      </c>
      <c r="U16" s="20">
        <f t="shared" si="8"/>
        <v>12.202340000000001</v>
      </c>
    </row>
    <row r="17" spans="1:22" ht="15" thickTop="1" thickBot="1">
      <c r="A17" s="367"/>
      <c r="B17" s="31"/>
      <c r="C17" s="31" t="s">
        <v>241</v>
      </c>
      <c r="D17" s="32">
        <f t="shared" ref="D17:F17" si="9">SUM(D16,D10)</f>
        <v>1989</v>
      </c>
      <c r="E17" s="33">
        <f t="shared" si="9"/>
        <v>1.0374719472</v>
      </c>
      <c r="F17" s="34">
        <f t="shared" si="9"/>
        <v>1.55142</v>
      </c>
      <c r="G17" s="32">
        <f t="shared" ref="G17" si="10">SUM(G16,G10)</f>
        <v>3150</v>
      </c>
      <c r="H17" s="33">
        <f t="shared" ref="H17:J17" si="11">SUM(H16,H10)</f>
        <v>1.6430551199999999</v>
      </c>
      <c r="I17" s="34">
        <f t="shared" si="11"/>
        <v>2.4569999999999999</v>
      </c>
      <c r="J17" s="32">
        <f t="shared" si="11"/>
        <v>4434</v>
      </c>
      <c r="K17" s="33">
        <f t="shared" ref="K17:M17" si="12">SUM(K16,K10)</f>
        <v>2.3636605775999997</v>
      </c>
      <c r="L17" s="34">
        <f t="shared" si="12"/>
        <v>3.4995599999999998</v>
      </c>
      <c r="M17" s="32">
        <f t="shared" si="12"/>
        <v>6466</v>
      </c>
      <c r="N17" s="33">
        <f t="shared" ref="N17:R17" si="13">SUM(N16,N10)</f>
        <v>4.0946001096</v>
      </c>
      <c r="O17" s="34">
        <f t="shared" si="13"/>
        <v>5.5540000000000003</v>
      </c>
      <c r="P17" s="32">
        <f t="shared" si="13"/>
        <v>10481</v>
      </c>
      <c r="Q17" s="33">
        <f t="shared" si="13"/>
        <v>6.7955415383999993</v>
      </c>
      <c r="R17" s="34">
        <f t="shared" si="13"/>
        <v>8.826179999999999</v>
      </c>
      <c r="S17" s="32">
        <f>SUM(S16,S10)</f>
        <v>14843</v>
      </c>
      <c r="T17" s="33">
        <f t="shared" ref="T17:U17" si="14">SUM(T16,T10)</f>
        <v>9.9754352784000009</v>
      </c>
      <c r="U17" s="34">
        <f t="shared" si="14"/>
        <v>12.202340000000001</v>
      </c>
    </row>
    <row r="18" spans="1:22" s="550" customFormat="1" ht="14.4" thickTop="1">
      <c r="A18" s="369"/>
      <c r="B18" s="180"/>
      <c r="C18" s="180"/>
      <c r="D18" s="548"/>
      <c r="E18" s="549"/>
      <c r="F18" s="549"/>
      <c r="G18" s="548"/>
      <c r="H18" s="549"/>
      <c r="I18" s="549"/>
      <c r="J18" s="548"/>
      <c r="K18" s="549"/>
      <c r="L18" s="549"/>
      <c r="M18" s="548"/>
      <c r="N18" s="549"/>
      <c r="O18" s="549"/>
      <c r="P18" s="548"/>
      <c r="Q18" s="549"/>
      <c r="R18" s="549"/>
      <c r="S18" s="548"/>
      <c r="T18" s="549"/>
      <c r="U18" s="549"/>
    </row>
    <row r="19" spans="1:22" ht="13.8">
      <c r="A19" s="367"/>
      <c r="B19" s="369"/>
      <c r="C19" s="369"/>
      <c r="D19" s="653" t="s">
        <v>1</v>
      </c>
      <c r="E19" s="654"/>
      <c r="F19" s="655"/>
      <c r="G19" s="653" t="s">
        <v>2</v>
      </c>
      <c r="H19" s="654"/>
      <c r="I19" s="655"/>
      <c r="J19" s="653" t="s">
        <v>3</v>
      </c>
      <c r="K19" s="654"/>
      <c r="L19" s="655"/>
      <c r="M19" s="653" t="s">
        <v>4</v>
      </c>
      <c r="N19" s="654"/>
      <c r="O19" s="655"/>
      <c r="P19" s="653" t="s">
        <v>5</v>
      </c>
      <c r="Q19" s="654"/>
      <c r="R19" s="655"/>
      <c r="S19" s="653" t="s">
        <v>6</v>
      </c>
      <c r="T19" s="654"/>
      <c r="U19" s="655"/>
    </row>
    <row r="20" spans="1:22" ht="42.6">
      <c r="A20" s="367"/>
      <c r="B20" s="597" t="s">
        <v>228</v>
      </c>
      <c r="C20" s="598" t="s">
        <v>239</v>
      </c>
      <c r="D20" s="510" t="s">
        <v>236</v>
      </c>
      <c r="E20" s="510" t="s">
        <v>249</v>
      </c>
      <c r="F20" s="511" t="s">
        <v>250</v>
      </c>
      <c r="G20" s="510" t="s">
        <v>236</v>
      </c>
      <c r="H20" s="510" t="s">
        <v>249</v>
      </c>
      <c r="I20" s="511" t="s">
        <v>250</v>
      </c>
      <c r="J20" s="510" t="s">
        <v>236</v>
      </c>
      <c r="K20" s="510" t="s">
        <v>249</v>
      </c>
      <c r="L20" s="511" t="s">
        <v>250</v>
      </c>
      <c r="M20" s="510" t="s">
        <v>236</v>
      </c>
      <c r="N20" s="510" t="s">
        <v>249</v>
      </c>
      <c r="O20" s="511" t="s">
        <v>250</v>
      </c>
      <c r="P20" s="510" t="s">
        <v>236</v>
      </c>
      <c r="Q20" s="510" t="s">
        <v>249</v>
      </c>
      <c r="R20" s="511" t="s">
        <v>250</v>
      </c>
      <c r="S20" s="510" t="s">
        <v>236</v>
      </c>
      <c r="T20" s="510" t="s">
        <v>249</v>
      </c>
      <c r="U20" s="511" t="s">
        <v>250</v>
      </c>
      <c r="V20" s="576" t="s">
        <v>262</v>
      </c>
    </row>
    <row r="21" spans="1:22" ht="13.8">
      <c r="A21" s="367"/>
      <c r="B21" s="7"/>
      <c r="C21" s="7" t="s">
        <v>9</v>
      </c>
      <c r="D21" s="8"/>
      <c r="E21" s="9"/>
      <c r="F21" s="10"/>
      <c r="G21" s="11"/>
      <c r="H21" s="474" t="s">
        <v>229</v>
      </c>
      <c r="I21" s="475" t="s">
        <v>229</v>
      </c>
      <c r="J21" s="11"/>
      <c r="K21" s="9"/>
      <c r="L21" s="9"/>
      <c r="M21" s="11"/>
      <c r="N21" s="9"/>
      <c r="O21" s="12"/>
      <c r="P21" s="11"/>
      <c r="Q21" s="9"/>
      <c r="R21" s="12"/>
      <c r="S21" s="11"/>
      <c r="T21" s="9"/>
      <c r="U21" s="12"/>
      <c r="V21" s="542"/>
    </row>
    <row r="22" spans="1:22" ht="13.8">
      <c r="A22" s="367"/>
      <c r="B22" s="97" t="s">
        <v>230</v>
      </c>
      <c r="C22" s="413" t="s">
        <v>161</v>
      </c>
      <c r="D22" s="414">
        <v>0</v>
      </c>
      <c r="E22" s="474">
        <f>IFERROR(D22/1000*2477.4," ")</f>
        <v>0</v>
      </c>
      <c r="F22" s="475">
        <f>IFERROR(D22/1000*2421.4," ")</f>
        <v>0</v>
      </c>
      <c r="G22" s="414">
        <v>0</v>
      </c>
      <c r="H22" s="474">
        <f>IFERROR(G22/1000*2477.4," ")</f>
        <v>0</v>
      </c>
      <c r="I22" s="475">
        <f>IFERROR(G22/1000*2421.4," ")</f>
        <v>0</v>
      </c>
      <c r="J22" s="414">
        <v>0</v>
      </c>
      <c r="K22" s="474">
        <f>IFERROR(J22/1000*2477.4," ")</f>
        <v>0</v>
      </c>
      <c r="L22" s="475">
        <f>IFERROR(J22/1000*2421.4," ")</f>
        <v>0</v>
      </c>
      <c r="M22" s="26">
        <v>0</v>
      </c>
      <c r="N22" s="474">
        <f>IFERROR(M22/1000*2477.4," ")</f>
        <v>0</v>
      </c>
      <c r="O22" s="475">
        <f>IFERROR(M22/1000*2421.4," ")</f>
        <v>0</v>
      </c>
      <c r="P22" s="26">
        <v>0</v>
      </c>
      <c r="Q22" s="474">
        <f>IFERROR(P22/1000*2477.4," ")</f>
        <v>0</v>
      </c>
      <c r="R22" s="475">
        <f>IFERROR(P22/1000*2421.4," ")</f>
        <v>0</v>
      </c>
      <c r="S22" s="414">
        <v>0</v>
      </c>
      <c r="T22" s="474">
        <f>IFERROR(S22/1000*2477.4," ")</f>
        <v>0</v>
      </c>
      <c r="U22" s="475">
        <f>IFERROR(S22/1000*2421.4," ")</f>
        <v>0</v>
      </c>
      <c r="V22" s="491">
        <v>11507</v>
      </c>
    </row>
    <row r="23" spans="1:22" ht="13.8">
      <c r="A23" s="367"/>
      <c r="B23" s="97" t="s">
        <v>230</v>
      </c>
      <c r="C23" s="413" t="s">
        <v>160</v>
      </c>
      <c r="D23" s="414">
        <v>0</v>
      </c>
      <c r="E23" s="474">
        <f>IFERROR(D23/1000*1032.8," ")</f>
        <v>0</v>
      </c>
      <c r="F23" s="475">
        <f>IFERROR(D23/1000*981.1," ")</f>
        <v>0</v>
      </c>
      <c r="G23" s="414">
        <v>0</v>
      </c>
      <c r="H23" s="474">
        <f>IFERROR(G23/1000*1032.8," ")</f>
        <v>0</v>
      </c>
      <c r="I23" s="475">
        <f>IFERROR(G23/1000*981.1," ")</f>
        <v>0</v>
      </c>
      <c r="J23" s="414">
        <v>0</v>
      </c>
      <c r="K23" s="474">
        <f>IFERROR(J23/1000*1032.8," ")</f>
        <v>0</v>
      </c>
      <c r="L23" s="475">
        <f>IFERROR(J23/1000*981.1," ")</f>
        <v>0</v>
      </c>
      <c r="M23" s="26">
        <v>0</v>
      </c>
      <c r="N23" s="474">
        <f>IFERROR(M23/1000*1032.8," ")</f>
        <v>0</v>
      </c>
      <c r="O23" s="475">
        <f>IFERROR(M23/1000*981.1," ")</f>
        <v>0</v>
      </c>
      <c r="P23" s="26">
        <v>0</v>
      </c>
      <c r="Q23" s="474">
        <f>IFERROR(P23/1000*1032.8," ")</f>
        <v>0</v>
      </c>
      <c r="R23" s="475">
        <f>IFERROR(P23/1000*981.1," ")</f>
        <v>0</v>
      </c>
      <c r="S23" s="414">
        <v>0</v>
      </c>
      <c r="T23" s="474">
        <f>IFERROR(S23/1000*1032.8," ")</f>
        <v>0</v>
      </c>
      <c r="U23" s="475">
        <f>IFERROR(S23/1000*981.1," ")</f>
        <v>0</v>
      </c>
      <c r="V23" s="491">
        <v>11507</v>
      </c>
    </row>
    <row r="24" spans="1:22" ht="13.8">
      <c r="A24" s="367"/>
      <c r="B24" s="97" t="s">
        <v>230</v>
      </c>
      <c r="C24" s="413" t="s">
        <v>154</v>
      </c>
      <c r="D24" s="414">
        <v>0</v>
      </c>
      <c r="E24" s="474">
        <f>IFERROR(D24/1000*47.4," ")</f>
        <v>0</v>
      </c>
      <c r="F24" s="475">
        <f>IFERROR(D24/1000*33.3," ")</f>
        <v>0</v>
      </c>
      <c r="G24" s="414">
        <v>0</v>
      </c>
      <c r="H24" s="474">
        <f>IFERROR(G24/1000*47.4," ")</f>
        <v>0</v>
      </c>
      <c r="I24" s="475">
        <f>IFERROR(G24/1000*33.3," ")</f>
        <v>0</v>
      </c>
      <c r="J24" s="414">
        <v>0</v>
      </c>
      <c r="K24" s="474">
        <f>IFERROR(J24/1000*47.4," ")</f>
        <v>0</v>
      </c>
      <c r="L24" s="475">
        <f>IFERROR(J24/1000*33.3," ")</f>
        <v>0</v>
      </c>
      <c r="M24" s="26">
        <v>0</v>
      </c>
      <c r="N24" s="474">
        <f>IFERROR(M24/1000*47.4," ")</f>
        <v>0</v>
      </c>
      <c r="O24" s="475">
        <f>IFERROR(M24/1000*33.3," ")</f>
        <v>0</v>
      </c>
      <c r="P24" s="26">
        <v>0</v>
      </c>
      <c r="Q24" s="474">
        <f>IFERROR(P24/1000*47.4," ")</f>
        <v>0</v>
      </c>
      <c r="R24" s="475">
        <f>IFERROR(P24/1000*33.3," ")</f>
        <v>0</v>
      </c>
      <c r="S24" s="414">
        <v>0</v>
      </c>
      <c r="T24" s="474">
        <f>IFERROR(S24/1000*47.4," ")</f>
        <v>0</v>
      </c>
      <c r="U24" s="475">
        <f>IFERROR(S24/1000*33.3," ")</f>
        <v>0</v>
      </c>
      <c r="V24" s="491">
        <v>11634</v>
      </c>
    </row>
    <row r="25" spans="1:22" ht="14.4" thickBot="1">
      <c r="A25" s="367"/>
      <c r="B25" s="17"/>
      <c r="C25" s="17" t="s">
        <v>12</v>
      </c>
      <c r="D25" s="469">
        <f t="shared" ref="D25:I25" si="15">SUM(D22:D24)</f>
        <v>0</v>
      </c>
      <c r="E25" s="19">
        <f t="shared" si="15"/>
        <v>0</v>
      </c>
      <c r="F25" s="20">
        <f t="shared" si="15"/>
        <v>0</v>
      </c>
      <c r="G25" s="469">
        <f t="shared" si="15"/>
        <v>0</v>
      </c>
      <c r="H25" s="19">
        <f t="shared" si="15"/>
        <v>0</v>
      </c>
      <c r="I25" s="20">
        <f t="shared" si="15"/>
        <v>0</v>
      </c>
      <c r="J25" s="469">
        <f t="shared" ref="J25:R25" si="16">SUM(J22:J24)</f>
        <v>0</v>
      </c>
      <c r="K25" s="19">
        <f t="shared" si="16"/>
        <v>0</v>
      </c>
      <c r="L25" s="20">
        <f t="shared" si="16"/>
        <v>0</v>
      </c>
      <c r="M25" s="469">
        <f t="shared" si="16"/>
        <v>0</v>
      </c>
      <c r="N25" s="19">
        <f t="shared" si="16"/>
        <v>0</v>
      </c>
      <c r="O25" s="20">
        <f t="shared" si="16"/>
        <v>0</v>
      </c>
      <c r="P25" s="469">
        <f t="shared" si="16"/>
        <v>0</v>
      </c>
      <c r="Q25" s="19">
        <f t="shared" si="16"/>
        <v>0</v>
      </c>
      <c r="R25" s="20">
        <f t="shared" si="16"/>
        <v>0</v>
      </c>
      <c r="S25" s="469"/>
      <c r="T25" s="19">
        <f t="shared" ref="T25:U25" si="17">SUM(T22:T24)</f>
        <v>0</v>
      </c>
      <c r="U25" s="20">
        <f t="shared" si="17"/>
        <v>0</v>
      </c>
      <c r="V25" s="543"/>
    </row>
    <row r="26" spans="1:22" ht="14.4" thickTop="1">
      <c r="A26" s="367"/>
      <c r="B26" s="21"/>
      <c r="C26" s="21" t="s">
        <v>13</v>
      </c>
      <c r="D26" s="414"/>
      <c r="E26" s="22"/>
      <c r="F26" s="23"/>
      <c r="G26" s="414"/>
      <c r="H26" s="22"/>
      <c r="I26" s="23"/>
      <c r="J26" s="414"/>
      <c r="K26" s="22"/>
      <c r="L26" s="23"/>
      <c r="M26" s="414"/>
      <c r="N26" s="540"/>
      <c r="O26" s="541"/>
      <c r="P26" s="414"/>
      <c r="Q26" s="22"/>
      <c r="R26" s="23"/>
      <c r="S26" s="16"/>
      <c r="T26" s="22"/>
      <c r="U26" s="23"/>
      <c r="V26" s="543"/>
    </row>
    <row r="27" spans="1:22" ht="13.8">
      <c r="A27" s="367"/>
      <c r="B27" s="97" t="s">
        <v>231</v>
      </c>
      <c r="C27" s="600" t="s">
        <v>168</v>
      </c>
      <c r="D27" s="414">
        <v>0</v>
      </c>
      <c r="E27" s="474">
        <f>IFERROR(D27/1000*0.8638688," ")</f>
        <v>0</v>
      </c>
      <c r="F27" s="475">
        <f>IFERROR(D27/1000*0.7," ")</f>
        <v>0</v>
      </c>
      <c r="G27" s="414">
        <v>0</v>
      </c>
      <c r="H27" s="474">
        <f>IFERROR(G27/1000*0.8638688," ")</f>
        <v>0</v>
      </c>
      <c r="I27" s="475">
        <f>IFERROR(G27/1000*0.7," ")</f>
        <v>0</v>
      </c>
      <c r="J27" s="414">
        <v>0</v>
      </c>
      <c r="K27" s="474">
        <f>IFERROR(J27/1000*0.8638688," ")</f>
        <v>0</v>
      </c>
      <c r="L27" s="475">
        <f>IFERROR(J27/1000*0.7," ")</f>
        <v>0</v>
      </c>
      <c r="M27" s="26">
        <v>30</v>
      </c>
      <c r="N27" s="474">
        <f>IFERROR(M27/1000*0.8638688," ")</f>
        <v>2.5916063999999999E-2</v>
      </c>
      <c r="O27" s="475">
        <f>IFERROR(M27/1000*0.7," ")</f>
        <v>2.0999999999999998E-2</v>
      </c>
      <c r="P27" s="26">
        <v>95</v>
      </c>
      <c r="Q27" s="474">
        <f>IFERROR(P27/1000*0.8638688," ")</f>
        <v>8.2067535999999996E-2</v>
      </c>
      <c r="R27" s="475">
        <f>IFERROR(P27/1000*0.7," ")</f>
        <v>6.649999999999999E-2</v>
      </c>
      <c r="S27" s="414">
        <v>210</v>
      </c>
      <c r="T27" s="474">
        <f>IFERROR(S27/1000*0.8638688," ")</f>
        <v>0.181412448</v>
      </c>
      <c r="U27" s="475">
        <f>IFERROR(S27/1000*0.7," ")</f>
        <v>0.14699999999999999</v>
      </c>
      <c r="V27" s="491">
        <v>2183737.5</v>
      </c>
    </row>
    <row r="28" spans="1:22" ht="13.8">
      <c r="A28" s="367"/>
      <c r="B28" s="97" t="s">
        <v>230</v>
      </c>
      <c r="C28" s="413" t="s">
        <v>178</v>
      </c>
      <c r="D28" s="414">
        <v>0</v>
      </c>
      <c r="E28" s="474">
        <f>IFERROR(D28/1000*4.760346," ")</f>
        <v>0</v>
      </c>
      <c r="F28" s="475">
        <f>IFERROR(D28/1000*4.2," ")</f>
        <v>0</v>
      </c>
      <c r="G28" s="414">
        <v>0</v>
      </c>
      <c r="H28" s="474">
        <f>IFERROR(G28/1000*4.760346," ")</f>
        <v>0</v>
      </c>
      <c r="I28" s="475">
        <f>IFERROR(G28/1000*4.2," ")</f>
        <v>0</v>
      </c>
      <c r="J28" s="414">
        <v>2</v>
      </c>
      <c r="K28" s="474">
        <f>IFERROR(J28/1000*4.760346," ")</f>
        <v>9.5206920000000007E-3</v>
      </c>
      <c r="L28" s="475">
        <f>IFERROR(J28/1000*4.2," ")</f>
        <v>8.4000000000000012E-3</v>
      </c>
      <c r="M28" s="26">
        <v>5</v>
      </c>
      <c r="N28" s="474">
        <f>IFERROR(M28/1000*4.760346," ")</f>
        <v>2.380173E-2</v>
      </c>
      <c r="O28" s="475">
        <f>IFERROR(M28/1000*4.2," ")</f>
        <v>2.1000000000000001E-2</v>
      </c>
      <c r="P28" s="26">
        <v>11</v>
      </c>
      <c r="Q28" s="474">
        <f>IFERROR(P28/1000*4.760346," ")</f>
        <v>5.2363805999999999E-2</v>
      </c>
      <c r="R28" s="475">
        <f>IFERROR(P28/1000*4.2," ")</f>
        <v>4.6199999999999998E-2</v>
      </c>
      <c r="S28" s="414">
        <v>16</v>
      </c>
      <c r="T28" s="474">
        <f>IFERROR(S28/1000*4.760346," ")</f>
        <v>7.6165536000000006E-2</v>
      </c>
      <c r="U28" s="475">
        <f>IFERROR(S28/1000*4.2," ")</f>
        <v>6.720000000000001E-2</v>
      </c>
      <c r="V28" s="491">
        <v>475068.44</v>
      </c>
    </row>
    <row r="29" spans="1:22" ht="13.8">
      <c r="A29" s="367"/>
      <c r="B29" s="97" t="s">
        <v>230</v>
      </c>
      <c r="C29" s="413" t="s">
        <v>71</v>
      </c>
      <c r="D29" s="414">
        <v>0</v>
      </c>
      <c r="E29" s="474">
        <f>IFERROR(D29/1000*140.1," ")</f>
        <v>0</v>
      </c>
      <c r="F29" s="475">
        <f>IFERROR(D29/1000*125.6," ")</f>
        <v>0</v>
      </c>
      <c r="G29" s="414">
        <v>0</v>
      </c>
      <c r="H29" s="474">
        <f>IFERROR(G29/1000*140.1," ")</f>
        <v>0</v>
      </c>
      <c r="I29" s="475">
        <f>IFERROR(G29/1000*125.6," ")</f>
        <v>0</v>
      </c>
      <c r="J29" s="414">
        <v>0</v>
      </c>
      <c r="K29" s="474">
        <f>IFERROR(J29/1000*140.1," ")</f>
        <v>0</v>
      </c>
      <c r="L29" s="475">
        <f>IFERROR(J29/1000*125.6," ")</f>
        <v>0</v>
      </c>
      <c r="M29" s="26">
        <v>0</v>
      </c>
      <c r="N29" s="474">
        <f>IFERROR(M29/1000*140.1," ")</f>
        <v>0</v>
      </c>
      <c r="O29" s="475">
        <f>IFERROR(M29/1000*125.6," ")</f>
        <v>0</v>
      </c>
      <c r="P29" s="26">
        <v>0</v>
      </c>
      <c r="Q29" s="474">
        <f>IFERROR(P29/1000*140.1," ")</f>
        <v>0</v>
      </c>
      <c r="R29" s="475">
        <f>IFERROR(P29/1000*125.6," ")</f>
        <v>0</v>
      </c>
      <c r="S29" s="414">
        <v>0</v>
      </c>
      <c r="T29" s="474">
        <f>IFERROR(S29/1000*140.1," ")</f>
        <v>0</v>
      </c>
      <c r="U29" s="475">
        <f>IFERROR(S29/1000*125.6," ")</f>
        <v>0</v>
      </c>
      <c r="V29" s="491">
        <v>642308</v>
      </c>
    </row>
    <row r="30" spans="1:22" ht="13.8">
      <c r="A30" s="367"/>
      <c r="B30" s="97" t="s">
        <v>231</v>
      </c>
      <c r="C30" s="97" t="s">
        <v>159</v>
      </c>
      <c r="D30" s="414">
        <v>412</v>
      </c>
      <c r="E30" s="474">
        <f>IFERROR(D30/1000*(0.5216048)," ")</f>
        <v>0.21490117759999999</v>
      </c>
      <c r="F30" s="475">
        <f>IFERROR(D30/1000*(0.78)," ")</f>
        <v>0.32135999999999998</v>
      </c>
      <c r="G30" s="414">
        <v>635</v>
      </c>
      <c r="H30" s="474">
        <f>IFERROR(G30/1000*(0.5216048)," ")</f>
        <v>0.33121904800000002</v>
      </c>
      <c r="I30" s="475">
        <f>IFERROR(G30/1000*(0.78)," ")</f>
        <v>0.49530000000000002</v>
      </c>
      <c r="J30" s="414">
        <v>883</v>
      </c>
      <c r="K30" s="474">
        <f>IFERROR(J30/1000*(0.5216048)," ")</f>
        <v>0.46057703839999997</v>
      </c>
      <c r="L30" s="475">
        <f>IFERROR(J30/1000*(0.78)," ")</f>
        <v>0.68874000000000002</v>
      </c>
      <c r="M30" s="36">
        <v>1188</v>
      </c>
      <c r="N30" s="474">
        <f>IFERROR(M30/1000*(0.5216048)," ")</f>
        <v>0.61966650239999999</v>
      </c>
      <c r="O30" s="475">
        <f>IFERROR(M30/1000*(0.78)," ")</f>
        <v>0.92664000000000002</v>
      </c>
      <c r="P30" s="26">
        <v>1699</v>
      </c>
      <c r="Q30" s="474">
        <f>IFERROR(P30/1000*(0.5216048)," ")</f>
        <v>0.88620655520000002</v>
      </c>
      <c r="R30" s="475">
        <f>IFERROR(P30/1000*(0.78)," ")</f>
        <v>1.3252200000000001</v>
      </c>
      <c r="S30" s="414">
        <v>2110</v>
      </c>
      <c r="T30" s="474">
        <f>IFERROR(S30/1000*(0.5216048)," ")</f>
        <v>1.100586128</v>
      </c>
      <c r="U30" s="475">
        <f>IFERROR(S30/1000*(0.78)," ")</f>
        <v>1.6457999999999999</v>
      </c>
      <c r="V30" s="494">
        <v>4360288</v>
      </c>
    </row>
    <row r="31" spans="1:22" ht="14.4" thickBot="1">
      <c r="A31" s="367"/>
      <c r="B31" s="17"/>
      <c r="C31" s="17" t="s">
        <v>15</v>
      </c>
      <c r="D31" s="28">
        <f t="shared" ref="D31:F31" si="18">SUM(D27:D30)</f>
        <v>412</v>
      </c>
      <c r="E31" s="19">
        <f t="shared" si="18"/>
        <v>0.21490117759999999</v>
      </c>
      <c r="F31" s="20">
        <f t="shared" si="18"/>
        <v>0.32135999999999998</v>
      </c>
      <c r="G31" s="28">
        <f t="shared" ref="G31:I31" si="19">SUM(G27:G30)</f>
        <v>635</v>
      </c>
      <c r="H31" s="19">
        <f t="shared" si="19"/>
        <v>0.33121904800000002</v>
      </c>
      <c r="I31" s="20">
        <f t="shared" si="19"/>
        <v>0.49530000000000002</v>
      </c>
      <c r="J31" s="28">
        <f t="shared" ref="J31:L31" si="20">SUM(J27:J30)</f>
        <v>885</v>
      </c>
      <c r="K31" s="19">
        <f t="shared" si="20"/>
        <v>0.47009773039999997</v>
      </c>
      <c r="L31" s="20">
        <f t="shared" si="20"/>
        <v>0.69713999999999998</v>
      </c>
      <c r="M31" s="28">
        <f t="shared" ref="M31" si="21">SUM(M27:M30)</f>
        <v>1223</v>
      </c>
      <c r="N31" s="19">
        <f t="shared" ref="N31:R31" si="22">SUM(N27:N30)</f>
        <v>0.66938429639999997</v>
      </c>
      <c r="O31" s="20">
        <f t="shared" si="22"/>
        <v>0.96864000000000006</v>
      </c>
      <c r="P31" s="28">
        <f t="shared" si="22"/>
        <v>1805</v>
      </c>
      <c r="Q31" s="19">
        <f t="shared" si="22"/>
        <v>1.0206378972000001</v>
      </c>
      <c r="R31" s="20">
        <f t="shared" si="22"/>
        <v>1.4379200000000001</v>
      </c>
      <c r="S31" s="28">
        <f t="shared" ref="S31" si="23">SUM(S27:S30)</f>
        <v>2336</v>
      </c>
      <c r="T31" s="19">
        <f t="shared" ref="T31:U31" si="24">SUM(T27:T30)</f>
        <v>1.3581641119999999</v>
      </c>
      <c r="U31" s="20">
        <f t="shared" si="24"/>
        <v>1.8599999999999999</v>
      </c>
    </row>
    <row r="32" spans="1:22" ht="15" thickTop="1" thickBot="1">
      <c r="A32" s="367"/>
      <c r="B32" s="31"/>
      <c r="C32" s="31" t="s">
        <v>242</v>
      </c>
      <c r="D32" s="32">
        <f t="shared" ref="D32:F32" si="25">SUM(D31,D25)</f>
        <v>412</v>
      </c>
      <c r="E32" s="33">
        <f t="shared" si="25"/>
        <v>0.21490117759999999</v>
      </c>
      <c r="F32" s="34">
        <f t="shared" si="25"/>
        <v>0.32135999999999998</v>
      </c>
      <c r="G32" s="32">
        <f t="shared" ref="G32:I32" si="26">SUM(G31,G25)</f>
        <v>635</v>
      </c>
      <c r="H32" s="33">
        <f t="shared" si="26"/>
        <v>0.33121904800000002</v>
      </c>
      <c r="I32" s="34">
        <f t="shared" si="26"/>
        <v>0.49530000000000002</v>
      </c>
      <c r="J32" s="32">
        <f t="shared" ref="J32:L32" si="27">SUM(J31,J25)</f>
        <v>885</v>
      </c>
      <c r="K32" s="33">
        <f t="shared" si="27"/>
        <v>0.47009773039999997</v>
      </c>
      <c r="L32" s="34">
        <f t="shared" si="27"/>
        <v>0.69713999999999998</v>
      </c>
      <c r="M32" s="32">
        <f t="shared" ref="M32" si="28">SUM(M31,M25)</f>
        <v>1223</v>
      </c>
      <c r="N32" s="33">
        <f t="shared" ref="N32:R32" si="29">SUM(N31,N25)</f>
        <v>0.66938429639999997</v>
      </c>
      <c r="O32" s="34">
        <f t="shared" si="29"/>
        <v>0.96864000000000006</v>
      </c>
      <c r="P32" s="32">
        <f t="shared" si="29"/>
        <v>1805</v>
      </c>
      <c r="Q32" s="33">
        <f t="shared" si="29"/>
        <v>1.0206378972000001</v>
      </c>
      <c r="R32" s="34">
        <f t="shared" si="29"/>
        <v>1.4379200000000001</v>
      </c>
      <c r="S32" s="32">
        <f t="shared" ref="S32" si="30">SUM(S31,S25)</f>
        <v>2336</v>
      </c>
      <c r="T32" s="33">
        <f t="shared" ref="T32:U32" si="31">SUM(T31,T25)</f>
        <v>1.3581641119999999</v>
      </c>
      <c r="U32" s="34">
        <f t="shared" si="31"/>
        <v>1.8599999999999999</v>
      </c>
    </row>
    <row r="33" spans="1:22" ht="15" thickTop="1" thickBot="1">
      <c r="A33" s="367"/>
      <c r="B33" s="544"/>
      <c r="C33" s="544" t="s">
        <v>240</v>
      </c>
      <c r="D33" s="545">
        <f t="shared" ref="D33:F33" si="32">D32+D17</f>
        <v>2401</v>
      </c>
      <c r="E33" s="546">
        <f t="shared" si="32"/>
        <v>1.2523731248000001</v>
      </c>
      <c r="F33" s="547">
        <f t="shared" si="32"/>
        <v>1.8727800000000001</v>
      </c>
      <c r="G33" s="545">
        <f t="shared" ref="G33:J33" si="33">G32+G17</f>
        <v>3785</v>
      </c>
      <c r="H33" s="546">
        <f t="shared" si="33"/>
        <v>1.974274168</v>
      </c>
      <c r="I33" s="547">
        <f t="shared" si="33"/>
        <v>2.9522999999999997</v>
      </c>
      <c r="J33" s="545">
        <f t="shared" si="33"/>
        <v>5319</v>
      </c>
      <c r="K33" s="546">
        <f t="shared" ref="K33:M33" si="34">K32+K17</f>
        <v>2.8337583079999997</v>
      </c>
      <c r="L33" s="547">
        <f t="shared" si="34"/>
        <v>4.1966999999999999</v>
      </c>
      <c r="M33" s="545">
        <f t="shared" si="34"/>
        <v>7689</v>
      </c>
      <c r="N33" s="546">
        <f t="shared" ref="N33:R33" si="35">N32+N17</f>
        <v>4.7639844059999996</v>
      </c>
      <c r="O33" s="547">
        <f t="shared" si="35"/>
        <v>6.52264</v>
      </c>
      <c r="P33" s="545">
        <f t="shared" si="35"/>
        <v>12286</v>
      </c>
      <c r="Q33" s="546">
        <f t="shared" si="35"/>
        <v>7.8161794355999996</v>
      </c>
      <c r="R33" s="547">
        <f t="shared" si="35"/>
        <v>10.264099999999999</v>
      </c>
      <c r="S33" s="545">
        <f t="shared" ref="S33" si="36">S32+S17</f>
        <v>17179</v>
      </c>
      <c r="T33" s="546">
        <f t="shared" ref="T33:U33" si="37">T32+T17</f>
        <v>11.3335993904</v>
      </c>
      <c r="U33" s="547">
        <f t="shared" si="37"/>
        <v>14.062340000000001</v>
      </c>
    </row>
    <row r="34" spans="1:22" ht="14.4" thickTop="1">
      <c r="A34" s="367"/>
      <c r="B34" s="369"/>
      <c r="C34" s="369"/>
      <c r="D34" s="37"/>
      <c r="E34" s="41"/>
      <c r="F34" s="41"/>
      <c r="G34" s="37"/>
      <c r="H34" s="41"/>
      <c r="I34" s="41"/>
      <c r="J34" s="536"/>
      <c r="K34" s="41"/>
      <c r="L34" s="41"/>
      <c r="M34" s="37"/>
      <c r="N34" s="41"/>
      <c r="O34" s="41"/>
      <c r="P34" s="37"/>
      <c r="Q34" s="41"/>
      <c r="R34" s="41"/>
      <c r="S34" s="37"/>
      <c r="T34" s="41"/>
      <c r="U34" s="41"/>
    </row>
    <row r="35" spans="1:22" ht="13.8">
      <c r="A35" s="367"/>
      <c r="B35" s="369"/>
      <c r="C35" s="369"/>
      <c r="D35" s="37"/>
      <c r="E35" s="41"/>
      <c r="F35" s="41"/>
      <c r="G35" s="37"/>
      <c r="H35" s="41"/>
      <c r="I35" s="41"/>
      <c r="J35" s="536"/>
      <c r="K35" s="41"/>
      <c r="L35" s="41"/>
      <c r="M35" s="37"/>
      <c r="N35" s="41"/>
      <c r="O35" s="41"/>
      <c r="P35" s="37"/>
      <c r="Q35" s="41"/>
      <c r="R35" s="41"/>
      <c r="S35" s="37"/>
      <c r="T35" s="41"/>
      <c r="U35" s="41"/>
    </row>
    <row r="36" spans="1:22" ht="13.8">
      <c r="A36" s="367"/>
      <c r="B36" s="137"/>
      <c r="C36" s="599"/>
      <c r="D36" s="648" t="s">
        <v>17</v>
      </c>
      <c r="E36" s="649"/>
      <c r="F36" s="650"/>
      <c r="G36" s="648" t="s">
        <v>18</v>
      </c>
      <c r="H36" s="649"/>
      <c r="I36" s="650"/>
      <c r="J36" s="648" t="s">
        <v>19</v>
      </c>
      <c r="K36" s="649"/>
      <c r="L36" s="650"/>
      <c r="M36" s="648" t="s">
        <v>20</v>
      </c>
      <c r="N36" s="649"/>
      <c r="O36" s="650"/>
      <c r="P36" s="648" t="s">
        <v>21</v>
      </c>
      <c r="Q36" s="649"/>
      <c r="R36" s="650"/>
      <c r="S36" s="648" t="s">
        <v>22</v>
      </c>
      <c r="T36" s="649"/>
      <c r="U36" s="650"/>
    </row>
    <row r="37" spans="1:22" ht="45.75" customHeight="1">
      <c r="A37" s="6"/>
      <c r="B37" s="597" t="s">
        <v>228</v>
      </c>
      <c r="C37" s="598" t="s">
        <v>238</v>
      </c>
      <c r="D37" s="510" t="s">
        <v>236</v>
      </c>
      <c r="E37" s="510" t="s">
        <v>249</v>
      </c>
      <c r="F37" s="511" t="s">
        <v>250</v>
      </c>
      <c r="G37" s="510" t="s">
        <v>236</v>
      </c>
      <c r="H37" s="510" t="s">
        <v>249</v>
      </c>
      <c r="I37" s="511" t="s">
        <v>250</v>
      </c>
      <c r="J37" s="510" t="s">
        <v>236</v>
      </c>
      <c r="K37" s="510" t="s">
        <v>249</v>
      </c>
      <c r="L37" s="511" t="s">
        <v>250</v>
      </c>
      <c r="M37" s="510" t="s">
        <v>236</v>
      </c>
      <c r="N37" s="510" t="s">
        <v>249</v>
      </c>
      <c r="O37" s="511" t="s">
        <v>250</v>
      </c>
      <c r="P37" s="510" t="s">
        <v>236</v>
      </c>
      <c r="Q37" s="510" t="s">
        <v>249</v>
      </c>
      <c r="R37" s="511" t="s">
        <v>250</v>
      </c>
      <c r="S37" s="510" t="s">
        <v>236</v>
      </c>
      <c r="T37" s="510" t="s">
        <v>249</v>
      </c>
      <c r="U37" s="511" t="s">
        <v>250</v>
      </c>
      <c r="V37" s="576" t="s">
        <v>262</v>
      </c>
    </row>
    <row r="38" spans="1:22" ht="13.8">
      <c r="A38" s="13"/>
      <c r="B38" s="7"/>
      <c r="C38" s="7" t="s">
        <v>9</v>
      </c>
      <c r="D38" s="46"/>
      <c r="E38" s="474"/>
      <c r="F38" s="474"/>
      <c r="G38" s="46"/>
      <c r="H38" s="47"/>
      <c r="I38" s="48"/>
      <c r="J38" s="46"/>
      <c r="K38" s="47"/>
      <c r="L38" s="47"/>
      <c r="M38" s="46"/>
      <c r="N38" s="47"/>
      <c r="O38" s="48"/>
      <c r="P38" s="46"/>
      <c r="Q38" s="47"/>
      <c r="R38" s="48"/>
      <c r="S38" s="46"/>
      <c r="T38" s="47"/>
      <c r="U38" s="48"/>
      <c r="V38" s="542"/>
    </row>
    <row r="39" spans="1:22" ht="13.8">
      <c r="A39" s="367"/>
      <c r="B39" s="97" t="s">
        <v>230</v>
      </c>
      <c r="C39" s="413" t="s">
        <v>161</v>
      </c>
      <c r="D39" s="414">
        <v>0</v>
      </c>
      <c r="E39" s="474">
        <f>IFERROR(D39/1000*2477.4," ")</f>
        <v>0</v>
      </c>
      <c r="F39" s="474">
        <f>IFERROR(D39/1000*2421.4," ")</f>
        <v>0</v>
      </c>
      <c r="G39" s="414">
        <v>0</v>
      </c>
      <c r="H39" s="474">
        <f>IFERROR(G39/1000*2477.4," ")</f>
        <v>0</v>
      </c>
      <c r="I39" s="474">
        <f>IFERROR(G39/1000*2421.4," ")</f>
        <v>0</v>
      </c>
      <c r="J39" s="414">
        <v>0</v>
      </c>
      <c r="K39" s="474">
        <f>IFERROR(J39/1000*2477.4," ")</f>
        <v>0</v>
      </c>
      <c r="L39" s="474">
        <f>IFERROR(J39/1000*2421.4," ")</f>
        <v>0</v>
      </c>
      <c r="M39" s="414">
        <v>0</v>
      </c>
      <c r="N39" s="474">
        <f>IFERROR(M39/1000*2477.4," ")</f>
        <v>0</v>
      </c>
      <c r="O39" s="474">
        <f>IFERROR(M39/1000*2421.4," ")</f>
        <v>0</v>
      </c>
      <c r="P39" s="414">
        <v>0</v>
      </c>
      <c r="Q39" s="474">
        <f>IFERROR(P39/1000*2477.4," ")</f>
        <v>0</v>
      </c>
      <c r="R39" s="475">
        <f>IFERROR(P39/1000*2421.4," ")</f>
        <v>0</v>
      </c>
      <c r="S39" s="414">
        <v>0</v>
      </c>
      <c r="T39" s="474">
        <f>IFERROR(S39/1000*2477.4," ")</f>
        <v>0</v>
      </c>
      <c r="U39" s="475">
        <f>IFERROR(S39/1000*2421.4," ")</f>
        <v>0</v>
      </c>
      <c r="V39" s="491">
        <v>11507</v>
      </c>
    </row>
    <row r="40" spans="1:22" ht="13.8">
      <c r="A40" s="367"/>
      <c r="B40" s="97" t="s">
        <v>230</v>
      </c>
      <c r="C40" s="413" t="s">
        <v>160</v>
      </c>
      <c r="D40" s="414">
        <v>0</v>
      </c>
      <c r="E40" s="474">
        <f>IFERROR(D40/1000*1032.8," ")</f>
        <v>0</v>
      </c>
      <c r="F40" s="474">
        <f>IFERROR(D40/1000*981.1," ")</f>
        <v>0</v>
      </c>
      <c r="G40" s="414">
        <v>0</v>
      </c>
      <c r="H40" s="474">
        <f>IFERROR(G40/1000*1032.8," ")</f>
        <v>0</v>
      </c>
      <c r="I40" s="474">
        <f>IFERROR(G40/1000*981.1," ")</f>
        <v>0</v>
      </c>
      <c r="J40" s="414">
        <v>0</v>
      </c>
      <c r="K40" s="474">
        <f>IFERROR(J40/1000*1032.8," ")</f>
        <v>0</v>
      </c>
      <c r="L40" s="474">
        <f>IFERROR(J40/1000*981.1," ")</f>
        <v>0</v>
      </c>
      <c r="M40" s="414">
        <v>0</v>
      </c>
      <c r="N40" s="474">
        <f>IFERROR(M40/1000*1032.8," ")</f>
        <v>0</v>
      </c>
      <c r="O40" s="474">
        <f>IFERROR(M40/1000*981.1," ")</f>
        <v>0</v>
      </c>
      <c r="P40" s="414">
        <v>0</v>
      </c>
      <c r="Q40" s="474">
        <f>IFERROR(P40/1000*1032.8," ")</f>
        <v>0</v>
      </c>
      <c r="R40" s="475">
        <f>IFERROR(P40/1000*981.1," ")</f>
        <v>0</v>
      </c>
      <c r="S40" s="414">
        <v>0</v>
      </c>
      <c r="T40" s="474">
        <f>IFERROR(S40/1000*1032.8," ")</f>
        <v>0</v>
      </c>
      <c r="U40" s="475">
        <f>IFERROR(S40/1000*981.1," ")</f>
        <v>0</v>
      </c>
      <c r="V40" s="491">
        <v>11507</v>
      </c>
    </row>
    <row r="41" spans="1:22" ht="13.8">
      <c r="A41" s="367"/>
      <c r="B41" s="97" t="s">
        <v>230</v>
      </c>
      <c r="C41" s="413" t="s">
        <v>154</v>
      </c>
      <c r="D41" s="414">
        <v>0</v>
      </c>
      <c r="E41" s="474">
        <f>IFERROR(D41/1000*47.4," ")</f>
        <v>0</v>
      </c>
      <c r="F41" s="474">
        <f>IFERROR(D41/1000*33.3," ")</f>
        <v>0</v>
      </c>
      <c r="G41" s="414">
        <v>0</v>
      </c>
      <c r="H41" s="474">
        <f>IFERROR(G41/1000*47.4," ")</f>
        <v>0</v>
      </c>
      <c r="I41" s="474">
        <f>IFERROR(G41/1000*33.3," ")</f>
        <v>0</v>
      </c>
      <c r="J41" s="414">
        <v>0</v>
      </c>
      <c r="K41" s="474">
        <f>IFERROR(J41/1000*47.4," ")</f>
        <v>0</v>
      </c>
      <c r="L41" s="474">
        <f>IFERROR(J41/1000*33.3," ")</f>
        <v>0</v>
      </c>
      <c r="M41" s="414">
        <v>0</v>
      </c>
      <c r="N41" s="474">
        <f>IFERROR(M41/1000*47.4," ")</f>
        <v>0</v>
      </c>
      <c r="O41" s="474">
        <f>IFERROR(M41/1000*33.3," ")</f>
        <v>0</v>
      </c>
      <c r="P41" s="414">
        <v>0</v>
      </c>
      <c r="Q41" s="474">
        <f>IFERROR(P41/1000*47.4," ")</f>
        <v>0</v>
      </c>
      <c r="R41" s="475">
        <f>IFERROR(P41/1000*33.3," ")</f>
        <v>0</v>
      </c>
      <c r="S41" s="414">
        <v>0</v>
      </c>
      <c r="T41" s="474">
        <f>IFERROR(S41/1000*47.4," ")</f>
        <v>0</v>
      </c>
      <c r="U41" s="475">
        <f>IFERROR(S41/1000*33.3," ")</f>
        <v>0</v>
      </c>
      <c r="V41" s="491">
        <v>11634</v>
      </c>
    </row>
    <row r="42" spans="1:22" ht="14.4" thickBot="1">
      <c r="A42" s="13"/>
      <c r="B42" s="17"/>
      <c r="C42" s="17" t="s">
        <v>12</v>
      </c>
      <c r="D42" s="469">
        <f>SUM(D38:D41)</f>
        <v>0</v>
      </c>
      <c r="E42" s="582">
        <f t="shared" ref="E42:U42" si="38">SUM(E38:E41)</f>
        <v>0</v>
      </c>
      <c r="F42" s="583">
        <f t="shared" si="38"/>
        <v>0</v>
      </c>
      <c r="G42" s="469">
        <f>SUM(G38:G41)</f>
        <v>0</v>
      </c>
      <c r="H42" s="582">
        <f t="shared" si="38"/>
        <v>0</v>
      </c>
      <c r="I42" s="583">
        <f t="shared" si="38"/>
        <v>0</v>
      </c>
      <c r="J42" s="469">
        <f>SUM(J38:J41)</f>
        <v>0</v>
      </c>
      <c r="K42" s="582">
        <f t="shared" si="38"/>
        <v>0</v>
      </c>
      <c r="L42" s="583">
        <f t="shared" si="38"/>
        <v>0</v>
      </c>
      <c r="M42" s="469">
        <f>SUM(M38:M41)</f>
        <v>0</v>
      </c>
      <c r="N42" s="582">
        <f t="shared" si="38"/>
        <v>0</v>
      </c>
      <c r="O42" s="583">
        <f t="shared" si="38"/>
        <v>0</v>
      </c>
      <c r="P42" s="469">
        <f>SUM(P38:P41)</f>
        <v>0</v>
      </c>
      <c r="Q42" s="582">
        <f t="shared" si="38"/>
        <v>0</v>
      </c>
      <c r="R42" s="583">
        <f t="shared" si="38"/>
        <v>0</v>
      </c>
      <c r="S42" s="469">
        <f>SUM(S38:S41)</f>
        <v>0</v>
      </c>
      <c r="T42" s="582">
        <f t="shared" si="38"/>
        <v>0</v>
      </c>
      <c r="U42" s="583">
        <f t="shared" si="38"/>
        <v>0</v>
      </c>
      <c r="V42" s="543"/>
    </row>
    <row r="43" spans="1:22" ht="14.4" thickTop="1">
      <c r="A43" s="13"/>
      <c r="B43" s="7"/>
      <c r="C43" s="7" t="s">
        <v>13</v>
      </c>
      <c r="D43" s="414"/>
      <c r="E43" s="474"/>
      <c r="F43" s="475"/>
      <c r="G43" s="414"/>
      <c r="H43" s="51"/>
      <c r="I43" s="48"/>
      <c r="J43" s="414"/>
      <c r="K43" s="52"/>
      <c r="L43" s="48"/>
      <c r="M43" s="414"/>
      <c r="N43" s="51"/>
      <c r="O43" s="48"/>
      <c r="P43" s="414"/>
      <c r="Q43" s="51"/>
      <c r="R43" s="48"/>
      <c r="S43" s="414"/>
      <c r="T43" s="47"/>
      <c r="U43" s="53"/>
      <c r="V43" s="543"/>
    </row>
    <row r="44" spans="1:22" ht="13.8">
      <c r="A44" s="367"/>
      <c r="B44" s="97" t="s">
        <v>231</v>
      </c>
      <c r="C44" s="413" t="s">
        <v>168</v>
      </c>
      <c r="D44" s="414">
        <v>5011</v>
      </c>
      <c r="E44" s="474">
        <f>IFERROR(D44/1000*0.8638688," ")</f>
        <v>4.3288465568000003</v>
      </c>
      <c r="F44" s="474">
        <f>IFERROR(D44/1000*0.7," ")</f>
        <v>3.5076999999999998</v>
      </c>
      <c r="G44" s="414">
        <v>6851</v>
      </c>
      <c r="H44" s="474">
        <f>IFERROR(G44/1000*0.8638688," ")</f>
        <v>5.9183651487999995</v>
      </c>
      <c r="I44" s="474">
        <f>IFERROR(G44/1000*0.7," ")</f>
        <v>4.7957000000000001</v>
      </c>
      <c r="J44" s="414">
        <v>8147</v>
      </c>
      <c r="K44" s="474">
        <f>IFERROR(J44/1000*0.8638688," ")</f>
        <v>7.0379391136000002</v>
      </c>
      <c r="L44" s="474">
        <f>IFERROR(J44/1000*0.7," ")</f>
        <v>5.7028999999999996</v>
      </c>
      <c r="M44" s="36">
        <v>8602</v>
      </c>
      <c r="N44" s="474">
        <f>IFERROR(M44/1000*0.8638688," ")</f>
        <v>7.4309994175999998</v>
      </c>
      <c r="O44" s="474">
        <f>IFERROR(M44/1000*0.7," ")</f>
        <v>6.0213999999999999</v>
      </c>
      <c r="P44" s="414">
        <v>8793</v>
      </c>
      <c r="Q44" s="474">
        <f>IFERROR(P44/1000*0.8638688," ")</f>
        <v>7.5959983583999993</v>
      </c>
      <c r="R44" s="475">
        <f>IFERROR(P44/1000*0.7," ")</f>
        <v>6.1550999999999991</v>
      </c>
      <c r="S44" s="414">
        <v>8939</v>
      </c>
      <c r="T44" s="474">
        <f>IFERROR(S44/1000*0.8638688," ")</f>
        <v>7.7221232031999998</v>
      </c>
      <c r="U44" s="475">
        <f>IFERROR(S44/1000*0.7," ")</f>
        <v>6.2572999999999999</v>
      </c>
      <c r="V44" s="491">
        <v>2183737.5</v>
      </c>
    </row>
    <row r="45" spans="1:22" ht="13.8">
      <c r="A45" s="367"/>
      <c r="B45" s="97" t="s">
        <v>230</v>
      </c>
      <c r="C45" s="413" t="s">
        <v>178</v>
      </c>
      <c r="D45" s="414">
        <v>278</v>
      </c>
      <c r="E45" s="474">
        <f>IFERROR(D45/1000*4.760346," ")</f>
        <v>1.3233761880000001</v>
      </c>
      <c r="F45" s="474">
        <f>IFERROR(D45/1000*4.2," ")</f>
        <v>1.1676000000000002</v>
      </c>
      <c r="G45" s="414">
        <v>301</v>
      </c>
      <c r="H45" s="474">
        <f>IFERROR(G45/1000*4.760346," ")</f>
        <v>1.432864146</v>
      </c>
      <c r="I45" s="474">
        <f>IFERROR(G45/1000*4.2," ")</f>
        <v>1.2642</v>
      </c>
      <c r="J45" s="414">
        <v>313</v>
      </c>
      <c r="K45" s="474">
        <f>IFERROR(J45/1000*4.760346," ")</f>
        <v>1.4899882980000001</v>
      </c>
      <c r="L45" s="474">
        <f>IFERROR(J45/1000*4.2," ")</f>
        <v>1.3146</v>
      </c>
      <c r="M45" s="36">
        <v>318</v>
      </c>
      <c r="N45" s="474">
        <f>IFERROR(M45/1000*4.760346," ")</f>
        <v>1.5137900280000001</v>
      </c>
      <c r="O45" s="474">
        <f>IFERROR(M45/1000*4.2," ")</f>
        <v>1.3356000000000001</v>
      </c>
      <c r="P45" s="414">
        <v>329</v>
      </c>
      <c r="Q45" s="474">
        <f>IFERROR(P45/1000*4.760346," ")</f>
        <v>1.5661538340000001</v>
      </c>
      <c r="R45" s="475">
        <f>IFERROR(P45/1000*4.2," ")</f>
        <v>1.3818000000000001</v>
      </c>
      <c r="S45" s="414">
        <v>329</v>
      </c>
      <c r="T45" s="474">
        <f>IFERROR(S45/1000*4.760346," ")</f>
        <v>1.5661538340000001</v>
      </c>
      <c r="U45" s="475">
        <f>IFERROR(S45/1000*4.2," ")</f>
        <v>1.3818000000000001</v>
      </c>
      <c r="V45" s="491">
        <v>475068.44</v>
      </c>
    </row>
    <row r="46" spans="1:22" ht="13.8">
      <c r="A46" s="367"/>
      <c r="B46" s="97" t="s">
        <v>230</v>
      </c>
      <c r="C46" s="413" t="s">
        <v>71</v>
      </c>
      <c r="D46" s="414">
        <v>0</v>
      </c>
      <c r="E46" s="474">
        <f>IFERROR(D46/1000*140.1," ")</f>
        <v>0</v>
      </c>
      <c r="F46" s="474">
        <f>IFERROR(D46/1000*125.6," ")</f>
        <v>0</v>
      </c>
      <c r="G46" s="414">
        <v>0</v>
      </c>
      <c r="H46" s="474">
        <f>IFERROR(G46/1000*140.1," ")</f>
        <v>0</v>
      </c>
      <c r="I46" s="474">
        <f>IFERROR(G46/1000*125.6," ")</f>
        <v>0</v>
      </c>
      <c r="J46" s="414">
        <v>0</v>
      </c>
      <c r="K46" s="474">
        <f>IFERROR(J46/1000*140.1," ")</f>
        <v>0</v>
      </c>
      <c r="L46" s="474">
        <f>IFERROR(J46/1000*125.6," ")</f>
        <v>0</v>
      </c>
      <c r="M46" s="36">
        <v>0</v>
      </c>
      <c r="N46" s="474">
        <f>IFERROR(M46/1000*140.1," ")</f>
        <v>0</v>
      </c>
      <c r="O46" s="474">
        <f>IFERROR(M46/1000*125.6," ")</f>
        <v>0</v>
      </c>
      <c r="P46" s="414">
        <v>0</v>
      </c>
      <c r="Q46" s="474">
        <f>IFERROR(P46/1000*140.1," ")</f>
        <v>0</v>
      </c>
      <c r="R46" s="475">
        <f>IFERROR(P46/1000*125.6," ")</f>
        <v>0</v>
      </c>
      <c r="S46" s="414">
        <v>0</v>
      </c>
      <c r="T46" s="474">
        <f>IFERROR(S46/1000*140.1," ")</f>
        <v>0</v>
      </c>
      <c r="U46" s="475">
        <f>IFERROR(S46/1000*125.6," ")</f>
        <v>0</v>
      </c>
      <c r="V46" s="491">
        <v>642308</v>
      </c>
    </row>
    <row r="47" spans="1:22" ht="13.8">
      <c r="A47" s="367"/>
      <c r="B47" s="97" t="s">
        <v>231</v>
      </c>
      <c r="C47" s="97" t="s">
        <v>159</v>
      </c>
      <c r="D47" s="414">
        <v>14852</v>
      </c>
      <c r="E47" s="474">
        <f>IFERROR(D47/1000*(0.5216048)," ")</f>
        <v>7.7468744895999997</v>
      </c>
      <c r="F47" s="474">
        <f>IFERROR(D47/1000*(0.78)," ")</f>
        <v>11.584560000000002</v>
      </c>
      <c r="G47" s="414">
        <v>17736</v>
      </c>
      <c r="H47" s="474">
        <f>IFERROR(G47/1000*(0.5216048)," ")</f>
        <v>9.2511827328000003</v>
      </c>
      <c r="I47" s="474">
        <f>IFERROR(G47/1000*(0.78)," ")</f>
        <v>13.83408</v>
      </c>
      <c r="J47" s="414">
        <v>19907</v>
      </c>
      <c r="K47" s="474">
        <f>IFERROR(J47/1000*(0.5216048)," ")</f>
        <v>10.383586753599999</v>
      </c>
      <c r="L47" s="474">
        <f>IFERROR(J47/1000*(0.78)," ")</f>
        <v>15.527460000000001</v>
      </c>
      <c r="M47" s="36">
        <v>21267</v>
      </c>
      <c r="N47" s="474">
        <f>IFERROR(M47/1000*(0.5216048)," ")</f>
        <v>11.092969281599999</v>
      </c>
      <c r="O47" s="474">
        <f>IFERROR(M47/1000*(0.78)," ")</f>
        <v>16.588260000000002</v>
      </c>
      <c r="P47" s="414">
        <v>23047</v>
      </c>
      <c r="Q47" s="474">
        <f>IFERROR(P47/1000*(0.5216048)," ")</f>
        <v>12.0214258256</v>
      </c>
      <c r="R47" s="475">
        <f>IFERROR(P47/1000*(0.78)," ")</f>
        <v>17.976660000000003</v>
      </c>
      <c r="S47" s="414">
        <v>25579</v>
      </c>
      <c r="T47" s="474">
        <f>IFERROR(S47/1000*(0.5216048)," ")</f>
        <v>13.342129179200001</v>
      </c>
      <c r="U47" s="475">
        <f>IFERROR(S47/1000*(0.78)," ")</f>
        <v>19.951620000000002</v>
      </c>
      <c r="V47" s="494">
        <v>4360288</v>
      </c>
    </row>
    <row r="48" spans="1:22" ht="14.4" thickBot="1">
      <c r="A48" s="13"/>
      <c r="B48" s="54"/>
      <c r="C48" s="584" t="s">
        <v>15</v>
      </c>
      <c r="D48" s="18">
        <f>SUM(D44:D47)</f>
        <v>20141</v>
      </c>
      <c r="E48" s="28">
        <f t="shared" ref="E48:F48" si="39">SUM(E44:E47)</f>
        <v>13.399097234399999</v>
      </c>
      <c r="F48" s="586">
        <f t="shared" si="39"/>
        <v>16.259860000000003</v>
      </c>
      <c r="G48" s="18">
        <f>SUM(G44:G47)</f>
        <v>24888</v>
      </c>
      <c r="H48" s="28">
        <f t="shared" ref="H48:I48" si="40">SUM(H44:H47)</f>
        <v>16.6024120276</v>
      </c>
      <c r="I48" s="586">
        <f t="shared" si="40"/>
        <v>19.893979999999999</v>
      </c>
      <c r="J48" s="18">
        <f>SUM(J44:J47)</f>
        <v>28367</v>
      </c>
      <c r="K48" s="28">
        <f t="shared" ref="K48:L48" si="41">SUM(K44:K47)</f>
        <v>18.9115141652</v>
      </c>
      <c r="L48" s="586">
        <f t="shared" si="41"/>
        <v>22.544960000000003</v>
      </c>
      <c r="M48" s="18">
        <f>SUM(M44:M47)</f>
        <v>30187</v>
      </c>
      <c r="N48" s="28">
        <f t="shared" ref="N48:O48" si="42">SUM(N44:N47)</f>
        <v>20.0377587272</v>
      </c>
      <c r="O48" s="586">
        <f t="shared" si="42"/>
        <v>23.945260000000001</v>
      </c>
      <c r="P48" s="18">
        <f>SUM(P44:P47)</f>
        <v>32169</v>
      </c>
      <c r="Q48" s="28">
        <f t="shared" ref="Q48:R48" si="43">SUM(Q44:Q47)</f>
        <v>21.183578017999999</v>
      </c>
      <c r="R48" s="586">
        <f t="shared" si="43"/>
        <v>25.513560000000002</v>
      </c>
      <c r="S48" s="18">
        <f>SUM(S44:S47)</f>
        <v>34847</v>
      </c>
      <c r="T48" s="28">
        <f t="shared" ref="T48:U48" si="44">SUM(T44:T47)</f>
        <v>22.630406216400001</v>
      </c>
      <c r="U48" s="586">
        <f t="shared" si="44"/>
        <v>27.590720000000001</v>
      </c>
    </row>
    <row r="49" spans="1:22" ht="15" thickTop="1" thickBot="1">
      <c r="A49" s="367"/>
      <c r="B49" s="31"/>
      <c r="C49" s="585" t="s">
        <v>241</v>
      </c>
      <c r="D49" s="594">
        <f>SUM(D42+D48)</f>
        <v>20141</v>
      </c>
      <c r="E49" s="595">
        <f t="shared" ref="E49:F49" si="45">SUM(E42+E48)</f>
        <v>13.399097234399999</v>
      </c>
      <c r="F49" s="596">
        <f t="shared" si="45"/>
        <v>16.259860000000003</v>
      </c>
      <c r="G49" s="594">
        <f>SUM(G42+G48)</f>
        <v>24888</v>
      </c>
      <c r="H49" s="595">
        <f t="shared" ref="H49:I49" si="46">SUM(H42+H48)</f>
        <v>16.6024120276</v>
      </c>
      <c r="I49" s="596">
        <f t="shared" si="46"/>
        <v>19.893979999999999</v>
      </c>
      <c r="J49" s="594">
        <f>SUM(J42+J48)</f>
        <v>28367</v>
      </c>
      <c r="K49" s="595">
        <f t="shared" ref="K49:L49" si="47">SUM(K42+K48)</f>
        <v>18.9115141652</v>
      </c>
      <c r="L49" s="596">
        <f t="shared" si="47"/>
        <v>22.544960000000003</v>
      </c>
      <c r="M49" s="594">
        <f>SUM(M42+M48)</f>
        <v>30187</v>
      </c>
      <c r="N49" s="595">
        <f t="shared" ref="N49:O49" si="48">SUM(N42+N48)</f>
        <v>20.0377587272</v>
      </c>
      <c r="O49" s="596">
        <f t="shared" si="48"/>
        <v>23.945260000000001</v>
      </c>
      <c r="P49" s="594">
        <f>SUM(P42+P48)</f>
        <v>32169</v>
      </c>
      <c r="Q49" s="595">
        <f t="shared" ref="Q49:R49" si="49">SUM(Q42+Q48)</f>
        <v>21.183578017999999</v>
      </c>
      <c r="R49" s="596">
        <f t="shared" si="49"/>
        <v>25.513560000000002</v>
      </c>
      <c r="S49" s="594">
        <f>SUM(S42+S48)</f>
        <v>34847</v>
      </c>
      <c r="T49" s="595">
        <f t="shared" ref="T49:U49" si="50">SUM(T42+T48)</f>
        <v>22.630406216400001</v>
      </c>
      <c r="U49" s="596">
        <f t="shared" si="50"/>
        <v>27.590720000000001</v>
      </c>
    </row>
    <row r="50" spans="1:22" ht="14.4" thickTop="1">
      <c r="A50" s="367"/>
      <c r="B50" s="367"/>
      <c r="C50" s="57"/>
      <c r="D50" s="58"/>
      <c r="E50" s="58"/>
      <c r="F50" s="25"/>
      <c r="G50" s="58"/>
      <c r="H50" s="58"/>
      <c r="I50" s="58"/>
      <c r="J50" s="58"/>
      <c r="K50" s="58"/>
      <c r="L50" s="58"/>
      <c r="M50" s="58"/>
      <c r="N50" s="58"/>
      <c r="O50" s="25"/>
      <c r="P50" s="58"/>
      <c r="Q50" s="58"/>
      <c r="R50" s="58"/>
      <c r="S50" s="58"/>
      <c r="T50" s="58"/>
      <c r="U50" s="58"/>
    </row>
    <row r="51" spans="1:22" ht="13.8">
      <c r="A51" s="367"/>
      <c r="B51" s="137"/>
      <c r="C51" s="537"/>
      <c r="D51" s="648" t="s">
        <v>17</v>
      </c>
      <c r="E51" s="649"/>
      <c r="F51" s="650"/>
      <c r="G51" s="648" t="s">
        <v>18</v>
      </c>
      <c r="H51" s="649"/>
      <c r="I51" s="650"/>
      <c r="J51" s="648" t="s">
        <v>19</v>
      </c>
      <c r="K51" s="649"/>
      <c r="L51" s="650"/>
      <c r="M51" s="648" t="s">
        <v>20</v>
      </c>
      <c r="N51" s="649"/>
      <c r="O51" s="650"/>
      <c r="P51" s="648" t="s">
        <v>21</v>
      </c>
      <c r="Q51" s="649"/>
      <c r="R51" s="650"/>
      <c r="S51" s="648" t="s">
        <v>22</v>
      </c>
      <c r="T51" s="649"/>
      <c r="U51" s="650"/>
    </row>
    <row r="52" spans="1:22" ht="56.4">
      <c r="A52" s="367"/>
      <c r="B52" s="597" t="s">
        <v>228</v>
      </c>
      <c r="C52" s="598" t="s">
        <v>239</v>
      </c>
      <c r="D52" s="510" t="s">
        <v>236</v>
      </c>
      <c r="E52" s="510" t="s">
        <v>249</v>
      </c>
      <c r="F52" s="511" t="s">
        <v>250</v>
      </c>
      <c r="G52" s="510" t="s">
        <v>236</v>
      </c>
      <c r="H52" s="510" t="s">
        <v>249</v>
      </c>
      <c r="I52" s="511" t="s">
        <v>250</v>
      </c>
      <c r="J52" s="510" t="s">
        <v>236</v>
      </c>
      <c r="K52" s="510" t="s">
        <v>249</v>
      </c>
      <c r="L52" s="511" t="s">
        <v>250</v>
      </c>
      <c r="M52" s="510" t="s">
        <v>236</v>
      </c>
      <c r="N52" s="510" t="s">
        <v>249</v>
      </c>
      <c r="O52" s="511" t="s">
        <v>250</v>
      </c>
      <c r="P52" s="510" t="s">
        <v>236</v>
      </c>
      <c r="Q52" s="510" t="s">
        <v>249</v>
      </c>
      <c r="R52" s="511" t="s">
        <v>250</v>
      </c>
      <c r="S52" s="510" t="s">
        <v>236</v>
      </c>
      <c r="T52" s="510" t="s">
        <v>249</v>
      </c>
      <c r="U52" s="511" t="s">
        <v>250</v>
      </c>
      <c r="V52" s="576" t="s">
        <v>262</v>
      </c>
    </row>
    <row r="53" spans="1:22" ht="13.8">
      <c r="A53" s="367"/>
      <c r="B53" s="7"/>
      <c r="C53" s="590" t="s">
        <v>9</v>
      </c>
      <c r="D53" s="591" t="s">
        <v>31</v>
      </c>
      <c r="E53" s="47"/>
      <c r="F53" s="593"/>
      <c r="G53" s="592"/>
      <c r="H53" s="47"/>
      <c r="I53" s="48"/>
      <c r="J53" s="46"/>
      <c r="K53" s="47"/>
      <c r="L53" s="47"/>
      <c r="M53" s="46"/>
      <c r="N53" s="47"/>
      <c r="O53" s="48"/>
      <c r="P53" s="46"/>
      <c r="Q53" s="47"/>
      <c r="R53" s="48"/>
      <c r="S53" s="46"/>
      <c r="T53" s="47"/>
      <c r="U53" s="48"/>
      <c r="V53" s="542"/>
    </row>
    <row r="54" spans="1:22" ht="13.8">
      <c r="A54" s="367"/>
      <c r="B54" s="97" t="s">
        <v>230</v>
      </c>
      <c r="C54" s="587" t="s">
        <v>161</v>
      </c>
      <c r="D54" s="414">
        <v>0</v>
      </c>
      <c r="E54" s="474">
        <f>IFERROR(D54/1000*2477.4," ")</f>
        <v>0</v>
      </c>
      <c r="F54" s="474">
        <f>IFERROR(D54/1000*2421.4," ")</f>
        <v>0</v>
      </c>
      <c r="G54" s="414">
        <v>0</v>
      </c>
      <c r="H54" s="474">
        <f>IFERROR(G54/1000*2477.4," ")</f>
        <v>0</v>
      </c>
      <c r="I54" s="474">
        <f>IFERROR(G54/1000*2421.4," ")</f>
        <v>0</v>
      </c>
      <c r="J54" s="414">
        <v>0</v>
      </c>
      <c r="K54" s="474">
        <f>IFERROR(J54/1000*2477.4," ")</f>
        <v>0</v>
      </c>
      <c r="L54" s="474">
        <f>IFERROR(J54/1000*2421.4," ")</f>
        <v>0</v>
      </c>
      <c r="M54" s="414">
        <v>0</v>
      </c>
      <c r="N54" s="474">
        <f>IFERROR(M54/1000*2477.4," ")</f>
        <v>0</v>
      </c>
      <c r="O54" s="474">
        <f>IFERROR(M54/1000*2421.4," ")</f>
        <v>0</v>
      </c>
      <c r="P54" s="414">
        <v>0</v>
      </c>
      <c r="Q54" s="474">
        <f>IFERROR(P54/1000*2477.4," ")</f>
        <v>0</v>
      </c>
      <c r="R54" s="475">
        <f>IFERROR(P54/1000*2421.4," ")</f>
        <v>0</v>
      </c>
      <c r="S54" s="414">
        <v>0</v>
      </c>
      <c r="T54" s="474">
        <f>IFERROR(S54/1000*2477.4," ")</f>
        <v>0</v>
      </c>
      <c r="U54" s="475">
        <f>IFERROR(S54/1000*2421.4," ")</f>
        <v>0</v>
      </c>
      <c r="V54" s="491">
        <v>11507</v>
      </c>
    </row>
    <row r="55" spans="1:22" ht="13.8">
      <c r="A55" s="367"/>
      <c r="B55" s="97" t="s">
        <v>230</v>
      </c>
      <c r="C55" s="587" t="s">
        <v>160</v>
      </c>
      <c r="D55" s="414">
        <v>0</v>
      </c>
      <c r="E55" s="474">
        <f>IFERROR(D55/1000*1032.8," ")</f>
        <v>0</v>
      </c>
      <c r="F55" s="474">
        <f>IFERROR(D55/1000*981.1," ")</f>
        <v>0</v>
      </c>
      <c r="G55" s="414">
        <v>0</v>
      </c>
      <c r="H55" s="474">
        <f>IFERROR(G55/1000*1032.8," ")</f>
        <v>0</v>
      </c>
      <c r="I55" s="474">
        <f>IFERROR(G55/1000*981.1," ")</f>
        <v>0</v>
      </c>
      <c r="J55" s="414">
        <v>0</v>
      </c>
      <c r="K55" s="474">
        <f>IFERROR(J55/1000*1032.8," ")</f>
        <v>0</v>
      </c>
      <c r="L55" s="474">
        <f>IFERROR(J55/1000*981.1," ")</f>
        <v>0</v>
      </c>
      <c r="M55" s="414">
        <v>0</v>
      </c>
      <c r="N55" s="474">
        <f>IFERROR(M55/1000*1032.8," ")</f>
        <v>0</v>
      </c>
      <c r="O55" s="474">
        <f>IFERROR(M55/1000*981.1," ")</f>
        <v>0</v>
      </c>
      <c r="P55" s="414">
        <v>0</v>
      </c>
      <c r="Q55" s="474">
        <f>IFERROR(P55/1000*1032.8," ")</f>
        <v>0</v>
      </c>
      <c r="R55" s="475">
        <f>IFERROR(P55/1000*981.1," ")</f>
        <v>0</v>
      </c>
      <c r="S55" s="414">
        <v>0</v>
      </c>
      <c r="T55" s="474">
        <f>IFERROR(S55/1000*1032.8," ")</f>
        <v>0</v>
      </c>
      <c r="U55" s="475">
        <f>IFERROR(S55/1000*981.1," ")</f>
        <v>0</v>
      </c>
      <c r="V55" s="491">
        <v>11507</v>
      </c>
    </row>
    <row r="56" spans="1:22" ht="13.8">
      <c r="A56" s="367"/>
      <c r="B56" s="97" t="s">
        <v>230</v>
      </c>
      <c r="C56" s="587" t="s">
        <v>154</v>
      </c>
      <c r="D56" s="414">
        <v>0</v>
      </c>
      <c r="E56" s="474">
        <f>IFERROR(D56/1000*47.4," ")</f>
        <v>0</v>
      </c>
      <c r="F56" s="474">
        <f>IFERROR(D56/1000*33.3," ")</f>
        <v>0</v>
      </c>
      <c r="G56" s="414">
        <v>0</v>
      </c>
      <c r="H56" s="474">
        <f>IFERROR(G56/1000*47.4," ")</f>
        <v>0</v>
      </c>
      <c r="I56" s="474">
        <f>IFERROR(G56/1000*33.3," ")</f>
        <v>0</v>
      </c>
      <c r="J56" s="414">
        <v>0</v>
      </c>
      <c r="K56" s="474">
        <f>IFERROR(J56/1000*47.4," ")</f>
        <v>0</v>
      </c>
      <c r="L56" s="474">
        <f>IFERROR(J56/1000*33.3," ")</f>
        <v>0</v>
      </c>
      <c r="M56" s="414">
        <v>0</v>
      </c>
      <c r="N56" s="474">
        <f>IFERROR(M56/1000*47.4," ")</f>
        <v>0</v>
      </c>
      <c r="O56" s="474">
        <f>IFERROR(M56/1000*33.3," ")</f>
        <v>0</v>
      </c>
      <c r="P56" s="414">
        <v>0</v>
      </c>
      <c r="Q56" s="474">
        <f>IFERROR(P56/1000*47.4," ")</f>
        <v>0</v>
      </c>
      <c r="R56" s="475">
        <f>IFERROR(P56/1000*33.3," ")</f>
        <v>0</v>
      </c>
      <c r="S56" s="414">
        <v>0</v>
      </c>
      <c r="T56" s="474">
        <f>IFERROR(S56/1000*47.4," ")</f>
        <v>0</v>
      </c>
      <c r="U56" s="475">
        <f>IFERROR(S56/1000*33.3," ")</f>
        <v>0</v>
      </c>
      <c r="V56" s="491">
        <v>11634</v>
      </c>
    </row>
    <row r="57" spans="1:22" ht="14.4" thickBot="1">
      <c r="A57" s="367"/>
      <c r="B57" s="17"/>
      <c r="C57" s="588" t="s">
        <v>12</v>
      </c>
      <c r="D57" s="469">
        <f>SUM(D54:D56)</f>
        <v>0</v>
      </c>
      <c r="E57" s="582">
        <f t="shared" ref="E57:U57" si="51">SUM(E54:E56)</f>
        <v>0</v>
      </c>
      <c r="F57" s="583">
        <f t="shared" si="51"/>
        <v>0</v>
      </c>
      <c r="G57" s="469">
        <f>SUM(G54:G56)</f>
        <v>0</v>
      </c>
      <c r="H57" s="582">
        <f t="shared" si="51"/>
        <v>0</v>
      </c>
      <c r="I57" s="583">
        <f t="shared" si="51"/>
        <v>0</v>
      </c>
      <c r="J57" s="469">
        <f>SUM(J54:J56)</f>
        <v>0</v>
      </c>
      <c r="K57" s="582">
        <f t="shared" si="51"/>
        <v>0</v>
      </c>
      <c r="L57" s="583">
        <f t="shared" si="51"/>
        <v>0</v>
      </c>
      <c r="M57" s="469">
        <f>SUM(M54:M56)</f>
        <v>0</v>
      </c>
      <c r="N57" s="582">
        <f t="shared" si="51"/>
        <v>0</v>
      </c>
      <c r="O57" s="583">
        <f t="shared" si="51"/>
        <v>0</v>
      </c>
      <c r="P57" s="469">
        <f>SUM(P54:P56)</f>
        <v>0</v>
      </c>
      <c r="Q57" s="582">
        <f t="shared" si="51"/>
        <v>0</v>
      </c>
      <c r="R57" s="583">
        <f t="shared" si="51"/>
        <v>0</v>
      </c>
      <c r="S57" s="469">
        <f>SUM(S54:S56)</f>
        <v>0</v>
      </c>
      <c r="T57" s="582">
        <f t="shared" si="51"/>
        <v>0</v>
      </c>
      <c r="U57" s="583">
        <f t="shared" si="51"/>
        <v>0</v>
      </c>
      <c r="V57" s="543"/>
    </row>
    <row r="58" spans="1:22" ht="14.4" thickTop="1">
      <c r="A58" s="367"/>
      <c r="B58" s="7"/>
      <c r="C58" s="7" t="s">
        <v>13</v>
      </c>
      <c r="D58" s="414"/>
      <c r="E58" s="51"/>
      <c r="F58" s="589"/>
      <c r="G58" s="414"/>
      <c r="H58" s="51"/>
      <c r="I58" s="48"/>
      <c r="J58" s="414"/>
      <c r="K58" s="52"/>
      <c r="L58" s="48"/>
      <c r="M58" s="414"/>
      <c r="N58" s="51"/>
      <c r="O58" s="48"/>
      <c r="P58" s="414"/>
      <c r="Q58" s="51"/>
      <c r="R58" s="48"/>
      <c r="S58" s="414"/>
      <c r="T58" s="47"/>
      <c r="U58" s="53"/>
      <c r="V58" s="543"/>
    </row>
    <row r="59" spans="1:22" ht="13.8">
      <c r="A59" s="367"/>
      <c r="B59" s="97" t="s">
        <v>231</v>
      </c>
      <c r="C59" s="413" t="s">
        <v>168</v>
      </c>
      <c r="D59" s="414">
        <v>327</v>
      </c>
      <c r="E59" s="474">
        <f>IFERROR(D59/1000*0.8638688," ")</f>
        <v>0.28248509760000001</v>
      </c>
      <c r="F59" s="474">
        <f>IFERROR(D59/1000*0.7," ")</f>
        <v>0.22889999999999999</v>
      </c>
      <c r="G59" s="414">
        <v>483</v>
      </c>
      <c r="H59" s="474">
        <f>IFERROR(G59/1000*0.8638688," ")</f>
        <v>0.41724863039999999</v>
      </c>
      <c r="I59" s="474">
        <f>IFERROR(G59/1000*0.7," ")</f>
        <v>0.33809999999999996</v>
      </c>
      <c r="J59" s="414">
        <v>582</v>
      </c>
      <c r="K59" s="474">
        <f>IFERROR(J59/1000*0.8638688," ")</f>
        <v>0.50277164159999999</v>
      </c>
      <c r="L59" s="474">
        <f>IFERROR(J59/1000*0.7," ")</f>
        <v>0.40739999999999993</v>
      </c>
      <c r="M59" s="36">
        <v>629</v>
      </c>
      <c r="N59" s="474">
        <f>IFERROR(M59/1000*0.8638688," ")</f>
        <v>0.54337347520000001</v>
      </c>
      <c r="O59" s="474">
        <f>IFERROR(M59/1000*0.7," ")</f>
        <v>0.44029999999999997</v>
      </c>
      <c r="P59" s="414">
        <v>648</v>
      </c>
      <c r="Q59" s="474">
        <f>IFERROR(P59/1000*0.8638688," ")</f>
        <v>0.55978698240000002</v>
      </c>
      <c r="R59" s="475">
        <f>IFERROR(P59/1000*0.7," ")</f>
        <v>0.4536</v>
      </c>
      <c r="S59" s="414">
        <v>662</v>
      </c>
      <c r="T59" s="474">
        <f>IFERROR(S59/1000*0.8638688," ")</f>
        <v>0.57188114560000003</v>
      </c>
      <c r="U59" s="475">
        <f>IFERROR(S59/1000*0.7," ")</f>
        <v>0.46339999999999998</v>
      </c>
      <c r="V59" s="491">
        <v>2183737.5</v>
      </c>
    </row>
    <row r="60" spans="1:22" ht="13.8">
      <c r="A60" s="367"/>
      <c r="B60" s="97" t="s">
        <v>230</v>
      </c>
      <c r="C60" s="413" t="s">
        <v>178</v>
      </c>
      <c r="D60" s="414">
        <v>17</v>
      </c>
      <c r="E60" s="474">
        <f>IFERROR(D60/1000*4.760346," ")</f>
        <v>8.0925882000000005E-2</v>
      </c>
      <c r="F60" s="474">
        <f>IFERROR(D60/1000*4.2," ")</f>
        <v>7.1400000000000005E-2</v>
      </c>
      <c r="G60" s="414">
        <v>17</v>
      </c>
      <c r="H60" s="474">
        <f>IFERROR(G60/1000*4.760346," ")</f>
        <v>8.0925882000000005E-2</v>
      </c>
      <c r="I60" s="474">
        <f>IFERROR(G60/1000*4.2," ")</f>
        <v>7.1400000000000005E-2</v>
      </c>
      <c r="J60" s="414">
        <v>17</v>
      </c>
      <c r="K60" s="474">
        <f>IFERROR(J60/1000*4.760346," ")</f>
        <v>8.0925882000000005E-2</v>
      </c>
      <c r="L60" s="474">
        <f>IFERROR(J60/1000*4.2," ")</f>
        <v>7.1400000000000005E-2</v>
      </c>
      <c r="M60" s="36">
        <v>17</v>
      </c>
      <c r="N60" s="474">
        <f>IFERROR(M60/1000*4.760346," ")</f>
        <v>8.0925882000000005E-2</v>
      </c>
      <c r="O60" s="474">
        <f>IFERROR(M60/1000*4.2," ")</f>
        <v>7.1400000000000005E-2</v>
      </c>
      <c r="P60" s="414">
        <v>17</v>
      </c>
      <c r="Q60" s="474">
        <f>IFERROR(P60/1000*4.760346," ")</f>
        <v>8.0925882000000005E-2</v>
      </c>
      <c r="R60" s="475">
        <f>IFERROR(P60/1000*4.2," ")</f>
        <v>7.1400000000000005E-2</v>
      </c>
      <c r="S60" s="414">
        <v>17</v>
      </c>
      <c r="T60" s="474">
        <f>IFERROR(S60/1000*4.760346," ")</f>
        <v>8.0925882000000005E-2</v>
      </c>
      <c r="U60" s="475">
        <f>IFERROR(S60/1000*4.2," ")</f>
        <v>7.1400000000000005E-2</v>
      </c>
      <c r="V60" s="491">
        <v>475068.44</v>
      </c>
    </row>
    <row r="61" spans="1:22" ht="13.8">
      <c r="A61" s="367"/>
      <c r="B61" s="97" t="s">
        <v>230</v>
      </c>
      <c r="C61" s="413" t="s">
        <v>71</v>
      </c>
      <c r="D61" s="414">
        <v>0</v>
      </c>
      <c r="E61" s="474">
        <f>IFERROR(D61/1000*140.1," ")</f>
        <v>0</v>
      </c>
      <c r="F61" s="474">
        <f>IFERROR(D61/1000*125.6," ")</f>
        <v>0</v>
      </c>
      <c r="G61" s="414">
        <v>0</v>
      </c>
      <c r="H61" s="474">
        <f>IFERROR(G61/1000*140.1," ")</f>
        <v>0</v>
      </c>
      <c r="I61" s="474">
        <f>IFERROR(G61/1000*125.6," ")</f>
        <v>0</v>
      </c>
      <c r="J61" s="414">
        <v>0</v>
      </c>
      <c r="K61" s="474">
        <f>IFERROR(J61/1000*140.1," ")</f>
        <v>0</v>
      </c>
      <c r="L61" s="474">
        <f>IFERROR(J61/1000*125.6," ")</f>
        <v>0</v>
      </c>
      <c r="M61" s="36">
        <v>0</v>
      </c>
      <c r="N61" s="474">
        <f>IFERROR(M61/1000*140.1," ")</f>
        <v>0</v>
      </c>
      <c r="O61" s="474">
        <f>IFERROR(M61/1000*125.6," ")</f>
        <v>0</v>
      </c>
      <c r="P61" s="414">
        <v>0</v>
      </c>
      <c r="Q61" s="474">
        <f>IFERROR(P61/1000*140.1," ")</f>
        <v>0</v>
      </c>
      <c r="R61" s="475">
        <f>IFERROR(P61/1000*125.6," ")</f>
        <v>0</v>
      </c>
      <c r="S61" s="414"/>
      <c r="T61" s="474">
        <f>IFERROR(S61/1000*140.1," ")</f>
        <v>0</v>
      </c>
      <c r="U61" s="475">
        <f>IFERROR(S61/1000*125.6," ")</f>
        <v>0</v>
      </c>
      <c r="V61" s="491">
        <v>642308</v>
      </c>
    </row>
    <row r="62" spans="1:22" ht="13.8">
      <c r="A62" s="367"/>
      <c r="B62" s="97" t="s">
        <v>231</v>
      </c>
      <c r="C62" s="97" t="s">
        <v>159</v>
      </c>
      <c r="D62" s="414">
        <v>2792</v>
      </c>
      <c r="E62" s="474">
        <f>IFERROR(D62/1000*(0.5216048)," ")</f>
        <v>1.4563206015999999</v>
      </c>
      <c r="F62" s="474">
        <f>IFERROR(D62/1000*(0.78)," ")</f>
        <v>2.1777600000000001</v>
      </c>
      <c r="G62" s="414">
        <v>3353</v>
      </c>
      <c r="H62" s="474">
        <f>IFERROR(G62/1000*(0.5216048)," ")</f>
        <v>1.7489408944</v>
      </c>
      <c r="I62" s="474">
        <f>IFERROR(G62/1000*(0.78)," ")</f>
        <v>2.6153400000000002</v>
      </c>
      <c r="J62" s="414">
        <v>3729</v>
      </c>
      <c r="K62" s="474">
        <f>IFERROR(J62/1000*(0.5216048)," ")</f>
        <v>1.9450642992</v>
      </c>
      <c r="L62" s="474">
        <f>IFERROR(J62/1000*(0.78)," ")</f>
        <v>2.90862</v>
      </c>
      <c r="M62" s="36">
        <v>3957</v>
      </c>
      <c r="N62" s="474">
        <f>IFERROR(M62/1000*(0.5216048)," ")</f>
        <v>2.0639901936</v>
      </c>
      <c r="O62" s="474">
        <f>IFERROR(M62/1000*(0.78)," ")</f>
        <v>3.0864600000000002</v>
      </c>
      <c r="P62" s="414">
        <v>4283</v>
      </c>
      <c r="Q62" s="474">
        <f>IFERROR(P62/1000*(0.5216048)," ")</f>
        <v>2.2340333584000001</v>
      </c>
      <c r="R62" s="475">
        <f>IFERROR(P62/1000*(0.78)," ")</f>
        <v>3.3407400000000003</v>
      </c>
      <c r="S62" s="414">
        <v>4812</v>
      </c>
      <c r="T62" s="474">
        <f>IFERROR(S62/1000*(0.5216048)," ")</f>
        <v>2.5099622976</v>
      </c>
      <c r="U62" s="475">
        <f>IFERROR(S62/1000*(0.78)," ")</f>
        <v>3.7533600000000003</v>
      </c>
      <c r="V62" s="494">
        <v>4360288</v>
      </c>
    </row>
    <row r="63" spans="1:22" ht="14.4" thickBot="1">
      <c r="A63" s="367"/>
      <c r="B63" s="54"/>
      <c r="C63" s="584" t="s">
        <v>15</v>
      </c>
      <c r="D63" s="18">
        <f>SUM(D59:D62)</f>
        <v>3136</v>
      </c>
      <c r="E63" s="28">
        <f t="shared" ref="E63:F63" si="52">SUM(E59:E62)</f>
        <v>1.8197315811999999</v>
      </c>
      <c r="F63" s="586">
        <f t="shared" si="52"/>
        <v>2.4780600000000002</v>
      </c>
      <c r="G63" s="18">
        <f>SUM(G59:G62)</f>
        <v>3853</v>
      </c>
      <c r="H63" s="28">
        <f t="shared" ref="H63:I63" si="53">SUM(H59:H62)</f>
        <v>2.2471154067999999</v>
      </c>
      <c r="I63" s="586">
        <f t="shared" si="53"/>
        <v>3.0248400000000002</v>
      </c>
      <c r="J63" s="18">
        <f>SUM(J59:J62)</f>
        <v>4328</v>
      </c>
      <c r="K63" s="28">
        <f t="shared" ref="K63:L63" si="54">SUM(K59:K62)</f>
        <v>2.5287618227999999</v>
      </c>
      <c r="L63" s="586">
        <f t="shared" si="54"/>
        <v>3.3874200000000001</v>
      </c>
      <c r="M63" s="18">
        <f>SUM(M59:M62)</f>
        <v>4603</v>
      </c>
      <c r="N63" s="28">
        <f t="shared" ref="N63:O63" si="55">SUM(N59:N62)</f>
        <v>2.6882895508</v>
      </c>
      <c r="O63" s="586">
        <f t="shared" si="55"/>
        <v>3.59816</v>
      </c>
      <c r="P63" s="18">
        <f>SUM(P59:P62)</f>
        <v>4948</v>
      </c>
      <c r="Q63" s="28">
        <f t="shared" ref="Q63:R63" si="56">SUM(Q59:Q62)</f>
        <v>2.8747462227999998</v>
      </c>
      <c r="R63" s="586">
        <f t="shared" si="56"/>
        <v>3.8657400000000002</v>
      </c>
      <c r="S63" s="18">
        <f>SUM(S59:S62)</f>
        <v>5491</v>
      </c>
      <c r="T63" s="28">
        <f t="shared" ref="T63:U63" si="57">SUM(T59:T62)</f>
        <v>3.1627693252000002</v>
      </c>
      <c r="U63" s="586">
        <f t="shared" si="57"/>
        <v>4.2881600000000004</v>
      </c>
    </row>
    <row r="64" spans="1:22" ht="15" thickTop="1" thickBot="1">
      <c r="A64" s="367"/>
      <c r="B64" s="31"/>
      <c r="C64" s="585" t="s">
        <v>242</v>
      </c>
      <c r="D64" s="594">
        <f>SUM(D57+D63)</f>
        <v>3136</v>
      </c>
      <c r="E64" s="595">
        <f t="shared" ref="E64:F64" si="58">SUM(E57+E63)</f>
        <v>1.8197315811999999</v>
      </c>
      <c r="F64" s="596">
        <f t="shared" si="58"/>
        <v>2.4780600000000002</v>
      </c>
      <c r="G64" s="594">
        <f>SUM(G57+G63)</f>
        <v>3853</v>
      </c>
      <c r="H64" s="595">
        <f t="shared" ref="H64:I64" si="59">SUM(H57+H63)</f>
        <v>2.2471154067999999</v>
      </c>
      <c r="I64" s="596">
        <f t="shared" si="59"/>
        <v>3.0248400000000002</v>
      </c>
      <c r="J64" s="594">
        <f>SUM(J57+J63)</f>
        <v>4328</v>
      </c>
      <c r="K64" s="595">
        <f t="shared" ref="K64:L64" si="60">SUM(K57+K63)</f>
        <v>2.5287618227999999</v>
      </c>
      <c r="L64" s="596">
        <f t="shared" si="60"/>
        <v>3.3874200000000001</v>
      </c>
      <c r="M64" s="594">
        <f>SUM(M57+M63)</f>
        <v>4603</v>
      </c>
      <c r="N64" s="595">
        <f t="shared" ref="N64:O64" si="61">SUM(N57+N63)</f>
        <v>2.6882895508</v>
      </c>
      <c r="O64" s="596">
        <f t="shared" si="61"/>
        <v>3.59816</v>
      </c>
      <c r="P64" s="594">
        <f>SUM(P57+P63)</f>
        <v>4948</v>
      </c>
      <c r="Q64" s="595">
        <f t="shared" ref="Q64:R64" si="62">SUM(Q57+Q63)</f>
        <v>2.8747462227999998</v>
      </c>
      <c r="R64" s="596">
        <f t="shared" si="62"/>
        <v>3.8657400000000002</v>
      </c>
      <c r="S64" s="594">
        <f>SUM(S57+S63)</f>
        <v>5491</v>
      </c>
      <c r="T64" s="595">
        <f t="shared" ref="T64:U64" si="63">SUM(T57+T63)</f>
        <v>3.1627693252000002</v>
      </c>
      <c r="U64" s="596">
        <f t="shared" si="63"/>
        <v>4.2881600000000004</v>
      </c>
    </row>
    <row r="65" spans="1:21" ht="15" thickTop="1" thickBot="1">
      <c r="A65" s="367"/>
      <c r="B65" s="544"/>
      <c r="C65" s="544" t="s">
        <v>240</v>
      </c>
      <c r="D65" s="545">
        <f>SUM(D49+D64)</f>
        <v>23277</v>
      </c>
      <c r="E65" s="545">
        <f t="shared" ref="E65:F65" si="64">SUM(E49+E64)</f>
        <v>15.218828815599998</v>
      </c>
      <c r="F65" s="545">
        <f t="shared" si="64"/>
        <v>18.737920000000003</v>
      </c>
      <c r="G65" s="545">
        <f>SUM(G49+G64)</f>
        <v>28741</v>
      </c>
      <c r="H65" s="545">
        <f t="shared" ref="H65:I65" si="65">SUM(H49+H64)</f>
        <v>18.849527434399999</v>
      </c>
      <c r="I65" s="545">
        <f t="shared" si="65"/>
        <v>22.91882</v>
      </c>
      <c r="J65" s="545">
        <f>SUM(J49+J64)</f>
        <v>32695</v>
      </c>
      <c r="K65" s="545">
        <f t="shared" ref="K65:L65" si="66">SUM(K49+K64)</f>
        <v>21.440275988</v>
      </c>
      <c r="L65" s="545">
        <f t="shared" si="66"/>
        <v>25.932380000000002</v>
      </c>
      <c r="M65" s="545">
        <f>SUM(M49+M64)</f>
        <v>34790</v>
      </c>
      <c r="N65" s="545">
        <f t="shared" ref="N65:O65" si="67">SUM(N49+N64)</f>
        <v>22.726048278</v>
      </c>
      <c r="O65" s="545">
        <f t="shared" si="67"/>
        <v>27.543420000000001</v>
      </c>
      <c r="P65" s="545">
        <f>SUM(P49+P64)</f>
        <v>37117</v>
      </c>
      <c r="Q65" s="545">
        <f t="shared" ref="Q65:R65" si="68">SUM(Q49+Q64)</f>
        <v>24.058324240799998</v>
      </c>
      <c r="R65" s="545">
        <f t="shared" si="68"/>
        <v>29.379300000000001</v>
      </c>
      <c r="S65" s="545">
        <f>SUM(S49+S64)</f>
        <v>40338</v>
      </c>
      <c r="T65" s="545">
        <f t="shared" ref="T65:U65" si="69">SUM(T49+T64)</f>
        <v>25.7931755416</v>
      </c>
      <c r="U65" s="545">
        <f t="shared" si="69"/>
        <v>31.878880000000002</v>
      </c>
    </row>
    <row r="66" spans="1:21" ht="14.4" thickTop="1">
      <c r="A66" s="367"/>
      <c r="B66" s="367"/>
      <c r="C66" s="57"/>
      <c r="D66" s="58"/>
      <c r="E66" s="58"/>
      <c r="F66" s="25"/>
      <c r="G66" s="58"/>
      <c r="H66" s="58"/>
      <c r="I66" s="58"/>
      <c r="J66" s="58"/>
      <c r="K66" s="58"/>
      <c r="L66" s="58"/>
      <c r="M66" s="58"/>
      <c r="N66" s="58"/>
      <c r="O66" s="25"/>
      <c r="P66" s="58"/>
      <c r="Q66" s="58"/>
      <c r="R66" s="58"/>
      <c r="S66" s="58"/>
      <c r="T66" s="58"/>
      <c r="U66" s="58"/>
    </row>
    <row r="67" spans="1:21" ht="13.8">
      <c r="A67" s="367"/>
      <c r="B67" s="367"/>
      <c r="C67" s="645" t="s">
        <v>23</v>
      </c>
      <c r="D67" s="645"/>
      <c r="E67" s="645"/>
      <c r="F67" s="645"/>
      <c r="G67" s="645"/>
      <c r="H67" s="645"/>
      <c r="I67" s="645"/>
      <c r="J67" s="645"/>
      <c r="K67" s="645"/>
      <c r="L67" s="645"/>
      <c r="M67" s="645"/>
      <c r="N67" s="645"/>
      <c r="O67" s="645"/>
      <c r="P67" s="645"/>
      <c r="Q67" s="645"/>
      <c r="R67" s="645"/>
      <c r="S67" s="645"/>
      <c r="T67" s="645"/>
      <c r="U67" s="645"/>
    </row>
    <row r="68" spans="1:21" ht="13.95" customHeight="1">
      <c r="A68" s="367"/>
      <c r="B68" s="367"/>
      <c r="C68" s="646" t="s">
        <v>383</v>
      </c>
      <c r="D68" s="646"/>
      <c r="E68" s="646"/>
      <c r="F68" s="646"/>
      <c r="G68" s="646"/>
      <c r="H68" s="646"/>
      <c r="I68" s="646"/>
      <c r="J68" s="646"/>
      <c r="K68" s="646"/>
      <c r="L68" s="646"/>
      <c r="M68" s="646"/>
      <c r="N68" s="646"/>
      <c r="O68" s="646"/>
      <c r="P68" s="646"/>
      <c r="Q68" s="646"/>
      <c r="R68" s="646"/>
      <c r="S68" s="646"/>
      <c r="T68" s="646"/>
      <c r="U68" s="646"/>
    </row>
    <row r="69" spans="1:21" ht="13.8">
      <c r="A69" s="367"/>
      <c r="B69" s="367"/>
      <c r="C69" s="646"/>
      <c r="D69" s="646"/>
      <c r="E69" s="646"/>
      <c r="F69" s="646"/>
      <c r="G69" s="646"/>
      <c r="H69" s="646"/>
      <c r="I69" s="646"/>
      <c r="J69" s="646"/>
      <c r="K69" s="646"/>
      <c r="L69" s="646"/>
      <c r="M69" s="646"/>
      <c r="N69" s="646"/>
      <c r="O69" s="646"/>
      <c r="P69" s="646"/>
      <c r="Q69" s="646"/>
      <c r="R69" s="646"/>
      <c r="S69" s="646"/>
      <c r="T69" s="646"/>
      <c r="U69" s="646"/>
    </row>
    <row r="70" spans="1:21" ht="13.8">
      <c r="A70" s="367"/>
      <c r="B70" s="367"/>
      <c r="C70" s="646"/>
      <c r="D70" s="646"/>
      <c r="E70" s="646"/>
      <c r="F70" s="646"/>
      <c r="G70" s="646"/>
      <c r="H70" s="646"/>
      <c r="I70" s="646"/>
      <c r="J70" s="646"/>
      <c r="K70" s="646"/>
      <c r="L70" s="646"/>
      <c r="M70" s="646"/>
      <c r="N70" s="646"/>
      <c r="O70" s="646"/>
      <c r="P70" s="646"/>
      <c r="Q70" s="646"/>
      <c r="R70" s="646"/>
      <c r="S70" s="646"/>
      <c r="T70" s="646"/>
      <c r="U70" s="646"/>
    </row>
    <row r="71" spans="1:21" ht="13.95" customHeight="1">
      <c r="A71" s="367"/>
      <c r="B71" s="367"/>
      <c r="C71" s="647" t="s">
        <v>384</v>
      </c>
      <c r="D71" s="647"/>
      <c r="E71" s="647"/>
      <c r="F71" s="647"/>
      <c r="G71" s="647"/>
      <c r="H71" s="647"/>
      <c r="I71" s="647"/>
      <c r="J71" s="647"/>
      <c r="K71" s="647"/>
      <c r="L71" s="647"/>
      <c r="M71" s="647"/>
      <c r="N71" s="647"/>
      <c r="O71" s="647"/>
      <c r="P71" s="647"/>
      <c r="Q71" s="647"/>
      <c r="R71" s="647"/>
      <c r="S71" s="647"/>
      <c r="T71" s="647"/>
      <c r="U71" s="647"/>
    </row>
    <row r="72" spans="1:21" ht="13.8">
      <c r="A72" s="367"/>
      <c r="B72" s="367"/>
      <c r="C72" s="647"/>
      <c r="D72" s="647"/>
      <c r="E72" s="647"/>
      <c r="F72" s="647"/>
      <c r="G72" s="647"/>
      <c r="H72" s="647"/>
      <c r="I72" s="647"/>
      <c r="J72" s="647"/>
      <c r="K72" s="647"/>
      <c r="L72" s="647"/>
      <c r="M72" s="647"/>
      <c r="N72" s="647"/>
      <c r="O72" s="647"/>
      <c r="P72" s="647"/>
      <c r="Q72" s="647"/>
      <c r="R72" s="647"/>
      <c r="S72" s="647"/>
      <c r="T72" s="647"/>
      <c r="U72" s="647"/>
    </row>
    <row r="73" spans="1:21" ht="13.95" customHeight="1">
      <c r="A73" s="367"/>
      <c r="B73" s="367"/>
      <c r="C73" s="642" t="s">
        <v>232</v>
      </c>
      <c r="D73" s="642"/>
      <c r="E73" s="642"/>
      <c r="F73" s="642"/>
      <c r="G73" s="642"/>
      <c r="H73" s="642"/>
      <c r="I73" s="642"/>
      <c r="J73" s="642"/>
      <c r="K73" s="642"/>
      <c r="L73" s="642"/>
      <c r="M73" s="642"/>
      <c r="N73" s="642"/>
      <c r="O73" s="642"/>
      <c r="P73" s="642"/>
      <c r="Q73" s="642"/>
      <c r="R73" s="642"/>
      <c r="S73" s="642"/>
      <c r="T73" s="642"/>
      <c r="U73" s="642"/>
    </row>
    <row r="74" spans="1:21" ht="13.8">
      <c r="A74" s="230"/>
      <c r="B74" s="230"/>
      <c r="C74" s="644" t="s">
        <v>245</v>
      </c>
      <c r="D74" s="644"/>
      <c r="E74" s="644"/>
      <c r="F74" s="644"/>
      <c r="G74" s="644"/>
      <c r="H74" s="644"/>
      <c r="I74" s="644"/>
      <c r="J74" s="644"/>
      <c r="K74" s="644"/>
      <c r="L74" s="644"/>
      <c r="M74" s="644"/>
      <c r="N74" s="644"/>
      <c r="O74" s="644"/>
      <c r="P74" s="644"/>
      <c r="Q74" s="644"/>
      <c r="R74" s="644"/>
      <c r="S74" s="644"/>
      <c r="T74" s="644"/>
      <c r="U74" s="644"/>
    </row>
    <row r="75" spans="1:21" ht="13.8">
      <c r="A75" s="367"/>
      <c r="B75" s="367"/>
      <c r="C75" s="369" t="s">
        <v>244</v>
      </c>
      <c r="D75" s="535"/>
      <c r="E75" s="369"/>
      <c r="F75" s="369"/>
      <c r="G75" s="535"/>
      <c r="H75" s="369"/>
      <c r="I75" s="369"/>
      <c r="J75" s="535"/>
      <c r="K75" s="369"/>
      <c r="L75" s="369"/>
      <c r="M75" s="535"/>
      <c r="N75" s="369"/>
      <c r="O75" s="369"/>
      <c r="P75" s="535"/>
      <c r="Q75" s="369"/>
      <c r="R75" s="369"/>
      <c r="S75" s="535"/>
      <c r="T75" s="369"/>
      <c r="U75" s="369"/>
    </row>
    <row r="76" spans="1:21" ht="13.8">
      <c r="C76" s="369" t="s">
        <v>271</v>
      </c>
    </row>
    <row r="77" spans="1:21" ht="13.8">
      <c r="C77" s="369"/>
    </row>
  </sheetData>
  <mergeCells count="31">
    <mergeCell ref="C74:U74"/>
    <mergeCell ref="D36:F36"/>
    <mergeCell ref="G36:I36"/>
    <mergeCell ref="J36:L36"/>
    <mergeCell ref="M36:O36"/>
    <mergeCell ref="P36:R36"/>
    <mergeCell ref="S36:U36"/>
    <mergeCell ref="C67:U67"/>
    <mergeCell ref="C68:U70"/>
    <mergeCell ref="C71:U72"/>
    <mergeCell ref="C73:U73"/>
    <mergeCell ref="S51:U51"/>
    <mergeCell ref="G51:I51"/>
    <mergeCell ref="J51:L51"/>
    <mergeCell ref="M51:O51"/>
    <mergeCell ref="P51:R51"/>
    <mergeCell ref="B1:U1"/>
    <mergeCell ref="B2:U2"/>
    <mergeCell ref="D51:F51"/>
    <mergeCell ref="S4:U4"/>
    <mergeCell ref="M19:O19"/>
    <mergeCell ref="P19:R19"/>
    <mergeCell ref="S19:U19"/>
    <mergeCell ref="M4:O4"/>
    <mergeCell ref="P4:R4"/>
    <mergeCell ref="D19:F19"/>
    <mergeCell ref="G19:I19"/>
    <mergeCell ref="J19:L19"/>
    <mergeCell ref="D4:F4"/>
    <mergeCell ref="G4:I4"/>
    <mergeCell ref="J4:L4"/>
  </mergeCells>
  <printOptions horizontalCentered="1"/>
  <pageMargins left="0.17" right="0.17" top="0.59" bottom="0.33" header="0.17" footer="0.15"/>
  <pageSetup scale="57" fitToHeight="0" orientation="landscape" r:id="rId1"/>
  <headerFooter alignWithMargins="0">
    <oddFooter>&amp;L&amp;"Calibri,Bold"&amp;F&amp;C&amp;"Calibri,Bold"&amp;K000000‐ Public  ‐&amp;R&amp;"Calibri,Bold"&amp;12A-&amp;P</oddFooter>
  </headerFooter>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31"/>
  <sheetViews>
    <sheetView showGridLines="0" view="pageBreakPreview" zoomScale="80" zoomScaleNormal="80" zoomScaleSheetLayoutView="80" zoomScalePageLayoutView="70" workbookViewId="0">
      <selection activeCell="B1" sqref="B1:X1"/>
    </sheetView>
  </sheetViews>
  <sheetFormatPr defaultRowHeight="10.199999999999999"/>
  <cols>
    <col min="1" max="1" width="1.42578125" customWidth="1"/>
    <col min="2" max="2" width="51.42578125" customWidth="1"/>
    <col min="3" max="3" width="14.85546875" customWidth="1"/>
    <col min="4" max="15" width="13.42578125" customWidth="1"/>
    <col min="16" max="17" width="14.85546875" customWidth="1"/>
  </cols>
  <sheetData>
    <row r="1" spans="1:17" ht="38.4" customHeight="1">
      <c r="A1" s="372"/>
      <c r="B1" s="670" t="s">
        <v>408</v>
      </c>
      <c r="C1" s="671"/>
      <c r="D1" s="671"/>
      <c r="E1" s="671"/>
      <c r="F1" s="671"/>
      <c r="G1" s="671"/>
      <c r="H1" s="671"/>
      <c r="I1" s="671"/>
      <c r="J1" s="671"/>
      <c r="K1" s="671"/>
      <c r="L1" s="671"/>
      <c r="M1" s="671"/>
      <c r="N1" s="671"/>
      <c r="O1" s="671"/>
      <c r="P1" s="671"/>
    </row>
    <row r="2" spans="1:17" ht="13.8">
      <c r="A2" s="372"/>
      <c r="B2" s="704"/>
      <c r="C2" s="704"/>
      <c r="D2" s="704"/>
      <c r="E2" s="704"/>
      <c r="F2" s="704"/>
      <c r="G2" s="704"/>
      <c r="H2" s="704"/>
      <c r="I2" s="704"/>
      <c r="J2" s="704"/>
      <c r="K2" s="704"/>
      <c r="L2" s="704"/>
      <c r="M2" s="704"/>
      <c r="N2" s="704"/>
      <c r="O2" s="704"/>
      <c r="P2" s="704"/>
    </row>
    <row r="3" spans="1:17" ht="13.8">
      <c r="A3" s="372"/>
      <c r="B3" s="704"/>
      <c r="C3" s="704"/>
      <c r="D3" s="704"/>
      <c r="E3" s="704"/>
      <c r="F3" s="704"/>
      <c r="G3" s="704"/>
      <c r="H3" s="704"/>
      <c r="I3" s="704"/>
      <c r="J3" s="704"/>
      <c r="K3" s="704"/>
      <c r="L3" s="704"/>
      <c r="M3" s="704"/>
      <c r="N3" s="704"/>
      <c r="O3" s="704"/>
      <c r="P3" s="704"/>
    </row>
    <row r="4" spans="1:17" ht="13.8">
      <c r="A4" s="372"/>
      <c r="B4" s="189" t="s">
        <v>60</v>
      </c>
      <c r="C4" s="191"/>
      <c r="D4" s="190"/>
      <c r="E4" s="190"/>
      <c r="F4" s="190"/>
      <c r="G4" s="190"/>
      <c r="H4" s="190"/>
      <c r="I4" s="190"/>
      <c r="J4" s="190"/>
      <c r="K4" s="190"/>
      <c r="L4" s="190"/>
      <c r="M4" s="190"/>
      <c r="N4" s="190"/>
      <c r="O4" s="190"/>
      <c r="P4" s="191"/>
      <c r="Q4" s="191"/>
    </row>
    <row r="5" spans="1:17" ht="17.399999999999999" customHeight="1">
      <c r="A5" s="191"/>
      <c r="B5" s="676" t="s">
        <v>61</v>
      </c>
      <c r="C5" s="672" t="s">
        <v>268</v>
      </c>
      <c r="D5" s="678" t="s">
        <v>270</v>
      </c>
      <c r="E5" s="678"/>
      <c r="F5" s="678"/>
      <c r="G5" s="678"/>
      <c r="H5" s="678"/>
      <c r="I5" s="678"/>
      <c r="J5" s="678"/>
      <c r="K5" s="678"/>
      <c r="L5" s="678"/>
      <c r="M5" s="678"/>
      <c r="N5" s="678"/>
      <c r="O5" s="678"/>
      <c r="P5" s="672" t="s">
        <v>267</v>
      </c>
      <c r="Q5" s="672" t="s">
        <v>208</v>
      </c>
    </row>
    <row r="6" spans="1:17" ht="21" customHeight="1">
      <c r="A6" s="79"/>
      <c r="B6" s="677"/>
      <c r="C6" s="673"/>
      <c r="D6" s="192" t="s">
        <v>1</v>
      </c>
      <c r="E6" s="150" t="s">
        <v>2</v>
      </c>
      <c r="F6" s="150" t="s">
        <v>3</v>
      </c>
      <c r="G6" s="150" t="s">
        <v>4</v>
      </c>
      <c r="H6" s="150" t="s">
        <v>5</v>
      </c>
      <c r="I6" s="150" t="s">
        <v>6</v>
      </c>
      <c r="J6" s="150" t="s">
        <v>17</v>
      </c>
      <c r="K6" s="150" t="s">
        <v>18</v>
      </c>
      <c r="L6" s="150" t="s">
        <v>19</v>
      </c>
      <c r="M6" s="150" t="s">
        <v>20</v>
      </c>
      <c r="N6" s="150" t="s">
        <v>21</v>
      </c>
      <c r="O6" s="534" t="s">
        <v>22</v>
      </c>
      <c r="P6" s="673"/>
      <c r="Q6" s="673"/>
    </row>
    <row r="7" spans="1:17" ht="40.5" customHeight="1">
      <c r="A7" s="509"/>
      <c r="B7" s="194" t="s">
        <v>184</v>
      </c>
      <c r="C7" s="405"/>
      <c r="D7" s="425"/>
      <c r="E7" s="425"/>
      <c r="F7" s="425"/>
      <c r="G7" s="425"/>
      <c r="H7" s="425"/>
      <c r="I7" s="425"/>
      <c r="J7" s="425"/>
      <c r="K7" s="425"/>
      <c r="L7" s="425"/>
      <c r="M7" s="425"/>
      <c r="N7" s="425"/>
      <c r="O7" s="425"/>
      <c r="P7" s="405"/>
      <c r="Q7" s="405"/>
    </row>
    <row r="8" spans="1:17" ht="13.95" customHeight="1">
      <c r="A8" s="79"/>
      <c r="B8" s="197" t="s">
        <v>234</v>
      </c>
      <c r="C8" s="199">
        <v>17960.939999999999</v>
      </c>
      <c r="D8" s="468">
        <v>1323.49</v>
      </c>
      <c r="E8" s="468">
        <v>0</v>
      </c>
      <c r="F8" s="468">
        <v>0</v>
      </c>
      <c r="G8" s="468">
        <v>0</v>
      </c>
      <c r="H8" s="468">
        <v>0</v>
      </c>
      <c r="I8" s="468">
        <v>0</v>
      </c>
      <c r="J8" s="468">
        <v>0</v>
      </c>
      <c r="K8" s="468">
        <v>0</v>
      </c>
      <c r="L8" s="468">
        <v>0</v>
      </c>
      <c r="M8" s="468">
        <v>0</v>
      </c>
      <c r="N8" s="468">
        <v>0</v>
      </c>
      <c r="O8" s="468">
        <v>0</v>
      </c>
      <c r="P8" s="199">
        <f>SUM(D8:O8)</f>
        <v>1323.49</v>
      </c>
      <c r="Q8" s="199">
        <f>SUM(P8)+C8</f>
        <v>19284.43</v>
      </c>
    </row>
    <row r="9" spans="1:17" ht="13.95" customHeight="1">
      <c r="A9" s="137"/>
      <c r="B9" s="197" t="s">
        <v>64</v>
      </c>
      <c r="C9" s="199">
        <v>229.17000000000002</v>
      </c>
      <c r="D9" s="468">
        <v>0</v>
      </c>
      <c r="E9" s="468">
        <v>0</v>
      </c>
      <c r="F9" s="468">
        <v>0</v>
      </c>
      <c r="G9" s="468">
        <v>0</v>
      </c>
      <c r="H9" s="468">
        <v>0</v>
      </c>
      <c r="I9" s="468">
        <v>0</v>
      </c>
      <c r="J9" s="468">
        <v>0</v>
      </c>
      <c r="K9" s="468">
        <v>0</v>
      </c>
      <c r="L9" s="468">
        <v>0</v>
      </c>
      <c r="M9" s="468">
        <v>0</v>
      </c>
      <c r="N9" s="468">
        <v>0</v>
      </c>
      <c r="O9" s="468">
        <v>0</v>
      </c>
      <c r="P9" s="199">
        <f>SUM(D9:O9)</f>
        <v>0</v>
      </c>
      <c r="Q9" s="199">
        <f>SUM(P9)+C9</f>
        <v>229.17000000000002</v>
      </c>
    </row>
    <row r="10" spans="1:17" ht="13.8">
      <c r="A10" s="137"/>
      <c r="B10" s="143" t="s">
        <v>68</v>
      </c>
      <c r="C10" s="428">
        <f t="shared" ref="C10" si="0">SUM(C8:C9)</f>
        <v>18190.109999999997</v>
      </c>
      <c r="D10" s="428">
        <f t="shared" ref="D10:P10" si="1">SUM(D8:D9)</f>
        <v>1323.49</v>
      </c>
      <c r="E10" s="428">
        <f t="shared" si="1"/>
        <v>0</v>
      </c>
      <c r="F10" s="428">
        <f t="shared" si="1"/>
        <v>0</v>
      </c>
      <c r="G10" s="428">
        <f t="shared" si="1"/>
        <v>0</v>
      </c>
      <c r="H10" s="428">
        <f t="shared" si="1"/>
        <v>0</v>
      </c>
      <c r="I10" s="428">
        <f t="shared" si="1"/>
        <v>0</v>
      </c>
      <c r="J10" s="428">
        <f t="shared" si="1"/>
        <v>0</v>
      </c>
      <c r="K10" s="428">
        <f t="shared" si="1"/>
        <v>0</v>
      </c>
      <c r="L10" s="428">
        <f t="shared" si="1"/>
        <v>0</v>
      </c>
      <c r="M10" s="428">
        <f t="shared" si="1"/>
        <v>0</v>
      </c>
      <c r="N10" s="428">
        <f t="shared" si="1"/>
        <v>0</v>
      </c>
      <c r="O10" s="428">
        <f t="shared" si="1"/>
        <v>0</v>
      </c>
      <c r="P10" s="428">
        <f t="shared" si="1"/>
        <v>1323.49</v>
      </c>
      <c r="Q10" s="428">
        <f t="shared" ref="Q10" si="2">SUM(Q8:Q9)</f>
        <v>19513.599999999999</v>
      </c>
    </row>
    <row r="11" spans="1:17" ht="13.8">
      <c r="A11" s="137"/>
      <c r="B11" s="372"/>
      <c r="C11" s="188"/>
      <c r="D11" s="372"/>
      <c r="E11" s="372"/>
      <c r="F11" s="372"/>
      <c r="G11" s="372"/>
      <c r="H11" s="372"/>
      <c r="I11" s="372"/>
      <c r="J11" s="372"/>
      <c r="K11" s="372"/>
      <c r="L11" s="372"/>
      <c r="M11" s="372"/>
      <c r="N11" s="372"/>
      <c r="O11" s="372"/>
      <c r="P11" s="188"/>
      <c r="Q11" s="188"/>
    </row>
    <row r="12" spans="1:17" ht="13.8">
      <c r="A12" s="137"/>
      <c r="B12" s="194" t="s">
        <v>183</v>
      </c>
      <c r="C12" s="205"/>
      <c r="D12" s="429"/>
      <c r="E12" s="429"/>
      <c r="F12" s="429"/>
      <c r="G12" s="429"/>
      <c r="H12" s="429"/>
      <c r="I12" s="429"/>
      <c r="J12" s="429"/>
      <c r="K12" s="429"/>
      <c r="L12" s="429"/>
      <c r="M12" s="429"/>
      <c r="N12" s="429"/>
      <c r="O12" s="429"/>
      <c r="P12" s="205"/>
      <c r="Q12" s="205"/>
    </row>
    <row r="13" spans="1:17" ht="13.95" customHeight="1">
      <c r="A13" s="137"/>
      <c r="B13" s="197" t="s">
        <v>72</v>
      </c>
      <c r="C13" s="199">
        <v>2176414.7799999998</v>
      </c>
      <c r="D13" s="468">
        <v>0</v>
      </c>
      <c r="E13" s="468">
        <v>0</v>
      </c>
      <c r="F13" s="468">
        <v>692.06</v>
      </c>
      <c r="G13" s="468">
        <v>2581.3199999999997</v>
      </c>
      <c r="H13" s="468">
        <v>73191</v>
      </c>
      <c r="I13" s="468">
        <v>302408.05</v>
      </c>
      <c r="J13" s="468">
        <v>166245.88</v>
      </c>
      <c r="K13" s="468">
        <v>226706.27000000002</v>
      </c>
      <c r="L13" s="468">
        <v>103586.06</v>
      </c>
      <c r="M13" s="468">
        <v>111849</v>
      </c>
      <c r="N13" s="468">
        <v>20730.239999999998</v>
      </c>
      <c r="O13" s="468">
        <v>65215.979999999996</v>
      </c>
      <c r="P13" s="199">
        <f>SUM(D13:O13)</f>
        <v>1073205.8600000001</v>
      </c>
      <c r="Q13" s="199">
        <f t="shared" ref="Q13:Q15" si="3">SUM(P13)+C13</f>
        <v>3249620.6399999997</v>
      </c>
    </row>
    <row r="14" spans="1:17" ht="13.8">
      <c r="A14" s="137"/>
      <c r="B14" s="197" t="s">
        <v>71</v>
      </c>
      <c r="C14" s="199">
        <v>0</v>
      </c>
      <c r="D14" s="468">
        <v>0</v>
      </c>
      <c r="E14" s="468">
        <v>20.62</v>
      </c>
      <c r="F14" s="468">
        <v>2343.7700000000036</v>
      </c>
      <c r="G14" s="468">
        <v>630.70999999999992</v>
      </c>
      <c r="H14" s="468">
        <v>894</v>
      </c>
      <c r="I14" s="468">
        <v>782.64999999999986</v>
      </c>
      <c r="J14" s="468">
        <v>1295.76</v>
      </c>
      <c r="K14" s="468">
        <v>776.14</v>
      </c>
      <c r="L14" s="468">
        <v>809.70999999999981</v>
      </c>
      <c r="M14" s="468">
        <v>1175.6699999999996</v>
      </c>
      <c r="N14" s="468">
        <v>464.7299999999999</v>
      </c>
      <c r="O14" s="468">
        <v>3053.0299999999997</v>
      </c>
      <c r="P14" s="199">
        <f t="shared" ref="P14" si="4">SUM(D14:O14)</f>
        <v>12246.790000000005</v>
      </c>
      <c r="Q14" s="199">
        <f t="shared" si="3"/>
        <v>12246.790000000005</v>
      </c>
    </row>
    <row r="15" spans="1:17" ht="13.8">
      <c r="A15" s="137"/>
      <c r="B15" s="197" t="s">
        <v>159</v>
      </c>
      <c r="C15" s="199">
        <v>1514211.24</v>
      </c>
      <c r="D15" s="468">
        <v>136003.88999999998</v>
      </c>
      <c r="E15" s="468">
        <v>129745.87000000001</v>
      </c>
      <c r="F15" s="468">
        <v>235655.62</v>
      </c>
      <c r="G15" s="468">
        <v>165152.93</v>
      </c>
      <c r="H15" s="468">
        <v>278745</v>
      </c>
      <c r="I15" s="468">
        <v>492130</v>
      </c>
      <c r="J15" s="468">
        <v>-142612.04000000004</v>
      </c>
      <c r="K15" s="468">
        <v>543936.72</v>
      </c>
      <c r="L15" s="468">
        <v>356138.04000000004</v>
      </c>
      <c r="M15" s="468">
        <v>251930</v>
      </c>
      <c r="N15" s="468">
        <v>170447.82</v>
      </c>
      <c r="O15" s="468">
        <v>594973.03</v>
      </c>
      <c r="P15" s="199">
        <f>SUM(D15:O15)</f>
        <v>3212246.88</v>
      </c>
      <c r="Q15" s="199">
        <f t="shared" si="3"/>
        <v>4726458.12</v>
      </c>
    </row>
    <row r="16" spans="1:17" ht="13.8">
      <c r="A16" s="137"/>
      <c r="B16" s="143" t="s">
        <v>73</v>
      </c>
      <c r="C16" s="428">
        <f t="shared" ref="C16" si="5">SUM(C13:C15)</f>
        <v>3690626.0199999996</v>
      </c>
      <c r="D16" s="428">
        <f t="shared" ref="D16:P16" si="6">SUM(D13:D15)</f>
        <v>136003.88999999998</v>
      </c>
      <c r="E16" s="428">
        <f t="shared" si="6"/>
        <v>129766.49</v>
      </c>
      <c r="F16" s="428">
        <f t="shared" si="6"/>
        <v>238691.45</v>
      </c>
      <c r="G16" s="428">
        <f t="shared" si="6"/>
        <v>168364.96</v>
      </c>
      <c r="H16" s="428">
        <f t="shared" si="6"/>
        <v>352830</v>
      </c>
      <c r="I16" s="428">
        <f t="shared" si="6"/>
        <v>795320.7</v>
      </c>
      <c r="J16" s="428">
        <f t="shared" si="6"/>
        <v>24929.599999999977</v>
      </c>
      <c r="K16" s="428">
        <f t="shared" si="6"/>
        <v>771419.13</v>
      </c>
      <c r="L16" s="428">
        <f t="shared" si="6"/>
        <v>460533.81000000006</v>
      </c>
      <c r="M16" s="428">
        <f t="shared" si="6"/>
        <v>364954.67</v>
      </c>
      <c r="N16" s="428">
        <f t="shared" si="6"/>
        <v>191642.79</v>
      </c>
      <c r="O16" s="428">
        <f t="shared" si="6"/>
        <v>663242.04</v>
      </c>
      <c r="P16" s="428">
        <f t="shared" si="6"/>
        <v>4297699.53</v>
      </c>
      <c r="Q16" s="428">
        <f>SUM(Q13:Q15)</f>
        <v>7988325.5499999998</v>
      </c>
    </row>
    <row r="17" spans="1:17" ht="13.8">
      <c r="A17" s="137"/>
      <c r="B17" s="57"/>
      <c r="C17" s="468"/>
      <c r="D17" s="468"/>
      <c r="E17" s="468"/>
      <c r="F17" s="468"/>
      <c r="G17" s="468"/>
      <c r="H17" s="468"/>
      <c r="I17" s="468"/>
      <c r="J17" s="468"/>
      <c r="K17" s="468"/>
      <c r="L17" s="468"/>
      <c r="M17" s="468"/>
      <c r="N17" s="468"/>
      <c r="O17" s="468"/>
      <c r="P17" s="468"/>
      <c r="Q17" s="468"/>
    </row>
    <row r="18" spans="1:17" ht="13.8">
      <c r="A18" s="137"/>
      <c r="B18" s="194" t="s">
        <v>84</v>
      </c>
      <c r="C18" s="425"/>
      <c r="D18" s="425"/>
      <c r="E18" s="425"/>
      <c r="F18" s="425"/>
      <c r="G18" s="425"/>
      <c r="H18" s="425"/>
      <c r="I18" s="425"/>
      <c r="J18" s="425"/>
      <c r="K18" s="425"/>
      <c r="L18" s="425"/>
      <c r="M18" s="425"/>
      <c r="N18" s="425"/>
      <c r="O18" s="425"/>
      <c r="P18" s="425"/>
      <c r="Q18" s="425"/>
    </row>
    <row r="19" spans="1:17" ht="13.95" customHeight="1">
      <c r="A19" s="137"/>
      <c r="B19" s="197" t="s">
        <v>154</v>
      </c>
      <c r="C19" s="199">
        <v>0</v>
      </c>
      <c r="D19" s="468">
        <v>0</v>
      </c>
      <c r="E19" s="468">
        <v>0</v>
      </c>
      <c r="F19" s="468">
        <v>0</v>
      </c>
      <c r="G19" s="468">
        <v>0</v>
      </c>
      <c r="H19" s="468">
        <v>0</v>
      </c>
      <c r="I19" s="468">
        <v>0</v>
      </c>
      <c r="J19" s="468">
        <v>0</v>
      </c>
      <c r="K19" s="468">
        <v>0</v>
      </c>
      <c r="L19" s="468">
        <v>0</v>
      </c>
      <c r="M19" s="468">
        <v>0</v>
      </c>
      <c r="N19" s="468">
        <v>0</v>
      </c>
      <c r="O19" s="468">
        <v>0</v>
      </c>
      <c r="P19" s="199">
        <f t="shared" ref="P19:P24" si="7">SUM(D19:O19)</f>
        <v>0</v>
      </c>
      <c r="Q19" s="199">
        <f t="shared" ref="Q19:Q24" si="8">SUM(P19)+C19</f>
        <v>0</v>
      </c>
    </row>
    <row r="20" spans="1:17" ht="13.8">
      <c r="A20" s="137"/>
      <c r="B20" s="197" t="s">
        <v>64</v>
      </c>
      <c r="C20" s="199">
        <v>67.27000000000001</v>
      </c>
      <c r="D20" s="468">
        <v>0</v>
      </c>
      <c r="E20" s="468">
        <v>0</v>
      </c>
      <c r="F20" s="468">
        <v>0</v>
      </c>
      <c r="G20" s="468">
        <v>0</v>
      </c>
      <c r="H20" s="468">
        <v>0</v>
      </c>
      <c r="I20" s="468">
        <v>0</v>
      </c>
      <c r="J20" s="468">
        <v>0</v>
      </c>
      <c r="K20" s="468">
        <v>0</v>
      </c>
      <c r="L20" s="468">
        <v>0</v>
      </c>
      <c r="M20" s="468">
        <v>0</v>
      </c>
      <c r="N20" s="468">
        <v>0</v>
      </c>
      <c r="O20" s="468">
        <v>0</v>
      </c>
      <c r="P20" s="199">
        <f t="shared" si="7"/>
        <v>0</v>
      </c>
      <c r="Q20" s="199">
        <f t="shared" si="8"/>
        <v>67.27000000000001</v>
      </c>
    </row>
    <row r="21" spans="1:17" ht="15">
      <c r="A21" s="137"/>
      <c r="B21" s="197" t="s">
        <v>235</v>
      </c>
      <c r="C21" s="199">
        <v>390007.83999999997</v>
      </c>
      <c r="D21" s="468">
        <v>0</v>
      </c>
      <c r="E21" s="468">
        <v>0</v>
      </c>
      <c r="F21" s="468">
        <v>55286.75</v>
      </c>
      <c r="G21" s="468">
        <v>46521.630000000005</v>
      </c>
      <c r="H21" s="468">
        <v>248577</v>
      </c>
      <c r="I21" s="468">
        <v>134587.91</v>
      </c>
      <c r="J21" s="468">
        <v>0</v>
      </c>
      <c r="K21" s="468">
        <v>124283.03</v>
      </c>
      <c r="L21" s="468">
        <v>0</v>
      </c>
      <c r="M21" s="468">
        <v>0</v>
      </c>
      <c r="N21" s="468">
        <v>0</v>
      </c>
      <c r="O21" s="468">
        <v>146459.13999999998</v>
      </c>
      <c r="P21" s="199">
        <f>SUM(D21:O21)</f>
        <v>755715.46000000008</v>
      </c>
      <c r="Q21" s="199">
        <f t="shared" si="8"/>
        <v>1145723.3</v>
      </c>
    </row>
    <row r="22" spans="1:17" ht="13.8">
      <c r="A22" s="137"/>
      <c r="B22" s="197" t="s">
        <v>71</v>
      </c>
      <c r="C22" s="199">
        <v>0</v>
      </c>
      <c r="D22" s="468">
        <v>0</v>
      </c>
      <c r="E22" s="468">
        <v>0</v>
      </c>
      <c r="F22" s="468">
        <v>0</v>
      </c>
      <c r="G22" s="468">
        <v>0</v>
      </c>
      <c r="H22" s="468">
        <v>0</v>
      </c>
      <c r="I22" s="468">
        <v>0</v>
      </c>
      <c r="J22" s="468">
        <v>0</v>
      </c>
      <c r="K22" s="468">
        <v>0</v>
      </c>
      <c r="L22" s="468">
        <v>0</v>
      </c>
      <c r="M22" s="468">
        <v>0</v>
      </c>
      <c r="N22" s="468">
        <v>0</v>
      </c>
      <c r="O22" s="468">
        <v>0</v>
      </c>
      <c r="P22" s="199">
        <f t="shared" si="7"/>
        <v>0</v>
      </c>
      <c r="Q22" s="199">
        <f t="shared" si="8"/>
        <v>0</v>
      </c>
    </row>
    <row r="23" spans="1:17" ht="13.8">
      <c r="A23" s="137"/>
      <c r="B23" s="197" t="s">
        <v>159</v>
      </c>
      <c r="C23" s="199">
        <v>245272.61</v>
      </c>
      <c r="D23" s="468">
        <v>51048.729999999996</v>
      </c>
      <c r="E23" s="468">
        <v>-57209.75</v>
      </c>
      <c r="F23" s="468">
        <v>88597.65</v>
      </c>
      <c r="G23" s="468">
        <v>97613.98000000001</v>
      </c>
      <c r="H23" s="468">
        <v>45632</v>
      </c>
      <c r="I23" s="468">
        <v>36705.199999999997</v>
      </c>
      <c r="J23" s="468">
        <v>20453.52</v>
      </c>
      <c r="K23" s="468">
        <v>8192.27</v>
      </c>
      <c r="L23" s="468">
        <v>9404.6299999999992</v>
      </c>
      <c r="M23" s="468">
        <v>18804.239999999998</v>
      </c>
      <c r="N23" s="468">
        <v>94293.759999999995</v>
      </c>
      <c r="O23" s="468">
        <v>31046.2</v>
      </c>
      <c r="P23" s="199">
        <f>SUM(D23:O23)</f>
        <v>444582.43000000005</v>
      </c>
      <c r="Q23" s="199">
        <f t="shared" si="8"/>
        <v>689855.04</v>
      </c>
    </row>
    <row r="24" spans="1:17" ht="13.8">
      <c r="A24" s="137"/>
      <c r="B24" s="197" t="s">
        <v>224</v>
      </c>
      <c r="C24" s="199">
        <v>0</v>
      </c>
      <c r="D24" s="468">
        <v>0</v>
      </c>
      <c r="E24" s="468">
        <v>0</v>
      </c>
      <c r="F24" s="468">
        <v>0</v>
      </c>
      <c r="G24" s="468">
        <v>0</v>
      </c>
      <c r="H24" s="468">
        <v>0</v>
      </c>
      <c r="I24" s="468">
        <v>0</v>
      </c>
      <c r="J24" s="468">
        <v>0</v>
      </c>
      <c r="K24" s="468">
        <v>0</v>
      </c>
      <c r="L24" s="468">
        <v>0</v>
      </c>
      <c r="M24" s="468">
        <v>0</v>
      </c>
      <c r="N24" s="468">
        <v>0</v>
      </c>
      <c r="O24" s="468">
        <v>0</v>
      </c>
      <c r="P24" s="199">
        <f t="shared" si="7"/>
        <v>0</v>
      </c>
      <c r="Q24" s="199">
        <f t="shared" si="8"/>
        <v>0</v>
      </c>
    </row>
    <row r="25" spans="1:17" ht="13.8">
      <c r="A25" s="137"/>
      <c r="B25" s="143" t="s">
        <v>88</v>
      </c>
      <c r="C25" s="428">
        <f t="shared" ref="C25" si="9">SUM(C19:C24)</f>
        <v>635347.72</v>
      </c>
      <c r="D25" s="428">
        <f t="shared" ref="D25:P25" si="10">SUM(D19:D24)</f>
        <v>51048.729999999996</v>
      </c>
      <c r="E25" s="428">
        <f t="shared" si="10"/>
        <v>-57209.75</v>
      </c>
      <c r="F25" s="428">
        <f t="shared" si="10"/>
        <v>143884.4</v>
      </c>
      <c r="G25" s="428">
        <f t="shared" si="10"/>
        <v>144135.61000000002</v>
      </c>
      <c r="H25" s="428">
        <f t="shared" si="10"/>
        <v>294209</v>
      </c>
      <c r="I25" s="428">
        <f t="shared" si="10"/>
        <v>171293.11</v>
      </c>
      <c r="J25" s="428">
        <f t="shared" si="10"/>
        <v>20453.52</v>
      </c>
      <c r="K25" s="428">
        <f t="shared" si="10"/>
        <v>132475.29999999999</v>
      </c>
      <c r="L25" s="428">
        <f t="shared" si="10"/>
        <v>9404.6299999999992</v>
      </c>
      <c r="M25" s="428">
        <f t="shared" si="10"/>
        <v>18804.239999999998</v>
      </c>
      <c r="N25" s="428">
        <f t="shared" si="10"/>
        <v>94293.759999999995</v>
      </c>
      <c r="O25" s="428">
        <f t="shared" si="10"/>
        <v>177505.34</v>
      </c>
      <c r="P25" s="428">
        <f t="shared" si="10"/>
        <v>1200297.8900000001</v>
      </c>
      <c r="Q25" s="428">
        <f t="shared" ref="Q25" si="11">SUM(Q19:Q24)</f>
        <v>1835645.61</v>
      </c>
    </row>
    <row r="26" spans="1:17" ht="14.4" thickBot="1">
      <c r="A26" s="137"/>
      <c r="B26" s="57"/>
      <c r="C26" s="468"/>
      <c r="D26" s="468"/>
      <c r="E26" s="468"/>
      <c r="F26" s="468"/>
      <c r="G26" s="468"/>
      <c r="H26" s="468"/>
      <c r="I26" s="468"/>
      <c r="J26" s="468"/>
      <c r="K26" s="468"/>
      <c r="L26" s="468"/>
      <c r="M26" s="468"/>
      <c r="N26" s="468"/>
      <c r="O26" s="468"/>
      <c r="P26" s="468"/>
      <c r="Q26" s="468"/>
    </row>
    <row r="27" spans="1:17" ht="14.4" thickBot="1">
      <c r="A27" s="137"/>
      <c r="B27" s="214" t="s">
        <v>233</v>
      </c>
      <c r="C27" s="385">
        <f t="shared" ref="C27" si="12">C16+C10+C25</f>
        <v>4344163.8499999996</v>
      </c>
      <c r="D27" s="385">
        <f t="shared" ref="D27:O27" si="13">D16+D10+D25</f>
        <v>188376.11</v>
      </c>
      <c r="E27" s="385">
        <f t="shared" si="13"/>
        <v>72556.740000000005</v>
      </c>
      <c r="F27" s="385">
        <f t="shared" si="13"/>
        <v>382575.85</v>
      </c>
      <c r="G27" s="385">
        <f t="shared" si="13"/>
        <v>312500.57</v>
      </c>
      <c r="H27" s="385">
        <f t="shared" si="13"/>
        <v>647039</v>
      </c>
      <c r="I27" s="385">
        <f t="shared" si="13"/>
        <v>966613.80999999994</v>
      </c>
      <c r="J27" s="385">
        <f t="shared" si="13"/>
        <v>45383.119999999981</v>
      </c>
      <c r="K27" s="385">
        <f t="shared" si="13"/>
        <v>903894.42999999993</v>
      </c>
      <c r="L27" s="385">
        <f t="shared" si="13"/>
        <v>469938.44000000006</v>
      </c>
      <c r="M27" s="385">
        <f t="shared" si="13"/>
        <v>383758.91</v>
      </c>
      <c r="N27" s="385">
        <f t="shared" si="13"/>
        <v>285936.55</v>
      </c>
      <c r="O27" s="385">
        <f t="shared" si="13"/>
        <v>840747.38</v>
      </c>
      <c r="P27" s="385">
        <f>P16+P10+P25</f>
        <v>5499320.9100000001</v>
      </c>
      <c r="Q27" s="385">
        <f t="shared" ref="Q27" si="14">Q16+Q10+Q25</f>
        <v>9843484.7599999998</v>
      </c>
    </row>
    <row r="28" spans="1:17" ht="13.95" customHeight="1">
      <c r="A28" s="137"/>
      <c r="B28" s="217"/>
      <c r="C28" s="468"/>
      <c r="D28" s="468"/>
      <c r="E28" s="468"/>
      <c r="F28" s="468"/>
      <c r="G28" s="468"/>
      <c r="H28" s="468"/>
      <c r="I28" s="468"/>
      <c r="J28" s="468"/>
      <c r="K28" s="468"/>
      <c r="L28" s="468"/>
      <c r="M28" s="468"/>
      <c r="N28" s="468"/>
      <c r="O28" s="468"/>
      <c r="P28" s="468"/>
      <c r="Q28" s="468"/>
    </row>
    <row r="29" spans="1:17" ht="13.8">
      <c r="A29" s="137"/>
      <c r="B29" s="221" t="s">
        <v>23</v>
      </c>
      <c r="C29" s="79"/>
      <c r="D29" s="79"/>
      <c r="E29" s="79"/>
      <c r="F29" s="79"/>
      <c r="G29" s="79"/>
      <c r="H29" s="79"/>
      <c r="I29" s="79"/>
      <c r="J29" s="79"/>
      <c r="K29" s="79"/>
      <c r="L29" s="79"/>
      <c r="M29" s="79"/>
      <c r="N29" s="79"/>
      <c r="O29" s="79"/>
      <c r="P29" s="79"/>
      <c r="Q29" s="79"/>
    </row>
    <row r="30" spans="1:17" ht="13.8">
      <c r="A30" s="79"/>
      <c r="B30" s="79" t="s">
        <v>269</v>
      </c>
      <c r="C30" s="468"/>
      <c r="D30" s="79"/>
      <c r="E30" s="79"/>
      <c r="F30" s="79"/>
      <c r="G30" s="79"/>
      <c r="H30" s="79"/>
      <c r="I30" s="79"/>
      <c r="J30" s="79"/>
      <c r="K30" s="79"/>
      <c r="L30" s="79"/>
      <c r="M30" s="79"/>
      <c r="N30" s="79"/>
      <c r="O30" s="79"/>
      <c r="P30" s="468"/>
      <c r="Q30" s="468"/>
    </row>
    <row r="31" spans="1:17" ht="13.8">
      <c r="A31" s="79"/>
      <c r="B31" s="369" t="s">
        <v>237</v>
      </c>
    </row>
  </sheetData>
  <mergeCells count="8">
    <mergeCell ref="Q5:Q6"/>
    <mergeCell ref="C5:C6"/>
    <mergeCell ref="B1:P1"/>
    <mergeCell ref="B2:P2"/>
    <mergeCell ref="B3:P3"/>
    <mergeCell ref="B5:B6"/>
    <mergeCell ref="D5:O5"/>
    <mergeCell ref="P5:P6"/>
  </mergeCells>
  <printOptions horizontalCentered="1"/>
  <pageMargins left="0.17" right="0.17" top="0.59" bottom="0.33" header="0.17" footer="0.15"/>
  <pageSetup scale="66" fitToHeight="0" orientation="landscape" r:id="rId1"/>
  <headerFooter alignWithMargins="0">
    <oddFooter>&amp;L&amp;"Calibri,Bold"&amp;F&amp;C&amp;"Calibri,Bold"&amp;K000000‐ Public  ‐&amp;R&amp;"Calibri,Bold"&amp;12A-&amp;P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X50"/>
  <sheetViews>
    <sheetView showGridLines="0" view="pageBreakPreview" topLeftCell="B1" zoomScale="80" zoomScaleNormal="85" zoomScaleSheetLayoutView="80" workbookViewId="0">
      <selection activeCell="B1" sqref="B1:X1"/>
    </sheetView>
  </sheetViews>
  <sheetFormatPr defaultColWidth="9.28515625" defaultRowHeight="13.8"/>
  <cols>
    <col min="1" max="1" width="2" style="367" customWidth="1"/>
    <col min="2" max="2" width="63.85546875" style="1" customWidth="1"/>
    <col min="3" max="14" width="12.42578125" style="1" customWidth="1"/>
    <col min="15" max="15" width="18.85546875" style="62" customWidth="1"/>
    <col min="16" max="16" width="61.140625" style="1" customWidth="1"/>
    <col min="17" max="17" width="4.28515625" style="1" customWidth="1"/>
    <col min="18" max="18" width="12.28515625" style="1" customWidth="1"/>
    <col min="19" max="19" width="11.42578125" style="1" customWidth="1"/>
    <col min="20" max="20" width="13" style="1" customWidth="1"/>
    <col min="21" max="21" width="11.42578125" style="1" customWidth="1"/>
    <col min="22" max="22" width="12.7109375" style="1" customWidth="1"/>
    <col min="23" max="24" width="14.140625" style="1" customWidth="1"/>
    <col min="25" max="25" width="11.140625" style="1" customWidth="1"/>
    <col min="26" max="26" width="13" style="1" customWidth="1"/>
    <col min="27" max="28" width="13.7109375" style="1" customWidth="1"/>
    <col min="29" max="16384" width="9.28515625" style="1"/>
  </cols>
  <sheetData>
    <row r="1" spans="2:17" s="601" customFormat="1" ht="52.8" customHeight="1">
      <c r="B1" s="651" t="s">
        <v>379</v>
      </c>
      <c r="C1" s="651"/>
      <c r="D1" s="651"/>
      <c r="E1" s="651"/>
      <c r="F1" s="651"/>
      <c r="G1" s="651"/>
      <c r="H1" s="651"/>
      <c r="I1" s="651"/>
      <c r="J1" s="651"/>
      <c r="K1" s="651"/>
      <c r="L1" s="651"/>
      <c r="M1" s="651"/>
      <c r="N1" s="651"/>
      <c r="O1" s="651"/>
      <c r="P1" s="651"/>
      <c r="Q1" s="651"/>
    </row>
    <row r="2" spans="2:17">
      <c r="B2" s="2" t="s">
        <v>278</v>
      </c>
    </row>
    <row r="5" spans="2:17" ht="12.75" customHeight="1">
      <c r="B5" s="4"/>
      <c r="C5" s="660" t="s">
        <v>380</v>
      </c>
      <c r="D5" s="660"/>
      <c r="E5" s="660"/>
      <c r="F5" s="660"/>
      <c r="G5" s="660"/>
      <c r="H5" s="660"/>
      <c r="I5" s="660"/>
      <c r="J5" s="660"/>
      <c r="K5" s="660"/>
      <c r="L5" s="660"/>
      <c r="M5" s="660"/>
      <c r="N5" s="660"/>
      <c r="O5" s="661" t="s">
        <v>263</v>
      </c>
      <c r="P5" s="50"/>
    </row>
    <row r="6" spans="2:17" ht="40.5" customHeight="1">
      <c r="B6" s="63" t="s">
        <v>243</v>
      </c>
      <c r="C6" s="64" t="s">
        <v>1</v>
      </c>
      <c r="D6" s="65" t="s">
        <v>2</v>
      </c>
      <c r="E6" s="65" t="s">
        <v>3</v>
      </c>
      <c r="F6" s="65" t="s">
        <v>4</v>
      </c>
      <c r="G6" s="65" t="s">
        <v>5</v>
      </c>
      <c r="H6" s="65" t="s">
        <v>6</v>
      </c>
      <c r="I6" s="65" t="s">
        <v>194</v>
      </c>
      <c r="J6" s="65" t="s">
        <v>18</v>
      </c>
      <c r="K6" s="65" t="s">
        <v>19</v>
      </c>
      <c r="L6" s="65" t="s">
        <v>20</v>
      </c>
      <c r="M6" s="65" t="s">
        <v>21</v>
      </c>
      <c r="N6" s="66" t="s">
        <v>22</v>
      </c>
      <c r="O6" s="662"/>
      <c r="P6" s="67" t="s">
        <v>24</v>
      </c>
    </row>
    <row r="7" spans="2:17">
      <c r="B7" s="417" t="s">
        <v>154</v>
      </c>
      <c r="C7" s="438">
        <v>29</v>
      </c>
      <c r="D7" s="439">
        <v>29</v>
      </c>
      <c r="E7" s="439">
        <v>29</v>
      </c>
      <c r="F7" s="439">
        <v>29</v>
      </c>
      <c r="G7" s="439">
        <v>29</v>
      </c>
      <c r="H7" s="439">
        <v>29</v>
      </c>
      <c r="I7" s="439">
        <v>29</v>
      </c>
      <c r="J7" s="439">
        <v>29</v>
      </c>
      <c r="K7" s="439">
        <v>29</v>
      </c>
      <c r="L7" s="439">
        <v>29</v>
      </c>
      <c r="M7" s="439">
        <v>29</v>
      </c>
      <c r="N7" s="439">
        <v>29</v>
      </c>
      <c r="O7" s="495">
        <v>11634</v>
      </c>
      <c r="P7" s="440" t="s">
        <v>27</v>
      </c>
    </row>
    <row r="8" spans="2:17">
      <c r="B8" s="418" t="s">
        <v>176</v>
      </c>
      <c r="C8" s="68" t="s">
        <v>11</v>
      </c>
      <c r="D8" s="69" t="s">
        <v>11</v>
      </c>
      <c r="E8" s="69" t="s">
        <v>11</v>
      </c>
      <c r="F8" s="69" t="s">
        <v>11</v>
      </c>
      <c r="G8" s="69" t="s">
        <v>11</v>
      </c>
      <c r="H8" s="69" t="s">
        <v>11</v>
      </c>
      <c r="I8" s="69" t="s">
        <v>11</v>
      </c>
      <c r="J8" s="69" t="s">
        <v>11</v>
      </c>
      <c r="K8" s="69" t="s">
        <v>11</v>
      </c>
      <c r="L8" s="69" t="s">
        <v>11</v>
      </c>
      <c r="M8" s="69" t="s">
        <v>11</v>
      </c>
      <c r="N8" s="69" t="s">
        <v>11</v>
      </c>
      <c r="O8" s="498">
        <v>642308</v>
      </c>
      <c r="P8" s="70" t="s">
        <v>28</v>
      </c>
    </row>
    <row r="9" spans="2:17">
      <c r="B9" s="417" t="s">
        <v>175</v>
      </c>
      <c r="C9" s="438">
        <v>28.223458823529409</v>
      </c>
      <c r="D9" s="439">
        <v>63</v>
      </c>
      <c r="E9" s="439">
        <v>63</v>
      </c>
      <c r="F9" s="439">
        <v>63</v>
      </c>
      <c r="G9" s="439">
        <v>63</v>
      </c>
      <c r="H9" s="439">
        <v>63</v>
      </c>
      <c r="I9" s="439">
        <v>63</v>
      </c>
      <c r="J9" s="439">
        <v>63</v>
      </c>
      <c r="K9" s="439">
        <v>63</v>
      </c>
      <c r="L9" s="439">
        <v>63</v>
      </c>
      <c r="M9" s="439">
        <v>63</v>
      </c>
      <c r="N9" s="439">
        <v>63</v>
      </c>
      <c r="O9" s="498">
        <v>642308</v>
      </c>
      <c r="P9" s="440" t="s">
        <v>28</v>
      </c>
    </row>
    <row r="10" spans="2:17">
      <c r="B10" s="418" t="s">
        <v>161</v>
      </c>
      <c r="C10" s="68">
        <v>2849</v>
      </c>
      <c r="D10" s="69">
        <v>2849</v>
      </c>
      <c r="E10" s="69">
        <v>2849</v>
      </c>
      <c r="F10" s="69">
        <v>2849</v>
      </c>
      <c r="G10" s="69">
        <v>2849</v>
      </c>
      <c r="H10" s="69">
        <v>2849</v>
      </c>
      <c r="I10" s="69">
        <v>2849</v>
      </c>
      <c r="J10" s="69">
        <v>2849</v>
      </c>
      <c r="K10" s="69">
        <v>2849</v>
      </c>
      <c r="L10" s="69">
        <v>2849</v>
      </c>
      <c r="M10" s="69">
        <v>2849</v>
      </c>
      <c r="N10" s="69">
        <v>2849</v>
      </c>
      <c r="O10" s="499">
        <v>11507</v>
      </c>
      <c r="P10" s="70" t="s">
        <v>25</v>
      </c>
    </row>
    <row r="11" spans="2:17" s="367" customFormat="1">
      <c r="B11" s="417" t="s">
        <v>160</v>
      </c>
      <c r="C11" s="438">
        <v>864</v>
      </c>
      <c r="D11" s="439">
        <v>864</v>
      </c>
      <c r="E11" s="439">
        <v>864</v>
      </c>
      <c r="F11" s="439">
        <v>864</v>
      </c>
      <c r="G11" s="439">
        <v>864</v>
      </c>
      <c r="H11" s="439">
        <v>864</v>
      </c>
      <c r="I11" s="439">
        <v>864</v>
      </c>
      <c r="J11" s="439">
        <v>864</v>
      </c>
      <c r="K11" s="439">
        <v>864</v>
      </c>
      <c r="L11" s="439">
        <v>864</v>
      </c>
      <c r="M11" s="439">
        <v>864</v>
      </c>
      <c r="N11" s="439">
        <v>864</v>
      </c>
      <c r="O11" s="499">
        <v>11507</v>
      </c>
      <c r="P11" s="440" t="s">
        <v>25</v>
      </c>
    </row>
    <row r="12" spans="2:17">
      <c r="B12" s="418" t="s">
        <v>163</v>
      </c>
      <c r="C12" s="68">
        <v>52.600999999999999</v>
      </c>
      <c r="D12" s="69">
        <v>52.600999999999999</v>
      </c>
      <c r="E12" s="69">
        <v>52.600999999999999</v>
      </c>
      <c r="F12" s="69">
        <v>52.600999999999999</v>
      </c>
      <c r="G12" s="69">
        <v>52.600999999999999</v>
      </c>
      <c r="H12" s="69">
        <v>52.600999999999999</v>
      </c>
      <c r="I12" s="69">
        <v>52.600999999999999</v>
      </c>
      <c r="J12" s="69">
        <v>52.600999999999999</v>
      </c>
      <c r="K12" s="69">
        <v>52.600999999999999</v>
      </c>
      <c r="L12" s="69">
        <v>52.600999999999999</v>
      </c>
      <c r="M12" s="69">
        <v>52.600999999999999</v>
      </c>
      <c r="N12" s="69">
        <v>52.600999999999999</v>
      </c>
      <c r="O12" s="498">
        <v>642308</v>
      </c>
      <c r="P12" s="70" t="s">
        <v>28</v>
      </c>
    </row>
    <row r="13" spans="2:17" s="71" customFormat="1">
      <c r="B13" s="417" t="s">
        <v>162</v>
      </c>
      <c r="C13" s="438">
        <v>22.656954436450842</v>
      </c>
      <c r="D13" s="439">
        <v>22.656954436450842</v>
      </c>
      <c r="E13" s="439">
        <v>22.6569544364508</v>
      </c>
      <c r="F13" s="439">
        <v>22.6569544364508</v>
      </c>
      <c r="G13" s="439">
        <v>22.6569544364508</v>
      </c>
      <c r="H13" s="439">
        <v>22.6569544364508</v>
      </c>
      <c r="I13" s="439">
        <v>22.6569544364508</v>
      </c>
      <c r="J13" s="439">
        <v>22.6569544364508</v>
      </c>
      <c r="K13" s="439">
        <v>22.6569544364508</v>
      </c>
      <c r="L13" s="439">
        <v>22.6569544364508</v>
      </c>
      <c r="M13" s="439">
        <v>22.6569544364508</v>
      </c>
      <c r="N13" s="439">
        <v>22.6569544364508</v>
      </c>
      <c r="O13" s="498">
        <v>642308</v>
      </c>
      <c r="P13" s="440" t="s">
        <v>28</v>
      </c>
    </row>
    <row r="14" spans="2:17">
      <c r="B14" s="418" t="s">
        <v>71</v>
      </c>
      <c r="C14" s="450">
        <v>131.99052922432065</v>
      </c>
      <c r="D14" s="451">
        <v>131.99052922432065</v>
      </c>
      <c r="E14" s="451">
        <v>131.99052922432099</v>
      </c>
      <c r="F14" s="451">
        <v>131.99052922432099</v>
      </c>
      <c r="G14" s="451">
        <v>131.99052922432099</v>
      </c>
      <c r="H14" s="451">
        <v>131.99052922432099</v>
      </c>
      <c r="I14" s="451">
        <v>131.99052922432099</v>
      </c>
      <c r="J14" s="451">
        <v>131.99052922432099</v>
      </c>
      <c r="K14" s="451">
        <v>131.99052922432099</v>
      </c>
      <c r="L14" s="451">
        <v>131.99052922432099</v>
      </c>
      <c r="M14" s="451">
        <v>131.99052922432099</v>
      </c>
      <c r="N14" s="451">
        <v>131.99052922432099</v>
      </c>
      <c r="O14" s="498">
        <v>642308</v>
      </c>
      <c r="P14" s="70" t="s">
        <v>28</v>
      </c>
      <c r="Q14" s="71"/>
    </row>
    <row r="15" spans="2:17">
      <c r="B15" s="417" t="s">
        <v>65</v>
      </c>
      <c r="C15" s="438">
        <v>1517</v>
      </c>
      <c r="D15" s="439">
        <v>1517</v>
      </c>
      <c r="E15" s="439">
        <v>1517</v>
      </c>
      <c r="F15" s="439">
        <v>1517</v>
      </c>
      <c r="G15" s="439">
        <v>1517</v>
      </c>
      <c r="H15" s="439">
        <v>1517</v>
      </c>
      <c r="I15" s="439">
        <v>1517</v>
      </c>
      <c r="J15" s="439">
        <v>1517</v>
      </c>
      <c r="K15" s="439">
        <v>1517</v>
      </c>
      <c r="L15" s="439">
        <v>1517</v>
      </c>
      <c r="M15" s="439">
        <v>1517</v>
      </c>
      <c r="N15" s="439">
        <v>1517</v>
      </c>
      <c r="O15" s="496" t="s">
        <v>11</v>
      </c>
      <c r="P15" s="441" t="s">
        <v>26</v>
      </c>
    </row>
    <row r="16" spans="2:17">
      <c r="B16" s="418" t="s">
        <v>158</v>
      </c>
      <c r="C16" s="68">
        <v>11.133769999999959</v>
      </c>
      <c r="D16" s="69">
        <v>10.66961000000008</v>
      </c>
      <c r="E16" s="69">
        <v>10.668510000000015</v>
      </c>
      <c r="F16" s="69">
        <v>7.0087999999999742</v>
      </c>
      <c r="G16" s="69">
        <v>7.0702000000000229</v>
      </c>
      <c r="H16" s="69">
        <v>185.03023999999996</v>
      </c>
      <c r="I16" s="69">
        <v>113.70899999999997</v>
      </c>
      <c r="J16" s="69">
        <v>20.165099999999939</v>
      </c>
      <c r="K16" s="69">
        <v>140.12418</v>
      </c>
      <c r="L16" s="69">
        <v>-1.2983799999999974</v>
      </c>
      <c r="M16" s="69">
        <v>-0.15322000000001026</v>
      </c>
      <c r="N16" s="69">
        <v>2.5901700000000121</v>
      </c>
      <c r="O16" s="498">
        <v>614965</v>
      </c>
      <c r="P16" s="70" t="s">
        <v>193</v>
      </c>
    </row>
    <row r="17" spans="2:24" ht="27.6">
      <c r="B17" s="442" t="s">
        <v>159</v>
      </c>
      <c r="C17" s="443">
        <v>0.08</v>
      </c>
      <c r="D17" s="444">
        <v>0.08</v>
      </c>
      <c r="E17" s="444">
        <v>0.08</v>
      </c>
      <c r="F17" s="444">
        <v>0.75</v>
      </c>
      <c r="G17" s="444">
        <v>0.75</v>
      </c>
      <c r="H17" s="444">
        <v>0.75</v>
      </c>
      <c r="I17" s="444">
        <v>0.75</v>
      </c>
      <c r="J17" s="444">
        <v>0.75</v>
      </c>
      <c r="K17" s="444">
        <v>0.75</v>
      </c>
      <c r="L17" s="444">
        <v>0.75</v>
      </c>
      <c r="M17" s="444">
        <v>0.75</v>
      </c>
      <c r="N17" s="444">
        <v>0.75</v>
      </c>
      <c r="O17" s="497">
        <v>4360288</v>
      </c>
      <c r="P17" s="445" t="s">
        <v>29</v>
      </c>
    </row>
    <row r="18" spans="2:24">
      <c r="B18" s="418" t="s">
        <v>67</v>
      </c>
      <c r="C18" s="72" t="s">
        <v>11</v>
      </c>
      <c r="D18" s="73" t="s">
        <v>11</v>
      </c>
      <c r="E18" s="73" t="s">
        <v>11</v>
      </c>
      <c r="F18" s="73" t="s">
        <v>11</v>
      </c>
      <c r="G18" s="73" t="s">
        <v>11</v>
      </c>
      <c r="H18" s="73" t="s">
        <v>11</v>
      </c>
      <c r="I18" s="73" t="s">
        <v>11</v>
      </c>
      <c r="J18" s="73" t="s">
        <v>11</v>
      </c>
      <c r="K18" s="73" t="s">
        <v>11</v>
      </c>
      <c r="L18" s="73" t="s">
        <v>11</v>
      </c>
      <c r="M18" s="73" t="s">
        <v>11</v>
      </c>
      <c r="N18" s="73" t="s">
        <v>11</v>
      </c>
      <c r="O18" s="498">
        <v>22408</v>
      </c>
      <c r="P18" s="70" t="s">
        <v>30</v>
      </c>
      <c r="U18" s="367"/>
    </row>
    <row r="19" spans="2:24">
      <c r="B19" s="413" t="s">
        <v>357</v>
      </c>
      <c r="C19" s="438">
        <v>13.528938293457031</v>
      </c>
      <c r="D19" s="439">
        <v>13.528938293457031</v>
      </c>
      <c r="E19" s="439">
        <v>13.528938293456999</v>
      </c>
      <c r="F19" s="439">
        <v>13.528938293456999</v>
      </c>
      <c r="G19" s="439">
        <v>13.528938293456999</v>
      </c>
      <c r="H19" s="439">
        <v>13.528938293456999</v>
      </c>
      <c r="I19" s="439">
        <v>13.528938293456999</v>
      </c>
      <c r="J19" s="439">
        <v>13.528938293456999</v>
      </c>
      <c r="K19" s="439">
        <v>13.528938293456999</v>
      </c>
      <c r="L19" s="439">
        <v>13.528938293456999</v>
      </c>
      <c r="M19" s="439">
        <v>13.528938293456999</v>
      </c>
      <c r="N19" s="439">
        <v>13.528938293456999</v>
      </c>
      <c r="O19" s="495">
        <v>4933448</v>
      </c>
      <c r="P19" s="440" t="s">
        <v>187</v>
      </c>
      <c r="S19" s="71"/>
    </row>
    <row r="20" spans="2:24">
      <c r="B20" s="418" t="s">
        <v>178</v>
      </c>
      <c r="C20" s="68">
        <v>2</v>
      </c>
      <c r="D20" s="69">
        <v>2</v>
      </c>
      <c r="E20" s="69">
        <v>2</v>
      </c>
      <c r="F20" s="69">
        <v>2</v>
      </c>
      <c r="G20" s="69">
        <v>2</v>
      </c>
      <c r="H20" s="69">
        <v>2</v>
      </c>
      <c r="I20" s="69">
        <v>2</v>
      </c>
      <c r="J20" s="69">
        <v>2</v>
      </c>
      <c r="K20" s="69">
        <v>2</v>
      </c>
      <c r="L20" s="69">
        <v>2</v>
      </c>
      <c r="M20" s="69">
        <v>2</v>
      </c>
      <c r="N20" s="69">
        <v>2</v>
      </c>
      <c r="O20" s="498">
        <v>475068.44</v>
      </c>
      <c r="P20" s="75" t="s">
        <v>188</v>
      </c>
      <c r="S20" s="71"/>
    </row>
    <row r="21" spans="2:24">
      <c r="B21" s="417" t="s">
        <v>168</v>
      </c>
      <c r="C21" s="438">
        <v>1</v>
      </c>
      <c r="D21" s="439">
        <v>1</v>
      </c>
      <c r="E21" s="439">
        <v>1</v>
      </c>
      <c r="F21" s="439">
        <v>1</v>
      </c>
      <c r="G21" s="439">
        <v>1</v>
      </c>
      <c r="H21" s="439">
        <v>1</v>
      </c>
      <c r="I21" s="439">
        <v>1</v>
      </c>
      <c r="J21" s="439">
        <v>1</v>
      </c>
      <c r="K21" s="439">
        <v>1</v>
      </c>
      <c r="L21" s="439">
        <v>1</v>
      </c>
      <c r="M21" s="439">
        <v>1</v>
      </c>
      <c r="N21" s="439">
        <v>1</v>
      </c>
      <c r="O21" s="495">
        <v>2183737.5</v>
      </c>
      <c r="P21" s="74" t="s">
        <v>189</v>
      </c>
    </row>
    <row r="22" spans="2:24">
      <c r="J22" s="367"/>
    </row>
    <row r="23" spans="2:24">
      <c r="B23" s="57" t="s">
        <v>23</v>
      </c>
      <c r="J23" s="367"/>
    </row>
    <row r="24" spans="2:24" ht="41.25" customHeight="1">
      <c r="B24" s="663" t="s">
        <v>217</v>
      </c>
      <c r="C24" s="663"/>
      <c r="D24" s="663"/>
      <c r="E24" s="663"/>
      <c r="F24" s="663"/>
      <c r="G24" s="663"/>
      <c r="H24" s="663"/>
      <c r="I24" s="663"/>
      <c r="J24" s="663"/>
      <c r="K24" s="663"/>
      <c r="L24" s="663"/>
      <c r="M24" s="663"/>
      <c r="N24" s="663"/>
      <c r="O24" s="663"/>
      <c r="P24" s="663"/>
    </row>
    <row r="25" spans="2:24" ht="25.5" customHeight="1">
      <c r="B25" s="664" t="s">
        <v>279</v>
      </c>
      <c r="C25" s="664"/>
      <c r="D25" s="664"/>
      <c r="E25" s="664"/>
      <c r="F25" s="664"/>
      <c r="G25" s="664"/>
      <c r="H25" s="664"/>
      <c r="I25" s="664"/>
      <c r="J25" s="664"/>
      <c r="K25" s="664"/>
      <c r="L25" s="664"/>
      <c r="M25" s="664"/>
      <c r="N25" s="664"/>
      <c r="O25" s="664"/>
      <c r="P25" s="664"/>
    </row>
    <row r="27" spans="2:24" ht="12.75" customHeight="1">
      <c r="B27" s="4"/>
      <c r="C27" s="660" t="s">
        <v>382</v>
      </c>
      <c r="D27" s="660"/>
      <c r="E27" s="660"/>
      <c r="F27" s="660"/>
      <c r="G27" s="660"/>
      <c r="H27" s="660"/>
      <c r="I27" s="660"/>
      <c r="J27" s="660"/>
      <c r="K27" s="660"/>
      <c r="L27" s="660"/>
      <c r="M27" s="660"/>
      <c r="N27" s="660"/>
      <c r="O27" s="661" t="s">
        <v>263</v>
      </c>
      <c r="P27" s="50"/>
    </row>
    <row r="28" spans="2:24" ht="40.5" customHeight="1">
      <c r="B28" s="63" t="s">
        <v>243</v>
      </c>
      <c r="C28" s="64" t="s">
        <v>1</v>
      </c>
      <c r="D28" s="65" t="s">
        <v>2</v>
      </c>
      <c r="E28" s="65" t="s">
        <v>3</v>
      </c>
      <c r="F28" s="65" t="s">
        <v>4</v>
      </c>
      <c r="G28" s="65" t="s">
        <v>5</v>
      </c>
      <c r="H28" s="65" t="s">
        <v>6</v>
      </c>
      <c r="I28" s="65" t="s">
        <v>194</v>
      </c>
      <c r="J28" s="65" t="s">
        <v>18</v>
      </c>
      <c r="K28" s="65" t="s">
        <v>19</v>
      </c>
      <c r="L28" s="65" t="s">
        <v>20</v>
      </c>
      <c r="M28" s="65" t="s">
        <v>21</v>
      </c>
      <c r="N28" s="66" t="s">
        <v>22</v>
      </c>
      <c r="O28" s="662"/>
      <c r="P28" s="67" t="s">
        <v>24</v>
      </c>
      <c r="R28" s="367"/>
    </row>
    <row r="29" spans="2:24">
      <c r="B29" s="417" t="s">
        <v>154</v>
      </c>
      <c r="C29" s="438">
        <v>18.5</v>
      </c>
      <c r="D29" s="439">
        <v>21.5</v>
      </c>
      <c r="E29" s="439">
        <v>26.5</v>
      </c>
      <c r="F29" s="439">
        <v>36.799999999999997</v>
      </c>
      <c r="G29" s="439">
        <v>42</v>
      </c>
      <c r="H29" s="439">
        <v>44.116674359849412</v>
      </c>
      <c r="I29" s="439">
        <v>50</v>
      </c>
      <c r="J29" s="439">
        <v>42.602053819865766</v>
      </c>
      <c r="K29" s="439">
        <v>34.255162802136468</v>
      </c>
      <c r="L29" s="439">
        <v>31.890973094966448</v>
      </c>
      <c r="M29" s="439">
        <v>23.587706480838932</v>
      </c>
      <c r="N29" s="446">
        <v>21.92495157821477</v>
      </c>
      <c r="O29" s="495">
        <v>11634</v>
      </c>
      <c r="P29" s="74" t="s">
        <v>27</v>
      </c>
      <c r="R29" s="367"/>
      <c r="S29" s="71"/>
    </row>
    <row r="30" spans="2:24">
      <c r="B30" s="418" t="s">
        <v>176</v>
      </c>
      <c r="C30" s="68" t="s">
        <v>11</v>
      </c>
      <c r="D30" s="69" t="s">
        <v>11</v>
      </c>
      <c r="E30" s="69" t="s">
        <v>11</v>
      </c>
      <c r="F30" s="69" t="s">
        <v>11</v>
      </c>
      <c r="G30" s="69" t="s">
        <v>11</v>
      </c>
      <c r="H30" s="69" t="s">
        <v>11</v>
      </c>
      <c r="I30" s="69" t="s">
        <v>11</v>
      </c>
      <c r="J30" s="69" t="s">
        <v>11</v>
      </c>
      <c r="K30" s="69" t="s">
        <v>11</v>
      </c>
      <c r="L30" s="69" t="s">
        <v>11</v>
      </c>
      <c r="M30" s="69" t="s">
        <v>11</v>
      </c>
      <c r="N30" s="76" t="s">
        <v>11</v>
      </c>
      <c r="O30" s="498">
        <v>642308</v>
      </c>
      <c r="P30" s="75" t="s">
        <v>28</v>
      </c>
      <c r="Q30" s="77"/>
      <c r="R30" s="71"/>
      <c r="S30" s="71"/>
      <c r="T30" s="71"/>
    </row>
    <row r="31" spans="2:24">
      <c r="B31" s="417" t="s">
        <v>175</v>
      </c>
      <c r="C31" s="438">
        <v>64.424540000000007</v>
      </c>
      <c r="D31" s="439">
        <v>64.597279999999998</v>
      </c>
      <c r="E31" s="439">
        <v>64.173100000000005</v>
      </c>
      <c r="F31" s="439">
        <v>63.965380000000003</v>
      </c>
      <c r="G31" s="439">
        <v>62.574199999999998</v>
      </c>
      <c r="H31" s="439">
        <v>60.973659999999995</v>
      </c>
      <c r="I31" s="439">
        <v>60.687260000000002</v>
      </c>
      <c r="J31" s="439">
        <v>61.713520000000003</v>
      </c>
      <c r="K31" s="439">
        <v>60.420759999999994</v>
      </c>
      <c r="L31" s="439">
        <v>60.405820000000006</v>
      </c>
      <c r="M31" s="439">
        <v>65.391599999999997</v>
      </c>
      <c r="N31" s="446">
        <v>65.012219999999999</v>
      </c>
      <c r="O31" s="498">
        <v>642308</v>
      </c>
      <c r="P31" s="74" t="s">
        <v>28</v>
      </c>
      <c r="X31" s="71"/>
    </row>
    <row r="32" spans="2:24">
      <c r="B32" s="418" t="s">
        <v>161</v>
      </c>
      <c r="C32" s="68">
        <v>2130.2926800000005</v>
      </c>
      <c r="D32" s="69">
        <v>2323.6901200000002</v>
      </c>
      <c r="E32" s="69">
        <v>2430.5622400000002</v>
      </c>
      <c r="F32" s="69">
        <v>2174.0125200000002</v>
      </c>
      <c r="G32" s="69">
        <v>2419.7093000000004</v>
      </c>
      <c r="H32" s="69">
        <v>2587.5008400000002</v>
      </c>
      <c r="I32" s="69">
        <v>2604.3987000000002</v>
      </c>
      <c r="J32" s="69">
        <v>2567.1692600000001</v>
      </c>
      <c r="K32" s="69">
        <v>2573.5813800000001</v>
      </c>
      <c r="L32" s="69">
        <v>2580.9242199999999</v>
      </c>
      <c r="M32" s="69">
        <v>2443.6797999999999</v>
      </c>
      <c r="N32" s="76">
        <v>2113.1920799999998</v>
      </c>
      <c r="O32" s="499">
        <v>11507</v>
      </c>
      <c r="P32" s="75" t="s">
        <v>25</v>
      </c>
      <c r="W32" s="71"/>
    </row>
    <row r="33" spans="2:23" s="367" customFormat="1">
      <c r="B33" s="417" t="s">
        <v>160</v>
      </c>
      <c r="C33" s="438">
        <v>834.27287999999976</v>
      </c>
      <c r="D33" s="439">
        <v>841.30407999999989</v>
      </c>
      <c r="E33" s="439">
        <v>833.34976000000006</v>
      </c>
      <c r="F33" s="439">
        <v>901.0122600000002</v>
      </c>
      <c r="G33" s="439">
        <v>965.12040000000013</v>
      </c>
      <c r="H33" s="439">
        <v>942.91847999999982</v>
      </c>
      <c r="I33" s="439">
        <v>938.1292400000001</v>
      </c>
      <c r="J33" s="439">
        <v>979.05939999999998</v>
      </c>
      <c r="K33" s="439">
        <v>931.89969999999994</v>
      </c>
      <c r="L33" s="439">
        <v>960.92663999999991</v>
      </c>
      <c r="M33" s="439">
        <v>872.01353999999992</v>
      </c>
      <c r="N33" s="446">
        <v>834.06171999999992</v>
      </c>
      <c r="O33" s="499">
        <v>11507</v>
      </c>
      <c r="P33" s="74" t="s">
        <v>25</v>
      </c>
      <c r="W33" s="71"/>
    </row>
    <row r="34" spans="2:23">
      <c r="B34" s="418" t="s">
        <v>163</v>
      </c>
      <c r="C34" s="531">
        <v>37.109500000000004</v>
      </c>
      <c r="D34" s="532">
        <v>38.266720000000007</v>
      </c>
      <c r="E34" s="532">
        <v>37.109479999999998</v>
      </c>
      <c r="F34" s="532">
        <v>37.05952000000002</v>
      </c>
      <c r="G34" s="532">
        <v>34.760619999999996</v>
      </c>
      <c r="H34" s="532">
        <v>48.956039999999994</v>
      </c>
      <c r="I34" s="532">
        <v>51.197819999999993</v>
      </c>
      <c r="J34" s="532">
        <v>52.754660000000001</v>
      </c>
      <c r="K34" s="532">
        <v>64.124620000000007</v>
      </c>
      <c r="L34" s="532">
        <v>62.284999999999989</v>
      </c>
      <c r="M34" s="532">
        <v>37.10952000000001</v>
      </c>
      <c r="N34" s="533">
        <v>37.109540000000003</v>
      </c>
      <c r="O34" s="498">
        <v>642308</v>
      </c>
      <c r="P34" s="75" t="s">
        <v>28</v>
      </c>
    </row>
    <row r="35" spans="2:23">
      <c r="B35" s="417" t="s">
        <v>162</v>
      </c>
      <c r="C35" s="438">
        <v>29.50657</v>
      </c>
      <c r="D35" s="439">
        <v>30.582462</v>
      </c>
      <c r="E35" s="439">
        <v>29.697166000000003</v>
      </c>
      <c r="F35" s="439">
        <v>32.070360000000008</v>
      </c>
      <c r="G35" s="439">
        <v>27.839880000000004</v>
      </c>
      <c r="H35" s="439">
        <v>34.02704</v>
      </c>
      <c r="I35" s="439">
        <v>34.405199999999994</v>
      </c>
      <c r="J35" s="439">
        <v>36.056179999999998</v>
      </c>
      <c r="K35" s="439">
        <v>40.459119999999999</v>
      </c>
      <c r="L35" s="439">
        <v>38.924100000000003</v>
      </c>
      <c r="M35" s="439">
        <v>28.95234</v>
      </c>
      <c r="N35" s="446">
        <v>28.831691999999997</v>
      </c>
      <c r="O35" s="498">
        <v>642308</v>
      </c>
      <c r="P35" s="74" t="s">
        <v>28</v>
      </c>
    </row>
    <row r="36" spans="2:23">
      <c r="B36" s="418" t="s">
        <v>71</v>
      </c>
      <c r="C36" s="450">
        <v>61.587115478515628</v>
      </c>
      <c r="D36" s="451">
        <v>60.933198547363283</v>
      </c>
      <c r="E36" s="451">
        <v>62.231280517578128</v>
      </c>
      <c r="F36" s="69">
        <v>72.254064941406256</v>
      </c>
      <c r="G36" s="69">
        <v>84.783610534667972</v>
      </c>
      <c r="H36" s="69">
        <v>138.95293579101562</v>
      </c>
      <c r="I36" s="69">
        <v>138.30568542480469</v>
      </c>
      <c r="J36" s="69">
        <v>140.63786315917969</v>
      </c>
      <c r="K36" s="69">
        <v>135.22264099121094</v>
      </c>
      <c r="L36" s="69">
        <v>85.829658508300781</v>
      </c>
      <c r="M36" s="69">
        <v>71.471450042724612</v>
      </c>
      <c r="N36" s="76">
        <v>57.113943481445311</v>
      </c>
      <c r="O36" s="498">
        <v>642308</v>
      </c>
      <c r="P36" s="75" t="s">
        <v>28</v>
      </c>
    </row>
    <row r="37" spans="2:23">
      <c r="B37" s="417" t="s">
        <v>65</v>
      </c>
      <c r="C37" s="438">
        <v>1596.9</v>
      </c>
      <c r="D37" s="439">
        <v>1599.4</v>
      </c>
      <c r="E37" s="439">
        <v>1601.1</v>
      </c>
      <c r="F37" s="439">
        <v>1555.4</v>
      </c>
      <c r="G37" s="439">
        <v>1609.8</v>
      </c>
      <c r="H37" s="439">
        <v>1524.3</v>
      </c>
      <c r="I37" s="439">
        <v>1510.6</v>
      </c>
      <c r="J37" s="439">
        <v>1532.1</v>
      </c>
      <c r="K37" s="439">
        <v>1469.2</v>
      </c>
      <c r="L37" s="439">
        <v>1450.6</v>
      </c>
      <c r="M37" s="439">
        <v>1498.3</v>
      </c>
      <c r="N37" s="446">
        <v>1348.1</v>
      </c>
      <c r="O37" s="496" t="s">
        <v>11</v>
      </c>
      <c r="P37" s="447" t="s">
        <v>26</v>
      </c>
    </row>
    <row r="38" spans="2:23">
      <c r="B38" s="418" t="s">
        <v>158</v>
      </c>
      <c r="C38" s="68">
        <v>3.639960784313871</v>
      </c>
      <c r="D38" s="69">
        <v>3.639960784313871</v>
      </c>
      <c r="E38" s="69">
        <v>3.5298235294117148</v>
      </c>
      <c r="F38" s="69">
        <v>1.5244117647057465</v>
      </c>
      <c r="G38" s="69">
        <v>1.52447058823509</v>
      </c>
      <c r="H38" s="69">
        <v>-43.506352941176374</v>
      </c>
      <c r="I38" s="69">
        <v>-43.564882352941368</v>
      </c>
      <c r="J38" s="69">
        <v>15.668431372549094</v>
      </c>
      <c r="K38" s="69">
        <v>-43.524176470588145</v>
      </c>
      <c r="L38" s="69">
        <v>1.5257843137255804</v>
      </c>
      <c r="M38" s="69">
        <v>3.6210000000000946</v>
      </c>
      <c r="N38" s="76">
        <v>3.6520980392156162</v>
      </c>
      <c r="O38" s="498">
        <v>614965</v>
      </c>
      <c r="P38" s="70" t="s">
        <v>193</v>
      </c>
    </row>
    <row r="39" spans="2:23" ht="27.6">
      <c r="B39" s="442" t="s">
        <v>159</v>
      </c>
      <c r="C39" s="443">
        <v>2.6410860000000015E-2</v>
      </c>
      <c r="D39" s="444">
        <v>2.6410860000000015E-2</v>
      </c>
      <c r="E39" s="444">
        <v>0.03</v>
      </c>
      <c r="F39" s="444">
        <v>0.29673558</v>
      </c>
      <c r="G39" s="444">
        <v>0.33261631999999997</v>
      </c>
      <c r="H39" s="444">
        <v>0.37080456000000012</v>
      </c>
      <c r="I39" s="444">
        <v>0.42700341999999997</v>
      </c>
      <c r="J39" s="444">
        <v>0.49451341999999998</v>
      </c>
      <c r="K39" s="444">
        <v>0.43385180000000007</v>
      </c>
      <c r="L39" s="444">
        <v>0.41684123999999995</v>
      </c>
      <c r="M39" s="444">
        <v>5.1790000000000451E-4</v>
      </c>
      <c r="N39" s="448">
        <v>2.6410860000000015E-2</v>
      </c>
      <c r="O39" s="497">
        <v>4360288</v>
      </c>
      <c r="P39" s="449" t="s">
        <v>29</v>
      </c>
      <c r="T39" s="367"/>
      <c r="U39" s="367"/>
    </row>
    <row r="40" spans="2:23">
      <c r="B40" s="418" t="s">
        <v>67</v>
      </c>
      <c r="C40" s="72" t="s">
        <v>11</v>
      </c>
      <c r="D40" s="73" t="s">
        <v>11</v>
      </c>
      <c r="E40" s="73" t="s">
        <v>11</v>
      </c>
      <c r="F40" s="73" t="s">
        <v>11</v>
      </c>
      <c r="G40" s="73" t="s">
        <v>11</v>
      </c>
      <c r="H40" s="73" t="s">
        <v>11</v>
      </c>
      <c r="I40" s="73" t="s">
        <v>11</v>
      </c>
      <c r="J40" s="73" t="s">
        <v>11</v>
      </c>
      <c r="K40" s="73" t="s">
        <v>11</v>
      </c>
      <c r="L40" s="73" t="s">
        <v>11</v>
      </c>
      <c r="M40" s="73" t="s">
        <v>11</v>
      </c>
      <c r="N40" s="78" t="s">
        <v>11</v>
      </c>
      <c r="O40" s="498">
        <v>22408</v>
      </c>
      <c r="P40" s="75" t="s">
        <v>30</v>
      </c>
      <c r="T40" s="367"/>
      <c r="U40" s="367"/>
    </row>
    <row r="41" spans="2:23">
      <c r="B41" s="413" t="s">
        <v>357</v>
      </c>
      <c r="C41" s="438">
        <v>3.9588684920039965</v>
      </c>
      <c r="D41" s="439">
        <v>3.9588684920039965</v>
      </c>
      <c r="E41" s="439">
        <v>3.9203337109351821</v>
      </c>
      <c r="F41" s="439">
        <v>8.5359215496207277</v>
      </c>
      <c r="G41" s="439">
        <v>8.6095200047447076</v>
      </c>
      <c r="H41" s="439">
        <v>8.4802333205719158</v>
      </c>
      <c r="I41" s="439">
        <v>8.1923510190243309</v>
      </c>
      <c r="J41" s="439">
        <v>8.4913727153365475</v>
      </c>
      <c r="K41" s="439">
        <v>8.8949786541217613</v>
      </c>
      <c r="L41" s="439">
        <v>9.1588675115879674</v>
      </c>
      <c r="M41" s="439">
        <v>4.2939021329505973</v>
      </c>
      <c r="N41" s="446">
        <v>3.9044244384337587</v>
      </c>
      <c r="O41" s="495">
        <v>4933448</v>
      </c>
      <c r="P41" s="440" t="s">
        <v>187</v>
      </c>
      <c r="Q41" s="71"/>
      <c r="T41" s="367"/>
      <c r="U41" s="367"/>
    </row>
    <row r="42" spans="2:23" s="367" customFormat="1">
      <c r="B42" s="418" t="s">
        <v>178</v>
      </c>
      <c r="C42" s="68">
        <v>0.856155</v>
      </c>
      <c r="D42" s="69">
        <v>0.95464700000000025</v>
      </c>
      <c r="E42" s="69">
        <v>0.97569239999999979</v>
      </c>
      <c r="F42" s="69">
        <v>1.9597491999999987</v>
      </c>
      <c r="G42" s="69">
        <v>2.2372223999999994</v>
      </c>
      <c r="H42" s="69">
        <v>2.4118027999999998</v>
      </c>
      <c r="I42" s="69">
        <v>2.7627631999999993</v>
      </c>
      <c r="J42" s="69">
        <v>3.4501033999999997</v>
      </c>
      <c r="K42" s="69">
        <v>3.0583541999999992</v>
      </c>
      <c r="L42" s="69">
        <v>2.8202828000000002</v>
      </c>
      <c r="M42" s="69">
        <v>1.4659659999999999</v>
      </c>
      <c r="N42" s="76">
        <v>0.72964600000000002</v>
      </c>
      <c r="O42" s="498">
        <v>475068.44</v>
      </c>
      <c r="P42" s="75" t="s">
        <v>188</v>
      </c>
      <c r="Q42" s="71"/>
    </row>
    <row r="43" spans="2:23">
      <c r="B43" s="417" t="s">
        <v>168</v>
      </c>
      <c r="C43" s="438">
        <v>0</v>
      </c>
      <c r="D43" s="439">
        <v>0</v>
      </c>
      <c r="E43" s="439">
        <v>0</v>
      </c>
      <c r="F43" s="439">
        <v>0.20236402000000001</v>
      </c>
      <c r="G43" s="439">
        <v>0.33292507199999999</v>
      </c>
      <c r="H43" s="439">
        <v>0.47020932199999999</v>
      </c>
      <c r="I43" s="439">
        <v>0.656881296</v>
      </c>
      <c r="J43" s="439">
        <v>0.81859618000000012</v>
      </c>
      <c r="K43" s="439">
        <v>0.63011596799999992</v>
      </c>
      <c r="L43" s="439">
        <v>0.47313230599999995</v>
      </c>
      <c r="M43" s="439">
        <v>0.10777291600000001</v>
      </c>
      <c r="N43" s="446">
        <v>0</v>
      </c>
      <c r="O43" s="495">
        <v>2183737.5</v>
      </c>
      <c r="P43" s="74" t="s">
        <v>189</v>
      </c>
    </row>
    <row r="44" spans="2:23">
      <c r="P44" s="369"/>
    </row>
    <row r="45" spans="2:23">
      <c r="B45" s="658" t="s">
        <v>23</v>
      </c>
      <c r="C45" s="658"/>
      <c r="D45" s="658"/>
      <c r="E45" s="658"/>
      <c r="F45" s="658"/>
      <c r="G45" s="658"/>
      <c r="H45" s="658"/>
      <c r="I45" s="658"/>
      <c r="J45" s="658"/>
      <c r="K45" s="658"/>
      <c r="L45" s="658"/>
      <c r="M45" s="658"/>
      <c r="N45" s="658"/>
      <c r="O45" s="658"/>
      <c r="P45" s="658"/>
    </row>
    <row r="46" spans="2:23" ht="44.25" customHeight="1">
      <c r="B46" s="659" t="s">
        <v>277</v>
      </c>
      <c r="C46" s="659"/>
      <c r="D46" s="659"/>
      <c r="E46" s="659"/>
      <c r="F46" s="659"/>
      <c r="G46" s="659"/>
      <c r="H46" s="659"/>
      <c r="I46" s="659"/>
      <c r="J46" s="659"/>
      <c r="K46" s="659"/>
      <c r="L46" s="659"/>
      <c r="M46" s="659"/>
      <c r="N46" s="659"/>
      <c r="O46" s="659"/>
      <c r="P46" s="659"/>
    </row>
    <row r="47" spans="2:23" ht="6.75" customHeight="1">
      <c r="B47" s="57"/>
    </row>
    <row r="48" spans="2:23">
      <c r="B48" s="79" t="s">
        <v>148</v>
      </c>
    </row>
    <row r="49" spans="2:16" s="367" customFormat="1">
      <c r="B49" s="657" t="s">
        <v>369</v>
      </c>
      <c r="C49" s="657"/>
      <c r="D49" s="657"/>
      <c r="E49" s="657"/>
      <c r="F49" s="657"/>
      <c r="G49" s="657"/>
      <c r="H49" s="657"/>
      <c r="I49" s="657"/>
      <c r="J49" s="657"/>
      <c r="K49" s="657"/>
      <c r="L49" s="657"/>
      <c r="M49" s="657"/>
      <c r="N49" s="657"/>
      <c r="O49" s="657"/>
      <c r="P49" s="657"/>
    </row>
    <row r="50" spans="2:16">
      <c r="B50" s="656" t="s">
        <v>370</v>
      </c>
      <c r="C50" s="656"/>
      <c r="D50" s="656"/>
      <c r="E50" s="656"/>
      <c r="F50" s="656"/>
      <c r="G50" s="656"/>
      <c r="H50" s="656"/>
      <c r="I50" s="656"/>
      <c r="J50" s="656"/>
      <c r="K50" s="656"/>
      <c r="L50" s="656"/>
      <c r="M50" s="656"/>
      <c r="N50" s="656"/>
    </row>
  </sheetData>
  <sortState ref="B7:P20">
    <sortCondition ref="B7"/>
  </sortState>
  <mergeCells count="11">
    <mergeCell ref="B1:Q1"/>
    <mergeCell ref="B50:N50"/>
    <mergeCell ref="B49:P49"/>
    <mergeCell ref="B45:P45"/>
    <mergeCell ref="B46:P46"/>
    <mergeCell ref="C5:N5"/>
    <mergeCell ref="O5:O6"/>
    <mergeCell ref="B24:P24"/>
    <mergeCell ref="B25:P25"/>
    <mergeCell ref="C27:N27"/>
    <mergeCell ref="O27:O28"/>
  </mergeCells>
  <printOptions horizontalCentered="1"/>
  <pageMargins left="0.17" right="0.17" top="0.64" bottom="0.44" header="0.17" footer="0.26"/>
  <pageSetup scale="57" orientation="landscape" r:id="rId1"/>
  <headerFooter alignWithMargins="0">
    <oddFooter>&amp;L&amp;"Calibri,Bold"&amp;F&amp;C&amp;"-,Bold"- PUBLIC -&amp;R&amp;"Calibri,Bold"&amp;12A-&amp;P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autoPageBreaks="0" fitToPage="1"/>
  </sheetPr>
  <dimension ref="A1:AJ271"/>
  <sheetViews>
    <sheetView view="pageBreakPreview" zoomScale="70" zoomScaleNormal="80" zoomScaleSheetLayoutView="70" zoomScalePageLayoutView="86" workbookViewId="0">
      <selection activeCell="B1" sqref="B1:Z1"/>
    </sheetView>
  </sheetViews>
  <sheetFormatPr defaultColWidth="9.28515625" defaultRowHeight="13.8"/>
  <cols>
    <col min="1" max="1" width="1.85546875" style="233" customWidth="1"/>
    <col min="2" max="2" width="41.7109375" style="243" customWidth="1"/>
    <col min="3" max="5" width="11" style="243" customWidth="1"/>
    <col min="6" max="6" width="12.7109375" style="243" customWidth="1"/>
    <col min="7" max="9" width="11" style="243" customWidth="1"/>
    <col min="10" max="10" width="12.7109375" style="243" customWidth="1"/>
    <col min="11" max="13" width="11" style="243" customWidth="1"/>
    <col min="14" max="14" width="12.7109375" style="243" customWidth="1"/>
    <col min="15" max="17" width="11" style="243" customWidth="1"/>
    <col min="18" max="18" width="12.7109375" style="243" customWidth="1"/>
    <col min="19" max="21" width="11" style="243" customWidth="1"/>
    <col min="22" max="22" width="12.7109375" style="243" customWidth="1"/>
    <col min="23" max="25" width="11" style="243" customWidth="1"/>
    <col min="26" max="26" width="12.7109375" style="243" customWidth="1"/>
    <col min="27" max="27" width="4.42578125" style="233" customWidth="1"/>
    <col min="28" max="36" width="9.28515625" style="233" customWidth="1"/>
    <col min="37" max="115" width="9.28515625" style="243" customWidth="1"/>
    <col min="116" max="116" width="10.7109375" style="243" customWidth="1"/>
    <col min="117" max="16384" width="9.28515625" style="243"/>
  </cols>
  <sheetData>
    <row r="1" spans="1:36" ht="54.6" customHeight="1">
      <c r="B1" s="665" t="s">
        <v>374</v>
      </c>
      <c r="C1" s="665"/>
      <c r="D1" s="665"/>
      <c r="E1" s="665"/>
      <c r="F1" s="665"/>
      <c r="G1" s="665"/>
      <c r="H1" s="665"/>
      <c r="I1" s="665"/>
      <c r="J1" s="665"/>
      <c r="K1" s="665"/>
      <c r="L1" s="665"/>
      <c r="M1" s="665"/>
      <c r="N1" s="665"/>
      <c r="O1" s="665"/>
      <c r="P1" s="665"/>
      <c r="Q1" s="665"/>
      <c r="R1" s="665"/>
      <c r="S1" s="665"/>
      <c r="T1" s="665"/>
      <c r="U1" s="665"/>
      <c r="V1" s="665"/>
      <c r="W1" s="665"/>
      <c r="X1" s="665"/>
      <c r="Y1" s="665"/>
      <c r="Z1" s="665"/>
    </row>
    <row r="2" spans="1:36" s="234" customFormat="1" ht="21" customHeight="1">
      <c r="B2" s="235" t="s">
        <v>179</v>
      </c>
    </row>
    <row r="3" spans="1:36" s="233" customFormat="1" ht="19.2" customHeight="1"/>
    <row r="4" spans="1:36" s="238" customFormat="1" ht="20.25" customHeight="1">
      <c r="A4" s="236"/>
      <c r="B4" s="237" t="s">
        <v>127</v>
      </c>
      <c r="C4" s="666" t="s">
        <v>1</v>
      </c>
      <c r="D4" s="666"/>
      <c r="E4" s="666"/>
      <c r="F4" s="666"/>
      <c r="G4" s="666" t="s">
        <v>2</v>
      </c>
      <c r="H4" s="666"/>
      <c r="I4" s="666"/>
      <c r="J4" s="666"/>
      <c r="K4" s="666" t="s">
        <v>3</v>
      </c>
      <c r="L4" s="666"/>
      <c r="M4" s="666"/>
      <c r="N4" s="666"/>
      <c r="O4" s="666" t="s">
        <v>4</v>
      </c>
      <c r="P4" s="666"/>
      <c r="Q4" s="666"/>
      <c r="R4" s="666"/>
      <c r="S4" s="666" t="s">
        <v>5</v>
      </c>
      <c r="T4" s="666"/>
      <c r="U4" s="666"/>
      <c r="V4" s="666"/>
      <c r="W4" s="666" t="s">
        <v>6</v>
      </c>
      <c r="X4" s="666"/>
      <c r="Y4" s="666"/>
      <c r="Z4" s="666"/>
      <c r="AA4" s="236"/>
      <c r="AB4" s="236"/>
      <c r="AC4" s="236"/>
      <c r="AD4" s="236"/>
      <c r="AE4" s="236"/>
      <c r="AF4" s="236"/>
      <c r="AG4" s="236"/>
      <c r="AH4" s="236"/>
      <c r="AI4" s="236"/>
      <c r="AJ4" s="236"/>
    </row>
    <row r="5" spans="1:36" ht="41.4">
      <c r="B5" s="239" t="s">
        <v>33</v>
      </c>
      <c r="C5" s="240" t="s">
        <v>34</v>
      </c>
      <c r="D5" s="241" t="s">
        <v>35</v>
      </c>
      <c r="E5" s="241" t="s">
        <v>36</v>
      </c>
      <c r="F5" s="242" t="s">
        <v>37</v>
      </c>
      <c r="G5" s="240" t="s">
        <v>34</v>
      </c>
      <c r="H5" s="241" t="s">
        <v>35</v>
      </c>
      <c r="I5" s="241" t="s">
        <v>36</v>
      </c>
      <c r="J5" s="242" t="s">
        <v>37</v>
      </c>
      <c r="K5" s="240" t="s">
        <v>34</v>
      </c>
      <c r="L5" s="241" t="s">
        <v>35</v>
      </c>
      <c r="M5" s="241" t="s">
        <v>36</v>
      </c>
      <c r="N5" s="242" t="s">
        <v>37</v>
      </c>
      <c r="O5" s="240" t="s">
        <v>34</v>
      </c>
      <c r="P5" s="241" t="s">
        <v>35</v>
      </c>
      <c r="Q5" s="241" t="s">
        <v>36</v>
      </c>
      <c r="R5" s="242" t="s">
        <v>37</v>
      </c>
      <c r="S5" s="240" t="s">
        <v>34</v>
      </c>
      <c r="T5" s="241" t="s">
        <v>35</v>
      </c>
      <c r="U5" s="241" t="s">
        <v>36</v>
      </c>
      <c r="V5" s="242" t="s">
        <v>37</v>
      </c>
      <c r="W5" s="240" t="s">
        <v>34</v>
      </c>
      <c r="X5" s="241" t="s">
        <v>35</v>
      </c>
      <c r="Y5" s="241" t="s">
        <v>36</v>
      </c>
      <c r="Z5" s="242" t="s">
        <v>37</v>
      </c>
    </row>
    <row r="6" spans="1:36">
      <c r="B6" s="244" t="s">
        <v>38</v>
      </c>
      <c r="C6" s="245"/>
      <c r="D6" s="92">
        <v>18.406900000000007</v>
      </c>
      <c r="E6" s="92">
        <v>3.3213899999999996</v>
      </c>
      <c r="F6" s="93">
        <f t="shared" ref="F6:F11" si="0">SUM(C6:E6)</f>
        <v>21.728290000000008</v>
      </c>
      <c r="G6" s="246"/>
      <c r="H6" s="419">
        <v>18.406900000000007</v>
      </c>
      <c r="I6" s="419">
        <v>3.3213899999999996</v>
      </c>
      <c r="J6" s="93">
        <f t="shared" ref="J6:J11" si="1">SUM(G6:I6)</f>
        <v>21.728290000000008</v>
      </c>
      <c r="K6" s="246"/>
      <c r="L6" s="419">
        <v>19.240500000000026</v>
      </c>
      <c r="M6" s="419">
        <v>3.3213899999999996</v>
      </c>
      <c r="N6" s="420">
        <f t="shared" ref="N6:N11" si="2">SUM(K6:M6)</f>
        <v>22.561890000000027</v>
      </c>
      <c r="O6" s="248"/>
      <c r="P6" s="419">
        <v>19.169500000000024</v>
      </c>
      <c r="Q6" s="419">
        <v>3.3213899999999996</v>
      </c>
      <c r="R6" s="420">
        <f t="shared" ref="R6:R11" si="3">SUM(O6:Q6)</f>
        <v>22.490890000000025</v>
      </c>
      <c r="S6" s="248"/>
      <c r="T6" s="419">
        <v>19.190000000000001</v>
      </c>
      <c r="U6" s="419">
        <v>3.32</v>
      </c>
      <c r="V6" s="420">
        <f t="shared" ref="V6:V11" si="4">SUM(S6:U6)</f>
        <v>22.51</v>
      </c>
      <c r="W6" s="248"/>
      <c r="X6" s="419">
        <v>19.108200000000021</v>
      </c>
      <c r="Y6" s="419">
        <v>4.6191899999999997</v>
      </c>
      <c r="Z6" s="247">
        <f t="shared" ref="Z6:Z11" si="5">SUM(X6:Y6)</f>
        <v>23.727390000000021</v>
      </c>
    </row>
    <row r="7" spans="1:36">
      <c r="B7" s="249" t="s">
        <v>39</v>
      </c>
      <c r="C7" s="250"/>
      <c r="D7" s="99">
        <v>5.7133000000000012</v>
      </c>
      <c r="E7" s="99">
        <v>0.31419999999999998</v>
      </c>
      <c r="F7" s="100">
        <f t="shared" si="0"/>
        <v>6.0275000000000007</v>
      </c>
      <c r="G7" s="251"/>
      <c r="H7" s="421">
        <v>5.7133000000000012</v>
      </c>
      <c r="I7" s="421">
        <v>0.31419999999999998</v>
      </c>
      <c r="J7" s="100">
        <f t="shared" si="1"/>
        <v>6.0275000000000007</v>
      </c>
      <c r="K7" s="251"/>
      <c r="L7" s="421">
        <v>5.7133000000000012</v>
      </c>
      <c r="M7" s="421">
        <v>0.31419999999999998</v>
      </c>
      <c r="N7" s="422">
        <f t="shared" si="2"/>
        <v>6.0275000000000007</v>
      </c>
      <c r="O7" s="253"/>
      <c r="P7" s="421">
        <v>5.7133000000000012</v>
      </c>
      <c r="Q7" s="421">
        <v>0.31419999999999998</v>
      </c>
      <c r="R7" s="422">
        <f t="shared" si="3"/>
        <v>6.0275000000000007</v>
      </c>
      <c r="S7" s="253"/>
      <c r="T7" s="421">
        <v>5.47</v>
      </c>
      <c r="U7" s="421">
        <v>0.31</v>
      </c>
      <c r="V7" s="422">
        <f t="shared" si="4"/>
        <v>5.7799999999999994</v>
      </c>
      <c r="W7" s="253"/>
      <c r="X7" s="421">
        <v>5.2201000000000013</v>
      </c>
      <c r="Y7" s="421">
        <v>0.31419999999999998</v>
      </c>
      <c r="Z7" s="252">
        <f t="shared" si="5"/>
        <v>5.5343000000000009</v>
      </c>
    </row>
    <row r="8" spans="1:36">
      <c r="B8" s="249" t="s">
        <v>40</v>
      </c>
      <c r="C8" s="250"/>
      <c r="D8" s="99">
        <v>60.753300000000067</v>
      </c>
      <c r="E8" s="99">
        <v>2.7795999999999994</v>
      </c>
      <c r="F8" s="100">
        <f t="shared" si="0"/>
        <v>63.532900000000069</v>
      </c>
      <c r="G8" s="251"/>
      <c r="H8" s="421">
        <v>60.753300000000067</v>
      </c>
      <c r="I8" s="421">
        <v>2.7795999999999994</v>
      </c>
      <c r="J8" s="100">
        <f t="shared" si="1"/>
        <v>63.532900000000069</v>
      </c>
      <c r="K8" s="251"/>
      <c r="L8" s="421">
        <v>60.753300000000067</v>
      </c>
      <c r="M8" s="421">
        <v>2.7795999999999994</v>
      </c>
      <c r="N8" s="422">
        <f t="shared" si="2"/>
        <v>63.532900000000069</v>
      </c>
      <c r="O8" s="253"/>
      <c r="P8" s="421">
        <v>60.753300000000067</v>
      </c>
      <c r="Q8" s="421">
        <v>2.7795999999999994</v>
      </c>
      <c r="R8" s="422">
        <f t="shared" si="3"/>
        <v>63.532900000000069</v>
      </c>
      <c r="S8" s="253"/>
      <c r="T8" s="421">
        <v>60.75</v>
      </c>
      <c r="U8" s="421">
        <v>2.78</v>
      </c>
      <c r="V8" s="422">
        <f t="shared" si="4"/>
        <v>63.53</v>
      </c>
      <c r="W8" s="253"/>
      <c r="X8" s="421">
        <v>60.753300000000067</v>
      </c>
      <c r="Y8" s="421">
        <v>2.7795999999999994</v>
      </c>
      <c r="Z8" s="252">
        <f t="shared" si="5"/>
        <v>63.532900000000069</v>
      </c>
    </row>
    <row r="9" spans="1:36">
      <c r="B9" s="249" t="s">
        <v>172</v>
      </c>
      <c r="C9" s="250"/>
      <c r="D9" s="99">
        <v>15.198899999999979</v>
      </c>
      <c r="E9" s="99">
        <v>2.0489999999999998E-2</v>
      </c>
      <c r="F9" s="100">
        <f t="shared" si="0"/>
        <v>15.219389999999979</v>
      </c>
      <c r="G9" s="251"/>
      <c r="H9" s="421">
        <v>15.198899999999979</v>
      </c>
      <c r="I9" s="421">
        <v>2.0489999999999998E-2</v>
      </c>
      <c r="J9" s="100">
        <f t="shared" si="1"/>
        <v>15.219389999999979</v>
      </c>
      <c r="K9" s="251"/>
      <c r="L9" s="421">
        <v>16.419699999999978</v>
      </c>
      <c r="M9" s="421">
        <v>2.0489999999999998E-2</v>
      </c>
      <c r="N9" s="422">
        <f t="shared" si="2"/>
        <v>16.440189999999976</v>
      </c>
      <c r="O9" s="253"/>
      <c r="P9" s="421">
        <v>16.51544999999998</v>
      </c>
      <c r="Q9" s="421">
        <v>2.0489999999999998E-2</v>
      </c>
      <c r="R9" s="422">
        <f t="shared" si="3"/>
        <v>16.535939999999979</v>
      </c>
      <c r="S9" s="253"/>
      <c r="T9" s="421">
        <v>16.54</v>
      </c>
      <c r="U9" s="421">
        <v>0.02</v>
      </c>
      <c r="V9" s="422">
        <f t="shared" si="4"/>
        <v>16.559999999999999</v>
      </c>
      <c r="W9" s="253"/>
      <c r="X9" s="421">
        <v>16.454149999999981</v>
      </c>
      <c r="Y9" s="421">
        <v>2.0489999999999998E-2</v>
      </c>
      <c r="Z9" s="252">
        <f t="shared" si="5"/>
        <v>16.47463999999998</v>
      </c>
    </row>
    <row r="10" spans="1:36">
      <c r="B10" s="249" t="s">
        <v>41</v>
      </c>
      <c r="C10" s="250"/>
      <c r="D10" s="99">
        <v>22.6859</v>
      </c>
      <c r="E10" s="99">
        <v>0</v>
      </c>
      <c r="F10" s="100">
        <f t="shared" si="0"/>
        <v>22.6859</v>
      </c>
      <c r="G10" s="251"/>
      <c r="H10" s="421">
        <v>22.6859</v>
      </c>
      <c r="I10" s="421">
        <v>0</v>
      </c>
      <c r="J10" s="100">
        <f t="shared" si="1"/>
        <v>22.6859</v>
      </c>
      <c r="K10" s="251"/>
      <c r="L10" s="421">
        <v>22.6859</v>
      </c>
      <c r="M10" s="421">
        <v>0</v>
      </c>
      <c r="N10" s="422">
        <f t="shared" si="2"/>
        <v>22.6859</v>
      </c>
      <c r="O10" s="253"/>
      <c r="P10" s="421">
        <v>22.6859</v>
      </c>
      <c r="Q10" s="421">
        <v>0</v>
      </c>
      <c r="R10" s="422">
        <f t="shared" si="3"/>
        <v>22.6859</v>
      </c>
      <c r="S10" s="253"/>
      <c r="T10" s="421">
        <v>22.69</v>
      </c>
      <c r="U10" s="421">
        <v>0</v>
      </c>
      <c r="V10" s="422">
        <f t="shared" si="4"/>
        <v>22.69</v>
      </c>
      <c r="W10" s="253"/>
      <c r="X10" s="421">
        <v>22.6859</v>
      </c>
      <c r="Y10" s="421">
        <v>0</v>
      </c>
      <c r="Z10" s="252">
        <f t="shared" si="5"/>
        <v>22.6859</v>
      </c>
    </row>
    <row r="11" spans="1:36">
      <c r="B11" s="254" t="s">
        <v>14</v>
      </c>
      <c r="C11" s="255"/>
      <c r="D11" s="106">
        <v>0</v>
      </c>
      <c r="E11" s="106">
        <v>0</v>
      </c>
      <c r="F11" s="107">
        <f t="shared" si="0"/>
        <v>0</v>
      </c>
      <c r="G11" s="256"/>
      <c r="H11" s="423">
        <v>0</v>
      </c>
      <c r="I11" s="423">
        <v>0</v>
      </c>
      <c r="J11" s="107">
        <f t="shared" si="1"/>
        <v>0</v>
      </c>
      <c r="K11" s="256"/>
      <c r="L11" s="423">
        <v>0</v>
      </c>
      <c r="M11" s="423">
        <v>0</v>
      </c>
      <c r="N11" s="424">
        <f t="shared" si="2"/>
        <v>0</v>
      </c>
      <c r="O11" s="258"/>
      <c r="P11" s="423">
        <v>0</v>
      </c>
      <c r="Q11" s="423">
        <v>0</v>
      </c>
      <c r="R11" s="424">
        <f t="shared" si="3"/>
        <v>0</v>
      </c>
      <c r="S11" s="258"/>
      <c r="T11" s="423">
        <v>0</v>
      </c>
      <c r="U11" s="423">
        <v>0</v>
      </c>
      <c r="V11" s="424">
        <f t="shared" si="4"/>
        <v>0</v>
      </c>
      <c r="W11" s="258"/>
      <c r="X11" s="421">
        <v>0</v>
      </c>
      <c r="Y11" s="421">
        <v>0</v>
      </c>
      <c r="Z11" s="257">
        <f t="shared" si="5"/>
        <v>0</v>
      </c>
    </row>
    <row r="12" spans="1:36" s="267" customFormat="1">
      <c r="A12" s="259"/>
      <c r="B12" s="260" t="s">
        <v>42</v>
      </c>
      <c r="C12" s="261"/>
      <c r="D12" s="262">
        <f>SUM(D6:D11)</f>
        <v>122.75830000000006</v>
      </c>
      <c r="E12" s="262">
        <f>SUM(E6:E11)</f>
        <v>6.4356799999999987</v>
      </c>
      <c r="F12" s="263">
        <f>SUM(F6:F11)</f>
        <v>129.19398000000004</v>
      </c>
      <c r="G12" s="260"/>
      <c r="H12" s="262">
        <f>SUM(H6:H11)</f>
        <v>122.75830000000006</v>
      </c>
      <c r="I12" s="262">
        <f>SUM(I6:I11)</f>
        <v>6.4356799999999987</v>
      </c>
      <c r="J12" s="264">
        <f>SUM(J6:J11)</f>
        <v>129.19398000000004</v>
      </c>
      <c r="K12" s="265"/>
      <c r="L12" s="266">
        <f>SUM(L6:L11)</f>
        <v>124.81270000000008</v>
      </c>
      <c r="M12" s="266">
        <f>SUM(M6:M11)</f>
        <v>6.4356799999999987</v>
      </c>
      <c r="N12" s="264">
        <f>SUM(N6:N11)</f>
        <v>131.24838000000005</v>
      </c>
      <c r="O12" s="265"/>
      <c r="P12" s="266">
        <f>SUM(P6:P11)</f>
        <v>124.83745000000008</v>
      </c>
      <c r="Q12" s="266">
        <f>SUM(Q6:Q11)</f>
        <v>6.4356799999999987</v>
      </c>
      <c r="R12" s="264">
        <f>SUM(R6:R11)</f>
        <v>131.27313000000007</v>
      </c>
      <c r="S12" s="265"/>
      <c r="T12" s="266">
        <f>SUM(T6:T11)</f>
        <v>124.63999999999999</v>
      </c>
      <c r="U12" s="266">
        <f>SUM(U6:U11)</f>
        <v>6.43</v>
      </c>
      <c r="V12" s="264">
        <f>SUM(V6:V11)</f>
        <v>131.07</v>
      </c>
      <c r="W12" s="265"/>
      <c r="X12" s="266">
        <f>SUM(X6:X11)</f>
        <v>124.22165000000008</v>
      </c>
      <c r="Y12" s="266">
        <f>SUM(Y6:Y11)</f>
        <v>7.7334799999999984</v>
      </c>
      <c r="Z12" s="264">
        <f>SUM(Z6:Z11)</f>
        <v>131.95513000000005</v>
      </c>
      <c r="AA12" s="259"/>
      <c r="AB12" s="259"/>
      <c r="AC12" s="259"/>
      <c r="AD12" s="259"/>
      <c r="AE12" s="259"/>
      <c r="AF12" s="259"/>
      <c r="AG12" s="259"/>
      <c r="AH12" s="259"/>
      <c r="AI12" s="259"/>
      <c r="AJ12" s="259"/>
    </row>
    <row r="13" spans="1:36" ht="2.1" customHeight="1">
      <c r="B13" s="268"/>
      <c r="C13" s="268"/>
      <c r="D13" s="269"/>
      <c r="E13" s="269"/>
      <c r="F13" s="270"/>
      <c r="G13" s="268"/>
      <c r="H13" s="271"/>
      <c r="I13" s="271"/>
      <c r="J13" s="272"/>
      <c r="K13" s="273"/>
      <c r="L13" s="271"/>
      <c r="M13" s="274"/>
      <c r="N13" s="272"/>
      <c r="O13" s="273"/>
      <c r="P13" s="271"/>
      <c r="Q13" s="274"/>
      <c r="R13" s="272"/>
      <c r="S13" s="273"/>
      <c r="T13" s="271"/>
      <c r="U13" s="274"/>
      <c r="V13" s="272"/>
      <c r="W13" s="273"/>
      <c r="X13" s="271"/>
      <c r="Y13" s="274"/>
      <c r="Z13" s="272"/>
    </row>
    <row r="14" spans="1:36">
      <c r="B14" s="275" t="s">
        <v>9</v>
      </c>
      <c r="C14" s="275"/>
      <c r="D14" s="276"/>
      <c r="E14" s="276"/>
      <c r="F14" s="275"/>
      <c r="G14" s="275"/>
      <c r="H14" s="277"/>
      <c r="I14" s="278"/>
      <c r="J14" s="278"/>
      <c r="K14" s="278"/>
      <c r="L14" s="277"/>
      <c r="M14" s="278"/>
      <c r="N14" s="279"/>
      <c r="O14" s="278"/>
      <c r="P14" s="277"/>
      <c r="Q14" s="278"/>
      <c r="R14" s="279"/>
      <c r="S14" s="278"/>
      <c r="T14" s="277"/>
      <c r="U14" s="278"/>
      <c r="V14" s="279"/>
      <c r="W14" s="278"/>
      <c r="X14" s="277"/>
      <c r="Y14" s="278"/>
      <c r="Z14" s="279"/>
    </row>
    <row r="15" spans="1:36">
      <c r="B15" s="244" t="s">
        <v>43</v>
      </c>
      <c r="C15" s="245"/>
      <c r="D15" s="92">
        <v>0</v>
      </c>
      <c r="E15" s="92">
        <v>0</v>
      </c>
      <c r="F15" s="93">
        <f>SUM(C15:E15)</f>
        <v>0</v>
      </c>
      <c r="G15" s="246"/>
      <c r="H15" s="92">
        <v>0</v>
      </c>
      <c r="I15" s="92">
        <v>0</v>
      </c>
      <c r="J15" s="93">
        <v>0</v>
      </c>
      <c r="K15" s="248"/>
      <c r="L15" s="419">
        <v>0</v>
      </c>
      <c r="M15" s="419">
        <v>0</v>
      </c>
      <c r="N15" s="247">
        <v>0</v>
      </c>
      <c r="O15" s="248"/>
      <c r="P15" s="132">
        <v>0</v>
      </c>
      <c r="Q15" s="132">
        <v>0</v>
      </c>
      <c r="R15" s="247">
        <v>0</v>
      </c>
      <c r="S15" s="248"/>
      <c r="T15" s="132">
        <v>0</v>
      </c>
      <c r="U15" s="132">
        <v>0</v>
      </c>
      <c r="V15" s="247">
        <f>SUM(T15:U15)</f>
        <v>0</v>
      </c>
      <c r="W15" s="248"/>
      <c r="X15" s="421">
        <v>0</v>
      </c>
      <c r="Y15" s="421">
        <v>0</v>
      </c>
      <c r="Z15" s="247">
        <f>SUM(X15:Y15)</f>
        <v>0</v>
      </c>
    </row>
    <row r="16" spans="1:36">
      <c r="B16" s="249" t="s">
        <v>44</v>
      </c>
      <c r="C16" s="250"/>
      <c r="D16" s="99">
        <v>0</v>
      </c>
      <c r="E16" s="99">
        <v>0</v>
      </c>
      <c r="F16" s="100">
        <f>SUM(C16:E16)</f>
        <v>0</v>
      </c>
      <c r="G16" s="251"/>
      <c r="H16" s="99">
        <v>0</v>
      </c>
      <c r="I16" s="99">
        <v>0</v>
      </c>
      <c r="J16" s="100">
        <v>0</v>
      </c>
      <c r="K16" s="253"/>
      <c r="L16" s="421">
        <v>0</v>
      </c>
      <c r="M16" s="421">
        <v>0</v>
      </c>
      <c r="N16" s="252">
        <v>0</v>
      </c>
      <c r="O16" s="253"/>
      <c r="P16" s="133">
        <v>0</v>
      </c>
      <c r="Q16" s="133">
        <v>0</v>
      </c>
      <c r="R16" s="252">
        <v>0</v>
      </c>
      <c r="S16" s="253"/>
      <c r="T16" s="133">
        <v>0</v>
      </c>
      <c r="U16" s="133">
        <v>0</v>
      </c>
      <c r="V16" s="252">
        <f>SUM(T16:U16)</f>
        <v>0</v>
      </c>
      <c r="W16" s="253"/>
      <c r="X16" s="421">
        <v>0</v>
      </c>
      <c r="Y16" s="421">
        <v>0</v>
      </c>
      <c r="Z16" s="252">
        <f>SUM(X16:Y16)</f>
        <v>0</v>
      </c>
    </row>
    <row r="17" spans="1:36">
      <c r="B17" s="249" t="s">
        <v>45</v>
      </c>
      <c r="C17" s="250"/>
      <c r="D17" s="99">
        <v>0</v>
      </c>
      <c r="E17" s="99">
        <v>0</v>
      </c>
      <c r="F17" s="100">
        <f>SUM(C17:E17)</f>
        <v>0</v>
      </c>
      <c r="G17" s="251"/>
      <c r="H17" s="99">
        <v>0</v>
      </c>
      <c r="I17" s="99">
        <v>0</v>
      </c>
      <c r="J17" s="100">
        <v>0</v>
      </c>
      <c r="K17" s="253"/>
      <c r="L17" s="421">
        <v>0</v>
      </c>
      <c r="M17" s="421">
        <v>0</v>
      </c>
      <c r="N17" s="252">
        <v>0</v>
      </c>
      <c r="O17" s="253"/>
      <c r="P17" s="133">
        <v>0</v>
      </c>
      <c r="Q17" s="133">
        <v>0</v>
      </c>
      <c r="R17" s="252">
        <v>0</v>
      </c>
      <c r="S17" s="253"/>
      <c r="T17" s="133">
        <v>0</v>
      </c>
      <c r="U17" s="133">
        <v>0</v>
      </c>
      <c r="V17" s="252">
        <f>SUM(T17:U17)</f>
        <v>0</v>
      </c>
      <c r="W17" s="253"/>
      <c r="X17" s="421">
        <v>0</v>
      </c>
      <c r="Y17" s="421">
        <v>0</v>
      </c>
      <c r="Z17" s="252">
        <f>SUM(X17:Y17)</f>
        <v>0</v>
      </c>
    </row>
    <row r="18" spans="1:36">
      <c r="B18" s="254" t="s">
        <v>10</v>
      </c>
      <c r="C18" s="280"/>
      <c r="D18" s="106">
        <v>0</v>
      </c>
      <c r="E18" s="106">
        <v>0</v>
      </c>
      <c r="F18" s="107">
        <f>SUM(C18:E18)</f>
        <v>0</v>
      </c>
      <c r="G18" s="256"/>
      <c r="H18" s="106">
        <v>0</v>
      </c>
      <c r="I18" s="106">
        <v>0</v>
      </c>
      <c r="J18" s="107">
        <v>0</v>
      </c>
      <c r="K18" s="258"/>
      <c r="L18" s="423">
        <v>0</v>
      </c>
      <c r="M18" s="423">
        <v>0</v>
      </c>
      <c r="N18" s="257">
        <v>0</v>
      </c>
      <c r="O18" s="258"/>
      <c r="P18" s="135">
        <v>0</v>
      </c>
      <c r="Q18" s="135">
        <v>0</v>
      </c>
      <c r="R18" s="257">
        <v>0</v>
      </c>
      <c r="S18" s="258"/>
      <c r="T18" s="135">
        <v>0</v>
      </c>
      <c r="U18" s="135">
        <v>0</v>
      </c>
      <c r="V18" s="257">
        <f>SUM(T18:U18)</f>
        <v>0</v>
      </c>
      <c r="W18" s="258"/>
      <c r="X18" s="421">
        <v>0</v>
      </c>
      <c r="Y18" s="421">
        <v>0</v>
      </c>
      <c r="Z18" s="257">
        <f>SUM(X18:Y18)</f>
        <v>0</v>
      </c>
    </row>
    <row r="19" spans="1:36" s="267" customFormat="1">
      <c r="A19" s="259"/>
      <c r="B19" s="260" t="s">
        <v>42</v>
      </c>
      <c r="C19" s="261"/>
      <c r="D19" s="262">
        <f>SUM(D15:D18)</f>
        <v>0</v>
      </c>
      <c r="E19" s="262">
        <f>SUM(E15:E18)</f>
        <v>0</v>
      </c>
      <c r="F19" s="263">
        <f>SUM(F15:F18)</f>
        <v>0</v>
      </c>
      <c r="G19" s="260"/>
      <c r="H19" s="281">
        <v>0</v>
      </c>
      <c r="I19" s="281">
        <v>0</v>
      </c>
      <c r="J19" s="264">
        <v>0</v>
      </c>
      <c r="K19" s="265"/>
      <c r="L19" s="281">
        <v>0</v>
      </c>
      <c r="M19" s="281">
        <v>0</v>
      </c>
      <c r="N19" s="264">
        <v>0</v>
      </c>
      <c r="O19" s="265"/>
      <c r="P19" s="281">
        <v>0</v>
      </c>
      <c r="Q19" s="281">
        <v>0</v>
      </c>
      <c r="R19" s="264">
        <v>0</v>
      </c>
      <c r="S19" s="265"/>
      <c r="T19" s="281">
        <f>SUM(T15:T18)</f>
        <v>0</v>
      </c>
      <c r="U19" s="281">
        <f>SUM(U15:U18)</f>
        <v>0</v>
      </c>
      <c r="V19" s="264">
        <f>SUM(V15:V18)</f>
        <v>0</v>
      </c>
      <c r="W19" s="265"/>
      <c r="X19" s="281">
        <f>SUM(X15:X18)</f>
        <v>0</v>
      </c>
      <c r="Y19" s="281">
        <f>SUM(Y15:Y18)</f>
        <v>0</v>
      </c>
      <c r="Z19" s="264">
        <f>SUM(Z15:Z18)</f>
        <v>0</v>
      </c>
      <c r="AA19" s="259"/>
      <c r="AB19" s="259"/>
      <c r="AC19" s="259"/>
      <c r="AD19" s="259"/>
      <c r="AE19" s="259"/>
      <c r="AF19" s="259"/>
      <c r="AG19" s="259"/>
      <c r="AH19" s="259"/>
      <c r="AI19" s="259"/>
      <c r="AJ19" s="259"/>
    </row>
    <row r="20" spans="1:36" ht="2.1" customHeight="1">
      <c r="B20" s="268"/>
      <c r="C20" s="268"/>
      <c r="D20" s="269"/>
      <c r="E20" s="269"/>
      <c r="F20" s="270"/>
      <c r="G20" s="268"/>
      <c r="H20" s="271"/>
      <c r="I20" s="271"/>
      <c r="J20" s="272"/>
      <c r="K20" s="273"/>
      <c r="L20" s="271">
        <v>0</v>
      </c>
      <c r="M20" s="274">
        <v>0</v>
      </c>
      <c r="N20" s="272">
        <v>0</v>
      </c>
      <c r="O20" s="273"/>
      <c r="P20" s="271">
        <v>0</v>
      </c>
      <c r="Q20" s="274">
        <v>0</v>
      </c>
      <c r="R20" s="272">
        <v>0</v>
      </c>
      <c r="S20" s="273"/>
      <c r="T20" s="271"/>
      <c r="U20" s="274"/>
      <c r="V20" s="272"/>
      <c r="W20" s="273"/>
      <c r="X20" s="271"/>
      <c r="Y20" s="274"/>
      <c r="Z20" s="272"/>
    </row>
    <row r="21" spans="1:36" s="282" customFormat="1" ht="3" customHeight="1">
      <c r="B21" s="283"/>
      <c r="C21" s="283"/>
      <c r="D21" s="284"/>
      <c r="E21" s="284"/>
      <c r="F21" s="285"/>
      <c r="G21" s="283"/>
      <c r="H21" s="286"/>
      <c r="I21" s="286"/>
      <c r="J21" s="279"/>
      <c r="K21" s="279"/>
      <c r="L21" s="286"/>
      <c r="M21" s="287"/>
      <c r="N21" s="279"/>
      <c r="O21" s="279"/>
      <c r="P21" s="286"/>
      <c r="Q21" s="287"/>
      <c r="R21" s="279"/>
      <c r="S21" s="279"/>
      <c r="T21" s="286"/>
      <c r="U21" s="287"/>
      <c r="V21" s="279"/>
      <c r="W21" s="279"/>
      <c r="X21" s="286"/>
      <c r="Y21" s="287"/>
      <c r="Z21" s="279"/>
    </row>
    <row r="22" spans="1:36" s="267" customFormat="1">
      <c r="A22" s="259"/>
      <c r="B22" s="288" t="s">
        <v>37</v>
      </c>
      <c r="C22" s="288"/>
      <c r="D22" s="289">
        <f>D12+D19</f>
        <v>122.75830000000006</v>
      </c>
      <c r="E22" s="289">
        <f>E12+E19</f>
        <v>6.4356799999999987</v>
      </c>
      <c r="F22" s="290">
        <f>F12+F19</f>
        <v>129.19398000000004</v>
      </c>
      <c r="G22" s="288"/>
      <c r="H22" s="289">
        <f>H12+H19</f>
        <v>122.75830000000006</v>
      </c>
      <c r="I22" s="289">
        <f>I12+I19</f>
        <v>6.4356799999999987</v>
      </c>
      <c r="J22" s="290">
        <f>J12+J19</f>
        <v>129.19398000000004</v>
      </c>
      <c r="K22" s="294"/>
      <c r="L22" s="291">
        <f>L12+L19</f>
        <v>124.81270000000008</v>
      </c>
      <c r="M22" s="292">
        <f>M12+M19</f>
        <v>6.4356799999999987</v>
      </c>
      <c r="N22" s="293">
        <f>N12+N19</f>
        <v>131.24838000000005</v>
      </c>
      <c r="O22" s="294"/>
      <c r="P22" s="291">
        <f>P12+P19</f>
        <v>124.83745000000008</v>
      </c>
      <c r="Q22" s="292">
        <f>Q12+Q19</f>
        <v>6.4356799999999987</v>
      </c>
      <c r="R22" s="293">
        <f>R12+R19</f>
        <v>131.27313000000007</v>
      </c>
      <c r="S22" s="294"/>
      <c r="T22" s="291">
        <f>T12+T19</f>
        <v>124.63999999999999</v>
      </c>
      <c r="U22" s="292">
        <f>U12+U19</f>
        <v>6.43</v>
      </c>
      <c r="V22" s="293">
        <f>V12+V19</f>
        <v>131.07</v>
      </c>
      <c r="W22" s="294"/>
      <c r="X22" s="291">
        <f>X12+X19</f>
        <v>124.22165000000008</v>
      </c>
      <c r="Y22" s="292">
        <f>Y12+Y19</f>
        <v>7.7334799999999984</v>
      </c>
      <c r="Z22" s="293">
        <f>Z12+Z19</f>
        <v>131.95513000000005</v>
      </c>
      <c r="AA22" s="259"/>
      <c r="AB22" s="259"/>
      <c r="AC22" s="259"/>
      <c r="AD22" s="259"/>
      <c r="AE22" s="259"/>
      <c r="AF22" s="259"/>
      <c r="AG22" s="259"/>
      <c r="AH22" s="259"/>
      <c r="AI22" s="259"/>
      <c r="AJ22" s="259"/>
    </row>
    <row r="23" spans="1:36">
      <c r="B23" s="295" t="s">
        <v>46</v>
      </c>
      <c r="C23" s="296"/>
      <c r="D23" s="152"/>
      <c r="E23" s="152"/>
      <c r="F23" s="153"/>
      <c r="G23" s="296"/>
      <c r="H23" s="135"/>
      <c r="I23" s="135"/>
      <c r="J23" s="297"/>
      <c r="K23" s="297"/>
      <c r="L23" s="135"/>
      <c r="M23" s="135"/>
      <c r="N23" s="297"/>
      <c r="O23" s="297"/>
      <c r="P23" s="135"/>
      <c r="Q23" s="135"/>
      <c r="R23" s="297"/>
      <c r="S23" s="297"/>
      <c r="T23" s="135"/>
      <c r="U23" s="135"/>
      <c r="V23" s="297"/>
      <c r="W23" s="297"/>
      <c r="X23" s="135"/>
      <c r="Y23" s="135"/>
      <c r="Z23" s="297"/>
    </row>
    <row r="24" spans="1:36" ht="27.6">
      <c r="B24" s="298" t="s">
        <v>47</v>
      </c>
      <c r="C24" s="299">
        <v>162.13210999999984</v>
      </c>
      <c r="D24" s="300"/>
      <c r="E24" s="301">
        <v>47.783010000000012</v>
      </c>
      <c r="F24" s="159"/>
      <c r="G24" s="299">
        <v>162.13210999999984</v>
      </c>
      <c r="H24" s="160"/>
      <c r="I24" s="160">
        <v>47.783010000000004</v>
      </c>
      <c r="J24" s="302"/>
      <c r="K24" s="299">
        <v>162.13210999999984</v>
      </c>
      <c r="L24" s="160"/>
      <c r="M24" s="301">
        <v>46.94941</v>
      </c>
      <c r="N24" s="302"/>
      <c r="O24" s="299">
        <v>162.13210999999984</v>
      </c>
      <c r="P24" s="160"/>
      <c r="Q24" s="301">
        <v>46.881660000000004</v>
      </c>
      <c r="R24" s="302"/>
      <c r="S24" s="299">
        <v>162.13</v>
      </c>
      <c r="T24" s="160"/>
      <c r="U24" s="301">
        <v>47.1</v>
      </c>
      <c r="V24" s="302"/>
      <c r="W24" s="299">
        <v>162.13210999999984</v>
      </c>
      <c r="X24" s="160"/>
      <c r="Y24" s="301">
        <v>47.436160000000001</v>
      </c>
      <c r="Z24" s="302"/>
    </row>
    <row r="25" spans="1:36" s="267" customFormat="1">
      <c r="A25" s="259"/>
      <c r="B25" s="303" t="s">
        <v>42</v>
      </c>
      <c r="C25" s="304">
        <f>SUM(C24)</f>
        <v>162.13210999999984</v>
      </c>
      <c r="D25" s="289"/>
      <c r="E25" s="289">
        <f>E24</f>
        <v>47.783010000000012</v>
      </c>
      <c r="F25" s="290"/>
      <c r="G25" s="304">
        <f>SUM(G24)</f>
        <v>162.13210999999984</v>
      </c>
      <c r="H25" s="289"/>
      <c r="I25" s="289">
        <f>I24</f>
        <v>47.783010000000004</v>
      </c>
      <c r="J25" s="293"/>
      <c r="K25" s="294">
        <f>SUM(K24:K24)</f>
        <v>162.13210999999984</v>
      </c>
      <c r="L25" s="164"/>
      <c r="M25" s="291">
        <f>SUM(M24:M24)</f>
        <v>46.94941</v>
      </c>
      <c r="N25" s="293"/>
      <c r="O25" s="294">
        <f>SUM(O24:O24)</f>
        <v>162.13210999999984</v>
      </c>
      <c r="P25" s="164"/>
      <c r="Q25" s="291">
        <f>SUM(Q24:Q24)</f>
        <v>46.881660000000004</v>
      </c>
      <c r="R25" s="293"/>
      <c r="S25" s="294">
        <f>SUM(S24:S24)</f>
        <v>162.13</v>
      </c>
      <c r="T25" s="164"/>
      <c r="U25" s="291">
        <f>SUM(U24:U24)</f>
        <v>47.1</v>
      </c>
      <c r="V25" s="293"/>
      <c r="W25" s="294">
        <f>SUM(W24:W24)</f>
        <v>162.13210999999984</v>
      </c>
      <c r="X25" s="164"/>
      <c r="Y25" s="291">
        <f>SUM(Y24:Y24)</f>
        <v>47.436160000000001</v>
      </c>
      <c r="Z25" s="293"/>
      <c r="AA25" s="259"/>
      <c r="AB25" s="259"/>
      <c r="AC25" s="259"/>
      <c r="AD25" s="259"/>
      <c r="AE25" s="259"/>
      <c r="AF25" s="259"/>
      <c r="AG25" s="259"/>
      <c r="AH25" s="259"/>
      <c r="AI25" s="259"/>
      <c r="AJ25" s="259"/>
    </row>
    <row r="26" spans="1:36" s="282" customFormat="1">
      <c r="B26" s="283"/>
      <c r="C26" s="283"/>
      <c r="D26" s="284"/>
      <c r="E26" s="284"/>
      <c r="F26" s="285"/>
      <c r="G26" s="283"/>
      <c r="H26" s="286"/>
      <c r="I26" s="286"/>
      <c r="J26" s="279"/>
      <c r="K26" s="279"/>
      <c r="L26" s="286"/>
      <c r="M26" s="287"/>
      <c r="N26" s="279"/>
      <c r="O26" s="279"/>
      <c r="P26" s="286"/>
      <c r="Q26" s="287"/>
      <c r="R26" s="279"/>
      <c r="S26" s="279"/>
      <c r="T26" s="286"/>
      <c r="U26" s="287"/>
      <c r="V26" s="279"/>
      <c r="W26" s="279"/>
      <c r="X26" s="286"/>
      <c r="Y26" s="287"/>
      <c r="Z26" s="279"/>
    </row>
    <row r="27" spans="1:36" s="267" customFormat="1">
      <c r="A27" s="259"/>
      <c r="B27" s="288" t="s">
        <v>48</v>
      </c>
      <c r="C27" s="305">
        <f>C25</f>
        <v>162.13210999999984</v>
      </c>
      <c r="D27" s="306"/>
      <c r="E27" s="306"/>
      <c r="F27" s="307"/>
      <c r="G27" s="305">
        <f>G25</f>
        <v>162.13210999999984</v>
      </c>
      <c r="H27" s="306"/>
      <c r="I27" s="306"/>
      <c r="J27" s="308"/>
      <c r="K27" s="309">
        <f>K25</f>
        <v>162.13210999999984</v>
      </c>
      <c r="L27" s="306"/>
      <c r="M27" s="306"/>
      <c r="N27" s="307"/>
      <c r="O27" s="309">
        <f>O25</f>
        <v>162.13210999999984</v>
      </c>
      <c r="P27" s="306"/>
      <c r="Q27" s="306"/>
      <c r="R27" s="307"/>
      <c r="S27" s="309">
        <f>S25</f>
        <v>162.13</v>
      </c>
      <c r="T27" s="306"/>
      <c r="U27" s="306"/>
      <c r="V27" s="307"/>
      <c r="W27" s="309">
        <f>W25</f>
        <v>162.13210999999984</v>
      </c>
      <c r="X27" s="306"/>
      <c r="Y27" s="306"/>
      <c r="Z27" s="307"/>
      <c r="AA27" s="259"/>
      <c r="AB27" s="259"/>
      <c r="AC27" s="259"/>
      <c r="AD27" s="259"/>
      <c r="AE27" s="259"/>
      <c r="AF27" s="259"/>
      <c r="AG27" s="259"/>
      <c r="AH27" s="259"/>
      <c r="AI27" s="259"/>
      <c r="AJ27" s="259"/>
    </row>
    <row r="28" spans="1:36" s="233" customFormat="1" ht="33.75" customHeight="1">
      <c r="C28" s="353"/>
    </row>
    <row r="29" spans="1:36" s="238" customFormat="1" ht="20.25" customHeight="1">
      <c r="A29" s="236"/>
      <c r="B29" s="310"/>
      <c r="C29" s="666" t="s">
        <v>17</v>
      </c>
      <c r="D29" s="666"/>
      <c r="E29" s="666"/>
      <c r="F29" s="666"/>
      <c r="G29" s="666" t="s">
        <v>18</v>
      </c>
      <c r="H29" s="666"/>
      <c r="I29" s="666"/>
      <c r="J29" s="666" t="s">
        <v>17</v>
      </c>
      <c r="K29" s="666" t="s">
        <v>19</v>
      </c>
      <c r="L29" s="666"/>
      <c r="M29" s="666"/>
      <c r="N29" s="666" t="s">
        <v>17</v>
      </c>
      <c r="O29" s="666" t="s">
        <v>20</v>
      </c>
      <c r="P29" s="666"/>
      <c r="Q29" s="666"/>
      <c r="R29" s="666" t="s">
        <v>17</v>
      </c>
      <c r="S29" s="666" t="s">
        <v>21</v>
      </c>
      <c r="T29" s="666"/>
      <c r="U29" s="666"/>
      <c r="V29" s="666" t="s">
        <v>17</v>
      </c>
      <c r="W29" s="666" t="s">
        <v>22</v>
      </c>
      <c r="X29" s="666"/>
      <c r="Y29" s="666"/>
      <c r="Z29" s="666" t="s">
        <v>17</v>
      </c>
      <c r="AA29" s="236"/>
      <c r="AB29" s="236"/>
      <c r="AC29" s="236"/>
      <c r="AD29" s="236"/>
      <c r="AE29" s="236"/>
      <c r="AF29" s="236"/>
      <c r="AG29" s="236"/>
      <c r="AH29" s="236"/>
      <c r="AI29" s="236"/>
      <c r="AJ29" s="236"/>
    </row>
    <row r="30" spans="1:36" ht="41.4">
      <c r="B30" s="239" t="s">
        <v>33</v>
      </c>
      <c r="C30" s="240" t="s">
        <v>34</v>
      </c>
      <c r="D30" s="241" t="s">
        <v>35</v>
      </c>
      <c r="E30" s="241" t="s">
        <v>36</v>
      </c>
      <c r="F30" s="242" t="s">
        <v>37</v>
      </c>
      <c r="G30" s="240" t="s">
        <v>34</v>
      </c>
      <c r="H30" s="241" t="s">
        <v>35</v>
      </c>
      <c r="I30" s="241" t="s">
        <v>36</v>
      </c>
      <c r="J30" s="242" t="s">
        <v>37</v>
      </c>
      <c r="K30" s="240" t="s">
        <v>34</v>
      </c>
      <c r="L30" s="241" t="s">
        <v>35</v>
      </c>
      <c r="M30" s="241" t="s">
        <v>36</v>
      </c>
      <c r="N30" s="242" t="s">
        <v>37</v>
      </c>
      <c r="O30" s="240" t="s">
        <v>34</v>
      </c>
      <c r="P30" s="241" t="s">
        <v>35</v>
      </c>
      <c r="Q30" s="241" t="s">
        <v>36</v>
      </c>
      <c r="R30" s="242" t="s">
        <v>37</v>
      </c>
      <c r="S30" s="240" t="s">
        <v>34</v>
      </c>
      <c r="T30" s="241" t="s">
        <v>35</v>
      </c>
      <c r="U30" s="241" t="s">
        <v>36</v>
      </c>
      <c r="V30" s="242" t="s">
        <v>37</v>
      </c>
      <c r="W30" s="240" t="s">
        <v>34</v>
      </c>
      <c r="X30" s="241" t="s">
        <v>35</v>
      </c>
      <c r="Y30" s="241" t="s">
        <v>36</v>
      </c>
      <c r="Z30" s="242" t="s">
        <v>37</v>
      </c>
    </row>
    <row r="31" spans="1:36">
      <c r="B31" s="244" t="s">
        <v>38</v>
      </c>
      <c r="C31" s="245"/>
      <c r="D31" s="419">
        <v>22.267200000000052</v>
      </c>
      <c r="E31" s="419">
        <v>4.6191899999999997</v>
      </c>
      <c r="F31" s="93">
        <f t="shared" ref="F31:F36" si="6">SUM(C31:E31)</f>
        <v>26.886390000000052</v>
      </c>
      <c r="G31" s="246"/>
      <c r="H31" s="419">
        <v>22.267200000000052</v>
      </c>
      <c r="I31" s="419">
        <v>4.6191899999999997</v>
      </c>
      <c r="J31" s="93">
        <f t="shared" ref="J31:J36" si="7">SUM(G31:I31)</f>
        <v>26.886390000000052</v>
      </c>
      <c r="K31" s="246"/>
      <c r="L31" s="419">
        <v>21.694100000000052</v>
      </c>
      <c r="M31" s="419">
        <v>4.6191900000000006</v>
      </c>
      <c r="N31" s="247">
        <f t="shared" ref="N31:N36" si="8">SUM(L31:M31)</f>
        <v>26.313290000000052</v>
      </c>
      <c r="O31" s="248"/>
      <c r="P31" s="419">
        <v>21.680200000000056</v>
      </c>
      <c r="Q31" s="419">
        <v>4.6191900000000006</v>
      </c>
      <c r="R31" s="247">
        <f>SUM(P31:Q31)</f>
        <v>26.299390000000056</v>
      </c>
      <c r="S31" s="248"/>
      <c r="T31" s="419">
        <v>21.680200000000053</v>
      </c>
      <c r="U31" s="419">
        <v>4.3899899999999992</v>
      </c>
      <c r="V31" s="247">
        <f t="shared" ref="V31:V36" si="9">SUM(T31:U31)</f>
        <v>26.070190000000053</v>
      </c>
      <c r="W31" s="248"/>
      <c r="X31" s="419">
        <v>21.680200000000006</v>
      </c>
      <c r="Y31" s="419">
        <v>4.3899899999999992</v>
      </c>
      <c r="Z31" s="247">
        <f t="shared" ref="Z31:Z36" si="10">SUM(X31:Y31)</f>
        <v>26.070190000000004</v>
      </c>
    </row>
    <row r="32" spans="1:36">
      <c r="B32" s="249" t="s">
        <v>39</v>
      </c>
      <c r="C32" s="250"/>
      <c r="D32" s="421">
        <v>4.9776000000000007</v>
      </c>
      <c r="E32" s="421">
        <v>0.31419999999999998</v>
      </c>
      <c r="F32" s="100">
        <f t="shared" si="6"/>
        <v>5.2918000000000003</v>
      </c>
      <c r="G32" s="251"/>
      <c r="H32" s="421">
        <v>4.9776000000000007</v>
      </c>
      <c r="I32" s="421">
        <v>0.31419999999999998</v>
      </c>
      <c r="J32" s="100">
        <f t="shared" si="7"/>
        <v>5.2918000000000003</v>
      </c>
      <c r="K32" s="251"/>
      <c r="L32" s="421">
        <v>4.9776000000000007</v>
      </c>
      <c r="M32" s="421">
        <v>0.31419999999999998</v>
      </c>
      <c r="N32" s="252">
        <f t="shared" si="8"/>
        <v>5.2918000000000003</v>
      </c>
      <c r="O32" s="253"/>
      <c r="P32" s="421">
        <v>4.9776000000000007</v>
      </c>
      <c r="Q32" s="421">
        <v>0.31419999999999998</v>
      </c>
      <c r="R32" s="252">
        <f>SUM(P32:Q32)</f>
        <v>5.2918000000000003</v>
      </c>
      <c r="S32" s="253"/>
      <c r="T32" s="421">
        <v>4.9776000000000007</v>
      </c>
      <c r="U32" s="421">
        <v>0.31419999999999998</v>
      </c>
      <c r="V32" s="252">
        <f t="shared" si="9"/>
        <v>5.2918000000000003</v>
      </c>
      <c r="W32" s="253"/>
      <c r="X32" s="421">
        <v>4.9775999999999998</v>
      </c>
      <c r="Y32" s="421">
        <v>0.31419999999999998</v>
      </c>
      <c r="Z32" s="252">
        <f t="shared" si="10"/>
        <v>5.2917999999999994</v>
      </c>
    </row>
    <row r="33" spans="1:36">
      <c r="B33" s="249" t="s">
        <v>40</v>
      </c>
      <c r="C33" s="250"/>
      <c r="D33" s="421">
        <v>60.57060000000007</v>
      </c>
      <c r="E33" s="421">
        <v>2.7795999999999994</v>
      </c>
      <c r="F33" s="100">
        <f t="shared" si="6"/>
        <v>63.350200000000072</v>
      </c>
      <c r="G33" s="251"/>
      <c r="H33" s="421">
        <v>60.57060000000007</v>
      </c>
      <c r="I33" s="421">
        <v>2.7795999999999994</v>
      </c>
      <c r="J33" s="100">
        <f t="shared" si="7"/>
        <v>63.350200000000072</v>
      </c>
      <c r="K33" s="251"/>
      <c r="L33" s="421">
        <v>58.507600000000075</v>
      </c>
      <c r="M33" s="421">
        <v>2.7795999999999994</v>
      </c>
      <c r="N33" s="252">
        <f t="shared" si="8"/>
        <v>61.287200000000077</v>
      </c>
      <c r="O33" s="253"/>
      <c r="P33" s="421">
        <v>58.029400000000066</v>
      </c>
      <c r="Q33" s="421">
        <v>2.7795999999999994</v>
      </c>
      <c r="R33" s="252">
        <f>SUM(P33:Q33)</f>
        <v>60.809000000000069</v>
      </c>
      <c r="S33" s="253"/>
      <c r="T33" s="421">
        <v>58.029400000000066</v>
      </c>
      <c r="U33" s="421">
        <v>2.7795999999999994</v>
      </c>
      <c r="V33" s="252">
        <f t="shared" si="9"/>
        <v>60.809000000000069</v>
      </c>
      <c r="W33" s="253"/>
      <c r="X33" s="421">
        <v>58.029400000000031</v>
      </c>
      <c r="Y33" s="421">
        <v>2.7795999999999985</v>
      </c>
      <c r="Z33" s="252">
        <f t="shared" si="10"/>
        <v>60.809000000000026</v>
      </c>
    </row>
    <row r="34" spans="1:36">
      <c r="B34" s="249" t="s">
        <v>172</v>
      </c>
      <c r="C34" s="250"/>
      <c r="D34" s="421">
        <v>16.454149999999981</v>
      </c>
      <c r="E34" s="421">
        <v>2.0489999999999998E-2</v>
      </c>
      <c r="F34" s="100">
        <f t="shared" si="6"/>
        <v>16.47463999999998</v>
      </c>
      <c r="G34" s="251"/>
      <c r="H34" s="421">
        <v>16.454149999999981</v>
      </c>
      <c r="I34" s="421">
        <v>2.0489999999999998E-2</v>
      </c>
      <c r="J34" s="100">
        <f t="shared" si="7"/>
        <v>16.47463999999998</v>
      </c>
      <c r="K34" s="251"/>
      <c r="L34" s="421">
        <v>16.094049999999978</v>
      </c>
      <c r="M34" s="421">
        <v>2.0489999999999998E-2</v>
      </c>
      <c r="N34" s="252">
        <f t="shared" si="8"/>
        <v>16.114539999999977</v>
      </c>
      <c r="O34" s="253"/>
      <c r="P34" s="421">
        <v>16.080149999999978</v>
      </c>
      <c r="Q34" s="421">
        <v>2.0489999999999998E-2</v>
      </c>
      <c r="R34" s="252">
        <f>SUM(P34:Q34)</f>
        <v>16.100639999999977</v>
      </c>
      <c r="S34" s="253"/>
      <c r="T34" s="421">
        <v>16.080149999999978</v>
      </c>
      <c r="U34" s="421">
        <v>2.0489999999999998E-2</v>
      </c>
      <c r="V34" s="252">
        <f t="shared" si="9"/>
        <v>16.100639999999977</v>
      </c>
      <c r="W34" s="253"/>
      <c r="X34" s="421">
        <v>16.067350000000008</v>
      </c>
      <c r="Y34" s="421">
        <v>0.24969</v>
      </c>
      <c r="Z34" s="252">
        <f t="shared" si="10"/>
        <v>16.317040000000009</v>
      </c>
    </row>
    <row r="35" spans="1:36">
      <c r="B35" s="249" t="s">
        <v>41</v>
      </c>
      <c r="C35" s="250"/>
      <c r="D35" s="421">
        <v>22.6859</v>
      </c>
      <c r="E35" s="421">
        <v>0</v>
      </c>
      <c r="F35" s="100">
        <f t="shared" si="6"/>
        <v>22.6859</v>
      </c>
      <c r="G35" s="251"/>
      <c r="H35" s="421">
        <v>22.6859</v>
      </c>
      <c r="I35" s="421">
        <v>0</v>
      </c>
      <c r="J35" s="100">
        <f t="shared" si="7"/>
        <v>22.6859</v>
      </c>
      <c r="K35" s="251"/>
      <c r="L35" s="421">
        <v>22.6859</v>
      </c>
      <c r="M35" s="421">
        <v>0</v>
      </c>
      <c r="N35" s="252">
        <f t="shared" si="8"/>
        <v>22.6859</v>
      </c>
      <c r="O35" s="253"/>
      <c r="P35" s="421">
        <v>22.6859</v>
      </c>
      <c r="Q35" s="421">
        <v>0</v>
      </c>
      <c r="R35" s="252">
        <f>SUM(P35:Q35)</f>
        <v>22.6859</v>
      </c>
      <c r="S35" s="253"/>
      <c r="T35" s="421">
        <v>22.6859</v>
      </c>
      <c r="U35" s="421">
        <v>0</v>
      </c>
      <c r="V35" s="252">
        <f t="shared" si="9"/>
        <v>22.6859</v>
      </c>
      <c r="W35" s="253"/>
      <c r="X35" s="421">
        <v>22.6859</v>
      </c>
      <c r="Y35" s="421">
        <v>0</v>
      </c>
      <c r="Z35" s="252">
        <f t="shared" si="10"/>
        <v>22.6859</v>
      </c>
    </row>
    <row r="36" spans="1:36">
      <c r="B36" s="254" t="s">
        <v>14</v>
      </c>
      <c r="C36" s="255"/>
      <c r="D36" s="423">
        <v>0</v>
      </c>
      <c r="E36" s="423">
        <v>0</v>
      </c>
      <c r="F36" s="107">
        <f t="shared" si="6"/>
        <v>0</v>
      </c>
      <c r="G36" s="256"/>
      <c r="H36" s="423">
        <v>0</v>
      </c>
      <c r="I36" s="423">
        <v>0</v>
      </c>
      <c r="J36" s="107">
        <f t="shared" si="7"/>
        <v>0</v>
      </c>
      <c r="K36" s="256"/>
      <c r="L36" s="423">
        <v>0</v>
      </c>
      <c r="M36" s="423">
        <v>0</v>
      </c>
      <c r="N36" s="257">
        <f t="shared" si="8"/>
        <v>0</v>
      </c>
      <c r="O36" s="258"/>
      <c r="P36" s="423">
        <v>0</v>
      </c>
      <c r="Q36" s="423">
        <v>0</v>
      </c>
      <c r="R36" s="311">
        <v>0</v>
      </c>
      <c r="S36" s="258"/>
      <c r="T36" s="423">
        <v>0</v>
      </c>
      <c r="U36" s="423">
        <v>0</v>
      </c>
      <c r="V36" s="257">
        <f t="shared" si="9"/>
        <v>0</v>
      </c>
      <c r="W36" s="258"/>
      <c r="X36" s="423">
        <v>0</v>
      </c>
      <c r="Y36" s="423">
        <v>0</v>
      </c>
      <c r="Z36" s="257">
        <f t="shared" si="10"/>
        <v>0</v>
      </c>
    </row>
    <row r="37" spans="1:36" s="267" customFormat="1">
      <c r="A37" s="259"/>
      <c r="B37" s="260" t="s">
        <v>42</v>
      </c>
      <c r="C37" s="261"/>
      <c r="D37" s="262">
        <f>SUM(D31:D36)</f>
        <v>126.95545000000011</v>
      </c>
      <c r="E37" s="262">
        <f>SUM(E31:E36)</f>
        <v>7.7334799999999984</v>
      </c>
      <c r="F37" s="263">
        <f>SUM(F31:F36)</f>
        <v>134.68893000000008</v>
      </c>
      <c r="G37" s="260"/>
      <c r="H37" s="262">
        <f>SUM(H31:H36)</f>
        <v>126.95545000000011</v>
      </c>
      <c r="I37" s="262">
        <f>SUM(I31:I36)</f>
        <v>7.7334799999999984</v>
      </c>
      <c r="J37" s="264">
        <f>SUM(J31:J36)</f>
        <v>134.68893000000008</v>
      </c>
      <c r="K37" s="265"/>
      <c r="L37" s="266">
        <f>SUM(L31:L36)</f>
        <v>123.95925000000011</v>
      </c>
      <c r="M37" s="266">
        <f>SUM(M31:M36)</f>
        <v>7.7334799999999992</v>
      </c>
      <c r="N37" s="264">
        <f>SUM(N31:N36)</f>
        <v>131.6927300000001</v>
      </c>
      <c r="O37" s="265"/>
      <c r="P37" s="266">
        <f>SUM(P31:P36)</f>
        <v>123.45325000000011</v>
      </c>
      <c r="Q37" s="266">
        <f>SUM(Q31:Q36)</f>
        <v>7.7334799999999992</v>
      </c>
      <c r="R37" s="264">
        <f>SUM(R31:R36)</f>
        <v>131.1867300000001</v>
      </c>
      <c r="S37" s="265"/>
      <c r="T37" s="266">
        <f>SUM(T31:T36)</f>
        <v>123.4532500000001</v>
      </c>
      <c r="U37" s="266">
        <f>SUM(U31:U36)</f>
        <v>7.5042799999999978</v>
      </c>
      <c r="V37" s="264">
        <f>SUM(V31:V36)</f>
        <v>130.95753000000011</v>
      </c>
      <c r="W37" s="265"/>
      <c r="X37" s="266">
        <f>SUM(X31:X36)</f>
        <v>123.44045000000004</v>
      </c>
      <c r="Y37" s="266">
        <f>SUM(Y31:Y36)</f>
        <v>7.7334799999999975</v>
      </c>
      <c r="Z37" s="264">
        <f>SUM(Z31:Z36)</f>
        <v>131.17393000000004</v>
      </c>
      <c r="AA37" s="259"/>
      <c r="AB37" s="259"/>
      <c r="AC37" s="259"/>
      <c r="AD37" s="259"/>
      <c r="AE37" s="259"/>
      <c r="AF37" s="259"/>
      <c r="AG37" s="259"/>
      <c r="AH37" s="259"/>
      <c r="AI37" s="259"/>
      <c r="AJ37" s="259"/>
    </row>
    <row r="38" spans="1:36" ht="2.1" customHeight="1">
      <c r="B38" s="268"/>
      <c r="C38" s="268"/>
      <c r="D38" s="269"/>
      <c r="E38" s="269"/>
      <c r="F38" s="270"/>
      <c r="G38" s="268"/>
      <c r="H38" s="271"/>
      <c r="I38" s="271"/>
      <c r="J38" s="272"/>
      <c r="K38" s="273"/>
      <c r="L38" s="271"/>
      <c r="M38" s="274"/>
      <c r="N38" s="272"/>
      <c r="O38" s="273"/>
      <c r="P38" s="271"/>
      <c r="Q38" s="274"/>
      <c r="R38" s="272"/>
      <c r="S38" s="273"/>
      <c r="T38" s="271"/>
      <c r="U38" s="274"/>
      <c r="V38" s="272"/>
      <c r="W38" s="273"/>
      <c r="X38" s="271"/>
      <c r="Y38" s="274"/>
      <c r="Z38" s="272"/>
    </row>
    <row r="39" spans="1:36">
      <c r="B39" s="275" t="s">
        <v>9</v>
      </c>
      <c r="C39" s="275"/>
      <c r="D39" s="276"/>
      <c r="E39" s="276"/>
      <c r="F39" s="275"/>
      <c r="G39" s="275"/>
      <c r="H39" s="277"/>
      <c r="I39" s="278"/>
      <c r="J39" s="278"/>
      <c r="K39" s="278"/>
      <c r="L39" s="277"/>
      <c r="M39" s="278"/>
      <c r="N39" s="279"/>
      <c r="O39" s="278"/>
      <c r="P39" s="277"/>
      <c r="Q39" s="278"/>
      <c r="R39" s="279"/>
      <c r="S39" s="278"/>
      <c r="T39" s="277"/>
      <c r="U39" s="278"/>
      <c r="V39" s="279"/>
      <c r="W39" s="278"/>
      <c r="X39" s="277"/>
      <c r="Y39" s="278"/>
      <c r="Z39" s="279"/>
    </row>
    <row r="40" spans="1:36">
      <c r="B40" s="244" t="s">
        <v>43</v>
      </c>
      <c r="C40" s="245"/>
      <c r="D40" s="419">
        <v>0</v>
      </c>
      <c r="E40" s="419">
        <v>0</v>
      </c>
      <c r="F40" s="93">
        <f>SUM(C40:E40)</f>
        <v>0</v>
      </c>
      <c r="G40" s="246"/>
      <c r="H40" s="419">
        <v>0</v>
      </c>
      <c r="I40" s="419">
        <v>0</v>
      </c>
      <c r="J40" s="93">
        <v>0</v>
      </c>
      <c r="K40" s="248"/>
      <c r="L40" s="92">
        <v>0</v>
      </c>
      <c r="M40" s="92">
        <v>0</v>
      </c>
      <c r="N40" s="247">
        <f>SUM(L40:M40)</f>
        <v>0</v>
      </c>
      <c r="O40" s="248"/>
      <c r="P40" s="132">
        <v>0</v>
      </c>
      <c r="Q40" s="132">
        <v>0</v>
      </c>
      <c r="R40" s="247">
        <f>SUM(P40:Q40)</f>
        <v>0</v>
      </c>
      <c r="S40" s="248"/>
      <c r="T40" s="132">
        <v>0</v>
      </c>
      <c r="U40" s="132">
        <v>0</v>
      </c>
      <c r="V40" s="247">
        <f>SUM(T40:U40)</f>
        <v>0</v>
      </c>
      <c r="W40" s="248"/>
      <c r="X40" s="132">
        <v>0</v>
      </c>
      <c r="Y40" s="132">
        <v>0</v>
      </c>
      <c r="Z40" s="247">
        <f>SUM(X40:Y40)</f>
        <v>0</v>
      </c>
    </row>
    <row r="41" spans="1:36">
      <c r="B41" s="249" t="s">
        <v>44</v>
      </c>
      <c r="C41" s="250"/>
      <c r="D41" s="421">
        <v>0</v>
      </c>
      <c r="E41" s="421">
        <v>0</v>
      </c>
      <c r="F41" s="100">
        <f>SUM(C41:E41)</f>
        <v>0</v>
      </c>
      <c r="G41" s="251"/>
      <c r="H41" s="421">
        <v>0</v>
      </c>
      <c r="I41" s="421">
        <v>0</v>
      </c>
      <c r="J41" s="100">
        <v>0</v>
      </c>
      <c r="K41" s="253"/>
      <c r="L41" s="99">
        <v>0</v>
      </c>
      <c r="M41" s="99">
        <v>0</v>
      </c>
      <c r="N41" s="252">
        <f>SUM(L41:M41)</f>
        <v>0</v>
      </c>
      <c r="O41" s="253"/>
      <c r="P41" s="133">
        <v>0</v>
      </c>
      <c r="Q41" s="133">
        <v>0</v>
      </c>
      <c r="R41" s="252">
        <f>SUM(P41:Q41)</f>
        <v>0</v>
      </c>
      <c r="S41" s="253"/>
      <c r="T41" s="133">
        <v>0</v>
      </c>
      <c r="U41" s="133">
        <v>0</v>
      </c>
      <c r="V41" s="252">
        <f>SUM(T41:U41)</f>
        <v>0</v>
      </c>
      <c r="W41" s="253"/>
      <c r="X41" s="133">
        <v>0</v>
      </c>
      <c r="Y41" s="133">
        <v>0</v>
      </c>
      <c r="Z41" s="252">
        <f>SUM(X41:Y41)</f>
        <v>0</v>
      </c>
    </row>
    <row r="42" spans="1:36">
      <c r="B42" s="249" t="s">
        <v>45</v>
      </c>
      <c r="C42" s="250"/>
      <c r="D42" s="421">
        <v>0</v>
      </c>
      <c r="E42" s="421">
        <v>0</v>
      </c>
      <c r="F42" s="100">
        <f>SUM(C42:E42)</f>
        <v>0</v>
      </c>
      <c r="G42" s="251"/>
      <c r="H42" s="421">
        <v>0</v>
      </c>
      <c r="I42" s="421">
        <v>0</v>
      </c>
      <c r="J42" s="100">
        <v>0</v>
      </c>
      <c r="K42" s="253"/>
      <c r="L42" s="99">
        <v>0</v>
      </c>
      <c r="M42" s="99">
        <v>0</v>
      </c>
      <c r="N42" s="252">
        <f>SUM(L42:M42)</f>
        <v>0</v>
      </c>
      <c r="O42" s="253"/>
      <c r="P42" s="133">
        <v>0</v>
      </c>
      <c r="Q42" s="133">
        <v>0</v>
      </c>
      <c r="R42" s="252">
        <f>SUM(P42:Q42)</f>
        <v>0</v>
      </c>
      <c r="S42" s="253"/>
      <c r="T42" s="133">
        <v>0</v>
      </c>
      <c r="U42" s="133">
        <v>0</v>
      </c>
      <c r="V42" s="252">
        <f>SUM(T42:U42)</f>
        <v>0</v>
      </c>
      <c r="W42" s="253"/>
      <c r="X42" s="133">
        <v>0</v>
      </c>
      <c r="Y42" s="133">
        <v>0</v>
      </c>
      <c r="Z42" s="252">
        <f>SUM(X42:Y42)</f>
        <v>0</v>
      </c>
    </row>
    <row r="43" spans="1:36">
      <c r="B43" s="254" t="s">
        <v>10</v>
      </c>
      <c r="C43" s="280"/>
      <c r="D43" s="423">
        <v>0</v>
      </c>
      <c r="E43" s="423">
        <v>0</v>
      </c>
      <c r="F43" s="107">
        <f>SUM(C43:E43)</f>
        <v>0</v>
      </c>
      <c r="G43" s="256"/>
      <c r="H43" s="423">
        <v>0</v>
      </c>
      <c r="I43" s="423">
        <v>0</v>
      </c>
      <c r="J43" s="107">
        <v>0</v>
      </c>
      <c r="K43" s="258"/>
      <c r="L43" s="106">
        <v>0</v>
      </c>
      <c r="M43" s="106">
        <v>0</v>
      </c>
      <c r="N43" s="257">
        <f>SUM(L43:M43)</f>
        <v>0</v>
      </c>
      <c r="O43" s="258"/>
      <c r="P43" s="135">
        <v>0</v>
      </c>
      <c r="Q43" s="135">
        <v>0</v>
      </c>
      <c r="R43" s="257">
        <f>SUM(P43:Q43)</f>
        <v>0</v>
      </c>
      <c r="S43" s="258"/>
      <c r="T43" s="135">
        <v>0</v>
      </c>
      <c r="U43" s="135">
        <v>0</v>
      </c>
      <c r="V43" s="257">
        <f>SUM(T43:U43)</f>
        <v>0</v>
      </c>
      <c r="W43" s="258"/>
      <c r="X43" s="135">
        <v>0</v>
      </c>
      <c r="Y43" s="135">
        <v>0</v>
      </c>
      <c r="Z43" s="257">
        <f>SUM(X43:Y43)</f>
        <v>0</v>
      </c>
    </row>
    <row r="44" spans="1:36" s="267" customFormat="1">
      <c r="A44" s="259"/>
      <c r="B44" s="260" t="s">
        <v>42</v>
      </c>
      <c r="C44" s="261"/>
      <c r="D44" s="262">
        <f>SUM(D40:D43)</f>
        <v>0</v>
      </c>
      <c r="E44" s="262">
        <f>SUM(E40:E43)</f>
        <v>0</v>
      </c>
      <c r="F44" s="263">
        <f>SUM(F40:F43)</f>
        <v>0</v>
      </c>
      <c r="G44" s="260"/>
      <c r="H44" s="281">
        <v>0</v>
      </c>
      <c r="I44" s="281">
        <v>0</v>
      </c>
      <c r="J44" s="264">
        <v>0</v>
      </c>
      <c r="K44" s="265"/>
      <c r="L44" s="281">
        <v>0</v>
      </c>
      <c r="M44" s="281">
        <v>0</v>
      </c>
      <c r="N44" s="264">
        <f>SUM(N40:N43)</f>
        <v>0</v>
      </c>
      <c r="O44" s="265"/>
      <c r="P44" s="281">
        <f>SUM(P40:P43)</f>
        <v>0</v>
      </c>
      <c r="Q44" s="281">
        <f>SUM(Q40:Q43)</f>
        <v>0</v>
      </c>
      <c r="R44" s="264">
        <f>SUM(R40:R43)</f>
        <v>0</v>
      </c>
      <c r="S44" s="265"/>
      <c r="T44" s="281">
        <f>SUM(T40:T43)</f>
        <v>0</v>
      </c>
      <c r="U44" s="281">
        <f>SUM(U40:U43)</f>
        <v>0</v>
      </c>
      <c r="V44" s="264">
        <f>SUM(V40:V43)</f>
        <v>0</v>
      </c>
      <c r="W44" s="265"/>
      <c r="X44" s="281">
        <f>SUM(X40:X43)</f>
        <v>0</v>
      </c>
      <c r="Y44" s="281">
        <f>SUM(Y40:Y43)</f>
        <v>0</v>
      </c>
      <c r="Z44" s="264">
        <f>SUM(Z40:Z43)</f>
        <v>0</v>
      </c>
      <c r="AA44" s="259"/>
      <c r="AB44" s="259"/>
      <c r="AC44" s="259"/>
      <c r="AD44" s="259"/>
      <c r="AE44" s="259"/>
      <c r="AF44" s="259"/>
      <c r="AG44" s="259"/>
      <c r="AH44" s="259"/>
      <c r="AI44" s="259"/>
      <c r="AJ44" s="259"/>
    </row>
    <row r="45" spans="1:36" ht="2.1" customHeight="1">
      <c r="B45" s="268"/>
      <c r="C45" s="268"/>
      <c r="D45" s="269"/>
      <c r="E45" s="269"/>
      <c r="F45" s="270"/>
      <c r="G45" s="268"/>
      <c r="H45" s="271"/>
      <c r="I45" s="271"/>
      <c r="J45" s="272"/>
      <c r="K45" s="273"/>
      <c r="L45" s="271"/>
      <c r="M45" s="274"/>
      <c r="N45" s="272"/>
      <c r="O45" s="273"/>
      <c r="P45" s="271"/>
      <c r="Q45" s="274"/>
      <c r="R45" s="272"/>
      <c r="S45" s="273"/>
      <c r="T45" s="271"/>
      <c r="U45" s="274"/>
      <c r="V45" s="272"/>
      <c r="W45" s="273"/>
      <c r="X45" s="271"/>
      <c r="Y45" s="274"/>
      <c r="Z45" s="272"/>
    </row>
    <row r="46" spans="1:36" s="282" customFormat="1" ht="3" customHeight="1">
      <c r="B46" s="283"/>
      <c r="C46" s="283"/>
      <c r="D46" s="284"/>
      <c r="E46" s="284"/>
      <c r="F46" s="285"/>
      <c r="G46" s="283"/>
      <c r="H46" s="286"/>
      <c r="I46" s="286"/>
      <c r="J46" s="279"/>
      <c r="K46" s="279"/>
      <c r="L46" s="286"/>
      <c r="M46" s="287"/>
      <c r="N46" s="279"/>
      <c r="O46" s="279"/>
      <c r="P46" s="286"/>
      <c r="Q46" s="287"/>
      <c r="R46" s="279"/>
      <c r="S46" s="279"/>
      <c r="T46" s="286"/>
      <c r="U46" s="287"/>
      <c r="V46" s="279"/>
      <c r="W46" s="279"/>
      <c r="X46" s="286"/>
      <c r="Y46" s="287"/>
      <c r="Z46" s="279"/>
    </row>
    <row r="47" spans="1:36" s="267" customFormat="1">
      <c r="A47" s="259"/>
      <c r="B47" s="288" t="s">
        <v>37</v>
      </c>
      <c r="C47" s="288"/>
      <c r="D47" s="289">
        <f>D37+D44</f>
        <v>126.95545000000011</v>
      </c>
      <c r="E47" s="289">
        <f>E37+E44</f>
        <v>7.7334799999999984</v>
      </c>
      <c r="F47" s="290">
        <f>F37+F44</f>
        <v>134.68893000000008</v>
      </c>
      <c r="G47" s="288"/>
      <c r="H47" s="289">
        <f>H37+H44</f>
        <v>126.95545000000011</v>
      </c>
      <c r="I47" s="289">
        <f>I37+I44</f>
        <v>7.7334799999999984</v>
      </c>
      <c r="J47" s="290">
        <f>J37+J44</f>
        <v>134.68893000000008</v>
      </c>
      <c r="K47" s="294"/>
      <c r="L47" s="291">
        <f>L37+L44</f>
        <v>123.95925000000011</v>
      </c>
      <c r="M47" s="292">
        <f>M37+M44</f>
        <v>7.7334799999999992</v>
      </c>
      <c r="N47" s="293">
        <f>N37+N44</f>
        <v>131.6927300000001</v>
      </c>
      <c r="O47" s="294"/>
      <c r="P47" s="291">
        <f>P37+P44</f>
        <v>123.45325000000011</v>
      </c>
      <c r="Q47" s="292">
        <f>Q37+Q44</f>
        <v>7.7334799999999992</v>
      </c>
      <c r="R47" s="293">
        <f>R37+R44</f>
        <v>131.1867300000001</v>
      </c>
      <c r="S47" s="294"/>
      <c r="T47" s="291">
        <f>T37+T44</f>
        <v>123.4532500000001</v>
      </c>
      <c r="U47" s="292">
        <f>U37+U44</f>
        <v>7.5042799999999978</v>
      </c>
      <c r="V47" s="293">
        <f>V37+V44</f>
        <v>130.95753000000011</v>
      </c>
      <c r="W47" s="294"/>
      <c r="X47" s="291">
        <f>X37+X44</f>
        <v>123.44045000000004</v>
      </c>
      <c r="Y47" s="292">
        <f>Y37+Y44</f>
        <v>7.7334799999999975</v>
      </c>
      <c r="Z47" s="293">
        <f>Z37+Z44</f>
        <v>131.17393000000004</v>
      </c>
      <c r="AA47" s="259"/>
      <c r="AB47" s="259"/>
      <c r="AC47" s="259"/>
      <c r="AD47" s="259"/>
      <c r="AE47" s="259"/>
      <c r="AF47" s="259"/>
      <c r="AG47" s="259"/>
      <c r="AH47" s="259"/>
      <c r="AI47" s="259"/>
      <c r="AJ47" s="259"/>
    </row>
    <row r="48" spans="1:36" s="315" customFormat="1">
      <c r="A48" s="312"/>
      <c r="B48" s="295" t="s">
        <v>46</v>
      </c>
      <c r="C48" s="313"/>
      <c r="D48" s="174"/>
      <c r="E48" s="174"/>
      <c r="F48" s="175"/>
      <c r="G48" s="313"/>
      <c r="H48" s="176"/>
      <c r="I48" s="176"/>
      <c r="J48" s="314"/>
      <c r="K48" s="314"/>
      <c r="L48" s="176"/>
      <c r="M48" s="176"/>
      <c r="N48" s="314"/>
      <c r="O48" s="314"/>
      <c r="P48" s="176"/>
      <c r="Q48" s="176"/>
      <c r="R48" s="314"/>
      <c r="S48" s="314"/>
      <c r="T48" s="176"/>
      <c r="U48" s="176"/>
      <c r="V48" s="314"/>
      <c r="W48" s="314"/>
      <c r="X48" s="176"/>
      <c r="Y48" s="176"/>
      <c r="Z48" s="314"/>
      <c r="AA48" s="312"/>
      <c r="AB48" s="312"/>
      <c r="AC48" s="312"/>
      <c r="AD48" s="312"/>
      <c r="AE48" s="312"/>
      <c r="AF48" s="312"/>
      <c r="AG48" s="312"/>
      <c r="AH48" s="312"/>
      <c r="AI48" s="312"/>
      <c r="AJ48" s="312"/>
    </row>
    <row r="49" spans="1:36" ht="27.6">
      <c r="B49" s="501" t="s">
        <v>47</v>
      </c>
      <c r="C49" s="470">
        <v>162.13210999999984</v>
      </c>
      <c r="D49" s="471"/>
      <c r="E49" s="472">
        <v>47.861359999999998</v>
      </c>
      <c r="F49" s="159"/>
      <c r="G49" s="299">
        <v>162.13210999999984</v>
      </c>
      <c r="H49" s="160"/>
      <c r="I49" s="160">
        <v>47.861359999999998</v>
      </c>
      <c r="J49" s="302"/>
      <c r="K49" s="299">
        <v>162.13210999999984</v>
      </c>
      <c r="L49" s="160"/>
      <c r="M49" s="301">
        <v>50.497460000000004</v>
      </c>
      <c r="N49" s="302"/>
      <c r="O49" s="299">
        <v>162.13</v>
      </c>
      <c r="P49" s="160"/>
      <c r="Q49" s="301">
        <v>50.989559999999997</v>
      </c>
      <c r="R49" s="302"/>
      <c r="S49" s="299">
        <v>162.13210999999984</v>
      </c>
      <c r="T49" s="160"/>
      <c r="U49" s="301">
        <v>50.989559999999997</v>
      </c>
      <c r="V49" s="302"/>
      <c r="W49" s="299">
        <v>162.13210999999984</v>
      </c>
      <c r="X49" s="160"/>
      <c r="Y49" s="301">
        <v>50.989560000000026</v>
      </c>
      <c r="Z49" s="302"/>
    </row>
    <row r="50" spans="1:36" s="267" customFormat="1">
      <c r="A50" s="259"/>
      <c r="B50" s="303" t="s">
        <v>42</v>
      </c>
      <c r="C50" s="304">
        <f>SUM(C49)</f>
        <v>162.13210999999984</v>
      </c>
      <c r="D50" s="289"/>
      <c r="E50" s="289">
        <f>E49</f>
        <v>47.861359999999998</v>
      </c>
      <c r="F50" s="290"/>
      <c r="G50" s="304">
        <f>G49</f>
        <v>162.13210999999984</v>
      </c>
      <c r="H50" s="289"/>
      <c r="I50" s="289">
        <f>I49</f>
        <v>47.861359999999998</v>
      </c>
      <c r="J50" s="293"/>
      <c r="K50" s="294">
        <f>SUM(K49:K49)</f>
        <v>162.13210999999984</v>
      </c>
      <c r="L50" s="164"/>
      <c r="M50" s="164">
        <f>M49</f>
        <v>50.497460000000004</v>
      </c>
      <c r="N50" s="293"/>
      <c r="O50" s="294">
        <f>SUM(O49:O49)</f>
        <v>162.13</v>
      </c>
      <c r="P50" s="164"/>
      <c r="Q50" s="164">
        <f>Q49</f>
        <v>50.989559999999997</v>
      </c>
      <c r="R50" s="293"/>
      <c r="S50" s="294">
        <f>SUM(S49:S49)</f>
        <v>162.13210999999984</v>
      </c>
      <c r="T50" s="164"/>
      <c r="U50" s="164">
        <f>U49</f>
        <v>50.989559999999997</v>
      </c>
      <c r="V50" s="293"/>
      <c r="W50" s="294">
        <f>SUM(W49:W49)</f>
        <v>162.13210999999984</v>
      </c>
      <c r="X50" s="164"/>
      <c r="Y50" s="164">
        <f>Y49</f>
        <v>50.989560000000026</v>
      </c>
      <c r="Z50" s="293"/>
      <c r="AA50" s="259"/>
      <c r="AB50" s="259"/>
      <c r="AC50" s="259"/>
      <c r="AD50" s="259"/>
      <c r="AE50" s="259"/>
      <c r="AF50" s="259"/>
      <c r="AG50" s="259"/>
      <c r="AH50" s="259"/>
      <c r="AI50" s="259"/>
      <c r="AJ50" s="259"/>
    </row>
    <row r="51" spans="1:36" s="282" customFormat="1">
      <c r="B51" s="283"/>
      <c r="C51" s="283"/>
      <c r="D51" s="284"/>
      <c r="E51" s="284"/>
      <c r="F51" s="285"/>
      <c r="G51" s="283"/>
      <c r="H51" s="286"/>
      <c r="I51" s="286"/>
      <c r="J51" s="279"/>
      <c r="K51" s="279"/>
      <c r="L51" s="286"/>
      <c r="M51" s="287"/>
      <c r="N51" s="279"/>
      <c r="O51" s="279"/>
      <c r="P51" s="286"/>
      <c r="Q51" s="287"/>
      <c r="R51" s="279"/>
      <c r="S51" s="279"/>
      <c r="T51" s="286"/>
      <c r="U51" s="287"/>
      <c r="V51" s="279"/>
      <c r="W51" s="279"/>
      <c r="X51" s="286"/>
      <c r="Y51" s="287"/>
      <c r="Z51" s="279"/>
    </row>
    <row r="52" spans="1:36" s="267" customFormat="1">
      <c r="A52" s="259"/>
      <c r="B52" s="288" t="s">
        <v>48</v>
      </c>
      <c r="C52" s="305">
        <f>C50</f>
        <v>162.13210999999984</v>
      </c>
      <c r="D52" s="306"/>
      <c r="E52" s="306"/>
      <c r="F52" s="307"/>
      <c r="G52" s="304">
        <f>G50</f>
        <v>162.13210999999984</v>
      </c>
      <c r="H52" s="306"/>
      <c r="I52" s="306"/>
      <c r="J52" s="308"/>
      <c r="K52" s="309">
        <f>K50</f>
        <v>162.13210999999984</v>
      </c>
      <c r="L52" s="306"/>
      <c r="M52" s="306"/>
      <c r="N52" s="307"/>
      <c r="O52" s="309">
        <f>O50</f>
        <v>162.13</v>
      </c>
      <c r="P52" s="306"/>
      <c r="Q52" s="306"/>
      <c r="R52" s="307"/>
      <c r="S52" s="309">
        <f>S50</f>
        <v>162.13210999999984</v>
      </c>
      <c r="T52" s="306"/>
      <c r="U52" s="306"/>
      <c r="V52" s="307"/>
      <c r="W52" s="309">
        <f>W50</f>
        <v>162.13210999999984</v>
      </c>
      <c r="X52" s="306"/>
      <c r="Y52" s="306"/>
      <c r="Z52" s="307"/>
      <c r="AA52" s="259"/>
      <c r="AB52" s="259"/>
      <c r="AC52" s="259"/>
      <c r="AD52" s="259"/>
      <c r="AE52" s="259"/>
      <c r="AF52" s="259"/>
      <c r="AG52" s="259"/>
      <c r="AH52" s="259"/>
      <c r="AI52" s="259"/>
      <c r="AJ52" s="259"/>
    </row>
    <row r="53" spans="1:36" s="316" customFormat="1">
      <c r="B53" s="317"/>
      <c r="C53" s="318"/>
      <c r="D53" s="318"/>
      <c r="E53" s="318"/>
      <c r="F53" s="319"/>
      <c r="G53" s="320"/>
      <c r="H53" s="321"/>
      <c r="I53" s="322"/>
      <c r="J53" s="320"/>
      <c r="K53" s="320"/>
      <c r="L53" s="321"/>
      <c r="M53" s="322"/>
      <c r="N53" s="320"/>
      <c r="O53" s="320"/>
      <c r="P53" s="321"/>
      <c r="Q53" s="322"/>
      <c r="R53" s="320"/>
      <c r="S53" s="320"/>
      <c r="T53" s="321"/>
      <c r="U53" s="322"/>
      <c r="V53" s="320"/>
      <c r="W53" s="320"/>
      <c r="X53" s="321"/>
      <c r="Y53" s="322"/>
      <c r="Z53" s="320"/>
    </row>
    <row r="54" spans="1:36" s="233" customFormat="1">
      <c r="B54" s="317" t="s">
        <v>23</v>
      </c>
      <c r="C54" s="317"/>
      <c r="D54" s="323"/>
      <c r="E54" s="323"/>
      <c r="F54" s="323"/>
      <c r="G54" s="317"/>
      <c r="H54" s="323"/>
      <c r="I54" s="323"/>
      <c r="J54" s="317"/>
      <c r="K54" s="317"/>
      <c r="L54" s="323"/>
      <c r="M54" s="323"/>
      <c r="N54" s="317"/>
      <c r="O54" s="317"/>
      <c r="P54" s="323"/>
      <c r="Q54" s="323"/>
      <c r="R54" s="317"/>
      <c r="S54" s="317"/>
      <c r="T54" s="323"/>
      <c r="U54" s="323"/>
      <c r="V54" s="317"/>
      <c r="W54" s="317"/>
      <c r="X54" s="323"/>
      <c r="Y54" s="323"/>
      <c r="Z54" s="317"/>
    </row>
    <row r="55" spans="1:36" s="233" customFormat="1">
      <c r="B55" s="317"/>
      <c r="C55" s="282" t="s">
        <v>128</v>
      </c>
      <c r="D55" s="323"/>
      <c r="E55" s="323"/>
      <c r="F55" s="323"/>
      <c r="G55" s="317"/>
      <c r="H55" s="323"/>
      <c r="I55" s="323"/>
      <c r="J55" s="317"/>
      <c r="K55" s="317"/>
      <c r="L55" s="323"/>
      <c r="M55" s="323"/>
      <c r="N55" s="317"/>
      <c r="O55" s="317"/>
      <c r="P55" s="323"/>
      <c r="Q55" s="323"/>
      <c r="R55" s="317"/>
      <c r="S55" s="317"/>
      <c r="T55" s="323"/>
      <c r="U55" s="323"/>
      <c r="V55" s="317"/>
      <c r="W55" s="317"/>
      <c r="X55" s="323"/>
      <c r="Y55" s="323"/>
      <c r="Z55" s="317"/>
    </row>
    <row r="56" spans="1:36" s="233" customFormat="1">
      <c r="B56" s="317"/>
      <c r="C56" s="282" t="s">
        <v>50</v>
      </c>
      <c r="D56" s="323"/>
      <c r="E56" s="323"/>
      <c r="F56" s="323"/>
      <c r="G56" s="317"/>
      <c r="H56" s="323"/>
      <c r="I56" s="323"/>
      <c r="J56" s="317"/>
      <c r="K56" s="317"/>
      <c r="L56" s="323"/>
      <c r="M56" s="323"/>
      <c r="N56" s="317"/>
      <c r="O56" s="317"/>
      <c r="P56" s="323"/>
      <c r="Q56" s="323"/>
      <c r="R56" s="317"/>
      <c r="S56" s="317"/>
      <c r="T56" s="323"/>
      <c r="U56" s="323"/>
      <c r="V56" s="317"/>
      <c r="W56" s="317"/>
      <c r="X56" s="323"/>
      <c r="Y56" s="323"/>
      <c r="Z56" s="317"/>
    </row>
    <row r="57" spans="1:36" s="233" customFormat="1" ht="20.25" customHeight="1"/>
    <row r="58" spans="1:36" s="233" customFormat="1">
      <c r="B58" s="317" t="s">
        <v>34</v>
      </c>
      <c r="C58" s="282" t="s">
        <v>51</v>
      </c>
      <c r="E58" s="323"/>
      <c r="H58" s="323"/>
      <c r="J58" s="317"/>
      <c r="L58" s="323"/>
      <c r="N58" s="317"/>
      <c r="O58" s="282"/>
      <c r="P58" s="323"/>
      <c r="Q58" s="323"/>
      <c r="R58" s="282"/>
      <c r="S58" s="282"/>
      <c r="T58" s="323"/>
      <c r="U58" s="323"/>
      <c r="V58" s="282"/>
      <c r="W58" s="282"/>
      <c r="X58" s="323"/>
      <c r="Y58" s="323"/>
      <c r="Z58" s="282"/>
    </row>
    <row r="59" spans="1:36" s="233" customFormat="1">
      <c r="B59" s="317" t="s">
        <v>52</v>
      </c>
      <c r="C59" s="282" t="s">
        <v>53</v>
      </c>
      <c r="E59" s="323"/>
      <c r="H59" s="323"/>
      <c r="J59" s="317"/>
      <c r="L59" s="323"/>
      <c r="N59" s="317"/>
      <c r="O59" s="282"/>
      <c r="P59" s="323"/>
      <c r="Q59" s="323"/>
      <c r="R59" s="282"/>
      <c r="S59" s="282"/>
      <c r="T59" s="323"/>
      <c r="U59" s="323"/>
      <c r="V59" s="282"/>
      <c r="W59" s="282"/>
      <c r="X59" s="323"/>
      <c r="Y59" s="323"/>
      <c r="Z59" s="282"/>
    </row>
    <row r="60" spans="1:36" s="233" customFormat="1">
      <c r="B60" s="317" t="s">
        <v>36</v>
      </c>
      <c r="C60" s="282" t="s">
        <v>54</v>
      </c>
      <c r="E60" s="323"/>
      <c r="H60" s="323"/>
      <c r="J60" s="317"/>
      <c r="L60" s="323"/>
      <c r="N60" s="317"/>
    </row>
    <row r="61" spans="1:36" s="233" customFormat="1">
      <c r="B61" s="317"/>
      <c r="C61" s="282"/>
      <c r="D61" s="233" t="s">
        <v>55</v>
      </c>
      <c r="E61" s="323"/>
      <c r="H61" s="323"/>
      <c r="J61" s="317"/>
      <c r="L61" s="323"/>
      <c r="N61" s="317"/>
    </row>
    <row r="62" spans="1:36" s="233" customFormat="1">
      <c r="B62" s="317"/>
      <c r="C62" s="282"/>
      <c r="D62" s="233" t="s">
        <v>56</v>
      </c>
      <c r="E62" s="323"/>
      <c r="H62" s="323"/>
      <c r="J62" s="317"/>
      <c r="L62" s="323"/>
      <c r="N62" s="317"/>
    </row>
    <row r="63" spans="1:36" s="233" customFormat="1">
      <c r="B63" s="317" t="s">
        <v>37</v>
      </c>
      <c r="C63" s="282" t="s">
        <v>57</v>
      </c>
      <c r="E63" s="323"/>
      <c r="G63" s="324"/>
      <c r="J63" s="324"/>
      <c r="K63" s="324"/>
      <c r="N63" s="324"/>
      <c r="O63" s="324"/>
      <c r="R63" s="324"/>
      <c r="S63" s="324"/>
      <c r="V63" s="324"/>
      <c r="W63" s="324"/>
      <c r="Z63" s="324"/>
    </row>
    <row r="64" spans="1:36" s="233" customFormat="1">
      <c r="B64" s="317" t="s">
        <v>58</v>
      </c>
      <c r="C64" s="282" t="s">
        <v>59</v>
      </c>
      <c r="E64" s="323"/>
      <c r="H64" s="323"/>
      <c r="J64" s="317"/>
      <c r="L64" s="323"/>
      <c r="N64" s="317"/>
      <c r="O64" s="282"/>
      <c r="P64" s="323"/>
      <c r="Q64" s="323"/>
      <c r="R64" s="282"/>
      <c r="S64" s="282"/>
      <c r="T64" s="323"/>
      <c r="U64" s="323"/>
      <c r="V64" s="282"/>
      <c r="W64" s="282"/>
      <c r="X64" s="323"/>
      <c r="Y64" s="323"/>
      <c r="Z64" s="282"/>
    </row>
    <row r="65" spans="2:26" s="233" customFormat="1">
      <c r="B65" s="324"/>
      <c r="C65" s="324"/>
      <c r="G65" s="324"/>
      <c r="J65" s="324"/>
      <c r="K65" s="324"/>
      <c r="N65" s="324"/>
      <c r="O65" s="324"/>
      <c r="R65" s="324"/>
      <c r="S65" s="324"/>
      <c r="V65" s="324"/>
      <c r="W65" s="324"/>
      <c r="Z65" s="324"/>
    </row>
    <row r="66" spans="2:26" s="233" customFormat="1">
      <c r="B66" s="324"/>
      <c r="C66" s="324"/>
      <c r="G66" s="324"/>
      <c r="J66" s="324"/>
      <c r="K66" s="324"/>
      <c r="N66" s="324"/>
      <c r="O66" s="324"/>
      <c r="R66" s="324"/>
      <c r="S66" s="324"/>
      <c r="V66" s="324"/>
      <c r="W66" s="324"/>
      <c r="Z66" s="324"/>
    </row>
    <row r="67" spans="2:26" s="233" customFormat="1">
      <c r="B67" s="324"/>
      <c r="C67" s="324"/>
      <c r="G67" s="324"/>
      <c r="J67" s="324"/>
      <c r="K67" s="324"/>
      <c r="N67" s="324"/>
      <c r="O67" s="324"/>
      <c r="R67" s="324"/>
      <c r="S67" s="324"/>
      <c r="V67" s="324"/>
      <c r="W67" s="324"/>
      <c r="Z67" s="324"/>
    </row>
    <row r="68" spans="2:26" s="233" customFormat="1">
      <c r="B68" s="324"/>
      <c r="G68" s="324"/>
      <c r="J68" s="324"/>
      <c r="K68" s="324"/>
      <c r="N68" s="324"/>
      <c r="O68" s="324"/>
      <c r="R68" s="324"/>
      <c r="S68" s="324"/>
      <c r="V68" s="324"/>
      <c r="W68" s="324"/>
      <c r="Z68" s="324"/>
    </row>
    <row r="69" spans="2:26" s="233" customFormat="1"/>
    <row r="70" spans="2:26" s="233" customFormat="1"/>
    <row r="71" spans="2:26" s="233" customFormat="1"/>
    <row r="72" spans="2:26" s="233" customFormat="1"/>
    <row r="73" spans="2:26" s="233" customFormat="1"/>
    <row r="74" spans="2:26" s="233" customFormat="1"/>
    <row r="75" spans="2:26" s="233" customFormat="1"/>
    <row r="76" spans="2:26" s="233" customFormat="1"/>
    <row r="77" spans="2:26" s="233" customFormat="1"/>
    <row r="78" spans="2:26" s="233" customFormat="1"/>
    <row r="79" spans="2:26" s="233" customFormat="1"/>
    <row r="80" spans="2:26" s="233" customFormat="1"/>
    <row r="81" s="233" customFormat="1"/>
    <row r="82" s="233" customFormat="1"/>
    <row r="83" s="233" customFormat="1"/>
    <row r="84" s="233" customFormat="1"/>
    <row r="85" s="233" customFormat="1"/>
    <row r="86" s="233" customFormat="1"/>
    <row r="87" s="233" customFormat="1"/>
    <row r="88" s="233" customFormat="1"/>
    <row r="89" s="233" customFormat="1"/>
    <row r="90" s="233" customFormat="1"/>
    <row r="91" s="233" customFormat="1"/>
    <row r="92" s="233" customFormat="1"/>
    <row r="93" s="233" customFormat="1"/>
    <row r="94" s="233" customFormat="1"/>
    <row r="95" s="233" customFormat="1"/>
    <row r="96" s="233" customFormat="1"/>
    <row r="97" s="233" customFormat="1"/>
    <row r="98" s="233" customFormat="1"/>
    <row r="99" s="233" customFormat="1"/>
    <row r="100" s="233" customFormat="1"/>
    <row r="101" s="233" customFormat="1"/>
    <row r="102" s="233" customFormat="1"/>
    <row r="103" s="233" customFormat="1"/>
    <row r="104" s="233" customFormat="1"/>
    <row r="105" s="233" customFormat="1"/>
    <row r="106" s="233" customFormat="1"/>
    <row r="107" s="233" customFormat="1"/>
    <row r="108" s="233" customFormat="1"/>
    <row r="109" s="233" customFormat="1"/>
    <row r="110" s="233" customFormat="1"/>
    <row r="111" s="233" customFormat="1"/>
    <row r="112" s="233" customFormat="1"/>
    <row r="113" s="233" customFormat="1"/>
    <row r="114" s="233" customFormat="1"/>
    <row r="115" s="233" customFormat="1"/>
    <row r="116" s="233" customFormat="1"/>
    <row r="117" s="233" customFormat="1"/>
    <row r="118" s="233" customFormat="1"/>
    <row r="119" s="233" customFormat="1"/>
    <row r="120" s="233" customFormat="1"/>
    <row r="121" s="233" customFormat="1"/>
    <row r="122" s="233" customFormat="1"/>
    <row r="123" s="233" customFormat="1"/>
    <row r="124" s="233" customFormat="1"/>
    <row r="125" s="233" customFormat="1"/>
    <row r="126" s="233" customFormat="1"/>
    <row r="127" s="233" customFormat="1"/>
    <row r="128" s="233" customFormat="1"/>
    <row r="129" s="233" customFormat="1"/>
    <row r="130" s="233" customFormat="1"/>
    <row r="131" s="233" customFormat="1"/>
    <row r="132" s="233" customFormat="1"/>
    <row r="133" s="233" customFormat="1"/>
    <row r="134" s="233" customFormat="1"/>
    <row r="135" s="233" customFormat="1"/>
    <row r="136" s="233" customFormat="1"/>
    <row r="137" s="233" customFormat="1"/>
    <row r="138" s="233" customFormat="1"/>
    <row r="139" s="233" customFormat="1"/>
    <row r="140" s="233" customFormat="1"/>
    <row r="141" s="233" customFormat="1"/>
    <row r="142" s="233" customFormat="1"/>
    <row r="143" s="233" customFormat="1"/>
    <row r="144" s="233" customFormat="1"/>
    <row r="145" s="233" customFormat="1"/>
    <row r="146" s="233" customFormat="1"/>
    <row r="147" s="233" customFormat="1"/>
    <row r="148" s="233" customFormat="1"/>
    <row r="149" s="233" customFormat="1"/>
    <row r="150" s="233" customFormat="1"/>
    <row r="151" s="233" customFormat="1"/>
    <row r="152" s="233" customFormat="1"/>
    <row r="153" s="233" customFormat="1"/>
    <row r="154" s="233" customFormat="1"/>
    <row r="155" s="233" customFormat="1"/>
    <row r="156" s="233" customFormat="1"/>
    <row r="157" s="233" customFormat="1"/>
    <row r="158" s="233" customFormat="1"/>
    <row r="159" s="233" customFormat="1"/>
    <row r="160" s="233" customFormat="1"/>
    <row r="161" s="233" customFormat="1"/>
    <row r="162" s="233" customFormat="1"/>
    <row r="163" s="233" customFormat="1"/>
    <row r="164" s="233" customFormat="1"/>
    <row r="165" s="233" customFormat="1"/>
    <row r="166" s="233" customFormat="1"/>
    <row r="167" s="233" customFormat="1"/>
    <row r="168" s="233" customFormat="1"/>
    <row r="169" s="233" customFormat="1"/>
    <row r="170" s="233" customFormat="1"/>
    <row r="171" s="233" customFormat="1"/>
    <row r="172" s="233" customFormat="1"/>
    <row r="173" s="233" customFormat="1"/>
    <row r="174" s="233" customFormat="1"/>
    <row r="175" s="233" customFormat="1"/>
    <row r="176" s="233" customFormat="1"/>
    <row r="177" s="233" customFormat="1"/>
    <row r="178" s="233" customFormat="1"/>
    <row r="179" s="233" customFormat="1"/>
    <row r="180" s="233" customFormat="1"/>
    <row r="181" s="233" customFormat="1"/>
    <row r="182" s="233" customFormat="1"/>
    <row r="183" s="233" customFormat="1"/>
    <row r="184" s="233" customFormat="1"/>
    <row r="185" s="233" customFormat="1"/>
    <row r="186" s="233" customFormat="1"/>
    <row r="187" s="233" customFormat="1"/>
    <row r="188" s="233" customFormat="1"/>
    <row r="189" s="233" customFormat="1"/>
    <row r="190" s="233" customFormat="1"/>
    <row r="191" s="233" customFormat="1"/>
    <row r="192" s="233" customFormat="1"/>
    <row r="193" s="233" customFormat="1"/>
    <row r="194" s="233" customFormat="1"/>
    <row r="195" s="233" customFormat="1"/>
    <row r="196" s="233" customFormat="1"/>
    <row r="197" s="233" customFormat="1"/>
    <row r="198" s="233" customFormat="1"/>
    <row r="199" s="233" customFormat="1"/>
    <row r="200" s="233" customFormat="1"/>
    <row r="201" s="233" customFormat="1"/>
    <row r="202" s="233" customFormat="1"/>
    <row r="203" s="233" customFormat="1"/>
    <row r="204" s="233" customFormat="1"/>
    <row r="205" s="233" customFormat="1"/>
    <row r="206" s="233" customFormat="1"/>
    <row r="207" s="233" customFormat="1"/>
    <row r="208" s="233" customFormat="1"/>
    <row r="209" s="233" customFormat="1"/>
    <row r="210" s="233" customFormat="1"/>
    <row r="211" s="233" customFormat="1"/>
    <row r="212" s="233" customFormat="1"/>
    <row r="213" s="233" customFormat="1"/>
    <row r="214" s="233" customFormat="1"/>
    <row r="215" s="233" customFormat="1"/>
    <row r="216" s="233" customFormat="1"/>
    <row r="217" s="233" customFormat="1"/>
    <row r="218" s="233" customFormat="1"/>
    <row r="219" s="233" customFormat="1"/>
    <row r="220" s="233" customFormat="1"/>
    <row r="221" s="233" customFormat="1"/>
    <row r="222" s="233" customFormat="1"/>
    <row r="223" s="233" customFormat="1"/>
    <row r="224" s="233" customFormat="1"/>
    <row r="225" s="233" customFormat="1"/>
    <row r="226" s="233" customFormat="1"/>
    <row r="227" s="233" customFormat="1"/>
    <row r="228" s="233" customFormat="1"/>
    <row r="229" s="233" customFormat="1"/>
    <row r="230" s="233" customFormat="1"/>
    <row r="231" s="233" customFormat="1"/>
    <row r="232" s="233" customFormat="1"/>
    <row r="233" s="233" customFormat="1"/>
    <row r="234" s="233" customFormat="1"/>
    <row r="235" s="233" customFormat="1"/>
    <row r="236" s="233" customFormat="1"/>
    <row r="237" s="233" customFormat="1"/>
    <row r="238" s="233" customFormat="1"/>
    <row r="239" s="233" customFormat="1"/>
    <row r="240" s="233" customFormat="1"/>
    <row r="241" s="233" customFormat="1"/>
    <row r="242" s="233" customFormat="1"/>
    <row r="243" s="233" customFormat="1"/>
    <row r="244" s="233" customFormat="1"/>
    <row r="245" s="233" customFormat="1"/>
    <row r="246" s="233" customFormat="1"/>
    <row r="247" s="233" customFormat="1"/>
    <row r="248" s="233" customFormat="1"/>
    <row r="249" s="233" customFormat="1"/>
    <row r="250" s="233" customFormat="1"/>
    <row r="251" s="233" customFormat="1"/>
    <row r="252" s="233" customFormat="1"/>
    <row r="253" s="233" customFormat="1"/>
    <row r="254" s="233" customFormat="1"/>
    <row r="255" s="233" customFormat="1"/>
    <row r="256" s="233" customFormat="1"/>
    <row r="257" s="233" customFormat="1"/>
    <row r="258" s="233" customFormat="1"/>
    <row r="259" s="233" customFormat="1"/>
    <row r="260" s="233" customFormat="1"/>
    <row r="261" s="233" customFormat="1"/>
    <row r="262" s="233" customFormat="1"/>
    <row r="263" s="233" customFormat="1"/>
    <row r="264" s="233" customFormat="1"/>
    <row r="265" s="233" customFormat="1"/>
    <row r="266" s="233" customFormat="1"/>
    <row r="267" s="233" customFormat="1"/>
    <row r="268" s="233" customFormat="1"/>
    <row r="269" s="233" customFormat="1"/>
    <row r="270" s="233" customFormat="1"/>
    <row r="271" s="233" customFormat="1"/>
  </sheetData>
  <mergeCells count="13">
    <mergeCell ref="B1:Z1"/>
    <mergeCell ref="W29:Z29"/>
    <mergeCell ref="C4:F4"/>
    <mergeCell ref="G4:J4"/>
    <mergeCell ref="K4:N4"/>
    <mergeCell ref="O4:R4"/>
    <mergeCell ref="S4:V4"/>
    <mergeCell ref="W4:Z4"/>
    <mergeCell ref="C29:F29"/>
    <mergeCell ref="G29:J29"/>
    <mergeCell ref="K29:N29"/>
    <mergeCell ref="O29:R29"/>
    <mergeCell ref="S29:V29"/>
  </mergeCells>
  <printOptions horizontalCentered="1" verticalCentered="1"/>
  <pageMargins left="0.17" right="0.17" top="0.63" bottom="0.38" header="0.18" footer="0.17"/>
  <pageSetup scale="52" orientation="landscape" r:id="rId1"/>
  <headerFooter alignWithMargins="0">
    <oddFooter>&amp;L&amp;"Calibri,Bold Italic"&amp;F&amp;C&amp;"-,Bold"- PUBLIC -&amp;R&amp;"Calibri,Bold"&amp;12A-&amp;P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autoPageBreaks="0" fitToPage="1"/>
  </sheetPr>
  <dimension ref="A1:AA271"/>
  <sheetViews>
    <sheetView view="pageBreakPreview" zoomScale="70" zoomScaleNormal="80" zoomScaleSheetLayoutView="70" zoomScalePageLayoutView="86" workbookViewId="0">
      <selection activeCell="B1" sqref="B1:AA1"/>
    </sheetView>
  </sheetViews>
  <sheetFormatPr defaultColWidth="9.28515625" defaultRowHeight="13.8"/>
  <cols>
    <col min="1" max="1" width="1.85546875" style="369" customWidth="1"/>
    <col min="2" max="2" width="42" style="71" customWidth="1"/>
    <col min="3" max="5" width="11" style="71" customWidth="1"/>
    <col min="6" max="6" width="12.7109375" style="71" customWidth="1"/>
    <col min="7" max="9" width="11" style="71" customWidth="1"/>
    <col min="10" max="10" width="12.7109375" style="71" customWidth="1"/>
    <col min="11" max="13" width="11" style="71" customWidth="1"/>
    <col min="14" max="14" width="12.7109375" style="71" customWidth="1"/>
    <col min="15" max="17" width="11" style="71" customWidth="1"/>
    <col min="18" max="18" width="12.7109375" style="71" customWidth="1"/>
    <col min="19" max="21" width="11" style="71" customWidth="1"/>
    <col min="22" max="22" width="12.7109375" style="71" customWidth="1"/>
    <col min="23" max="25" width="11" style="119" customWidth="1"/>
    <col min="26" max="26" width="12.7109375" style="119" customWidth="1"/>
    <col min="27" max="27" width="4.42578125" style="80" customWidth="1"/>
    <col min="28" max="115" width="9.28515625" style="71" customWidth="1"/>
    <col min="116" max="116" width="10.7109375" style="71" customWidth="1"/>
    <col min="117" max="16384" width="9.28515625" style="71"/>
  </cols>
  <sheetData>
    <row r="1" spans="1:27" ht="55.2" customHeight="1">
      <c r="B1" s="667" t="s">
        <v>375</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row>
    <row r="2" spans="1:27" s="81" customFormat="1" ht="21" customHeight="1">
      <c r="B2" s="82" t="s">
        <v>179</v>
      </c>
      <c r="W2" s="512"/>
      <c r="X2" s="512"/>
      <c r="Y2" s="512"/>
      <c r="Z2" s="512"/>
    </row>
    <row r="3" spans="1:27" s="80" customFormat="1" ht="19.5" customHeight="1">
      <c r="A3" s="369"/>
      <c r="W3" s="111"/>
      <c r="X3" s="111"/>
      <c r="Y3" s="111"/>
      <c r="Z3" s="111"/>
    </row>
    <row r="4" spans="1:27" s="85" customFormat="1" ht="20.25" customHeight="1">
      <c r="A4" s="83"/>
      <c r="B4" s="84" t="s">
        <v>32</v>
      </c>
      <c r="C4" s="669" t="s">
        <v>1</v>
      </c>
      <c r="D4" s="669"/>
      <c r="E4" s="669"/>
      <c r="F4" s="669"/>
      <c r="G4" s="669" t="s">
        <v>2</v>
      </c>
      <c r="H4" s="669"/>
      <c r="I4" s="669"/>
      <c r="J4" s="669"/>
      <c r="K4" s="669" t="s">
        <v>3</v>
      </c>
      <c r="L4" s="669"/>
      <c r="M4" s="669"/>
      <c r="N4" s="669"/>
      <c r="O4" s="669" t="s">
        <v>4</v>
      </c>
      <c r="P4" s="669"/>
      <c r="Q4" s="669"/>
      <c r="R4" s="669"/>
      <c r="S4" s="669" t="s">
        <v>5</v>
      </c>
      <c r="T4" s="669"/>
      <c r="U4" s="669"/>
      <c r="V4" s="669"/>
      <c r="W4" s="669" t="s">
        <v>6</v>
      </c>
      <c r="X4" s="669"/>
      <c r="Y4" s="669"/>
      <c r="Z4" s="669"/>
      <c r="AA4" s="83"/>
    </row>
    <row r="5" spans="1:27" ht="41.4">
      <c r="B5" s="86" t="s">
        <v>33</v>
      </c>
      <c r="C5" s="87" t="s">
        <v>34</v>
      </c>
      <c r="D5" s="88" t="s">
        <v>35</v>
      </c>
      <c r="E5" s="88" t="s">
        <v>36</v>
      </c>
      <c r="F5" s="89" t="s">
        <v>37</v>
      </c>
      <c r="G5" s="87" t="s">
        <v>34</v>
      </c>
      <c r="H5" s="88" t="s">
        <v>35</v>
      </c>
      <c r="I5" s="88" t="s">
        <v>36</v>
      </c>
      <c r="J5" s="89" t="s">
        <v>37</v>
      </c>
      <c r="K5" s="87" t="s">
        <v>34</v>
      </c>
      <c r="L5" s="88" t="s">
        <v>35</v>
      </c>
      <c r="M5" s="88" t="s">
        <v>36</v>
      </c>
      <c r="N5" s="89" t="s">
        <v>37</v>
      </c>
      <c r="O5" s="87" t="s">
        <v>34</v>
      </c>
      <c r="P5" s="88" t="s">
        <v>35</v>
      </c>
      <c r="Q5" s="88" t="s">
        <v>36</v>
      </c>
      <c r="R5" s="89" t="s">
        <v>37</v>
      </c>
      <c r="S5" s="87" t="s">
        <v>34</v>
      </c>
      <c r="T5" s="88" t="s">
        <v>35</v>
      </c>
      <c r="U5" s="88" t="s">
        <v>36</v>
      </c>
      <c r="V5" s="89" t="s">
        <v>37</v>
      </c>
      <c r="W5" s="87" t="s">
        <v>34</v>
      </c>
      <c r="X5" s="88" t="s">
        <v>35</v>
      </c>
      <c r="Y5" s="88" t="s">
        <v>36</v>
      </c>
      <c r="Z5" s="89" t="s">
        <v>37</v>
      </c>
    </row>
    <row r="6" spans="1:27">
      <c r="B6" s="90" t="s">
        <v>38</v>
      </c>
      <c r="C6" s="91"/>
      <c r="D6" s="92">
        <v>12.267039800000003</v>
      </c>
      <c r="E6" s="92">
        <v>0</v>
      </c>
      <c r="F6" s="93">
        <f t="shared" ref="F6:F11" si="0">SUM(C6:E6)</f>
        <v>12.267039800000003</v>
      </c>
      <c r="G6" s="94"/>
      <c r="H6" s="92">
        <v>12.395959800000002</v>
      </c>
      <c r="I6" s="92">
        <v>0</v>
      </c>
      <c r="J6" s="93">
        <f t="shared" ref="J6:J11" si="1">SUM(G6:I6)</f>
        <v>12.395959800000002</v>
      </c>
      <c r="K6" s="94"/>
      <c r="L6" s="92">
        <v>12.470053360000001</v>
      </c>
      <c r="M6" s="92">
        <v>0</v>
      </c>
      <c r="N6" s="95">
        <f t="shared" ref="N6:N11" si="2">SUM(L6:M6)</f>
        <v>12.470053360000001</v>
      </c>
      <c r="O6" s="96"/>
      <c r="P6" s="419">
        <v>12.449353360000002</v>
      </c>
      <c r="Q6" s="92">
        <v>0</v>
      </c>
      <c r="R6" s="95">
        <f t="shared" ref="R6:R11" si="3">SUM(P6:Q6)</f>
        <v>12.449353360000002</v>
      </c>
      <c r="S6" s="96"/>
      <c r="T6" s="419">
        <v>12.6</v>
      </c>
      <c r="U6" s="419">
        <v>0</v>
      </c>
      <c r="V6" s="95">
        <f t="shared" ref="V6:V11" si="4">SUM(T6:U6)</f>
        <v>12.6</v>
      </c>
      <c r="W6" s="513"/>
      <c r="X6" s="419">
        <v>12.91553656</v>
      </c>
      <c r="Y6" s="419">
        <v>0</v>
      </c>
      <c r="Z6" s="95">
        <f t="shared" ref="Z6:Z11" si="5">SUM(X6:Y6)</f>
        <v>12.91553656</v>
      </c>
    </row>
    <row r="7" spans="1:27">
      <c r="B7" s="97" t="s">
        <v>39</v>
      </c>
      <c r="C7" s="98"/>
      <c r="D7" s="99">
        <v>5.5023800000000005</v>
      </c>
      <c r="E7" s="99">
        <v>0</v>
      </c>
      <c r="F7" s="100">
        <f t="shared" si="0"/>
        <v>5.5023800000000005</v>
      </c>
      <c r="G7" s="101"/>
      <c r="H7" s="99">
        <v>5.3871799999999999</v>
      </c>
      <c r="I7" s="99">
        <v>0</v>
      </c>
      <c r="J7" s="100">
        <f t="shared" si="1"/>
        <v>5.3871799999999999</v>
      </c>
      <c r="K7" s="101"/>
      <c r="L7" s="99">
        <v>5.3496092500000003</v>
      </c>
      <c r="M7" s="99">
        <v>0</v>
      </c>
      <c r="N7" s="102">
        <f t="shared" si="2"/>
        <v>5.3496092500000003</v>
      </c>
      <c r="O7" s="103"/>
      <c r="P7" s="421">
        <v>5.3496092500000003</v>
      </c>
      <c r="Q7" s="99">
        <v>0</v>
      </c>
      <c r="R7" s="102">
        <f t="shared" si="3"/>
        <v>5.3496092500000003</v>
      </c>
      <c r="S7" s="103"/>
      <c r="T7" s="421">
        <v>4.2</v>
      </c>
      <c r="U7" s="421">
        <v>0</v>
      </c>
      <c r="V7" s="102">
        <f t="shared" si="4"/>
        <v>4.2</v>
      </c>
      <c r="W7" s="514"/>
      <c r="X7" s="421">
        <v>4.1985092499999999</v>
      </c>
      <c r="Y7" s="421">
        <v>0</v>
      </c>
      <c r="Z7" s="102">
        <f t="shared" si="5"/>
        <v>4.1985092499999999</v>
      </c>
    </row>
    <row r="8" spans="1:27">
      <c r="B8" s="97" t="s">
        <v>40</v>
      </c>
      <c r="C8" s="98"/>
      <c r="D8" s="99">
        <v>22.699921600000003</v>
      </c>
      <c r="E8" s="99">
        <v>0</v>
      </c>
      <c r="F8" s="100">
        <f t="shared" si="0"/>
        <v>22.699921600000003</v>
      </c>
      <c r="G8" s="101"/>
      <c r="H8" s="99">
        <v>22.491221600000003</v>
      </c>
      <c r="I8" s="99">
        <v>0</v>
      </c>
      <c r="J8" s="100">
        <f t="shared" si="1"/>
        <v>22.491221600000003</v>
      </c>
      <c r="K8" s="101"/>
      <c r="L8" s="99">
        <v>22.491221600000006</v>
      </c>
      <c r="M8" s="99">
        <v>0</v>
      </c>
      <c r="N8" s="102">
        <f t="shared" si="2"/>
        <v>22.491221600000006</v>
      </c>
      <c r="O8" s="103"/>
      <c r="P8" s="421">
        <v>22.396981600000004</v>
      </c>
      <c r="Q8" s="99">
        <v>0</v>
      </c>
      <c r="R8" s="102">
        <f t="shared" si="3"/>
        <v>22.396981600000004</v>
      </c>
      <c r="S8" s="103"/>
      <c r="T8" s="421">
        <v>21.6</v>
      </c>
      <c r="U8" s="421">
        <v>0</v>
      </c>
      <c r="V8" s="102">
        <f t="shared" si="4"/>
        <v>21.6</v>
      </c>
      <c r="W8" s="514"/>
      <c r="X8" s="421">
        <v>21.886301600000007</v>
      </c>
      <c r="Y8" s="421">
        <v>0</v>
      </c>
      <c r="Z8" s="102">
        <f t="shared" si="5"/>
        <v>21.886301600000007</v>
      </c>
    </row>
    <row r="9" spans="1:27">
      <c r="B9" s="249" t="s">
        <v>172</v>
      </c>
      <c r="C9" s="98"/>
      <c r="D9" s="99">
        <v>6.0279198000000003</v>
      </c>
      <c r="E9" s="99">
        <v>0</v>
      </c>
      <c r="F9" s="100">
        <f t="shared" si="0"/>
        <v>6.0279198000000003</v>
      </c>
      <c r="G9" s="101"/>
      <c r="H9" s="99">
        <v>6.0279198000000003</v>
      </c>
      <c r="I9" s="99">
        <v>0</v>
      </c>
      <c r="J9" s="100">
        <f t="shared" si="1"/>
        <v>6.0279198000000003</v>
      </c>
      <c r="K9" s="101"/>
      <c r="L9" s="99">
        <v>6.8055133600000008</v>
      </c>
      <c r="M9" s="99">
        <v>0</v>
      </c>
      <c r="N9" s="102">
        <f t="shared" si="2"/>
        <v>6.8055133600000008</v>
      </c>
      <c r="O9" s="103"/>
      <c r="P9" s="421">
        <v>7.5712133600000007</v>
      </c>
      <c r="Q9" s="99">
        <v>0</v>
      </c>
      <c r="R9" s="102">
        <f t="shared" si="3"/>
        <v>7.5712133600000007</v>
      </c>
      <c r="S9" s="103"/>
      <c r="T9" s="421">
        <v>7.8</v>
      </c>
      <c r="U9" s="421">
        <v>0</v>
      </c>
      <c r="V9" s="102">
        <f t="shared" si="4"/>
        <v>7.8</v>
      </c>
      <c r="W9" s="514"/>
      <c r="X9" s="421">
        <v>8.1366181600000012</v>
      </c>
      <c r="Y9" s="421">
        <v>0</v>
      </c>
      <c r="Z9" s="102">
        <f t="shared" si="5"/>
        <v>8.1366181600000012</v>
      </c>
    </row>
    <row r="10" spans="1:27">
      <c r="B10" s="97" t="s">
        <v>41</v>
      </c>
      <c r="C10" s="98"/>
      <c r="D10" s="99">
        <v>3.0313999999999997</v>
      </c>
      <c r="E10" s="99">
        <v>0</v>
      </c>
      <c r="F10" s="100">
        <f t="shared" si="0"/>
        <v>3.0313999999999997</v>
      </c>
      <c r="G10" s="101"/>
      <c r="H10" s="99">
        <v>3.0313999999999997</v>
      </c>
      <c r="I10" s="99">
        <v>0</v>
      </c>
      <c r="J10" s="100">
        <f t="shared" si="1"/>
        <v>3.0313999999999997</v>
      </c>
      <c r="K10" s="101"/>
      <c r="L10" s="99">
        <v>3.0313999999999997</v>
      </c>
      <c r="M10" s="99">
        <v>0</v>
      </c>
      <c r="N10" s="102">
        <f t="shared" si="2"/>
        <v>3.0313999999999997</v>
      </c>
      <c r="O10" s="103"/>
      <c r="P10" s="421">
        <v>3.0313999999999997</v>
      </c>
      <c r="Q10" s="99">
        <v>0</v>
      </c>
      <c r="R10" s="102">
        <f t="shared" si="3"/>
        <v>3.0313999999999997</v>
      </c>
      <c r="S10" s="103"/>
      <c r="T10" s="421">
        <v>3</v>
      </c>
      <c r="U10" s="421">
        <v>0</v>
      </c>
      <c r="V10" s="102">
        <f t="shared" si="4"/>
        <v>3</v>
      </c>
      <c r="W10" s="514"/>
      <c r="X10" s="421">
        <v>3.0313999999999997</v>
      </c>
      <c r="Y10" s="421">
        <v>0</v>
      </c>
      <c r="Z10" s="102">
        <f t="shared" si="5"/>
        <v>3.0313999999999997</v>
      </c>
    </row>
    <row r="11" spans="1:27">
      <c r="B11" s="104" t="s">
        <v>14</v>
      </c>
      <c r="C11" s="105"/>
      <c r="D11" s="106">
        <v>0</v>
      </c>
      <c r="E11" s="106">
        <v>0</v>
      </c>
      <c r="F11" s="107">
        <f t="shared" si="0"/>
        <v>0</v>
      </c>
      <c r="G11" s="108"/>
      <c r="H11" s="106">
        <v>0</v>
      </c>
      <c r="I11" s="106">
        <v>0</v>
      </c>
      <c r="J11" s="107">
        <f t="shared" si="1"/>
        <v>0</v>
      </c>
      <c r="K11" s="108"/>
      <c r="L11" s="106">
        <v>0</v>
      </c>
      <c r="M11" s="106">
        <v>0</v>
      </c>
      <c r="N11" s="109">
        <f t="shared" si="2"/>
        <v>0</v>
      </c>
      <c r="O11" s="110"/>
      <c r="P11" s="423">
        <v>0</v>
      </c>
      <c r="Q11" s="106">
        <v>0</v>
      </c>
      <c r="R11" s="109">
        <f t="shared" si="3"/>
        <v>0</v>
      </c>
      <c r="S11" s="110"/>
      <c r="T11" s="423">
        <v>0</v>
      </c>
      <c r="U11" s="423">
        <v>0</v>
      </c>
      <c r="V11" s="109">
        <f t="shared" si="4"/>
        <v>0</v>
      </c>
      <c r="W11" s="515"/>
      <c r="X11" s="423">
        <v>0</v>
      </c>
      <c r="Y11" s="423">
        <v>0</v>
      </c>
      <c r="Z11" s="109">
        <f t="shared" si="5"/>
        <v>0</v>
      </c>
    </row>
    <row r="12" spans="1:27" s="119" customFormat="1">
      <c r="A12" s="111"/>
      <c r="B12" s="112" t="s">
        <v>42</v>
      </c>
      <c r="C12" s="113"/>
      <c r="D12" s="114">
        <f>SUM(D6:D11)</f>
        <v>49.528661200000002</v>
      </c>
      <c r="E12" s="114">
        <f>SUM(E6:E11)</f>
        <v>0</v>
      </c>
      <c r="F12" s="115">
        <f>SUM(F6:F11)</f>
        <v>49.528661200000002</v>
      </c>
      <c r="G12" s="112"/>
      <c r="H12" s="114">
        <f>SUM(H6:H11)</f>
        <v>49.333681200000001</v>
      </c>
      <c r="I12" s="114">
        <f>SUM(I6:I11)</f>
        <v>0</v>
      </c>
      <c r="J12" s="116">
        <f>SUM(J6:J11)</f>
        <v>49.333681200000001</v>
      </c>
      <c r="K12" s="117"/>
      <c r="L12" s="118">
        <f>SUM(L6:L11)</f>
        <v>50.147797570000009</v>
      </c>
      <c r="M12" s="118">
        <f>SUM(M6:M11)</f>
        <v>0</v>
      </c>
      <c r="N12" s="116">
        <f>SUM(N6:N11)</f>
        <v>50.147797570000009</v>
      </c>
      <c r="O12" s="117"/>
      <c r="P12" s="118">
        <f>SUM(P6:P11)</f>
        <v>50.798557570000007</v>
      </c>
      <c r="Q12" s="118">
        <f>SUM(Q6:Q11)</f>
        <v>0</v>
      </c>
      <c r="R12" s="116">
        <f>SUM(R6:R11)</f>
        <v>50.798557570000007</v>
      </c>
      <c r="S12" s="117"/>
      <c r="T12" s="118">
        <f>SUM(T6:T11)</f>
        <v>49.2</v>
      </c>
      <c r="U12" s="118">
        <f>SUM(U6:U11)</f>
        <v>0</v>
      </c>
      <c r="V12" s="116">
        <f>SUM(V6:V11)</f>
        <v>49.2</v>
      </c>
      <c r="W12" s="117"/>
      <c r="X12" s="118">
        <f>SUM(X6:X11)</f>
        <v>50.168365569999999</v>
      </c>
      <c r="Y12" s="118">
        <f>SUM(Y6:Y11)</f>
        <v>0</v>
      </c>
      <c r="Z12" s="116">
        <f>SUM(Z6:Z11)</f>
        <v>50.168365569999999</v>
      </c>
      <c r="AA12" s="111"/>
    </row>
    <row r="13" spans="1:27" ht="2.1" customHeight="1">
      <c r="B13" s="120"/>
      <c r="C13" s="120"/>
      <c r="D13" s="121"/>
      <c r="E13" s="121"/>
      <c r="F13" s="122"/>
      <c r="G13" s="120"/>
      <c r="H13" s="123"/>
      <c r="I13" s="123"/>
      <c r="J13" s="124"/>
      <c r="K13" s="125"/>
      <c r="L13" s="123"/>
      <c r="M13" s="126"/>
      <c r="N13" s="124"/>
      <c r="O13" s="125"/>
      <c r="P13" s="123"/>
      <c r="Q13" s="126"/>
      <c r="R13" s="124"/>
      <c r="S13" s="125"/>
      <c r="T13" s="123"/>
      <c r="U13" s="126"/>
      <c r="V13" s="124"/>
      <c r="W13" s="125"/>
      <c r="X13" s="516"/>
      <c r="Y13" s="517"/>
      <c r="Z13" s="124"/>
    </row>
    <row r="14" spans="1:27">
      <c r="B14" s="127" t="s">
        <v>9</v>
      </c>
      <c r="C14" s="127"/>
      <c r="D14" s="128"/>
      <c r="E14" s="128"/>
      <c r="F14" s="127"/>
      <c r="G14" s="127"/>
      <c r="H14" s="129"/>
      <c r="I14" s="130"/>
      <c r="J14" s="130"/>
      <c r="K14" s="130"/>
      <c r="L14" s="129"/>
      <c r="M14" s="130"/>
      <c r="N14" s="131"/>
      <c r="O14" s="130"/>
      <c r="P14" s="129"/>
      <c r="Q14" s="130"/>
      <c r="R14" s="131"/>
      <c r="S14" s="130"/>
      <c r="T14" s="129"/>
      <c r="U14" s="130"/>
      <c r="V14" s="131"/>
      <c r="W14" s="130"/>
      <c r="X14" s="129"/>
      <c r="Y14" s="130"/>
      <c r="Z14" s="131"/>
    </row>
    <row r="15" spans="1:27">
      <c r="B15" s="90" t="s">
        <v>43</v>
      </c>
      <c r="C15" s="91"/>
      <c r="D15" s="92">
        <v>0</v>
      </c>
      <c r="E15" s="92">
        <v>0</v>
      </c>
      <c r="F15" s="93">
        <f>SUM(C15:E15)</f>
        <v>0</v>
      </c>
      <c r="G15" s="94"/>
      <c r="H15" s="92">
        <v>0</v>
      </c>
      <c r="I15" s="92">
        <v>0</v>
      </c>
      <c r="J15" s="93">
        <v>0</v>
      </c>
      <c r="K15" s="96"/>
      <c r="L15" s="419">
        <v>0</v>
      </c>
      <c r="M15" s="419">
        <v>0</v>
      </c>
      <c r="N15" s="95">
        <v>0</v>
      </c>
      <c r="O15" s="96"/>
      <c r="P15" s="132">
        <v>0</v>
      </c>
      <c r="Q15" s="132">
        <v>0</v>
      </c>
      <c r="R15" s="95">
        <v>0</v>
      </c>
      <c r="S15" s="96"/>
      <c r="T15" s="132">
        <v>0</v>
      </c>
      <c r="U15" s="132">
        <v>0</v>
      </c>
      <c r="V15" s="95">
        <f>SUM(T15:U15)</f>
        <v>0</v>
      </c>
      <c r="W15" s="513"/>
      <c r="X15" s="132">
        <v>0</v>
      </c>
      <c r="Y15" s="132">
        <v>0</v>
      </c>
      <c r="Z15" s="95">
        <f>SUM(X15:Y15)</f>
        <v>0</v>
      </c>
    </row>
    <row r="16" spans="1:27">
      <c r="B16" s="97" t="s">
        <v>44</v>
      </c>
      <c r="C16" s="98"/>
      <c r="D16" s="99">
        <v>0</v>
      </c>
      <c r="E16" s="99">
        <v>0</v>
      </c>
      <c r="F16" s="100">
        <f>SUM(C16:E16)</f>
        <v>0</v>
      </c>
      <c r="G16" s="101"/>
      <c r="H16" s="99">
        <v>0</v>
      </c>
      <c r="I16" s="99">
        <v>0</v>
      </c>
      <c r="J16" s="100">
        <v>0</v>
      </c>
      <c r="K16" s="103"/>
      <c r="L16" s="421">
        <v>0</v>
      </c>
      <c r="M16" s="421">
        <v>0</v>
      </c>
      <c r="N16" s="102">
        <v>0</v>
      </c>
      <c r="O16" s="103"/>
      <c r="P16" s="133">
        <v>0</v>
      </c>
      <c r="Q16" s="133">
        <v>0</v>
      </c>
      <c r="R16" s="102">
        <v>0</v>
      </c>
      <c r="S16" s="103"/>
      <c r="T16" s="133">
        <v>0</v>
      </c>
      <c r="U16" s="133">
        <v>0</v>
      </c>
      <c r="V16" s="102">
        <f>SUM(T16:U16)</f>
        <v>0</v>
      </c>
      <c r="W16" s="514"/>
      <c r="X16" s="133">
        <v>0</v>
      </c>
      <c r="Y16" s="133">
        <v>0</v>
      </c>
      <c r="Z16" s="102">
        <f>SUM(X16:Y16)</f>
        <v>0</v>
      </c>
    </row>
    <row r="17" spans="1:27">
      <c r="B17" s="97" t="s">
        <v>45</v>
      </c>
      <c r="C17" s="98"/>
      <c r="D17" s="99">
        <v>0</v>
      </c>
      <c r="E17" s="99">
        <v>0</v>
      </c>
      <c r="F17" s="100">
        <f>SUM(C17:E17)</f>
        <v>0</v>
      </c>
      <c r="G17" s="101"/>
      <c r="H17" s="99">
        <v>0</v>
      </c>
      <c r="I17" s="99">
        <v>0</v>
      </c>
      <c r="J17" s="100">
        <v>0</v>
      </c>
      <c r="K17" s="103"/>
      <c r="L17" s="421">
        <v>0</v>
      </c>
      <c r="M17" s="421">
        <v>0</v>
      </c>
      <c r="N17" s="102">
        <v>0</v>
      </c>
      <c r="O17" s="103"/>
      <c r="P17" s="133">
        <v>0</v>
      </c>
      <c r="Q17" s="133">
        <v>0</v>
      </c>
      <c r="R17" s="102">
        <v>0</v>
      </c>
      <c r="S17" s="103"/>
      <c r="T17" s="133">
        <v>0</v>
      </c>
      <c r="U17" s="133">
        <v>0</v>
      </c>
      <c r="V17" s="102">
        <f>SUM(T17:U17)</f>
        <v>0</v>
      </c>
      <c r="W17" s="514"/>
      <c r="X17" s="133">
        <v>0</v>
      </c>
      <c r="Y17" s="133">
        <v>0</v>
      </c>
      <c r="Z17" s="102">
        <f>SUM(X17:Y17)</f>
        <v>0</v>
      </c>
    </row>
    <row r="18" spans="1:27">
      <c r="B18" s="104" t="s">
        <v>10</v>
      </c>
      <c r="C18" s="134"/>
      <c r="D18" s="106">
        <v>0</v>
      </c>
      <c r="E18" s="106">
        <v>0</v>
      </c>
      <c r="F18" s="107">
        <f>SUM(C18:E18)</f>
        <v>0</v>
      </c>
      <c r="G18" s="108"/>
      <c r="H18" s="106">
        <v>0</v>
      </c>
      <c r="I18" s="106">
        <v>0</v>
      </c>
      <c r="J18" s="107">
        <v>0</v>
      </c>
      <c r="K18" s="110"/>
      <c r="L18" s="423">
        <v>0</v>
      </c>
      <c r="M18" s="423">
        <v>0</v>
      </c>
      <c r="N18" s="109">
        <v>0</v>
      </c>
      <c r="O18" s="110"/>
      <c r="P18" s="135">
        <v>0</v>
      </c>
      <c r="Q18" s="135">
        <v>0</v>
      </c>
      <c r="R18" s="109">
        <v>0</v>
      </c>
      <c r="S18" s="110"/>
      <c r="T18" s="135">
        <v>0</v>
      </c>
      <c r="U18" s="135">
        <v>0</v>
      </c>
      <c r="V18" s="109">
        <f>SUM(T18:U18)</f>
        <v>0</v>
      </c>
      <c r="W18" s="515"/>
      <c r="X18" s="135">
        <v>0</v>
      </c>
      <c r="Y18" s="135">
        <v>0</v>
      </c>
      <c r="Z18" s="109">
        <f>SUM(X18:Y18)</f>
        <v>0</v>
      </c>
    </row>
    <row r="19" spans="1:27" s="119" customFormat="1">
      <c r="A19" s="111"/>
      <c r="B19" s="112" t="s">
        <v>42</v>
      </c>
      <c r="C19" s="113"/>
      <c r="D19" s="114">
        <f>SUM(D15:D18)</f>
        <v>0</v>
      </c>
      <c r="E19" s="114">
        <f>SUM(E15:E18)</f>
        <v>0</v>
      </c>
      <c r="F19" s="115">
        <f>SUM(F15:F18)</f>
        <v>0</v>
      </c>
      <c r="G19" s="112"/>
      <c r="H19" s="136">
        <v>0</v>
      </c>
      <c r="I19" s="136">
        <v>0</v>
      </c>
      <c r="J19" s="116">
        <v>0</v>
      </c>
      <c r="K19" s="117"/>
      <c r="L19" s="136">
        <v>0</v>
      </c>
      <c r="M19" s="136">
        <v>0</v>
      </c>
      <c r="N19" s="116">
        <v>0</v>
      </c>
      <c r="O19" s="117"/>
      <c r="P19" s="136">
        <v>0</v>
      </c>
      <c r="Q19" s="136">
        <v>0</v>
      </c>
      <c r="R19" s="116">
        <v>0</v>
      </c>
      <c r="S19" s="117"/>
      <c r="T19" s="136">
        <f>SUM(T15:T18)</f>
        <v>0</v>
      </c>
      <c r="U19" s="136">
        <f>SUM(U15:U18)</f>
        <v>0</v>
      </c>
      <c r="V19" s="116">
        <f>SUM(V15:V18)</f>
        <v>0</v>
      </c>
      <c r="W19" s="117"/>
      <c r="X19" s="136">
        <f>SUM(X15:X18)</f>
        <v>0</v>
      </c>
      <c r="Y19" s="136">
        <f>SUM(Y15:Y18)</f>
        <v>0</v>
      </c>
      <c r="Z19" s="116">
        <f>SUM(Z15:Z18)</f>
        <v>0</v>
      </c>
      <c r="AA19" s="111"/>
    </row>
    <row r="20" spans="1:27" ht="2.1" customHeight="1">
      <c r="B20" s="120"/>
      <c r="C20" s="120"/>
      <c r="D20" s="121"/>
      <c r="E20" s="121"/>
      <c r="F20" s="122"/>
      <c r="G20" s="120"/>
      <c r="H20" s="123"/>
      <c r="I20" s="123"/>
      <c r="J20" s="124"/>
      <c r="K20" s="125"/>
      <c r="L20" s="123">
        <v>0</v>
      </c>
      <c r="M20" s="126">
        <v>0</v>
      </c>
      <c r="N20" s="124">
        <v>0</v>
      </c>
      <c r="O20" s="125"/>
      <c r="P20" s="123">
        <v>0</v>
      </c>
      <c r="Q20" s="126">
        <v>0</v>
      </c>
      <c r="R20" s="124">
        <v>0</v>
      </c>
      <c r="S20" s="125"/>
      <c r="T20" s="123"/>
      <c r="U20" s="126"/>
      <c r="V20" s="124"/>
      <c r="W20" s="125"/>
      <c r="X20" s="516"/>
      <c r="Y20" s="517"/>
      <c r="Z20" s="124"/>
    </row>
    <row r="21" spans="1:27" s="137" customFormat="1" ht="3" customHeight="1">
      <c r="B21" s="138"/>
      <c r="C21" s="138"/>
      <c r="D21" s="139"/>
      <c r="E21" s="139"/>
      <c r="F21" s="140"/>
      <c r="G21" s="138"/>
      <c r="H21" s="141"/>
      <c r="I21" s="141"/>
      <c r="J21" s="131"/>
      <c r="K21" s="131"/>
      <c r="L21" s="141"/>
      <c r="M21" s="142"/>
      <c r="N21" s="131"/>
      <c r="O21" s="131"/>
      <c r="P21" s="141"/>
      <c r="Q21" s="142"/>
      <c r="R21" s="131"/>
      <c r="S21" s="131"/>
      <c r="T21" s="141"/>
      <c r="U21" s="142"/>
      <c r="V21" s="131"/>
      <c r="W21" s="131"/>
      <c r="X21" s="131"/>
      <c r="Y21" s="519"/>
      <c r="Z21" s="131"/>
    </row>
    <row r="22" spans="1:27" s="119" customFormat="1">
      <c r="A22" s="111"/>
      <c r="B22" s="143" t="s">
        <v>37</v>
      </c>
      <c r="C22" s="143"/>
      <c r="D22" s="144">
        <f>D12+D19</f>
        <v>49.528661200000002</v>
      </c>
      <c r="E22" s="144">
        <f>E12+E19</f>
        <v>0</v>
      </c>
      <c r="F22" s="145">
        <f>F12+F19</f>
        <v>49.528661200000002</v>
      </c>
      <c r="G22" s="143"/>
      <c r="H22" s="144">
        <f>H12+H19</f>
        <v>49.333681200000001</v>
      </c>
      <c r="I22" s="144">
        <f>I12+I19</f>
        <v>0</v>
      </c>
      <c r="J22" s="145">
        <f>J12+J19</f>
        <v>49.333681200000001</v>
      </c>
      <c r="K22" s="146"/>
      <c r="L22" s="144">
        <f>L12+L19</f>
        <v>50.147797570000009</v>
      </c>
      <c r="M22" s="144">
        <f>M12+M19</f>
        <v>0</v>
      </c>
      <c r="N22" s="145">
        <f>N12+N19</f>
        <v>50.147797570000009</v>
      </c>
      <c r="O22" s="146"/>
      <c r="P22" s="144">
        <f>P12+P19</f>
        <v>50.798557570000007</v>
      </c>
      <c r="Q22" s="144">
        <f>Q12+Q19</f>
        <v>0</v>
      </c>
      <c r="R22" s="145">
        <f>R12+R19</f>
        <v>50.798557570000007</v>
      </c>
      <c r="S22" s="146"/>
      <c r="T22" s="144">
        <f>T12+T19</f>
        <v>49.2</v>
      </c>
      <c r="U22" s="144">
        <f>U12+U19</f>
        <v>0</v>
      </c>
      <c r="V22" s="145">
        <f>V12+V19</f>
        <v>49.2</v>
      </c>
      <c r="W22" s="146"/>
      <c r="X22" s="147">
        <f>X12+X19</f>
        <v>50.168365569999999</v>
      </c>
      <c r="Y22" s="148">
        <f>Y12+Y19</f>
        <v>0</v>
      </c>
      <c r="Z22" s="149">
        <f>Z12+Z19</f>
        <v>50.168365569999999</v>
      </c>
      <c r="AA22" s="111"/>
    </row>
    <row r="23" spans="1:27">
      <c r="B23" s="150" t="s">
        <v>46</v>
      </c>
      <c r="C23" s="151"/>
      <c r="D23" s="152"/>
      <c r="E23" s="152"/>
      <c r="F23" s="153"/>
      <c r="G23" s="151"/>
      <c r="H23" s="135"/>
      <c r="I23" s="135"/>
      <c r="J23" s="154"/>
      <c r="K23" s="154"/>
      <c r="L23" s="135"/>
      <c r="M23" s="135"/>
      <c r="N23" s="154"/>
      <c r="O23" s="154"/>
      <c r="P23" s="135"/>
      <c r="Q23" s="135"/>
      <c r="R23" s="154"/>
      <c r="S23" s="154"/>
      <c r="T23" s="135"/>
      <c r="U23" s="135"/>
      <c r="V23" s="154"/>
      <c r="W23" s="520"/>
      <c r="X23" s="518"/>
      <c r="Y23" s="518"/>
      <c r="Z23" s="520"/>
    </row>
    <row r="24" spans="1:27" ht="27.6">
      <c r="B24" s="155" t="s">
        <v>47</v>
      </c>
      <c r="C24" s="156">
        <v>3.7323999999999997</v>
      </c>
      <c r="D24" s="157"/>
      <c r="E24" s="158">
        <v>32.674497299999992</v>
      </c>
      <c r="F24" s="159"/>
      <c r="G24" s="156">
        <v>3.7323999999999997</v>
      </c>
      <c r="H24" s="160"/>
      <c r="I24" s="160">
        <v>32.998397299999986</v>
      </c>
      <c r="J24" s="161"/>
      <c r="K24" s="156">
        <v>3.7323999999999997</v>
      </c>
      <c r="L24" s="160"/>
      <c r="M24" s="158">
        <v>32.998397299999986</v>
      </c>
      <c r="N24" s="161"/>
      <c r="O24" s="156">
        <v>3.7323999999999997</v>
      </c>
      <c r="P24" s="160"/>
      <c r="Q24" s="158">
        <v>32.509737299999983</v>
      </c>
      <c r="R24" s="161"/>
      <c r="S24" s="156">
        <v>3.73</v>
      </c>
      <c r="T24" s="160"/>
      <c r="U24" s="158">
        <v>34.299999999999997</v>
      </c>
      <c r="V24" s="161"/>
      <c r="W24" s="156">
        <v>3.7323999999999997</v>
      </c>
      <c r="X24" s="160"/>
      <c r="Y24" s="158">
        <v>34.575434099999981</v>
      </c>
      <c r="Z24" s="521"/>
    </row>
    <row r="25" spans="1:27" s="119" customFormat="1">
      <c r="A25" s="111"/>
      <c r="B25" s="162" t="s">
        <v>42</v>
      </c>
      <c r="C25" s="163">
        <f>SUM(C24)</f>
        <v>3.7323999999999997</v>
      </c>
      <c r="D25" s="144"/>
      <c r="E25" s="144">
        <f>E24</f>
        <v>32.674497299999992</v>
      </c>
      <c r="F25" s="145"/>
      <c r="G25" s="163">
        <f>SUM(G24)</f>
        <v>3.7323999999999997</v>
      </c>
      <c r="H25" s="144"/>
      <c r="I25" s="144">
        <f>I24</f>
        <v>32.998397299999986</v>
      </c>
      <c r="J25" s="145"/>
      <c r="K25" s="146">
        <f>SUM(K24:K24)</f>
        <v>3.7323999999999997</v>
      </c>
      <c r="L25" s="164"/>
      <c r="M25" s="147">
        <f>SUM(M24:M24)</f>
        <v>32.998397299999986</v>
      </c>
      <c r="N25" s="149"/>
      <c r="O25" s="146">
        <f>SUM(O24:O24)</f>
        <v>3.7323999999999997</v>
      </c>
      <c r="P25" s="164"/>
      <c r="Q25" s="147">
        <f>SUM(Q24:Q24)</f>
        <v>32.509737299999983</v>
      </c>
      <c r="R25" s="149"/>
      <c r="S25" s="146">
        <f>SUM(S24:S24)</f>
        <v>3.73</v>
      </c>
      <c r="T25" s="164"/>
      <c r="U25" s="147">
        <f>SUM(U24:U24)</f>
        <v>34.299999999999997</v>
      </c>
      <c r="V25" s="149"/>
      <c r="W25" s="146">
        <f>SUM(W24:W24)</f>
        <v>3.7323999999999997</v>
      </c>
      <c r="X25" s="164"/>
      <c r="Y25" s="147">
        <f>SUM(Y24:Y24)</f>
        <v>34.575434099999981</v>
      </c>
      <c r="Z25" s="149"/>
      <c r="AA25" s="111"/>
    </row>
    <row r="26" spans="1:27" s="137" customFormat="1">
      <c r="B26" s="138"/>
      <c r="C26" s="138"/>
      <c r="D26" s="139"/>
      <c r="E26" s="139"/>
      <c r="F26" s="140"/>
      <c r="G26" s="138"/>
      <c r="H26" s="141"/>
      <c r="I26" s="141"/>
      <c r="J26" s="131"/>
      <c r="K26" s="131"/>
      <c r="L26" s="141"/>
      <c r="M26" s="142"/>
      <c r="N26" s="131"/>
      <c r="O26" s="131"/>
      <c r="P26" s="141"/>
      <c r="Q26" s="142"/>
      <c r="R26" s="131"/>
      <c r="S26" s="131"/>
      <c r="T26" s="141"/>
      <c r="U26" s="142"/>
      <c r="V26" s="131"/>
      <c r="W26" s="131"/>
      <c r="X26" s="131"/>
      <c r="Y26" s="519"/>
      <c r="Z26" s="131"/>
    </row>
    <row r="27" spans="1:27" s="119" customFormat="1">
      <c r="A27" s="111"/>
      <c r="B27" s="143" t="s">
        <v>48</v>
      </c>
      <c r="C27" s="165">
        <f>C25</f>
        <v>3.7323999999999997</v>
      </c>
      <c r="D27" s="166"/>
      <c r="E27" s="166"/>
      <c r="F27" s="167"/>
      <c r="G27" s="165">
        <f>G25</f>
        <v>3.7323999999999997</v>
      </c>
      <c r="H27" s="166"/>
      <c r="I27" s="166"/>
      <c r="J27" s="168"/>
      <c r="K27" s="169">
        <f>K25</f>
        <v>3.7323999999999997</v>
      </c>
      <c r="L27" s="166"/>
      <c r="M27" s="166"/>
      <c r="N27" s="167"/>
      <c r="O27" s="169">
        <f>O25</f>
        <v>3.7323999999999997</v>
      </c>
      <c r="P27" s="166"/>
      <c r="Q27" s="166"/>
      <c r="R27" s="167"/>
      <c r="S27" s="169">
        <f>S25</f>
        <v>3.73</v>
      </c>
      <c r="T27" s="166"/>
      <c r="U27" s="166"/>
      <c r="V27" s="167"/>
      <c r="W27" s="169">
        <f>W25</f>
        <v>3.7323999999999997</v>
      </c>
      <c r="X27" s="166"/>
      <c r="Y27" s="166"/>
      <c r="Z27" s="167"/>
      <c r="AA27" s="111"/>
    </row>
    <row r="28" spans="1:27" s="80" customFormat="1" ht="33.75" customHeight="1">
      <c r="A28" s="369"/>
      <c r="W28" s="111"/>
      <c r="X28" s="111"/>
      <c r="Y28" s="111"/>
      <c r="Z28" s="111"/>
    </row>
    <row r="29" spans="1:27" s="85" customFormat="1" ht="20.25" customHeight="1">
      <c r="A29" s="83"/>
      <c r="B29" s="170"/>
      <c r="C29" s="669" t="s">
        <v>17</v>
      </c>
      <c r="D29" s="669"/>
      <c r="E29" s="669"/>
      <c r="F29" s="669"/>
      <c r="G29" s="669" t="s">
        <v>18</v>
      </c>
      <c r="H29" s="669"/>
      <c r="I29" s="669"/>
      <c r="J29" s="669" t="s">
        <v>17</v>
      </c>
      <c r="K29" s="669" t="s">
        <v>19</v>
      </c>
      <c r="L29" s="669"/>
      <c r="M29" s="669"/>
      <c r="N29" s="669" t="s">
        <v>17</v>
      </c>
      <c r="O29" s="669" t="s">
        <v>20</v>
      </c>
      <c r="P29" s="669"/>
      <c r="Q29" s="669"/>
      <c r="R29" s="669" t="s">
        <v>17</v>
      </c>
      <c r="S29" s="669" t="s">
        <v>21</v>
      </c>
      <c r="T29" s="669"/>
      <c r="U29" s="669"/>
      <c r="V29" s="669" t="s">
        <v>17</v>
      </c>
      <c r="W29" s="669" t="s">
        <v>22</v>
      </c>
      <c r="X29" s="669"/>
      <c r="Y29" s="669"/>
      <c r="Z29" s="669" t="s">
        <v>17</v>
      </c>
      <c r="AA29" s="83"/>
    </row>
    <row r="30" spans="1:27" ht="41.4">
      <c r="B30" s="86" t="s">
        <v>33</v>
      </c>
      <c r="C30" s="87" t="s">
        <v>34</v>
      </c>
      <c r="D30" s="88" t="s">
        <v>35</v>
      </c>
      <c r="E30" s="88" t="s">
        <v>36</v>
      </c>
      <c r="F30" s="89" t="s">
        <v>37</v>
      </c>
      <c r="G30" s="87" t="s">
        <v>34</v>
      </c>
      <c r="H30" s="88" t="s">
        <v>35</v>
      </c>
      <c r="I30" s="88" t="s">
        <v>36</v>
      </c>
      <c r="J30" s="89" t="s">
        <v>37</v>
      </c>
      <c r="K30" s="87" t="s">
        <v>34</v>
      </c>
      <c r="L30" s="88" t="s">
        <v>35</v>
      </c>
      <c r="M30" s="88" t="s">
        <v>36</v>
      </c>
      <c r="N30" s="89" t="s">
        <v>37</v>
      </c>
      <c r="O30" s="87" t="s">
        <v>34</v>
      </c>
      <c r="P30" s="88" t="s">
        <v>35</v>
      </c>
      <c r="Q30" s="88" t="s">
        <v>36</v>
      </c>
      <c r="R30" s="89" t="s">
        <v>37</v>
      </c>
      <c r="S30" s="87" t="s">
        <v>34</v>
      </c>
      <c r="T30" s="88" t="s">
        <v>35</v>
      </c>
      <c r="U30" s="88" t="s">
        <v>36</v>
      </c>
      <c r="V30" s="89" t="s">
        <v>37</v>
      </c>
      <c r="W30" s="87" t="s">
        <v>34</v>
      </c>
      <c r="X30" s="88" t="s">
        <v>35</v>
      </c>
      <c r="Y30" s="88" t="s">
        <v>36</v>
      </c>
      <c r="Z30" s="89" t="s">
        <v>37</v>
      </c>
    </row>
    <row r="31" spans="1:27">
      <c r="B31" s="90" t="s">
        <v>38</v>
      </c>
      <c r="C31" s="91"/>
      <c r="D31" s="419">
        <v>12.91553656</v>
      </c>
      <c r="E31" s="92">
        <v>0</v>
      </c>
      <c r="F31" s="93">
        <f t="shared" ref="F31:F36" si="6">SUM(C31:E31)</f>
        <v>12.91553656</v>
      </c>
      <c r="G31" s="94"/>
      <c r="H31" s="92">
        <v>12.86569656</v>
      </c>
      <c r="I31" s="92">
        <v>0</v>
      </c>
      <c r="J31" s="93">
        <f t="shared" ref="J31:J36" si="7">SUM(G31:I31)</f>
        <v>12.86569656</v>
      </c>
      <c r="K31" s="94"/>
      <c r="L31" s="419">
        <v>12.86569656</v>
      </c>
      <c r="M31" s="419">
        <v>0</v>
      </c>
      <c r="N31" s="95">
        <f t="shared" ref="N31:N36" si="8">SUM(L31:M31)</f>
        <v>12.86569656</v>
      </c>
      <c r="O31" s="96"/>
      <c r="P31" s="92">
        <v>12.552396560000002</v>
      </c>
      <c r="Q31" s="92">
        <v>0</v>
      </c>
      <c r="R31" s="95">
        <f>SUM(P31:Q31)</f>
        <v>12.552396560000002</v>
      </c>
      <c r="S31" s="96"/>
      <c r="T31" s="419">
        <v>12.552396560000002</v>
      </c>
      <c r="U31" s="419">
        <v>0</v>
      </c>
      <c r="V31" s="95">
        <f t="shared" ref="V31:V36" si="9">SUM(T31:U31)</f>
        <v>12.552396560000002</v>
      </c>
      <c r="W31" s="513"/>
      <c r="X31" s="419">
        <v>17.248596559999989</v>
      </c>
      <c r="Y31" s="419">
        <v>0</v>
      </c>
      <c r="Z31" s="95">
        <f t="shared" ref="Z31:Z36" si="10">SUM(X31:Y31)</f>
        <v>17.248596559999989</v>
      </c>
    </row>
    <row r="32" spans="1:27">
      <c r="B32" s="97" t="s">
        <v>39</v>
      </c>
      <c r="C32" s="98"/>
      <c r="D32" s="421">
        <v>3.8775092500000001</v>
      </c>
      <c r="E32" s="99">
        <v>0</v>
      </c>
      <c r="F32" s="100">
        <f t="shared" si="6"/>
        <v>3.8775092500000001</v>
      </c>
      <c r="G32" s="101"/>
      <c r="H32" s="99">
        <v>3.5069092500000001</v>
      </c>
      <c r="I32" s="99">
        <v>0</v>
      </c>
      <c r="J32" s="100">
        <f t="shared" si="7"/>
        <v>3.5069092500000001</v>
      </c>
      <c r="K32" s="101"/>
      <c r="L32" s="421">
        <v>3.5069092500000001</v>
      </c>
      <c r="M32" s="421">
        <v>0</v>
      </c>
      <c r="N32" s="102">
        <f t="shared" si="8"/>
        <v>3.5069092500000001</v>
      </c>
      <c r="O32" s="103"/>
      <c r="P32" s="99">
        <v>3.5069092500000001</v>
      </c>
      <c r="Q32" s="99">
        <v>0</v>
      </c>
      <c r="R32" s="102">
        <f>SUM(P32:Q32)</f>
        <v>3.5069092500000001</v>
      </c>
      <c r="S32" s="103"/>
      <c r="T32" s="421">
        <v>3.5069092500000001</v>
      </c>
      <c r="U32" s="421">
        <v>0</v>
      </c>
      <c r="V32" s="102">
        <f t="shared" si="9"/>
        <v>3.5069092500000001</v>
      </c>
      <c r="W32" s="514"/>
      <c r="X32" s="421">
        <v>4.0750092499999999</v>
      </c>
      <c r="Y32" s="421">
        <v>0</v>
      </c>
      <c r="Z32" s="102">
        <f t="shared" si="10"/>
        <v>4.0750092499999999</v>
      </c>
    </row>
    <row r="33" spans="1:27">
      <c r="B33" s="97" t="s">
        <v>40</v>
      </c>
      <c r="C33" s="98"/>
      <c r="D33" s="421">
        <v>21.886301600000007</v>
      </c>
      <c r="E33" s="99">
        <v>0</v>
      </c>
      <c r="F33" s="100">
        <f t="shared" si="6"/>
        <v>21.886301600000007</v>
      </c>
      <c r="G33" s="101"/>
      <c r="H33" s="99">
        <v>21.943201600000002</v>
      </c>
      <c r="I33" s="99">
        <v>0</v>
      </c>
      <c r="J33" s="100">
        <f t="shared" si="7"/>
        <v>21.943201600000002</v>
      </c>
      <c r="K33" s="101"/>
      <c r="L33" s="421">
        <v>21.712801600000006</v>
      </c>
      <c r="M33" s="421">
        <v>0</v>
      </c>
      <c r="N33" s="102">
        <f t="shared" si="8"/>
        <v>21.712801600000006</v>
      </c>
      <c r="O33" s="103"/>
      <c r="P33" s="99">
        <v>21.712801600000006</v>
      </c>
      <c r="Q33" s="99">
        <v>0</v>
      </c>
      <c r="R33" s="102">
        <f>SUM(P33:Q33)</f>
        <v>21.712801600000006</v>
      </c>
      <c r="S33" s="103"/>
      <c r="T33" s="421">
        <v>21.712801600000006</v>
      </c>
      <c r="U33" s="421">
        <v>0</v>
      </c>
      <c r="V33" s="102">
        <f t="shared" si="9"/>
        <v>21.712801600000006</v>
      </c>
      <c r="W33" s="514"/>
      <c r="X33" s="421">
        <v>21.712801600000009</v>
      </c>
      <c r="Y33" s="421">
        <v>0</v>
      </c>
      <c r="Z33" s="102">
        <f t="shared" si="10"/>
        <v>21.712801600000009</v>
      </c>
    </row>
    <row r="34" spans="1:27">
      <c r="B34" s="249" t="s">
        <v>172</v>
      </c>
      <c r="C34" s="98"/>
      <c r="D34" s="421">
        <v>8.1366181600000012</v>
      </c>
      <c r="E34" s="99">
        <v>0</v>
      </c>
      <c r="F34" s="100">
        <f t="shared" si="6"/>
        <v>8.1366181600000012</v>
      </c>
      <c r="G34" s="101"/>
      <c r="H34" s="99">
        <v>8.0867781600000015</v>
      </c>
      <c r="I34" s="99">
        <v>0</v>
      </c>
      <c r="J34" s="100">
        <f t="shared" si="7"/>
        <v>8.0867781600000015</v>
      </c>
      <c r="K34" s="101"/>
      <c r="L34" s="421">
        <v>8.0867781600000015</v>
      </c>
      <c r="M34" s="421">
        <v>0</v>
      </c>
      <c r="N34" s="102">
        <f t="shared" si="8"/>
        <v>8.0867781600000015</v>
      </c>
      <c r="O34" s="103"/>
      <c r="P34" s="99">
        <v>8.7878781600000018</v>
      </c>
      <c r="Q34" s="99">
        <v>0</v>
      </c>
      <c r="R34" s="102">
        <f>SUM(P34:Q34)</f>
        <v>8.7878781600000018</v>
      </c>
      <c r="S34" s="103"/>
      <c r="T34" s="421">
        <v>8.7878781600000018</v>
      </c>
      <c r="U34" s="421">
        <v>0</v>
      </c>
      <c r="V34" s="102">
        <f t="shared" si="9"/>
        <v>8.7878781600000018</v>
      </c>
      <c r="W34" s="514"/>
      <c r="X34" s="421">
        <v>8.584678159999994</v>
      </c>
      <c r="Y34" s="421">
        <v>0</v>
      </c>
      <c r="Z34" s="102">
        <f t="shared" si="10"/>
        <v>8.584678159999994</v>
      </c>
    </row>
    <row r="35" spans="1:27">
      <c r="B35" s="97" t="s">
        <v>41</v>
      </c>
      <c r="C35" s="98"/>
      <c r="D35" s="421">
        <v>3.0313999999999997</v>
      </c>
      <c r="E35" s="99">
        <v>0</v>
      </c>
      <c r="F35" s="100">
        <f t="shared" si="6"/>
        <v>3.0313999999999997</v>
      </c>
      <c r="G35" s="101"/>
      <c r="H35" s="99">
        <v>3.0313999999999997</v>
      </c>
      <c r="I35" s="99">
        <v>0</v>
      </c>
      <c r="J35" s="100">
        <f t="shared" si="7"/>
        <v>3.0313999999999997</v>
      </c>
      <c r="K35" s="101"/>
      <c r="L35" s="421">
        <v>3.0313999999999997</v>
      </c>
      <c r="M35" s="421">
        <v>0</v>
      </c>
      <c r="N35" s="102">
        <f t="shared" si="8"/>
        <v>3.0313999999999997</v>
      </c>
      <c r="O35" s="103"/>
      <c r="P35" s="99">
        <v>3.0313999999999997</v>
      </c>
      <c r="Q35" s="99">
        <v>0</v>
      </c>
      <c r="R35" s="102">
        <f>SUM(P35:Q35)</f>
        <v>3.0313999999999997</v>
      </c>
      <c r="S35" s="103"/>
      <c r="T35" s="421">
        <v>3.0313999999999997</v>
      </c>
      <c r="U35" s="421">
        <v>0</v>
      </c>
      <c r="V35" s="102">
        <f t="shared" si="9"/>
        <v>3.0313999999999997</v>
      </c>
      <c r="W35" s="514"/>
      <c r="X35" s="421">
        <v>3.0314000000000001</v>
      </c>
      <c r="Y35" s="421">
        <v>0</v>
      </c>
      <c r="Z35" s="102">
        <f t="shared" si="10"/>
        <v>3.0314000000000001</v>
      </c>
    </row>
    <row r="36" spans="1:27">
      <c r="B36" s="104" t="s">
        <v>14</v>
      </c>
      <c r="C36" s="105"/>
      <c r="D36" s="423">
        <v>0</v>
      </c>
      <c r="E36" s="106">
        <v>0</v>
      </c>
      <c r="F36" s="107">
        <f t="shared" si="6"/>
        <v>0</v>
      </c>
      <c r="G36" s="108"/>
      <c r="H36" s="106">
        <v>0</v>
      </c>
      <c r="I36" s="106">
        <v>0</v>
      </c>
      <c r="J36" s="107">
        <f t="shared" si="7"/>
        <v>0</v>
      </c>
      <c r="K36" s="108"/>
      <c r="L36" s="423">
        <v>0</v>
      </c>
      <c r="M36" s="423">
        <v>0</v>
      </c>
      <c r="N36" s="109">
        <f t="shared" si="8"/>
        <v>0</v>
      </c>
      <c r="O36" s="110"/>
      <c r="P36" s="106">
        <v>0</v>
      </c>
      <c r="Q36" s="106">
        <v>0</v>
      </c>
      <c r="R36" s="171">
        <v>0</v>
      </c>
      <c r="S36" s="110"/>
      <c r="T36" s="423">
        <v>0</v>
      </c>
      <c r="U36" s="423">
        <v>0</v>
      </c>
      <c r="V36" s="109">
        <f t="shared" si="9"/>
        <v>0</v>
      </c>
      <c r="W36" s="515"/>
      <c r="X36" s="423">
        <v>0</v>
      </c>
      <c r="Y36" s="423">
        <v>0</v>
      </c>
      <c r="Z36" s="109">
        <f t="shared" si="10"/>
        <v>0</v>
      </c>
    </row>
    <row r="37" spans="1:27" s="119" customFormat="1">
      <c r="A37" s="111"/>
      <c r="B37" s="112" t="s">
        <v>42</v>
      </c>
      <c r="C37" s="113"/>
      <c r="D37" s="114">
        <f>SUM(D31:D36)</f>
        <v>49.847365570000001</v>
      </c>
      <c r="E37" s="114">
        <f>SUM(E31:E36)</f>
        <v>0</v>
      </c>
      <c r="F37" s="115">
        <f>SUM(F31:F36)</f>
        <v>49.847365570000001</v>
      </c>
      <c r="G37" s="112"/>
      <c r="H37" s="114">
        <f>SUM(H31:H36)</f>
        <v>49.433985570000004</v>
      </c>
      <c r="I37" s="114">
        <f>SUM(I31:I36)</f>
        <v>0</v>
      </c>
      <c r="J37" s="116">
        <f>SUM(J31:J36)</f>
        <v>49.433985570000004</v>
      </c>
      <c r="K37" s="117"/>
      <c r="L37" s="118">
        <f>SUM(L31:L36)</f>
        <v>49.203585570000001</v>
      </c>
      <c r="M37" s="118">
        <f>SUM(M31:M36)</f>
        <v>0</v>
      </c>
      <c r="N37" s="116">
        <f>SUM(N31:N36)</f>
        <v>49.203585570000001</v>
      </c>
      <c r="O37" s="117"/>
      <c r="P37" s="118">
        <f>SUM(P31:P36)</f>
        <v>49.591385570000007</v>
      </c>
      <c r="Q37" s="118">
        <f>SUM(Q31:Q36)</f>
        <v>0</v>
      </c>
      <c r="R37" s="116">
        <f>SUM(R31:R36)</f>
        <v>49.591385570000007</v>
      </c>
      <c r="S37" s="117"/>
      <c r="T37" s="118">
        <f>SUM(T31:T36)</f>
        <v>49.591385570000007</v>
      </c>
      <c r="U37" s="118">
        <f>SUM(U31:U36)</f>
        <v>0</v>
      </c>
      <c r="V37" s="116">
        <f>SUM(V31:V36)</f>
        <v>49.591385570000007</v>
      </c>
      <c r="W37" s="117"/>
      <c r="X37" s="118">
        <f>SUM(X31:X36)</f>
        <v>54.652485569999989</v>
      </c>
      <c r="Y37" s="118">
        <f>SUM(Y31:Y36)</f>
        <v>0</v>
      </c>
      <c r="Z37" s="116">
        <f>SUM(Z31:Z36)</f>
        <v>54.652485569999989</v>
      </c>
      <c r="AA37" s="111"/>
    </row>
    <row r="38" spans="1:27" ht="2.1" customHeight="1">
      <c r="B38" s="120"/>
      <c r="C38" s="120"/>
      <c r="D38" s="121"/>
      <c r="E38" s="121"/>
      <c r="F38" s="122"/>
      <c r="G38" s="120"/>
      <c r="H38" s="123"/>
      <c r="I38" s="123"/>
      <c r="J38" s="124"/>
      <c r="K38" s="125"/>
      <c r="L38" s="123"/>
      <c r="M38" s="126"/>
      <c r="N38" s="124"/>
      <c r="O38" s="125"/>
      <c r="P38" s="123"/>
      <c r="Q38" s="126"/>
      <c r="R38" s="124"/>
      <c r="S38" s="125"/>
      <c r="T38" s="123"/>
      <c r="U38" s="126"/>
      <c r="V38" s="124"/>
      <c r="W38" s="125"/>
      <c r="X38" s="516"/>
      <c r="Y38" s="517"/>
      <c r="Z38" s="124"/>
    </row>
    <row r="39" spans="1:27">
      <c r="B39" s="127" t="s">
        <v>9</v>
      </c>
      <c r="C39" s="127"/>
      <c r="D39" s="128"/>
      <c r="E39" s="128"/>
      <c r="F39" s="127"/>
      <c r="G39" s="127"/>
      <c r="H39" s="129"/>
      <c r="I39" s="130"/>
      <c r="J39" s="130"/>
      <c r="K39" s="130"/>
      <c r="L39" s="129"/>
      <c r="M39" s="130"/>
      <c r="N39" s="131"/>
      <c r="O39" s="130"/>
      <c r="P39" s="129"/>
      <c r="Q39" s="130"/>
      <c r="R39" s="131"/>
      <c r="S39" s="130"/>
      <c r="T39" s="129"/>
      <c r="U39" s="130"/>
      <c r="V39" s="131"/>
      <c r="W39" s="130"/>
      <c r="X39" s="129"/>
      <c r="Y39" s="130"/>
      <c r="Z39" s="131"/>
    </row>
    <row r="40" spans="1:27">
      <c r="B40" s="90" t="s">
        <v>43</v>
      </c>
      <c r="C40" s="91"/>
      <c r="D40" s="419">
        <v>0</v>
      </c>
      <c r="E40" s="419">
        <v>0</v>
      </c>
      <c r="F40" s="93">
        <f>SUM(C40:E40)</f>
        <v>0</v>
      </c>
      <c r="G40" s="94"/>
      <c r="H40" s="92">
        <v>0</v>
      </c>
      <c r="I40" s="92">
        <v>0</v>
      </c>
      <c r="J40" s="93">
        <v>0</v>
      </c>
      <c r="K40" s="96"/>
      <c r="L40" s="419">
        <v>0</v>
      </c>
      <c r="M40" s="419">
        <v>0</v>
      </c>
      <c r="N40" s="95">
        <f>SUM(L40:M40)</f>
        <v>0</v>
      </c>
      <c r="O40" s="96"/>
      <c r="P40" s="92">
        <v>0</v>
      </c>
      <c r="Q40" s="92">
        <v>0</v>
      </c>
      <c r="R40" s="95">
        <f>SUM(P40:Q40)</f>
        <v>0</v>
      </c>
      <c r="S40" s="96"/>
      <c r="T40" s="92">
        <v>0</v>
      </c>
      <c r="U40" s="92">
        <v>0</v>
      </c>
      <c r="V40" s="95">
        <f>SUM(T40:U40)</f>
        <v>0</v>
      </c>
      <c r="W40" s="513"/>
      <c r="X40" s="419">
        <v>0</v>
      </c>
      <c r="Y40" s="419">
        <v>0</v>
      </c>
      <c r="Z40" s="95">
        <f>SUM(X40:Y40)</f>
        <v>0</v>
      </c>
    </row>
    <row r="41" spans="1:27">
      <c r="B41" s="97" t="s">
        <v>44</v>
      </c>
      <c r="C41" s="98"/>
      <c r="D41" s="421">
        <v>0</v>
      </c>
      <c r="E41" s="421">
        <v>0</v>
      </c>
      <c r="F41" s="100">
        <f>SUM(C41:E41)</f>
        <v>0</v>
      </c>
      <c r="G41" s="101"/>
      <c r="H41" s="99">
        <v>0</v>
      </c>
      <c r="I41" s="99">
        <v>0</v>
      </c>
      <c r="J41" s="100">
        <v>0</v>
      </c>
      <c r="K41" s="103"/>
      <c r="L41" s="421">
        <v>0</v>
      </c>
      <c r="M41" s="421">
        <v>0</v>
      </c>
      <c r="N41" s="102">
        <f>SUM(L41:M41)</f>
        <v>0</v>
      </c>
      <c r="O41" s="103"/>
      <c r="P41" s="99">
        <v>0</v>
      </c>
      <c r="Q41" s="99">
        <v>0</v>
      </c>
      <c r="R41" s="102">
        <f>SUM(P41:Q41)</f>
        <v>0</v>
      </c>
      <c r="S41" s="103"/>
      <c r="T41" s="99">
        <v>0</v>
      </c>
      <c r="U41" s="99">
        <v>0</v>
      </c>
      <c r="V41" s="102">
        <f>SUM(T41:U41)</f>
        <v>0</v>
      </c>
      <c r="W41" s="514"/>
      <c r="X41" s="421">
        <v>0</v>
      </c>
      <c r="Y41" s="421">
        <v>0</v>
      </c>
      <c r="Z41" s="102">
        <f>SUM(X41:Y41)</f>
        <v>0</v>
      </c>
    </row>
    <row r="42" spans="1:27">
      <c r="B42" s="97" t="s">
        <v>45</v>
      </c>
      <c r="C42" s="98"/>
      <c r="D42" s="421">
        <v>0</v>
      </c>
      <c r="E42" s="421">
        <v>0</v>
      </c>
      <c r="F42" s="100">
        <f>SUM(C42:E42)</f>
        <v>0</v>
      </c>
      <c r="G42" s="101"/>
      <c r="H42" s="99">
        <v>0</v>
      </c>
      <c r="I42" s="99">
        <v>0</v>
      </c>
      <c r="J42" s="100">
        <v>0</v>
      </c>
      <c r="K42" s="103"/>
      <c r="L42" s="421">
        <v>0</v>
      </c>
      <c r="M42" s="421">
        <v>0</v>
      </c>
      <c r="N42" s="102">
        <f>SUM(L42:M42)</f>
        <v>0</v>
      </c>
      <c r="O42" s="103"/>
      <c r="P42" s="99">
        <v>0</v>
      </c>
      <c r="Q42" s="99">
        <v>0</v>
      </c>
      <c r="R42" s="102">
        <f>SUM(P42:Q42)</f>
        <v>0</v>
      </c>
      <c r="S42" s="103"/>
      <c r="T42" s="99">
        <v>0</v>
      </c>
      <c r="U42" s="99">
        <v>0</v>
      </c>
      <c r="V42" s="102">
        <f>SUM(T42:U42)</f>
        <v>0</v>
      </c>
      <c r="W42" s="514"/>
      <c r="X42" s="421">
        <v>0</v>
      </c>
      <c r="Y42" s="421">
        <v>0</v>
      </c>
      <c r="Z42" s="102">
        <f>SUM(X42:Y42)</f>
        <v>0</v>
      </c>
    </row>
    <row r="43" spans="1:27">
      <c r="B43" s="104" t="s">
        <v>10</v>
      </c>
      <c r="C43" s="134"/>
      <c r="D43" s="423">
        <v>0</v>
      </c>
      <c r="E43" s="423">
        <v>0</v>
      </c>
      <c r="F43" s="107">
        <f>SUM(C43:E43)</f>
        <v>0</v>
      </c>
      <c r="G43" s="108"/>
      <c r="H43" s="106">
        <v>0</v>
      </c>
      <c r="I43" s="106">
        <v>0</v>
      </c>
      <c r="J43" s="107">
        <v>0</v>
      </c>
      <c r="K43" s="110"/>
      <c r="L43" s="423">
        <v>0</v>
      </c>
      <c r="M43" s="423">
        <v>0</v>
      </c>
      <c r="N43" s="109">
        <f>SUM(L43:M43)</f>
        <v>0</v>
      </c>
      <c r="O43" s="110"/>
      <c r="P43" s="106">
        <v>0</v>
      </c>
      <c r="Q43" s="106">
        <v>0</v>
      </c>
      <c r="R43" s="109">
        <f>SUM(P43:Q43)</f>
        <v>0</v>
      </c>
      <c r="S43" s="110"/>
      <c r="T43" s="106">
        <v>0</v>
      </c>
      <c r="U43" s="106">
        <v>0</v>
      </c>
      <c r="V43" s="109">
        <f>SUM(T43:U43)</f>
        <v>0</v>
      </c>
      <c r="W43" s="515"/>
      <c r="X43" s="423">
        <v>0</v>
      </c>
      <c r="Y43" s="423">
        <v>0</v>
      </c>
      <c r="Z43" s="109">
        <f>SUM(X43:Y43)</f>
        <v>0</v>
      </c>
    </row>
    <row r="44" spans="1:27" s="119" customFormat="1">
      <c r="A44" s="111"/>
      <c r="B44" s="112" t="s">
        <v>42</v>
      </c>
      <c r="C44" s="113"/>
      <c r="D44" s="114">
        <f>SUM(D40:D43)</f>
        <v>0</v>
      </c>
      <c r="E44" s="114">
        <f>SUM(E40:E43)</f>
        <v>0</v>
      </c>
      <c r="F44" s="115">
        <f>SUM(F40:F43)</f>
        <v>0</v>
      </c>
      <c r="G44" s="112"/>
      <c r="H44" s="136">
        <v>0</v>
      </c>
      <c r="I44" s="136">
        <v>0</v>
      </c>
      <c r="J44" s="116">
        <v>0</v>
      </c>
      <c r="K44" s="117"/>
      <c r="L44" s="136">
        <f>SUM(L40:L43)</f>
        <v>0</v>
      </c>
      <c r="M44" s="136">
        <f>SUM(M40:M43)</f>
        <v>0</v>
      </c>
      <c r="N44" s="116">
        <f>SUM(N40:N43)</f>
        <v>0</v>
      </c>
      <c r="O44" s="117"/>
      <c r="P44" s="136">
        <f>SUM(P40:P43)</f>
        <v>0</v>
      </c>
      <c r="Q44" s="136">
        <f>SUM(Q40:Q43)</f>
        <v>0</v>
      </c>
      <c r="R44" s="116">
        <f>SUM(R40:R43)</f>
        <v>0</v>
      </c>
      <c r="S44" s="117"/>
      <c r="T44" s="136">
        <f>SUM(T40:T43)</f>
        <v>0</v>
      </c>
      <c r="U44" s="136">
        <f>SUM(U40:U43)</f>
        <v>0</v>
      </c>
      <c r="V44" s="116">
        <f>SUM(V40:V43)</f>
        <v>0</v>
      </c>
      <c r="W44" s="117"/>
      <c r="X44" s="136">
        <f>SUM(X40:X43)</f>
        <v>0</v>
      </c>
      <c r="Y44" s="136">
        <f>SUM(Y40:Y43)</f>
        <v>0</v>
      </c>
      <c r="Z44" s="116">
        <f>SUM(Z40:Z43)</f>
        <v>0</v>
      </c>
      <c r="AA44" s="111"/>
    </row>
    <row r="45" spans="1:27" ht="2.1" customHeight="1">
      <c r="B45" s="120"/>
      <c r="C45" s="120"/>
      <c r="D45" s="121"/>
      <c r="E45" s="121"/>
      <c r="F45" s="122"/>
      <c r="G45" s="120"/>
      <c r="H45" s="123"/>
      <c r="I45" s="123"/>
      <c r="J45" s="124"/>
      <c r="K45" s="125"/>
      <c r="L45" s="123"/>
      <c r="M45" s="126"/>
      <c r="N45" s="124"/>
      <c r="O45" s="125"/>
      <c r="P45" s="123"/>
      <c r="Q45" s="126"/>
      <c r="R45" s="124"/>
      <c r="S45" s="125"/>
      <c r="T45" s="123"/>
      <c r="U45" s="126"/>
      <c r="V45" s="124"/>
      <c r="W45" s="125"/>
      <c r="X45" s="516"/>
      <c r="Y45" s="517"/>
      <c r="Z45" s="124"/>
    </row>
    <row r="46" spans="1:27" s="137" customFormat="1" ht="3" customHeight="1">
      <c r="B46" s="138"/>
      <c r="C46" s="138"/>
      <c r="D46" s="139"/>
      <c r="E46" s="139"/>
      <c r="F46" s="140"/>
      <c r="G46" s="138"/>
      <c r="H46" s="141"/>
      <c r="I46" s="141"/>
      <c r="J46" s="131"/>
      <c r="K46" s="131"/>
      <c r="L46" s="141"/>
      <c r="M46" s="142"/>
      <c r="N46" s="131"/>
      <c r="O46" s="131"/>
      <c r="P46" s="141"/>
      <c r="Q46" s="142"/>
      <c r="R46" s="131"/>
      <c r="S46" s="131"/>
      <c r="T46" s="141"/>
      <c r="U46" s="142"/>
      <c r="V46" s="131"/>
      <c r="W46" s="131"/>
      <c r="X46" s="131"/>
      <c r="Y46" s="519"/>
      <c r="Z46" s="131"/>
    </row>
    <row r="47" spans="1:27" s="119" customFormat="1">
      <c r="A47" s="111"/>
      <c r="B47" s="143" t="s">
        <v>37</v>
      </c>
      <c r="C47" s="143"/>
      <c r="D47" s="144">
        <f>D37+D44</f>
        <v>49.847365570000001</v>
      </c>
      <c r="E47" s="144">
        <f>E37+E44</f>
        <v>0</v>
      </c>
      <c r="F47" s="145">
        <f>F37+F44</f>
        <v>49.847365570000001</v>
      </c>
      <c r="G47" s="143"/>
      <c r="H47" s="144">
        <f>H37+H44</f>
        <v>49.433985570000004</v>
      </c>
      <c r="I47" s="144">
        <f>I37+I44</f>
        <v>0</v>
      </c>
      <c r="J47" s="145">
        <f>J37+J44</f>
        <v>49.433985570000004</v>
      </c>
      <c r="K47" s="146"/>
      <c r="L47" s="147">
        <f>L37+L44</f>
        <v>49.203585570000001</v>
      </c>
      <c r="M47" s="148">
        <f>M37+M44</f>
        <v>0</v>
      </c>
      <c r="N47" s="149">
        <f>N37+N44</f>
        <v>49.203585570000001</v>
      </c>
      <c r="O47" s="146"/>
      <c r="P47" s="147">
        <f>P37+P44</f>
        <v>49.591385570000007</v>
      </c>
      <c r="Q47" s="148">
        <f>Q37+Q44</f>
        <v>0</v>
      </c>
      <c r="R47" s="149">
        <f>R37+R44</f>
        <v>49.591385570000007</v>
      </c>
      <c r="S47" s="146"/>
      <c r="T47" s="147">
        <f>T37+T44</f>
        <v>49.591385570000007</v>
      </c>
      <c r="U47" s="148">
        <f>U37+U44</f>
        <v>0</v>
      </c>
      <c r="V47" s="149">
        <f>V37+V44</f>
        <v>49.591385570000007</v>
      </c>
      <c r="W47" s="146"/>
      <c r="X47" s="147">
        <f>X37+X44</f>
        <v>54.652485569999989</v>
      </c>
      <c r="Y47" s="148">
        <f>Y37+Y44</f>
        <v>0</v>
      </c>
      <c r="Z47" s="149">
        <f>Z37+Z44</f>
        <v>54.652485569999989</v>
      </c>
      <c r="AA47" s="111"/>
    </row>
    <row r="48" spans="1:27" s="178" customFormat="1">
      <c r="A48" s="172"/>
      <c r="B48" s="150" t="s">
        <v>46</v>
      </c>
      <c r="C48" s="173"/>
      <c r="D48" s="174"/>
      <c r="E48" s="174"/>
      <c r="F48" s="175"/>
      <c r="G48" s="173"/>
      <c r="H48" s="176"/>
      <c r="I48" s="176"/>
      <c r="J48" s="177"/>
      <c r="K48" s="177"/>
      <c r="L48" s="176"/>
      <c r="M48" s="176"/>
      <c r="N48" s="177"/>
      <c r="O48" s="177"/>
      <c r="P48" s="176"/>
      <c r="Q48" s="176"/>
      <c r="R48" s="177"/>
      <c r="S48" s="177"/>
      <c r="T48" s="176"/>
      <c r="U48" s="176"/>
      <c r="V48" s="177"/>
      <c r="W48" s="522"/>
      <c r="X48" s="523"/>
      <c r="Y48" s="523"/>
      <c r="Z48" s="522"/>
      <c r="AA48" s="172"/>
    </row>
    <row r="49" spans="1:27" ht="27.6">
      <c r="B49" s="502" t="s">
        <v>47</v>
      </c>
      <c r="C49" s="156">
        <v>3.7323999999999997</v>
      </c>
      <c r="D49" s="157"/>
      <c r="E49" s="158">
        <v>34.8964341</v>
      </c>
      <c r="F49" s="159"/>
      <c r="G49" s="156">
        <v>3.7323999999999997</v>
      </c>
      <c r="H49" s="160"/>
      <c r="I49" s="160">
        <v>35.267034099999996</v>
      </c>
      <c r="J49" s="161"/>
      <c r="K49" s="156">
        <v>3.7323999999999997</v>
      </c>
      <c r="L49" s="160"/>
      <c r="M49" s="158">
        <v>35.682934099999997</v>
      </c>
      <c r="N49" s="161"/>
      <c r="O49" s="156">
        <v>3.7323999999999997</v>
      </c>
      <c r="P49" s="160"/>
      <c r="Q49" s="158">
        <v>35.295134099999999</v>
      </c>
      <c r="R49" s="161"/>
      <c r="S49" s="156">
        <v>3.7323999999999997</v>
      </c>
      <c r="T49" s="160"/>
      <c r="U49" s="158">
        <v>35.295134099999999</v>
      </c>
      <c r="V49" s="161"/>
      <c r="W49" s="156">
        <v>3.7323999999999997</v>
      </c>
      <c r="X49" s="160"/>
      <c r="Y49" s="158">
        <v>35.498334100000008</v>
      </c>
      <c r="Z49" s="521"/>
    </row>
    <row r="50" spans="1:27" s="119" customFormat="1">
      <c r="A50" s="111"/>
      <c r="B50" s="162" t="s">
        <v>42</v>
      </c>
      <c r="C50" s="163">
        <f>SUM(C49)</f>
        <v>3.7323999999999997</v>
      </c>
      <c r="D50" s="144"/>
      <c r="E50" s="147">
        <f>SUM(E49:E49)</f>
        <v>34.8964341</v>
      </c>
      <c r="F50" s="145"/>
      <c r="G50" s="163">
        <f>G49</f>
        <v>3.7323999999999997</v>
      </c>
      <c r="H50" s="144"/>
      <c r="I50" s="144">
        <f>I49</f>
        <v>35.267034099999996</v>
      </c>
      <c r="J50" s="149"/>
      <c r="K50" s="146">
        <f>SUM(K49:K49)</f>
        <v>3.7323999999999997</v>
      </c>
      <c r="L50" s="164"/>
      <c r="M50" s="147">
        <f>SUM(M49:M49)</f>
        <v>35.682934099999997</v>
      </c>
      <c r="N50" s="149"/>
      <c r="O50" s="146">
        <f>SUM(O49:O49)</f>
        <v>3.7323999999999997</v>
      </c>
      <c r="P50" s="164"/>
      <c r="Q50" s="147">
        <f>SUM(Q49:Q49)</f>
        <v>35.295134099999999</v>
      </c>
      <c r="R50" s="149"/>
      <c r="S50" s="146">
        <f>SUM(S49:S49)</f>
        <v>3.7323999999999997</v>
      </c>
      <c r="T50" s="164"/>
      <c r="U50" s="147">
        <f>SUM(U49:U49)</f>
        <v>35.295134099999999</v>
      </c>
      <c r="V50" s="149"/>
      <c r="W50" s="146">
        <f>SUM(W49:W49)</f>
        <v>3.7323999999999997</v>
      </c>
      <c r="X50" s="164"/>
      <c r="Y50" s="147">
        <f>SUM(Y49:Y49)</f>
        <v>35.498334100000008</v>
      </c>
      <c r="Z50" s="149"/>
      <c r="AA50" s="111"/>
    </row>
    <row r="51" spans="1:27" s="137" customFormat="1">
      <c r="B51" s="138"/>
      <c r="C51" s="138"/>
      <c r="D51" s="139"/>
      <c r="E51" s="139"/>
      <c r="F51" s="140"/>
      <c r="G51" s="138"/>
      <c r="H51" s="141"/>
      <c r="I51" s="141"/>
      <c r="J51" s="131"/>
      <c r="K51" s="131"/>
      <c r="L51" s="141"/>
      <c r="M51" s="142"/>
      <c r="N51" s="131"/>
      <c r="O51" s="131"/>
      <c r="P51" s="141"/>
      <c r="Q51" s="142"/>
      <c r="R51" s="131"/>
      <c r="S51" s="131"/>
      <c r="T51" s="141"/>
      <c r="U51" s="142"/>
      <c r="V51" s="131"/>
      <c r="W51" s="131"/>
      <c r="X51" s="131"/>
      <c r="Y51" s="519"/>
      <c r="Z51" s="131"/>
    </row>
    <row r="52" spans="1:27" s="119" customFormat="1">
      <c r="A52" s="111"/>
      <c r="B52" s="143" t="s">
        <v>48</v>
      </c>
      <c r="C52" s="165">
        <f>C50</f>
        <v>3.7323999999999997</v>
      </c>
      <c r="D52" s="166"/>
      <c r="E52" s="166"/>
      <c r="F52" s="167"/>
      <c r="G52" s="163">
        <f>G50</f>
        <v>3.7323999999999997</v>
      </c>
      <c r="H52" s="166"/>
      <c r="I52" s="166"/>
      <c r="J52" s="168"/>
      <c r="K52" s="169">
        <f>K50</f>
        <v>3.7323999999999997</v>
      </c>
      <c r="L52" s="166"/>
      <c r="M52" s="166"/>
      <c r="N52" s="167"/>
      <c r="O52" s="169">
        <f>O50</f>
        <v>3.7323999999999997</v>
      </c>
      <c r="P52" s="166"/>
      <c r="Q52" s="166"/>
      <c r="R52" s="167"/>
      <c r="S52" s="169">
        <f>S50</f>
        <v>3.7323999999999997</v>
      </c>
      <c r="T52" s="166"/>
      <c r="U52" s="166"/>
      <c r="V52" s="167"/>
      <c r="W52" s="169">
        <f>W50</f>
        <v>3.7323999999999997</v>
      </c>
      <c r="X52" s="166"/>
      <c r="Y52" s="166"/>
      <c r="Z52" s="167"/>
      <c r="AA52" s="111"/>
    </row>
    <row r="53" spans="1:27" s="179" customFormat="1">
      <c r="B53" s="180"/>
      <c r="C53" s="181"/>
      <c r="D53" s="181"/>
      <c r="E53" s="181"/>
      <c r="F53" s="182"/>
      <c r="G53" s="183"/>
      <c r="H53" s="184"/>
      <c r="I53" s="185"/>
      <c r="J53" s="183"/>
      <c r="K53" s="183"/>
      <c r="L53" s="184"/>
      <c r="M53" s="185"/>
      <c r="N53" s="183"/>
      <c r="O53" s="183"/>
      <c r="P53" s="184"/>
      <c r="Q53" s="185"/>
      <c r="R53" s="183"/>
      <c r="S53" s="183"/>
      <c r="T53" s="184"/>
      <c r="U53" s="185"/>
      <c r="V53" s="183"/>
      <c r="W53" s="183"/>
      <c r="X53" s="524"/>
      <c r="Y53" s="525"/>
      <c r="Z53" s="183"/>
    </row>
    <row r="54" spans="1:27" s="80" customFormat="1">
      <c r="A54" s="369"/>
      <c r="B54" s="180" t="s">
        <v>23</v>
      </c>
      <c r="C54" s="180"/>
      <c r="D54" s="186"/>
      <c r="E54" s="186"/>
      <c r="F54" s="186"/>
      <c r="G54" s="180"/>
      <c r="H54" s="186"/>
      <c r="I54" s="186"/>
      <c r="J54" s="180"/>
      <c r="K54" s="180"/>
      <c r="L54" s="186"/>
      <c r="M54" s="186"/>
      <c r="N54" s="180"/>
      <c r="O54" s="180"/>
      <c r="P54" s="186"/>
      <c r="Q54" s="186"/>
      <c r="R54" s="180"/>
      <c r="S54" s="180"/>
      <c r="T54" s="186"/>
      <c r="U54" s="186"/>
      <c r="V54" s="180"/>
      <c r="W54" s="180"/>
      <c r="X54" s="526"/>
      <c r="Y54" s="526"/>
      <c r="Z54" s="180"/>
    </row>
    <row r="55" spans="1:27" s="80" customFormat="1">
      <c r="A55" s="369"/>
      <c r="B55" s="180"/>
      <c r="C55" s="137" t="s">
        <v>49</v>
      </c>
      <c r="D55" s="186"/>
      <c r="E55" s="186"/>
      <c r="F55" s="186"/>
      <c r="G55" s="180"/>
      <c r="H55" s="186"/>
      <c r="I55" s="186"/>
      <c r="J55" s="180"/>
      <c r="K55" s="180"/>
      <c r="L55" s="186"/>
      <c r="M55" s="186"/>
      <c r="N55" s="180"/>
      <c r="O55" s="180"/>
      <c r="P55" s="186"/>
      <c r="Q55" s="186"/>
      <c r="R55" s="180"/>
      <c r="S55" s="180"/>
      <c r="T55" s="186"/>
      <c r="U55" s="186"/>
      <c r="V55" s="180"/>
      <c r="W55" s="180"/>
      <c r="X55" s="526"/>
      <c r="Y55" s="526"/>
      <c r="Z55" s="180"/>
    </row>
    <row r="56" spans="1:27" s="80" customFormat="1">
      <c r="A56" s="369"/>
      <c r="B56" s="180"/>
      <c r="C56" s="137" t="s">
        <v>50</v>
      </c>
      <c r="D56" s="186"/>
      <c r="E56" s="186"/>
      <c r="F56" s="186"/>
      <c r="G56" s="180"/>
      <c r="H56" s="186"/>
      <c r="I56" s="186"/>
      <c r="J56" s="180"/>
      <c r="K56" s="180"/>
      <c r="L56" s="186"/>
      <c r="M56" s="186"/>
      <c r="N56" s="180"/>
      <c r="O56" s="180"/>
      <c r="P56" s="186"/>
      <c r="Q56" s="186"/>
      <c r="R56" s="180"/>
      <c r="S56" s="180"/>
      <c r="T56" s="186"/>
      <c r="U56" s="186"/>
      <c r="V56" s="180"/>
      <c r="W56" s="180"/>
      <c r="X56" s="526"/>
      <c r="Y56" s="526"/>
      <c r="Z56" s="180"/>
    </row>
    <row r="57" spans="1:27" s="80" customFormat="1" ht="20.25" customHeight="1">
      <c r="A57" s="369"/>
      <c r="B57" s="369"/>
      <c r="W57" s="111"/>
      <c r="X57" s="111"/>
      <c r="Y57" s="111"/>
      <c r="Z57" s="111"/>
    </row>
    <row r="58" spans="1:27" s="80" customFormat="1">
      <c r="A58" s="369"/>
      <c r="B58" s="180" t="s">
        <v>34</v>
      </c>
      <c r="C58" s="137" t="s">
        <v>51</v>
      </c>
      <c r="E58" s="186"/>
      <c r="H58" s="186"/>
      <c r="J58" s="180"/>
      <c r="L58" s="186"/>
      <c r="N58" s="180"/>
      <c r="O58" s="137"/>
      <c r="P58" s="186"/>
      <c r="Q58" s="186"/>
      <c r="R58" s="137"/>
      <c r="S58" s="137"/>
      <c r="T58" s="186"/>
      <c r="U58" s="186"/>
      <c r="V58" s="137"/>
      <c r="W58" s="180"/>
      <c r="X58" s="526"/>
      <c r="Y58" s="526"/>
      <c r="Z58" s="180"/>
    </row>
    <row r="59" spans="1:27" s="80" customFormat="1">
      <c r="A59" s="369"/>
      <c r="B59" s="180" t="s">
        <v>52</v>
      </c>
      <c r="C59" s="137" t="s">
        <v>53</v>
      </c>
      <c r="E59" s="186"/>
      <c r="H59" s="186"/>
      <c r="J59" s="180"/>
      <c r="L59" s="186"/>
      <c r="N59" s="180"/>
      <c r="O59" s="137"/>
      <c r="P59" s="186"/>
      <c r="Q59" s="186"/>
      <c r="R59" s="137"/>
      <c r="S59" s="137"/>
      <c r="T59" s="186"/>
      <c r="U59" s="186"/>
      <c r="V59" s="137"/>
      <c r="W59" s="180"/>
      <c r="X59" s="526"/>
      <c r="Y59" s="526"/>
      <c r="Z59" s="180"/>
    </row>
    <row r="60" spans="1:27" s="80" customFormat="1">
      <c r="A60" s="369"/>
      <c r="B60" s="180" t="s">
        <v>36</v>
      </c>
      <c r="C60" s="137" t="s">
        <v>54</v>
      </c>
      <c r="E60" s="186"/>
      <c r="H60" s="186"/>
      <c r="J60" s="180"/>
      <c r="L60" s="186"/>
      <c r="N60" s="180"/>
      <c r="W60" s="111"/>
      <c r="X60" s="111"/>
      <c r="Y60" s="111"/>
      <c r="Z60" s="111"/>
    </row>
    <row r="61" spans="1:27" s="80" customFormat="1">
      <c r="A61" s="369"/>
      <c r="B61" s="180"/>
      <c r="C61" s="137"/>
      <c r="D61" s="80" t="s">
        <v>55</v>
      </c>
      <c r="E61" s="186"/>
      <c r="H61" s="186"/>
      <c r="J61" s="180"/>
      <c r="L61" s="186"/>
      <c r="N61" s="180"/>
      <c r="W61" s="111"/>
      <c r="X61" s="111"/>
      <c r="Y61" s="111"/>
      <c r="Z61" s="111"/>
    </row>
    <row r="62" spans="1:27" s="80" customFormat="1">
      <c r="A62" s="369"/>
      <c r="B62" s="180"/>
      <c r="C62" s="137"/>
      <c r="D62" s="80" t="s">
        <v>56</v>
      </c>
      <c r="E62" s="186"/>
      <c r="H62" s="186"/>
      <c r="J62" s="180"/>
      <c r="L62" s="186"/>
      <c r="N62" s="180"/>
      <c r="W62" s="111"/>
      <c r="X62" s="111"/>
      <c r="Y62" s="111"/>
      <c r="Z62" s="111"/>
    </row>
    <row r="63" spans="1:27" s="80" customFormat="1">
      <c r="A63" s="369"/>
      <c r="B63" s="180" t="s">
        <v>37</v>
      </c>
      <c r="C63" s="137" t="s">
        <v>57</v>
      </c>
      <c r="E63" s="186"/>
      <c r="G63" s="187"/>
      <c r="J63" s="187"/>
      <c r="K63" s="187"/>
      <c r="N63" s="187"/>
      <c r="O63" s="187"/>
      <c r="R63" s="187"/>
      <c r="S63" s="187"/>
      <c r="V63" s="187"/>
      <c r="W63" s="527"/>
      <c r="X63" s="111"/>
      <c r="Y63" s="111"/>
      <c r="Z63" s="527"/>
    </row>
    <row r="64" spans="1:27" s="80" customFormat="1">
      <c r="A64" s="369"/>
      <c r="B64" s="180" t="s">
        <v>58</v>
      </c>
      <c r="C64" s="137" t="s">
        <v>59</v>
      </c>
      <c r="E64" s="186"/>
      <c r="H64" s="186"/>
      <c r="J64" s="180"/>
      <c r="L64" s="186"/>
      <c r="N64" s="180"/>
      <c r="O64" s="137"/>
      <c r="P64" s="186"/>
      <c r="Q64" s="186"/>
      <c r="R64" s="137"/>
      <c r="S64" s="137"/>
      <c r="T64" s="186"/>
      <c r="U64" s="186"/>
      <c r="V64" s="137"/>
      <c r="W64" s="180"/>
      <c r="X64" s="526"/>
      <c r="Y64" s="526"/>
      <c r="Z64" s="180"/>
    </row>
    <row r="65" spans="1:26" s="80" customFormat="1">
      <c r="A65" s="369"/>
      <c r="B65" s="187"/>
      <c r="C65" s="187"/>
      <c r="G65" s="187"/>
      <c r="J65" s="187"/>
      <c r="K65" s="187"/>
      <c r="N65" s="187"/>
      <c r="O65" s="187"/>
      <c r="R65" s="187"/>
      <c r="S65" s="187"/>
      <c r="V65" s="187"/>
      <c r="W65" s="527"/>
      <c r="X65" s="111"/>
      <c r="Y65" s="111"/>
      <c r="Z65" s="527"/>
    </row>
    <row r="66" spans="1:26" s="80" customFormat="1">
      <c r="A66" s="369"/>
      <c r="B66" s="187"/>
      <c r="C66" s="187"/>
      <c r="G66" s="187"/>
      <c r="J66" s="187"/>
      <c r="K66" s="187"/>
      <c r="N66" s="187"/>
      <c r="O66" s="187"/>
      <c r="R66" s="187"/>
      <c r="S66" s="187"/>
      <c r="V66" s="187"/>
      <c r="W66" s="527"/>
      <c r="X66" s="111"/>
      <c r="Y66" s="111"/>
      <c r="Z66" s="527"/>
    </row>
    <row r="67" spans="1:26" s="80" customFormat="1">
      <c r="A67" s="369"/>
      <c r="B67" s="187"/>
      <c r="C67" s="187"/>
      <c r="G67" s="187"/>
      <c r="J67" s="187"/>
      <c r="K67" s="187"/>
      <c r="N67" s="187"/>
      <c r="O67" s="187"/>
      <c r="R67" s="187"/>
      <c r="S67" s="187"/>
      <c r="V67" s="187"/>
      <c r="W67" s="527"/>
      <c r="X67" s="111"/>
      <c r="Y67" s="111"/>
      <c r="Z67" s="527"/>
    </row>
    <row r="68" spans="1:26" s="80" customFormat="1">
      <c r="A68" s="369"/>
      <c r="B68" s="187"/>
      <c r="G68" s="187"/>
      <c r="J68" s="187"/>
      <c r="K68" s="187"/>
      <c r="N68" s="187"/>
      <c r="O68" s="187"/>
      <c r="R68" s="187"/>
      <c r="S68" s="187"/>
      <c r="V68" s="187"/>
      <c r="W68" s="527"/>
      <c r="X68" s="111"/>
      <c r="Y68" s="111"/>
      <c r="Z68" s="527"/>
    </row>
    <row r="69" spans="1:26" s="80" customFormat="1">
      <c r="A69" s="369"/>
      <c r="W69" s="111"/>
      <c r="X69" s="111"/>
      <c r="Y69" s="111"/>
      <c r="Z69" s="111"/>
    </row>
    <row r="70" spans="1:26" s="80" customFormat="1">
      <c r="A70" s="369"/>
      <c r="W70" s="111"/>
      <c r="X70" s="111"/>
      <c r="Y70" s="111"/>
      <c r="Z70" s="111"/>
    </row>
    <row r="71" spans="1:26" s="80" customFormat="1">
      <c r="A71" s="369"/>
      <c r="N71" s="369"/>
      <c r="W71" s="111"/>
      <c r="X71" s="111"/>
      <c r="Y71" s="111"/>
      <c r="Z71" s="111"/>
    </row>
    <row r="72" spans="1:26" s="80" customFormat="1">
      <c r="A72" s="369"/>
      <c r="W72" s="111"/>
      <c r="X72" s="111"/>
      <c r="Y72" s="111"/>
      <c r="Z72" s="111"/>
    </row>
    <row r="73" spans="1:26" s="80" customFormat="1">
      <c r="A73" s="369"/>
      <c r="W73" s="111"/>
      <c r="X73" s="111"/>
      <c r="Y73" s="111"/>
      <c r="Z73" s="111"/>
    </row>
    <row r="74" spans="1:26" s="80" customFormat="1">
      <c r="A74" s="369"/>
      <c r="W74" s="111"/>
      <c r="X74" s="111"/>
      <c r="Y74" s="111"/>
      <c r="Z74" s="111"/>
    </row>
    <row r="75" spans="1:26" s="80" customFormat="1">
      <c r="A75" s="369"/>
      <c r="W75" s="111"/>
      <c r="X75" s="111"/>
      <c r="Y75" s="111"/>
      <c r="Z75" s="111"/>
    </row>
    <row r="76" spans="1:26" s="80" customFormat="1">
      <c r="A76" s="369"/>
      <c r="W76" s="111"/>
      <c r="X76" s="111"/>
      <c r="Y76" s="111"/>
      <c r="Z76" s="111"/>
    </row>
    <row r="77" spans="1:26" s="80" customFormat="1">
      <c r="A77" s="369"/>
      <c r="W77" s="111"/>
      <c r="X77" s="111"/>
      <c r="Y77" s="111"/>
      <c r="Z77" s="111"/>
    </row>
    <row r="78" spans="1:26" s="80" customFormat="1">
      <c r="A78" s="369"/>
      <c r="W78" s="111"/>
      <c r="X78" s="111"/>
      <c r="Y78" s="111"/>
      <c r="Z78" s="111"/>
    </row>
    <row r="79" spans="1:26" s="80" customFormat="1">
      <c r="A79" s="369"/>
      <c r="W79" s="111"/>
      <c r="X79" s="111"/>
      <c r="Y79" s="111"/>
      <c r="Z79" s="111"/>
    </row>
    <row r="80" spans="1:26" s="80" customFormat="1">
      <c r="A80" s="369"/>
      <c r="W80" s="111"/>
      <c r="X80" s="111"/>
      <c r="Y80" s="111"/>
      <c r="Z80" s="111"/>
    </row>
    <row r="81" spans="1:26" s="80" customFormat="1">
      <c r="A81" s="369"/>
      <c r="W81" s="111"/>
      <c r="X81" s="111"/>
      <c r="Y81" s="111"/>
      <c r="Z81" s="111"/>
    </row>
    <row r="82" spans="1:26" s="80" customFormat="1">
      <c r="A82" s="369"/>
      <c r="W82" s="111"/>
      <c r="X82" s="111"/>
      <c r="Y82" s="111"/>
      <c r="Z82" s="111"/>
    </row>
    <row r="83" spans="1:26" s="80" customFormat="1">
      <c r="A83" s="369"/>
      <c r="W83" s="111"/>
      <c r="X83" s="111"/>
      <c r="Y83" s="111"/>
      <c r="Z83" s="111"/>
    </row>
    <row r="84" spans="1:26" s="80" customFormat="1">
      <c r="A84" s="369"/>
      <c r="W84" s="111"/>
      <c r="X84" s="111"/>
      <c r="Y84" s="111"/>
      <c r="Z84" s="111"/>
    </row>
    <row r="85" spans="1:26" s="80" customFormat="1">
      <c r="A85" s="369"/>
      <c r="W85" s="111"/>
      <c r="X85" s="111"/>
      <c r="Y85" s="111"/>
      <c r="Z85" s="111"/>
    </row>
    <row r="86" spans="1:26" s="80" customFormat="1">
      <c r="A86" s="369"/>
      <c r="W86" s="111"/>
      <c r="X86" s="111"/>
      <c r="Y86" s="111"/>
      <c r="Z86" s="111"/>
    </row>
    <row r="87" spans="1:26" s="80" customFormat="1">
      <c r="A87" s="369"/>
      <c r="W87" s="111"/>
      <c r="X87" s="111"/>
      <c r="Y87" s="111"/>
      <c r="Z87" s="111"/>
    </row>
    <row r="88" spans="1:26" s="80" customFormat="1">
      <c r="A88" s="369"/>
      <c r="W88" s="111"/>
      <c r="X88" s="111"/>
      <c r="Y88" s="111"/>
      <c r="Z88" s="111"/>
    </row>
    <row r="89" spans="1:26" s="80" customFormat="1">
      <c r="A89" s="369"/>
      <c r="W89" s="111"/>
      <c r="X89" s="111"/>
      <c r="Y89" s="111"/>
      <c r="Z89" s="111"/>
    </row>
    <row r="90" spans="1:26" s="80" customFormat="1">
      <c r="A90" s="369"/>
      <c r="W90" s="111"/>
      <c r="X90" s="111"/>
      <c r="Y90" s="111"/>
      <c r="Z90" s="111"/>
    </row>
    <row r="91" spans="1:26" s="80" customFormat="1">
      <c r="A91" s="369"/>
      <c r="W91" s="111"/>
      <c r="X91" s="111"/>
      <c r="Y91" s="111"/>
      <c r="Z91" s="111"/>
    </row>
    <row r="92" spans="1:26" s="80" customFormat="1">
      <c r="A92" s="369"/>
      <c r="W92" s="111"/>
      <c r="X92" s="111"/>
      <c r="Y92" s="111"/>
      <c r="Z92" s="111"/>
    </row>
    <row r="93" spans="1:26" s="80" customFormat="1">
      <c r="A93" s="369"/>
      <c r="W93" s="111"/>
      <c r="X93" s="111"/>
      <c r="Y93" s="111"/>
      <c r="Z93" s="111"/>
    </row>
    <row r="94" spans="1:26" s="80" customFormat="1">
      <c r="A94" s="369"/>
      <c r="W94" s="111"/>
      <c r="X94" s="111"/>
      <c r="Y94" s="111"/>
      <c r="Z94" s="111"/>
    </row>
    <row r="95" spans="1:26" s="80" customFormat="1">
      <c r="A95" s="369"/>
      <c r="W95" s="111"/>
      <c r="X95" s="111"/>
      <c r="Y95" s="111"/>
      <c r="Z95" s="111"/>
    </row>
    <row r="96" spans="1:26" s="80" customFormat="1">
      <c r="A96" s="369"/>
      <c r="W96" s="111"/>
      <c r="X96" s="111"/>
      <c r="Y96" s="111"/>
      <c r="Z96" s="111"/>
    </row>
    <row r="97" spans="1:26" s="80" customFormat="1">
      <c r="A97" s="369"/>
      <c r="W97" s="111"/>
      <c r="X97" s="111"/>
      <c r="Y97" s="111"/>
      <c r="Z97" s="111"/>
    </row>
    <row r="98" spans="1:26" s="80" customFormat="1">
      <c r="A98" s="369"/>
      <c r="W98" s="111"/>
      <c r="X98" s="111"/>
      <c r="Y98" s="111"/>
      <c r="Z98" s="111"/>
    </row>
    <row r="99" spans="1:26" s="80" customFormat="1">
      <c r="A99" s="369"/>
      <c r="W99" s="111"/>
      <c r="X99" s="111"/>
      <c r="Y99" s="111"/>
      <c r="Z99" s="111"/>
    </row>
    <row r="100" spans="1:26" s="80" customFormat="1">
      <c r="A100" s="369"/>
      <c r="W100" s="111"/>
      <c r="X100" s="111"/>
      <c r="Y100" s="111"/>
      <c r="Z100" s="111"/>
    </row>
    <row r="101" spans="1:26" s="80" customFormat="1">
      <c r="A101" s="369"/>
      <c r="W101" s="111"/>
      <c r="X101" s="111"/>
      <c r="Y101" s="111"/>
      <c r="Z101" s="111"/>
    </row>
    <row r="102" spans="1:26" s="80" customFormat="1">
      <c r="A102" s="369"/>
      <c r="W102" s="111"/>
      <c r="X102" s="111"/>
      <c r="Y102" s="111"/>
      <c r="Z102" s="111"/>
    </row>
    <row r="103" spans="1:26" s="80" customFormat="1">
      <c r="A103" s="369"/>
      <c r="W103" s="111"/>
      <c r="X103" s="111"/>
      <c r="Y103" s="111"/>
      <c r="Z103" s="111"/>
    </row>
    <row r="104" spans="1:26" s="80" customFormat="1">
      <c r="A104" s="369"/>
      <c r="W104" s="111"/>
      <c r="X104" s="111"/>
      <c r="Y104" s="111"/>
      <c r="Z104" s="111"/>
    </row>
    <row r="105" spans="1:26" s="80" customFormat="1">
      <c r="A105" s="369"/>
      <c r="W105" s="111"/>
      <c r="X105" s="111"/>
      <c r="Y105" s="111"/>
      <c r="Z105" s="111"/>
    </row>
    <row r="106" spans="1:26" s="80" customFormat="1">
      <c r="A106" s="369"/>
      <c r="W106" s="111"/>
      <c r="X106" s="111"/>
      <c r="Y106" s="111"/>
      <c r="Z106" s="111"/>
    </row>
    <row r="107" spans="1:26" s="80" customFormat="1">
      <c r="A107" s="369"/>
      <c r="W107" s="111"/>
      <c r="X107" s="111"/>
      <c r="Y107" s="111"/>
      <c r="Z107" s="111"/>
    </row>
    <row r="108" spans="1:26" s="80" customFormat="1">
      <c r="A108" s="369"/>
      <c r="W108" s="111"/>
      <c r="X108" s="111"/>
      <c r="Y108" s="111"/>
      <c r="Z108" s="111"/>
    </row>
    <row r="109" spans="1:26" s="80" customFormat="1">
      <c r="A109" s="369"/>
      <c r="W109" s="111"/>
      <c r="X109" s="111"/>
      <c r="Y109" s="111"/>
      <c r="Z109" s="111"/>
    </row>
    <row r="110" spans="1:26" s="80" customFormat="1">
      <c r="A110" s="369"/>
      <c r="W110" s="111"/>
      <c r="X110" s="111"/>
      <c r="Y110" s="111"/>
      <c r="Z110" s="111"/>
    </row>
    <row r="111" spans="1:26" s="80" customFormat="1">
      <c r="A111" s="369"/>
      <c r="W111" s="111"/>
      <c r="X111" s="111"/>
      <c r="Y111" s="111"/>
      <c r="Z111" s="111"/>
    </row>
    <row r="112" spans="1:26" s="80" customFormat="1">
      <c r="A112" s="369"/>
      <c r="W112" s="111"/>
      <c r="X112" s="111"/>
      <c r="Y112" s="111"/>
      <c r="Z112" s="111"/>
    </row>
    <row r="113" spans="1:26" s="80" customFormat="1">
      <c r="A113" s="369"/>
      <c r="W113" s="111"/>
      <c r="X113" s="111"/>
      <c r="Y113" s="111"/>
      <c r="Z113" s="111"/>
    </row>
    <row r="114" spans="1:26" s="80" customFormat="1">
      <c r="A114" s="369"/>
      <c r="W114" s="111"/>
      <c r="X114" s="111"/>
      <c r="Y114" s="111"/>
      <c r="Z114" s="111"/>
    </row>
    <row r="115" spans="1:26" s="80" customFormat="1">
      <c r="A115" s="369"/>
      <c r="W115" s="111"/>
      <c r="X115" s="111"/>
      <c r="Y115" s="111"/>
      <c r="Z115" s="111"/>
    </row>
    <row r="116" spans="1:26" s="80" customFormat="1">
      <c r="A116" s="369"/>
      <c r="W116" s="111"/>
      <c r="X116" s="111"/>
      <c r="Y116" s="111"/>
      <c r="Z116" s="111"/>
    </row>
    <row r="117" spans="1:26" s="80" customFormat="1">
      <c r="A117" s="369"/>
      <c r="W117" s="111"/>
      <c r="X117" s="111"/>
      <c r="Y117" s="111"/>
      <c r="Z117" s="111"/>
    </row>
    <row r="118" spans="1:26" s="80" customFormat="1">
      <c r="A118" s="369"/>
      <c r="W118" s="111"/>
      <c r="X118" s="111"/>
      <c r="Y118" s="111"/>
      <c r="Z118" s="111"/>
    </row>
    <row r="119" spans="1:26" s="80" customFormat="1">
      <c r="A119" s="369"/>
      <c r="W119" s="111"/>
      <c r="X119" s="111"/>
      <c r="Y119" s="111"/>
      <c r="Z119" s="111"/>
    </row>
    <row r="120" spans="1:26" s="80" customFormat="1">
      <c r="A120" s="369"/>
      <c r="W120" s="111"/>
      <c r="X120" s="111"/>
      <c r="Y120" s="111"/>
      <c r="Z120" s="111"/>
    </row>
    <row r="121" spans="1:26" s="80" customFormat="1">
      <c r="A121" s="369"/>
      <c r="W121" s="111"/>
      <c r="X121" s="111"/>
      <c r="Y121" s="111"/>
      <c r="Z121" s="111"/>
    </row>
    <row r="122" spans="1:26" s="80" customFormat="1">
      <c r="A122" s="369"/>
      <c r="W122" s="111"/>
      <c r="X122" s="111"/>
      <c r="Y122" s="111"/>
      <c r="Z122" s="111"/>
    </row>
    <row r="123" spans="1:26" s="80" customFormat="1">
      <c r="A123" s="369"/>
      <c r="W123" s="111"/>
      <c r="X123" s="111"/>
      <c r="Y123" s="111"/>
      <c r="Z123" s="111"/>
    </row>
    <row r="124" spans="1:26" s="80" customFormat="1">
      <c r="A124" s="369"/>
      <c r="W124" s="111"/>
      <c r="X124" s="111"/>
      <c r="Y124" s="111"/>
      <c r="Z124" s="111"/>
    </row>
    <row r="125" spans="1:26" s="80" customFormat="1">
      <c r="A125" s="369"/>
      <c r="W125" s="111"/>
      <c r="X125" s="111"/>
      <c r="Y125" s="111"/>
      <c r="Z125" s="111"/>
    </row>
    <row r="126" spans="1:26" s="80" customFormat="1">
      <c r="A126" s="369"/>
      <c r="W126" s="111"/>
      <c r="X126" s="111"/>
      <c r="Y126" s="111"/>
      <c r="Z126" s="111"/>
    </row>
    <row r="127" spans="1:26" s="80" customFormat="1">
      <c r="A127" s="369"/>
      <c r="W127" s="111"/>
      <c r="X127" s="111"/>
      <c r="Y127" s="111"/>
      <c r="Z127" s="111"/>
    </row>
    <row r="128" spans="1:26" s="80" customFormat="1">
      <c r="A128" s="369"/>
      <c r="W128" s="111"/>
      <c r="X128" s="111"/>
      <c r="Y128" s="111"/>
      <c r="Z128" s="111"/>
    </row>
    <row r="129" spans="1:26" s="80" customFormat="1">
      <c r="A129" s="369"/>
      <c r="W129" s="111"/>
      <c r="X129" s="111"/>
      <c r="Y129" s="111"/>
      <c r="Z129" s="111"/>
    </row>
    <row r="130" spans="1:26" s="80" customFormat="1">
      <c r="A130" s="369"/>
      <c r="W130" s="111"/>
      <c r="X130" s="111"/>
      <c r="Y130" s="111"/>
      <c r="Z130" s="111"/>
    </row>
    <row r="131" spans="1:26" s="80" customFormat="1">
      <c r="A131" s="369"/>
      <c r="W131" s="111"/>
      <c r="X131" s="111"/>
      <c r="Y131" s="111"/>
      <c r="Z131" s="111"/>
    </row>
    <row r="132" spans="1:26" s="80" customFormat="1">
      <c r="A132" s="369"/>
      <c r="W132" s="111"/>
      <c r="X132" s="111"/>
      <c r="Y132" s="111"/>
      <c r="Z132" s="111"/>
    </row>
    <row r="133" spans="1:26" s="80" customFormat="1">
      <c r="A133" s="369"/>
      <c r="W133" s="111"/>
      <c r="X133" s="111"/>
      <c r="Y133" s="111"/>
      <c r="Z133" s="111"/>
    </row>
    <row r="134" spans="1:26" s="80" customFormat="1">
      <c r="A134" s="369"/>
      <c r="W134" s="111"/>
      <c r="X134" s="111"/>
      <c r="Y134" s="111"/>
      <c r="Z134" s="111"/>
    </row>
    <row r="135" spans="1:26" s="80" customFormat="1">
      <c r="A135" s="369"/>
      <c r="W135" s="111"/>
      <c r="X135" s="111"/>
      <c r="Y135" s="111"/>
      <c r="Z135" s="111"/>
    </row>
    <row r="136" spans="1:26" s="80" customFormat="1">
      <c r="A136" s="369"/>
      <c r="W136" s="111"/>
      <c r="X136" s="111"/>
      <c r="Y136" s="111"/>
      <c r="Z136" s="111"/>
    </row>
    <row r="137" spans="1:26" s="80" customFormat="1">
      <c r="A137" s="369"/>
      <c r="W137" s="111"/>
      <c r="X137" s="111"/>
      <c r="Y137" s="111"/>
      <c r="Z137" s="111"/>
    </row>
    <row r="138" spans="1:26" s="80" customFormat="1">
      <c r="A138" s="369"/>
      <c r="W138" s="111"/>
      <c r="X138" s="111"/>
      <c r="Y138" s="111"/>
      <c r="Z138" s="111"/>
    </row>
    <row r="139" spans="1:26" s="80" customFormat="1">
      <c r="A139" s="369"/>
      <c r="W139" s="111"/>
      <c r="X139" s="111"/>
      <c r="Y139" s="111"/>
      <c r="Z139" s="111"/>
    </row>
    <row r="140" spans="1:26" s="80" customFormat="1">
      <c r="A140" s="369"/>
      <c r="W140" s="111"/>
      <c r="X140" s="111"/>
      <c r="Y140" s="111"/>
      <c r="Z140" s="111"/>
    </row>
    <row r="141" spans="1:26" s="80" customFormat="1">
      <c r="A141" s="369"/>
      <c r="W141" s="111"/>
      <c r="X141" s="111"/>
      <c r="Y141" s="111"/>
      <c r="Z141" s="111"/>
    </row>
    <row r="142" spans="1:26" s="80" customFormat="1">
      <c r="A142" s="369"/>
      <c r="W142" s="111"/>
      <c r="X142" s="111"/>
      <c r="Y142" s="111"/>
      <c r="Z142" s="111"/>
    </row>
    <row r="143" spans="1:26" s="80" customFormat="1">
      <c r="A143" s="369"/>
      <c r="W143" s="111"/>
      <c r="X143" s="111"/>
      <c r="Y143" s="111"/>
      <c r="Z143" s="111"/>
    </row>
    <row r="144" spans="1:26" s="80" customFormat="1">
      <c r="A144" s="369"/>
      <c r="W144" s="111"/>
      <c r="X144" s="111"/>
      <c r="Y144" s="111"/>
      <c r="Z144" s="111"/>
    </row>
    <row r="145" spans="1:26" s="80" customFormat="1">
      <c r="A145" s="369"/>
      <c r="W145" s="111"/>
      <c r="X145" s="111"/>
      <c r="Y145" s="111"/>
      <c r="Z145" s="111"/>
    </row>
    <row r="146" spans="1:26" s="80" customFormat="1">
      <c r="A146" s="369"/>
      <c r="W146" s="111"/>
      <c r="X146" s="111"/>
      <c r="Y146" s="111"/>
      <c r="Z146" s="111"/>
    </row>
    <row r="147" spans="1:26" s="80" customFormat="1">
      <c r="A147" s="369"/>
      <c r="W147" s="111"/>
      <c r="X147" s="111"/>
      <c r="Y147" s="111"/>
      <c r="Z147" s="111"/>
    </row>
    <row r="148" spans="1:26" s="80" customFormat="1">
      <c r="A148" s="369"/>
      <c r="W148" s="111"/>
      <c r="X148" s="111"/>
      <c r="Y148" s="111"/>
      <c r="Z148" s="111"/>
    </row>
    <row r="149" spans="1:26" s="80" customFormat="1">
      <c r="A149" s="369"/>
      <c r="W149" s="111"/>
      <c r="X149" s="111"/>
      <c r="Y149" s="111"/>
      <c r="Z149" s="111"/>
    </row>
    <row r="150" spans="1:26" s="80" customFormat="1">
      <c r="A150" s="369"/>
      <c r="W150" s="111"/>
      <c r="X150" s="111"/>
      <c r="Y150" s="111"/>
      <c r="Z150" s="111"/>
    </row>
    <row r="151" spans="1:26" s="80" customFormat="1">
      <c r="A151" s="369"/>
      <c r="W151" s="111"/>
      <c r="X151" s="111"/>
      <c r="Y151" s="111"/>
      <c r="Z151" s="111"/>
    </row>
    <row r="152" spans="1:26" s="80" customFormat="1">
      <c r="A152" s="369"/>
      <c r="W152" s="111"/>
      <c r="X152" s="111"/>
      <c r="Y152" s="111"/>
      <c r="Z152" s="111"/>
    </row>
    <row r="153" spans="1:26" s="80" customFormat="1">
      <c r="A153" s="369"/>
      <c r="W153" s="111"/>
      <c r="X153" s="111"/>
      <c r="Y153" s="111"/>
      <c r="Z153" s="111"/>
    </row>
    <row r="154" spans="1:26" s="80" customFormat="1">
      <c r="A154" s="369"/>
      <c r="W154" s="111"/>
      <c r="X154" s="111"/>
      <c r="Y154" s="111"/>
      <c r="Z154" s="111"/>
    </row>
    <row r="155" spans="1:26" s="80" customFormat="1">
      <c r="A155" s="369"/>
      <c r="W155" s="111"/>
      <c r="X155" s="111"/>
      <c r="Y155" s="111"/>
      <c r="Z155" s="111"/>
    </row>
    <row r="156" spans="1:26" s="80" customFormat="1">
      <c r="A156" s="369"/>
      <c r="W156" s="111"/>
      <c r="X156" s="111"/>
      <c r="Y156" s="111"/>
      <c r="Z156" s="111"/>
    </row>
    <row r="157" spans="1:26" s="80" customFormat="1">
      <c r="A157" s="369"/>
      <c r="W157" s="111"/>
      <c r="X157" s="111"/>
      <c r="Y157" s="111"/>
      <c r="Z157" s="111"/>
    </row>
    <row r="158" spans="1:26" s="80" customFormat="1">
      <c r="A158" s="369"/>
      <c r="W158" s="111"/>
      <c r="X158" s="111"/>
      <c r="Y158" s="111"/>
      <c r="Z158" s="111"/>
    </row>
    <row r="159" spans="1:26" s="80" customFormat="1">
      <c r="A159" s="369"/>
      <c r="W159" s="111"/>
      <c r="X159" s="111"/>
      <c r="Y159" s="111"/>
      <c r="Z159" s="111"/>
    </row>
    <row r="160" spans="1:26" s="80" customFormat="1">
      <c r="A160" s="369"/>
      <c r="W160" s="111"/>
      <c r="X160" s="111"/>
      <c r="Y160" s="111"/>
      <c r="Z160" s="111"/>
    </row>
    <row r="161" spans="1:26" s="80" customFormat="1">
      <c r="A161" s="369"/>
      <c r="W161" s="111"/>
      <c r="X161" s="111"/>
      <c r="Y161" s="111"/>
      <c r="Z161" s="111"/>
    </row>
    <row r="162" spans="1:26" s="80" customFormat="1">
      <c r="A162" s="369"/>
      <c r="W162" s="111"/>
      <c r="X162" s="111"/>
      <c r="Y162" s="111"/>
      <c r="Z162" s="111"/>
    </row>
    <row r="163" spans="1:26" s="80" customFormat="1">
      <c r="A163" s="369"/>
      <c r="W163" s="111"/>
      <c r="X163" s="111"/>
      <c r="Y163" s="111"/>
      <c r="Z163" s="111"/>
    </row>
    <row r="164" spans="1:26" s="80" customFormat="1">
      <c r="A164" s="369"/>
      <c r="W164" s="111"/>
      <c r="X164" s="111"/>
      <c r="Y164" s="111"/>
      <c r="Z164" s="111"/>
    </row>
    <row r="165" spans="1:26" s="80" customFormat="1">
      <c r="A165" s="369"/>
      <c r="W165" s="111"/>
      <c r="X165" s="111"/>
      <c r="Y165" s="111"/>
      <c r="Z165" s="111"/>
    </row>
    <row r="166" spans="1:26" s="80" customFormat="1">
      <c r="A166" s="369"/>
      <c r="W166" s="111"/>
      <c r="X166" s="111"/>
      <c r="Y166" s="111"/>
      <c r="Z166" s="111"/>
    </row>
    <row r="167" spans="1:26" s="80" customFormat="1">
      <c r="A167" s="369"/>
      <c r="W167" s="111"/>
      <c r="X167" s="111"/>
      <c r="Y167" s="111"/>
      <c r="Z167" s="111"/>
    </row>
    <row r="168" spans="1:26" s="80" customFormat="1">
      <c r="A168" s="369"/>
      <c r="W168" s="111"/>
      <c r="X168" s="111"/>
      <c r="Y168" s="111"/>
      <c r="Z168" s="111"/>
    </row>
    <row r="169" spans="1:26" s="80" customFormat="1">
      <c r="A169" s="369"/>
      <c r="W169" s="111"/>
      <c r="X169" s="111"/>
      <c r="Y169" s="111"/>
      <c r="Z169" s="111"/>
    </row>
    <row r="170" spans="1:26" s="80" customFormat="1">
      <c r="A170" s="369"/>
      <c r="W170" s="111"/>
      <c r="X170" s="111"/>
      <c r="Y170" s="111"/>
      <c r="Z170" s="111"/>
    </row>
    <row r="171" spans="1:26" s="80" customFormat="1">
      <c r="A171" s="369"/>
      <c r="W171" s="111"/>
      <c r="X171" s="111"/>
      <c r="Y171" s="111"/>
      <c r="Z171" s="111"/>
    </row>
    <row r="172" spans="1:26" s="80" customFormat="1">
      <c r="A172" s="369"/>
      <c r="W172" s="111"/>
      <c r="X172" s="111"/>
      <c r="Y172" s="111"/>
      <c r="Z172" s="111"/>
    </row>
    <row r="173" spans="1:26" s="80" customFormat="1">
      <c r="A173" s="369"/>
      <c r="W173" s="111"/>
      <c r="X173" s="111"/>
      <c r="Y173" s="111"/>
      <c r="Z173" s="111"/>
    </row>
    <row r="174" spans="1:26" s="80" customFormat="1">
      <c r="A174" s="369"/>
      <c r="W174" s="111"/>
      <c r="X174" s="111"/>
      <c r="Y174" s="111"/>
      <c r="Z174" s="111"/>
    </row>
    <row r="175" spans="1:26" s="80" customFormat="1">
      <c r="A175" s="369"/>
      <c r="W175" s="111"/>
      <c r="X175" s="111"/>
      <c r="Y175" s="111"/>
      <c r="Z175" s="111"/>
    </row>
    <row r="176" spans="1:26" s="80" customFormat="1">
      <c r="A176" s="369"/>
      <c r="W176" s="111"/>
      <c r="X176" s="111"/>
      <c r="Y176" s="111"/>
      <c r="Z176" s="111"/>
    </row>
    <row r="177" spans="1:26" s="80" customFormat="1">
      <c r="A177" s="369"/>
      <c r="W177" s="111"/>
      <c r="X177" s="111"/>
      <c r="Y177" s="111"/>
      <c r="Z177" s="111"/>
    </row>
    <row r="178" spans="1:26" s="80" customFormat="1">
      <c r="A178" s="369"/>
      <c r="W178" s="111"/>
      <c r="X178" s="111"/>
      <c r="Y178" s="111"/>
      <c r="Z178" s="111"/>
    </row>
    <row r="179" spans="1:26" s="80" customFormat="1">
      <c r="A179" s="369"/>
      <c r="W179" s="111"/>
      <c r="X179" s="111"/>
      <c r="Y179" s="111"/>
      <c r="Z179" s="111"/>
    </row>
    <row r="180" spans="1:26" s="80" customFormat="1">
      <c r="A180" s="369"/>
      <c r="W180" s="111"/>
      <c r="X180" s="111"/>
      <c r="Y180" s="111"/>
      <c r="Z180" s="111"/>
    </row>
    <row r="181" spans="1:26" s="80" customFormat="1">
      <c r="A181" s="369"/>
      <c r="W181" s="111"/>
      <c r="X181" s="111"/>
      <c r="Y181" s="111"/>
      <c r="Z181" s="111"/>
    </row>
    <row r="182" spans="1:26" s="80" customFormat="1">
      <c r="A182" s="369"/>
      <c r="W182" s="111"/>
      <c r="X182" s="111"/>
      <c r="Y182" s="111"/>
      <c r="Z182" s="111"/>
    </row>
    <row r="183" spans="1:26" s="80" customFormat="1">
      <c r="A183" s="369"/>
      <c r="W183" s="111"/>
      <c r="X183" s="111"/>
      <c r="Y183" s="111"/>
      <c r="Z183" s="111"/>
    </row>
    <row r="184" spans="1:26" s="80" customFormat="1">
      <c r="A184" s="369"/>
      <c r="W184" s="111"/>
      <c r="X184" s="111"/>
      <c r="Y184" s="111"/>
      <c r="Z184" s="111"/>
    </row>
    <row r="185" spans="1:26" s="80" customFormat="1">
      <c r="A185" s="369"/>
      <c r="W185" s="111"/>
      <c r="X185" s="111"/>
      <c r="Y185" s="111"/>
      <c r="Z185" s="111"/>
    </row>
    <row r="186" spans="1:26" s="80" customFormat="1">
      <c r="A186" s="369"/>
      <c r="W186" s="111"/>
      <c r="X186" s="111"/>
      <c r="Y186" s="111"/>
      <c r="Z186" s="111"/>
    </row>
    <row r="187" spans="1:26" s="80" customFormat="1">
      <c r="A187" s="369"/>
      <c r="W187" s="111"/>
      <c r="X187" s="111"/>
      <c r="Y187" s="111"/>
      <c r="Z187" s="111"/>
    </row>
    <row r="188" spans="1:26" s="80" customFormat="1">
      <c r="A188" s="369"/>
      <c r="W188" s="111"/>
      <c r="X188" s="111"/>
      <c r="Y188" s="111"/>
      <c r="Z188" s="111"/>
    </row>
    <row r="189" spans="1:26" s="80" customFormat="1">
      <c r="A189" s="369"/>
      <c r="W189" s="111"/>
      <c r="X189" s="111"/>
      <c r="Y189" s="111"/>
      <c r="Z189" s="111"/>
    </row>
    <row r="190" spans="1:26" s="80" customFormat="1">
      <c r="A190" s="369"/>
      <c r="W190" s="111"/>
      <c r="X190" s="111"/>
      <c r="Y190" s="111"/>
      <c r="Z190" s="111"/>
    </row>
    <row r="191" spans="1:26" s="80" customFormat="1">
      <c r="A191" s="369"/>
      <c r="W191" s="111"/>
      <c r="X191" s="111"/>
      <c r="Y191" s="111"/>
      <c r="Z191" s="111"/>
    </row>
    <row r="192" spans="1:26" s="80" customFormat="1">
      <c r="A192" s="369"/>
      <c r="W192" s="111"/>
      <c r="X192" s="111"/>
      <c r="Y192" s="111"/>
      <c r="Z192" s="111"/>
    </row>
    <row r="193" spans="1:26" s="80" customFormat="1">
      <c r="A193" s="369"/>
      <c r="W193" s="111"/>
      <c r="X193" s="111"/>
      <c r="Y193" s="111"/>
      <c r="Z193" s="111"/>
    </row>
    <row r="194" spans="1:26" s="80" customFormat="1">
      <c r="A194" s="369"/>
      <c r="W194" s="111"/>
      <c r="X194" s="111"/>
      <c r="Y194" s="111"/>
      <c r="Z194" s="111"/>
    </row>
    <row r="195" spans="1:26" s="80" customFormat="1">
      <c r="A195" s="369"/>
      <c r="W195" s="111"/>
      <c r="X195" s="111"/>
      <c r="Y195" s="111"/>
      <c r="Z195" s="111"/>
    </row>
    <row r="196" spans="1:26" s="80" customFormat="1">
      <c r="A196" s="369"/>
      <c r="W196" s="111"/>
      <c r="X196" s="111"/>
      <c r="Y196" s="111"/>
      <c r="Z196" s="111"/>
    </row>
    <row r="197" spans="1:26" s="80" customFormat="1">
      <c r="A197" s="369"/>
      <c r="W197" s="111"/>
      <c r="X197" s="111"/>
      <c r="Y197" s="111"/>
      <c r="Z197" s="111"/>
    </row>
    <row r="198" spans="1:26" s="80" customFormat="1">
      <c r="A198" s="369"/>
      <c r="W198" s="111"/>
      <c r="X198" s="111"/>
      <c r="Y198" s="111"/>
      <c r="Z198" s="111"/>
    </row>
    <row r="199" spans="1:26" s="80" customFormat="1">
      <c r="A199" s="369"/>
      <c r="W199" s="111"/>
      <c r="X199" s="111"/>
      <c r="Y199" s="111"/>
      <c r="Z199" s="111"/>
    </row>
    <row r="200" spans="1:26" s="80" customFormat="1">
      <c r="A200" s="369"/>
      <c r="W200" s="111"/>
      <c r="X200" s="111"/>
      <c r="Y200" s="111"/>
      <c r="Z200" s="111"/>
    </row>
    <row r="201" spans="1:26" s="80" customFormat="1">
      <c r="A201" s="369"/>
      <c r="W201" s="111"/>
      <c r="X201" s="111"/>
      <c r="Y201" s="111"/>
      <c r="Z201" s="111"/>
    </row>
    <row r="202" spans="1:26" s="80" customFormat="1">
      <c r="A202" s="369"/>
      <c r="W202" s="111"/>
      <c r="X202" s="111"/>
      <c r="Y202" s="111"/>
      <c r="Z202" s="111"/>
    </row>
    <row r="203" spans="1:26" s="80" customFormat="1">
      <c r="A203" s="369"/>
      <c r="W203" s="111"/>
      <c r="X203" s="111"/>
      <c r="Y203" s="111"/>
      <c r="Z203" s="111"/>
    </row>
    <row r="204" spans="1:26" s="80" customFormat="1">
      <c r="A204" s="369"/>
      <c r="W204" s="111"/>
      <c r="X204" s="111"/>
      <c r="Y204" s="111"/>
      <c r="Z204" s="111"/>
    </row>
    <row r="205" spans="1:26" s="80" customFormat="1">
      <c r="A205" s="369"/>
      <c r="W205" s="111"/>
      <c r="X205" s="111"/>
      <c r="Y205" s="111"/>
      <c r="Z205" s="111"/>
    </row>
    <row r="206" spans="1:26" s="80" customFormat="1">
      <c r="A206" s="369"/>
      <c r="W206" s="111"/>
      <c r="X206" s="111"/>
      <c r="Y206" s="111"/>
      <c r="Z206" s="111"/>
    </row>
    <row r="207" spans="1:26" s="80" customFormat="1">
      <c r="A207" s="369"/>
      <c r="W207" s="111"/>
      <c r="X207" s="111"/>
      <c r="Y207" s="111"/>
      <c r="Z207" s="111"/>
    </row>
    <row r="208" spans="1:26" s="80" customFormat="1">
      <c r="A208" s="369"/>
      <c r="W208" s="111"/>
      <c r="X208" s="111"/>
      <c r="Y208" s="111"/>
      <c r="Z208" s="111"/>
    </row>
    <row r="209" spans="1:26" s="80" customFormat="1">
      <c r="A209" s="369"/>
      <c r="W209" s="111"/>
      <c r="X209" s="111"/>
      <c r="Y209" s="111"/>
      <c r="Z209" s="111"/>
    </row>
    <row r="210" spans="1:26" s="80" customFormat="1">
      <c r="A210" s="369"/>
      <c r="W210" s="111"/>
      <c r="X210" s="111"/>
      <c r="Y210" s="111"/>
      <c r="Z210" s="111"/>
    </row>
    <row r="211" spans="1:26" s="80" customFormat="1">
      <c r="A211" s="369"/>
      <c r="W211" s="111"/>
      <c r="X211" s="111"/>
      <c r="Y211" s="111"/>
      <c r="Z211" s="111"/>
    </row>
    <row r="212" spans="1:26" s="80" customFormat="1">
      <c r="A212" s="369"/>
      <c r="W212" s="111"/>
      <c r="X212" s="111"/>
      <c r="Y212" s="111"/>
      <c r="Z212" s="111"/>
    </row>
    <row r="213" spans="1:26" s="80" customFormat="1">
      <c r="A213" s="369"/>
      <c r="W213" s="111"/>
      <c r="X213" s="111"/>
      <c r="Y213" s="111"/>
      <c r="Z213" s="111"/>
    </row>
    <row r="214" spans="1:26" s="80" customFormat="1">
      <c r="A214" s="369"/>
      <c r="W214" s="111"/>
      <c r="X214" s="111"/>
      <c r="Y214" s="111"/>
      <c r="Z214" s="111"/>
    </row>
    <row r="215" spans="1:26" s="80" customFormat="1">
      <c r="A215" s="369"/>
      <c r="W215" s="111"/>
      <c r="X215" s="111"/>
      <c r="Y215" s="111"/>
      <c r="Z215" s="111"/>
    </row>
    <row r="216" spans="1:26" s="80" customFormat="1">
      <c r="A216" s="369"/>
      <c r="W216" s="111"/>
      <c r="X216" s="111"/>
      <c r="Y216" s="111"/>
      <c r="Z216" s="111"/>
    </row>
    <row r="217" spans="1:26" s="80" customFormat="1">
      <c r="A217" s="369"/>
      <c r="W217" s="111"/>
      <c r="X217" s="111"/>
      <c r="Y217" s="111"/>
      <c r="Z217" s="111"/>
    </row>
    <row r="218" spans="1:26" s="80" customFormat="1">
      <c r="A218" s="369"/>
      <c r="W218" s="111"/>
      <c r="X218" s="111"/>
      <c r="Y218" s="111"/>
      <c r="Z218" s="111"/>
    </row>
    <row r="219" spans="1:26" s="80" customFormat="1">
      <c r="A219" s="369"/>
      <c r="W219" s="111"/>
      <c r="X219" s="111"/>
      <c r="Y219" s="111"/>
      <c r="Z219" s="111"/>
    </row>
    <row r="220" spans="1:26" s="80" customFormat="1">
      <c r="A220" s="369"/>
      <c r="W220" s="111"/>
      <c r="X220" s="111"/>
      <c r="Y220" s="111"/>
      <c r="Z220" s="111"/>
    </row>
    <row r="221" spans="1:26" s="80" customFormat="1">
      <c r="A221" s="369"/>
      <c r="W221" s="111"/>
      <c r="X221" s="111"/>
      <c r="Y221" s="111"/>
      <c r="Z221" s="111"/>
    </row>
    <row r="222" spans="1:26" s="80" customFormat="1">
      <c r="A222" s="369"/>
      <c r="W222" s="111"/>
      <c r="X222" s="111"/>
      <c r="Y222" s="111"/>
      <c r="Z222" s="111"/>
    </row>
    <row r="223" spans="1:26" s="80" customFormat="1">
      <c r="A223" s="369"/>
      <c r="W223" s="111"/>
      <c r="X223" s="111"/>
      <c r="Y223" s="111"/>
      <c r="Z223" s="111"/>
    </row>
    <row r="224" spans="1:26" s="80" customFormat="1">
      <c r="A224" s="369"/>
      <c r="W224" s="111"/>
      <c r="X224" s="111"/>
      <c r="Y224" s="111"/>
      <c r="Z224" s="111"/>
    </row>
    <row r="225" spans="1:26" s="80" customFormat="1">
      <c r="A225" s="369"/>
      <c r="W225" s="111"/>
      <c r="X225" s="111"/>
      <c r="Y225" s="111"/>
      <c r="Z225" s="111"/>
    </row>
    <row r="226" spans="1:26" s="80" customFormat="1">
      <c r="A226" s="369"/>
      <c r="W226" s="111"/>
      <c r="X226" s="111"/>
      <c r="Y226" s="111"/>
      <c r="Z226" s="111"/>
    </row>
    <row r="227" spans="1:26" s="80" customFormat="1">
      <c r="A227" s="369"/>
      <c r="W227" s="111"/>
      <c r="X227" s="111"/>
      <c r="Y227" s="111"/>
      <c r="Z227" s="111"/>
    </row>
    <row r="228" spans="1:26" s="80" customFormat="1">
      <c r="A228" s="369"/>
      <c r="W228" s="111"/>
      <c r="X228" s="111"/>
      <c r="Y228" s="111"/>
      <c r="Z228" s="111"/>
    </row>
    <row r="229" spans="1:26" s="80" customFormat="1">
      <c r="A229" s="369"/>
      <c r="W229" s="111"/>
      <c r="X229" s="111"/>
      <c r="Y229" s="111"/>
      <c r="Z229" s="111"/>
    </row>
    <row r="230" spans="1:26" s="80" customFormat="1">
      <c r="A230" s="369"/>
      <c r="W230" s="111"/>
      <c r="X230" s="111"/>
      <c r="Y230" s="111"/>
      <c r="Z230" s="111"/>
    </row>
    <row r="231" spans="1:26" s="80" customFormat="1">
      <c r="A231" s="369"/>
      <c r="W231" s="111"/>
      <c r="X231" s="111"/>
      <c r="Y231" s="111"/>
      <c r="Z231" s="111"/>
    </row>
    <row r="232" spans="1:26" s="80" customFormat="1">
      <c r="A232" s="369"/>
      <c r="W232" s="111"/>
      <c r="X232" s="111"/>
      <c r="Y232" s="111"/>
      <c r="Z232" s="111"/>
    </row>
    <row r="233" spans="1:26" s="80" customFormat="1">
      <c r="A233" s="369"/>
      <c r="W233" s="111"/>
      <c r="X233" s="111"/>
      <c r="Y233" s="111"/>
      <c r="Z233" s="111"/>
    </row>
    <row r="234" spans="1:26" s="80" customFormat="1">
      <c r="A234" s="369"/>
      <c r="W234" s="111"/>
      <c r="X234" s="111"/>
      <c r="Y234" s="111"/>
      <c r="Z234" s="111"/>
    </row>
    <row r="235" spans="1:26" s="80" customFormat="1">
      <c r="A235" s="369"/>
      <c r="W235" s="111"/>
      <c r="X235" s="111"/>
      <c r="Y235" s="111"/>
      <c r="Z235" s="111"/>
    </row>
    <row r="236" spans="1:26" s="80" customFormat="1">
      <c r="A236" s="369"/>
      <c r="W236" s="111"/>
      <c r="X236" s="111"/>
      <c r="Y236" s="111"/>
      <c r="Z236" s="111"/>
    </row>
    <row r="237" spans="1:26" s="80" customFormat="1">
      <c r="A237" s="369"/>
      <c r="W237" s="111"/>
      <c r="X237" s="111"/>
      <c r="Y237" s="111"/>
      <c r="Z237" s="111"/>
    </row>
    <row r="238" spans="1:26" s="80" customFormat="1">
      <c r="A238" s="369"/>
      <c r="W238" s="111"/>
      <c r="X238" s="111"/>
      <c r="Y238" s="111"/>
      <c r="Z238" s="111"/>
    </row>
    <row r="239" spans="1:26" s="80" customFormat="1">
      <c r="A239" s="369"/>
      <c r="W239" s="111"/>
      <c r="X239" s="111"/>
      <c r="Y239" s="111"/>
      <c r="Z239" s="111"/>
    </row>
    <row r="240" spans="1:26" s="80" customFormat="1">
      <c r="A240" s="369"/>
      <c r="W240" s="111"/>
      <c r="X240" s="111"/>
      <c r="Y240" s="111"/>
      <c r="Z240" s="111"/>
    </row>
    <row r="241" spans="1:26" s="80" customFormat="1">
      <c r="A241" s="369"/>
      <c r="W241" s="111"/>
      <c r="X241" s="111"/>
      <c r="Y241" s="111"/>
      <c r="Z241" s="111"/>
    </row>
    <row r="242" spans="1:26" s="80" customFormat="1">
      <c r="A242" s="369"/>
      <c r="W242" s="111"/>
      <c r="X242" s="111"/>
      <c r="Y242" s="111"/>
      <c r="Z242" s="111"/>
    </row>
    <row r="243" spans="1:26" s="80" customFormat="1">
      <c r="A243" s="369"/>
      <c r="W243" s="111"/>
      <c r="X243" s="111"/>
      <c r="Y243" s="111"/>
      <c r="Z243" s="111"/>
    </row>
    <row r="244" spans="1:26" s="80" customFormat="1">
      <c r="A244" s="369"/>
      <c r="W244" s="111"/>
      <c r="X244" s="111"/>
      <c r="Y244" s="111"/>
      <c r="Z244" s="111"/>
    </row>
    <row r="245" spans="1:26" s="80" customFormat="1">
      <c r="A245" s="369"/>
      <c r="W245" s="111"/>
      <c r="X245" s="111"/>
      <c r="Y245" s="111"/>
      <c r="Z245" s="111"/>
    </row>
    <row r="246" spans="1:26" s="80" customFormat="1">
      <c r="A246" s="369"/>
      <c r="W246" s="111"/>
      <c r="X246" s="111"/>
      <c r="Y246" s="111"/>
      <c r="Z246" s="111"/>
    </row>
    <row r="247" spans="1:26" s="80" customFormat="1">
      <c r="A247" s="369"/>
      <c r="W247" s="111"/>
      <c r="X247" s="111"/>
      <c r="Y247" s="111"/>
      <c r="Z247" s="111"/>
    </row>
    <row r="248" spans="1:26" s="80" customFormat="1">
      <c r="A248" s="369"/>
      <c r="W248" s="111"/>
      <c r="X248" s="111"/>
      <c r="Y248" s="111"/>
      <c r="Z248" s="111"/>
    </row>
    <row r="249" spans="1:26" s="80" customFormat="1">
      <c r="A249" s="369"/>
      <c r="W249" s="111"/>
      <c r="X249" s="111"/>
      <c r="Y249" s="111"/>
      <c r="Z249" s="111"/>
    </row>
    <row r="250" spans="1:26" s="80" customFormat="1">
      <c r="A250" s="369"/>
      <c r="W250" s="111"/>
      <c r="X250" s="111"/>
      <c r="Y250" s="111"/>
      <c r="Z250" s="111"/>
    </row>
    <row r="251" spans="1:26" s="80" customFormat="1">
      <c r="A251" s="369"/>
      <c r="W251" s="111"/>
      <c r="X251" s="111"/>
      <c r="Y251" s="111"/>
      <c r="Z251" s="111"/>
    </row>
    <row r="252" spans="1:26" s="80" customFormat="1">
      <c r="A252" s="369"/>
      <c r="W252" s="111"/>
      <c r="X252" s="111"/>
      <c r="Y252" s="111"/>
      <c r="Z252" s="111"/>
    </row>
    <row r="253" spans="1:26" s="80" customFormat="1">
      <c r="A253" s="369"/>
      <c r="W253" s="111"/>
      <c r="X253" s="111"/>
      <c r="Y253" s="111"/>
      <c r="Z253" s="111"/>
    </row>
    <row r="254" spans="1:26" s="80" customFormat="1">
      <c r="A254" s="369"/>
      <c r="W254" s="111"/>
      <c r="X254" s="111"/>
      <c r="Y254" s="111"/>
      <c r="Z254" s="111"/>
    </row>
    <row r="255" spans="1:26" s="80" customFormat="1">
      <c r="A255" s="369"/>
      <c r="W255" s="111"/>
      <c r="X255" s="111"/>
      <c r="Y255" s="111"/>
      <c r="Z255" s="111"/>
    </row>
    <row r="256" spans="1:26" s="80" customFormat="1">
      <c r="A256" s="369"/>
      <c r="W256" s="111"/>
      <c r="X256" s="111"/>
      <c r="Y256" s="111"/>
      <c r="Z256" s="111"/>
    </row>
    <row r="257" spans="1:26" s="80" customFormat="1">
      <c r="A257" s="369"/>
      <c r="W257" s="111"/>
      <c r="X257" s="111"/>
      <c r="Y257" s="111"/>
      <c r="Z257" s="111"/>
    </row>
    <row r="258" spans="1:26" s="80" customFormat="1">
      <c r="A258" s="369"/>
      <c r="W258" s="111"/>
      <c r="X258" s="111"/>
      <c r="Y258" s="111"/>
      <c r="Z258" s="111"/>
    </row>
    <row r="259" spans="1:26" s="80" customFormat="1">
      <c r="A259" s="369"/>
      <c r="W259" s="111"/>
      <c r="X259" s="111"/>
      <c r="Y259" s="111"/>
      <c r="Z259" s="111"/>
    </row>
    <row r="260" spans="1:26" s="80" customFormat="1">
      <c r="A260" s="369"/>
      <c r="W260" s="111"/>
      <c r="X260" s="111"/>
      <c r="Y260" s="111"/>
      <c r="Z260" s="111"/>
    </row>
    <row r="261" spans="1:26" s="80" customFormat="1">
      <c r="A261" s="369"/>
      <c r="W261" s="111"/>
      <c r="X261" s="111"/>
      <c r="Y261" s="111"/>
      <c r="Z261" s="111"/>
    </row>
    <row r="262" spans="1:26" s="80" customFormat="1">
      <c r="A262" s="369"/>
      <c r="W262" s="111"/>
      <c r="X262" s="111"/>
      <c r="Y262" s="111"/>
      <c r="Z262" s="111"/>
    </row>
    <row r="263" spans="1:26" s="80" customFormat="1">
      <c r="A263" s="369"/>
      <c r="W263" s="111"/>
      <c r="X263" s="111"/>
      <c r="Y263" s="111"/>
      <c r="Z263" s="111"/>
    </row>
    <row r="264" spans="1:26" s="80" customFormat="1">
      <c r="A264" s="369"/>
      <c r="W264" s="111"/>
      <c r="X264" s="111"/>
      <c r="Y264" s="111"/>
      <c r="Z264" s="111"/>
    </row>
    <row r="265" spans="1:26" s="80" customFormat="1">
      <c r="A265" s="369"/>
      <c r="W265" s="111"/>
      <c r="X265" s="111"/>
      <c r="Y265" s="111"/>
      <c r="Z265" s="111"/>
    </row>
    <row r="266" spans="1:26" s="80" customFormat="1">
      <c r="A266" s="369"/>
      <c r="W266" s="111"/>
      <c r="X266" s="111"/>
      <c r="Y266" s="111"/>
      <c r="Z266" s="111"/>
    </row>
    <row r="267" spans="1:26" s="80" customFormat="1">
      <c r="A267" s="369"/>
      <c r="W267" s="111"/>
      <c r="X267" s="111"/>
      <c r="Y267" s="111"/>
      <c r="Z267" s="111"/>
    </row>
    <row r="268" spans="1:26" s="80" customFormat="1">
      <c r="A268" s="369"/>
      <c r="W268" s="111"/>
      <c r="X268" s="111"/>
      <c r="Y268" s="111"/>
      <c r="Z268" s="111"/>
    </row>
    <row r="269" spans="1:26" s="80" customFormat="1">
      <c r="A269" s="369"/>
      <c r="W269" s="111"/>
      <c r="X269" s="111"/>
      <c r="Y269" s="111"/>
      <c r="Z269" s="111"/>
    </row>
    <row r="270" spans="1:26" s="80" customFormat="1">
      <c r="A270" s="369"/>
      <c r="W270" s="111"/>
      <c r="X270" s="111"/>
      <c r="Y270" s="111"/>
      <c r="Z270" s="111"/>
    </row>
    <row r="271" spans="1:26" s="80" customFormat="1">
      <c r="A271" s="369"/>
      <c r="W271" s="111"/>
      <c r="X271" s="111"/>
      <c r="Y271" s="111"/>
      <c r="Z271" s="111"/>
    </row>
  </sheetData>
  <mergeCells count="13">
    <mergeCell ref="B1:AA1"/>
    <mergeCell ref="W29:Z29"/>
    <mergeCell ref="C4:F4"/>
    <mergeCell ref="G4:J4"/>
    <mergeCell ref="K4:N4"/>
    <mergeCell ref="O4:R4"/>
    <mergeCell ref="S4:V4"/>
    <mergeCell ref="W4:Z4"/>
    <mergeCell ref="C29:F29"/>
    <mergeCell ref="G29:J29"/>
    <mergeCell ref="K29:N29"/>
    <mergeCell ref="O29:R29"/>
    <mergeCell ref="S29:V29"/>
  </mergeCells>
  <printOptions horizontalCentered="1" verticalCentered="1"/>
  <pageMargins left="0.17" right="0.17" top="0.63" bottom="0.38" header="0.18" footer="0.17"/>
  <pageSetup scale="52" orientation="landscape" r:id="rId1"/>
  <headerFooter alignWithMargins="0">
    <oddFooter>&amp;L&amp;"Calibri,Bold Italic"&amp;F&amp;C&amp;"-,Bold"- PUBLIC -&amp;R&amp;"Calibri,Bold"&amp;12A-&amp;P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A271"/>
  <sheetViews>
    <sheetView view="pageBreakPreview" zoomScale="80" zoomScaleNormal="80" zoomScaleSheetLayoutView="80" zoomScalePageLayoutView="80" workbookViewId="0">
      <selection activeCell="B1" sqref="B1:Z1"/>
    </sheetView>
  </sheetViews>
  <sheetFormatPr defaultColWidth="9.28515625" defaultRowHeight="13.8"/>
  <cols>
    <col min="1" max="1" width="1.85546875" style="369" customWidth="1"/>
    <col min="2" max="2" width="42" style="71" customWidth="1"/>
    <col min="3" max="5" width="11" style="71" customWidth="1"/>
    <col min="6" max="6" width="12.7109375" style="71" customWidth="1"/>
    <col min="7" max="9" width="11" style="71" customWidth="1"/>
    <col min="10" max="10" width="12.7109375" style="71" customWidth="1"/>
    <col min="11" max="13" width="11" style="71" customWidth="1"/>
    <col min="14" max="14" width="12.7109375" style="71" customWidth="1"/>
    <col min="15" max="17" width="11" style="71" customWidth="1"/>
    <col min="18" max="18" width="12.7109375" style="71" customWidth="1"/>
    <col min="19" max="21" width="11" style="71" customWidth="1"/>
    <col min="22" max="22" width="12.7109375" style="71" customWidth="1"/>
    <col min="23" max="25" width="11" style="71" customWidth="1"/>
    <col min="26" max="26" width="12.7109375" style="71" customWidth="1"/>
    <col min="27" max="27" width="4.42578125" style="369" customWidth="1"/>
    <col min="28" max="115" width="9.28515625" style="71" customWidth="1"/>
    <col min="116" max="116" width="10.7109375" style="71" customWidth="1"/>
    <col min="117" max="16384" width="9.28515625" style="71"/>
  </cols>
  <sheetData>
    <row r="1" spans="1:27" ht="42.6" customHeight="1">
      <c r="B1" s="667" t="s">
        <v>376</v>
      </c>
      <c r="C1" s="668"/>
      <c r="D1" s="668"/>
      <c r="E1" s="668"/>
      <c r="F1" s="668"/>
      <c r="G1" s="668"/>
      <c r="H1" s="668"/>
      <c r="I1" s="668"/>
      <c r="J1" s="668"/>
      <c r="K1" s="668"/>
      <c r="L1" s="668"/>
      <c r="M1" s="668"/>
      <c r="N1" s="668"/>
      <c r="O1" s="668"/>
      <c r="P1" s="668"/>
      <c r="Q1" s="668"/>
      <c r="R1" s="668"/>
      <c r="S1" s="668"/>
      <c r="T1" s="668"/>
      <c r="U1" s="668"/>
      <c r="V1" s="668"/>
      <c r="W1" s="668"/>
      <c r="X1" s="668"/>
      <c r="Y1" s="668"/>
      <c r="Z1" s="668"/>
    </row>
    <row r="2" spans="1:27" s="81" customFormat="1" ht="21" customHeight="1">
      <c r="B2" s="82" t="s">
        <v>179</v>
      </c>
    </row>
    <row r="3" spans="1:27" s="369" customFormat="1" ht="19.5" customHeight="1"/>
    <row r="4" spans="1:27" s="85" customFormat="1" ht="20.25" customHeight="1">
      <c r="A4" s="83"/>
      <c r="B4" s="84" t="s">
        <v>207</v>
      </c>
      <c r="C4" s="669" t="s">
        <v>1</v>
      </c>
      <c r="D4" s="669"/>
      <c r="E4" s="669"/>
      <c r="F4" s="669"/>
      <c r="G4" s="669" t="s">
        <v>2</v>
      </c>
      <c r="H4" s="669"/>
      <c r="I4" s="669"/>
      <c r="J4" s="669"/>
      <c r="K4" s="669" t="s">
        <v>3</v>
      </c>
      <c r="L4" s="669"/>
      <c r="M4" s="669"/>
      <c r="N4" s="669"/>
      <c r="O4" s="669" t="s">
        <v>4</v>
      </c>
      <c r="P4" s="669"/>
      <c r="Q4" s="669"/>
      <c r="R4" s="669"/>
      <c r="S4" s="669" t="s">
        <v>5</v>
      </c>
      <c r="T4" s="669"/>
      <c r="U4" s="669"/>
      <c r="V4" s="669"/>
      <c r="W4" s="669" t="s">
        <v>6</v>
      </c>
      <c r="X4" s="669"/>
      <c r="Y4" s="669"/>
      <c r="Z4" s="669"/>
      <c r="AA4" s="83"/>
    </row>
    <row r="5" spans="1:27" ht="41.4">
      <c r="B5" s="86" t="s">
        <v>33</v>
      </c>
      <c r="C5" s="87" t="s">
        <v>34</v>
      </c>
      <c r="D5" s="88" t="s">
        <v>35</v>
      </c>
      <c r="E5" s="88" t="s">
        <v>36</v>
      </c>
      <c r="F5" s="89" t="s">
        <v>37</v>
      </c>
      <c r="G5" s="87" t="s">
        <v>34</v>
      </c>
      <c r="H5" s="88" t="s">
        <v>35</v>
      </c>
      <c r="I5" s="88" t="s">
        <v>36</v>
      </c>
      <c r="J5" s="89" t="s">
        <v>37</v>
      </c>
      <c r="K5" s="87" t="s">
        <v>34</v>
      </c>
      <c r="L5" s="88" t="s">
        <v>35</v>
      </c>
      <c r="M5" s="88" t="s">
        <v>36</v>
      </c>
      <c r="N5" s="89" t="s">
        <v>37</v>
      </c>
      <c r="O5" s="87" t="s">
        <v>34</v>
      </c>
      <c r="P5" s="88" t="s">
        <v>35</v>
      </c>
      <c r="Q5" s="88" t="s">
        <v>36</v>
      </c>
      <c r="R5" s="89" t="s">
        <v>37</v>
      </c>
      <c r="S5" s="87" t="s">
        <v>34</v>
      </c>
      <c r="T5" s="88" t="s">
        <v>35</v>
      </c>
      <c r="U5" s="88" t="s">
        <v>36</v>
      </c>
      <c r="V5" s="89" t="s">
        <v>37</v>
      </c>
      <c r="W5" s="87" t="s">
        <v>34</v>
      </c>
      <c r="X5" s="88" t="s">
        <v>35</v>
      </c>
      <c r="Y5" s="88" t="s">
        <v>36</v>
      </c>
      <c r="Z5" s="89" t="s">
        <v>37</v>
      </c>
    </row>
    <row r="6" spans="1:27">
      <c r="B6" s="90" t="s">
        <v>38</v>
      </c>
      <c r="C6" s="91"/>
      <c r="D6" s="419">
        <v>1.2649333333000001</v>
      </c>
      <c r="E6" s="419">
        <v>0</v>
      </c>
      <c r="F6" s="420">
        <f t="shared" ref="F6:F11" si="0">SUM(C6:E6)</f>
        <v>1.2649333333000001</v>
      </c>
      <c r="G6" s="94"/>
      <c r="H6" s="419">
        <v>1.2649333333000004</v>
      </c>
      <c r="I6" s="419">
        <v>0</v>
      </c>
      <c r="J6" s="420">
        <f t="shared" ref="J6:J11" si="1">SUM(G6:I6)</f>
        <v>1.2649333333000004</v>
      </c>
      <c r="K6" s="94"/>
      <c r="L6" s="419">
        <v>1.1226391033000003</v>
      </c>
      <c r="M6" s="419">
        <v>0</v>
      </c>
      <c r="N6" s="95">
        <f t="shared" ref="N6:N11" si="2">SUM(L6:M6)</f>
        <v>1.1226391033000003</v>
      </c>
      <c r="O6" s="96"/>
      <c r="P6" s="419">
        <v>1.1226391033000003</v>
      </c>
      <c r="Q6" s="419">
        <v>0</v>
      </c>
      <c r="R6" s="95">
        <f t="shared" ref="R6:R11" si="3">SUM(P6:Q6)</f>
        <v>1.1226391033000003</v>
      </c>
      <c r="S6" s="96"/>
      <c r="T6" s="419">
        <v>1.1000000000000001</v>
      </c>
      <c r="U6" s="419">
        <v>0</v>
      </c>
      <c r="V6" s="95">
        <f t="shared" ref="V6:V11" si="4">SUM(T6:U6)</f>
        <v>1.1000000000000001</v>
      </c>
      <c r="W6" s="96"/>
      <c r="X6" s="419">
        <v>1.2248391033000003</v>
      </c>
      <c r="Y6" s="419">
        <v>0</v>
      </c>
      <c r="Z6" s="95">
        <f t="shared" ref="Z6:Z11" si="5">SUM(X6:Y6)</f>
        <v>1.2248391033000003</v>
      </c>
    </row>
    <row r="7" spans="1:27">
      <c r="B7" s="97" t="s">
        <v>39</v>
      </c>
      <c r="C7" s="98"/>
      <c r="D7" s="421">
        <v>0.3427</v>
      </c>
      <c r="E7" s="421">
        <v>0</v>
      </c>
      <c r="F7" s="422">
        <f t="shared" si="0"/>
        <v>0.3427</v>
      </c>
      <c r="G7" s="101"/>
      <c r="H7" s="421">
        <v>0.41370000000000001</v>
      </c>
      <c r="I7" s="421">
        <v>0</v>
      </c>
      <c r="J7" s="422">
        <f t="shared" si="1"/>
        <v>0.41370000000000001</v>
      </c>
      <c r="K7" s="101"/>
      <c r="L7" s="421">
        <v>0.41370000000000001</v>
      </c>
      <c r="M7" s="421">
        <v>0</v>
      </c>
      <c r="N7" s="102">
        <f t="shared" si="2"/>
        <v>0.41370000000000001</v>
      </c>
      <c r="O7" s="103"/>
      <c r="P7" s="421">
        <v>0.41370000000000001</v>
      </c>
      <c r="Q7" s="421">
        <v>0</v>
      </c>
      <c r="R7" s="102">
        <f t="shared" si="3"/>
        <v>0.41370000000000001</v>
      </c>
      <c r="S7" s="103"/>
      <c r="T7" s="421">
        <v>0.3</v>
      </c>
      <c r="U7" s="421">
        <v>0</v>
      </c>
      <c r="V7" s="102">
        <f t="shared" si="4"/>
        <v>0.3</v>
      </c>
      <c r="W7" s="103"/>
      <c r="X7" s="421">
        <v>7.0999999999999994E-2</v>
      </c>
      <c r="Y7" s="421">
        <v>0</v>
      </c>
      <c r="Z7" s="102">
        <f t="shared" si="5"/>
        <v>7.0999999999999994E-2</v>
      </c>
    </row>
    <row r="8" spans="1:27">
      <c r="B8" s="97" t="s">
        <v>40</v>
      </c>
      <c r="C8" s="98"/>
      <c r="D8" s="421">
        <v>5.5301</v>
      </c>
      <c r="E8" s="421">
        <v>0</v>
      </c>
      <c r="F8" s="422">
        <f t="shared" si="0"/>
        <v>5.5301</v>
      </c>
      <c r="G8" s="101"/>
      <c r="H8" s="421">
        <v>5.5301</v>
      </c>
      <c r="I8" s="421">
        <v>0</v>
      </c>
      <c r="J8" s="422">
        <f t="shared" si="1"/>
        <v>5.5301</v>
      </c>
      <c r="K8" s="101"/>
      <c r="L8" s="421">
        <v>5.5301</v>
      </c>
      <c r="M8" s="421">
        <v>0</v>
      </c>
      <c r="N8" s="102">
        <f t="shared" si="2"/>
        <v>5.5301</v>
      </c>
      <c r="O8" s="103"/>
      <c r="P8" s="421">
        <v>5.5301</v>
      </c>
      <c r="Q8" s="421">
        <v>0</v>
      </c>
      <c r="R8" s="102">
        <f t="shared" si="3"/>
        <v>5.5301</v>
      </c>
      <c r="S8" s="103"/>
      <c r="T8" s="421">
        <v>5.5</v>
      </c>
      <c r="U8" s="421">
        <v>0</v>
      </c>
      <c r="V8" s="102">
        <f t="shared" si="4"/>
        <v>5.5</v>
      </c>
      <c r="W8" s="103"/>
      <c r="X8" s="421">
        <v>4.3010999999999999</v>
      </c>
      <c r="Y8" s="421">
        <v>0</v>
      </c>
      <c r="Z8" s="102">
        <f t="shared" si="5"/>
        <v>4.3010999999999999</v>
      </c>
    </row>
    <row r="9" spans="1:27">
      <c r="B9" s="249" t="s">
        <v>172</v>
      </c>
      <c r="C9" s="98"/>
      <c r="D9" s="421">
        <v>0</v>
      </c>
      <c r="E9" s="421">
        <v>0</v>
      </c>
      <c r="F9" s="422">
        <f t="shared" si="0"/>
        <v>0</v>
      </c>
      <c r="G9" s="101"/>
      <c r="H9" s="421">
        <v>0</v>
      </c>
      <c r="I9" s="421">
        <v>0</v>
      </c>
      <c r="J9" s="422">
        <f t="shared" si="1"/>
        <v>0</v>
      </c>
      <c r="K9" s="101"/>
      <c r="L9" s="421">
        <v>0</v>
      </c>
      <c r="M9" s="421">
        <v>0</v>
      </c>
      <c r="N9" s="102">
        <f t="shared" si="2"/>
        <v>0</v>
      </c>
      <c r="O9" s="103"/>
      <c r="P9" s="421">
        <v>0.15290000000000001</v>
      </c>
      <c r="Q9" s="421">
        <v>0</v>
      </c>
      <c r="R9" s="102">
        <f t="shared" si="3"/>
        <v>0.15290000000000001</v>
      </c>
      <c r="S9" s="103"/>
      <c r="T9" s="421">
        <v>0.2</v>
      </c>
      <c r="U9" s="421">
        <v>0</v>
      </c>
      <c r="V9" s="102">
        <f t="shared" si="4"/>
        <v>0.2</v>
      </c>
      <c r="W9" s="103"/>
      <c r="X9" s="421">
        <v>0.15290000000000001</v>
      </c>
      <c r="Y9" s="421">
        <v>0</v>
      </c>
      <c r="Z9" s="102">
        <f t="shared" si="5"/>
        <v>0.15290000000000001</v>
      </c>
    </row>
    <row r="10" spans="1:27">
      <c r="B10" s="97" t="s">
        <v>41</v>
      </c>
      <c r="C10" s="98"/>
      <c r="D10" s="421">
        <v>0.28333333329999999</v>
      </c>
      <c r="E10" s="421">
        <v>0</v>
      </c>
      <c r="F10" s="422">
        <f t="shared" si="0"/>
        <v>0.28333333329999999</v>
      </c>
      <c r="G10" s="101"/>
      <c r="H10" s="421">
        <v>0.65363333329999995</v>
      </c>
      <c r="I10" s="421">
        <v>0</v>
      </c>
      <c r="J10" s="422">
        <f t="shared" si="1"/>
        <v>0.65363333329999995</v>
      </c>
      <c r="K10" s="101"/>
      <c r="L10" s="421">
        <v>0.65363333329999995</v>
      </c>
      <c r="M10" s="421">
        <v>0</v>
      </c>
      <c r="N10" s="102">
        <f t="shared" si="2"/>
        <v>0.65363333329999995</v>
      </c>
      <c r="O10" s="103"/>
      <c r="P10" s="421">
        <v>0.65363333329999995</v>
      </c>
      <c r="Q10" s="421">
        <v>0</v>
      </c>
      <c r="R10" s="102">
        <f t="shared" si="3"/>
        <v>0.65363333329999995</v>
      </c>
      <c r="S10" s="103"/>
      <c r="T10" s="421">
        <v>0.7</v>
      </c>
      <c r="U10" s="421">
        <v>0</v>
      </c>
      <c r="V10" s="102">
        <f t="shared" si="4"/>
        <v>0.7</v>
      </c>
      <c r="W10" s="103"/>
      <c r="X10" s="421">
        <v>0.65363333329999995</v>
      </c>
      <c r="Y10" s="421">
        <v>0</v>
      </c>
      <c r="Z10" s="102">
        <f t="shared" si="5"/>
        <v>0.65363333329999995</v>
      </c>
    </row>
    <row r="11" spans="1:27">
      <c r="B11" s="104" t="s">
        <v>14</v>
      </c>
      <c r="C11" s="105"/>
      <c r="D11" s="423">
        <v>0</v>
      </c>
      <c r="E11" s="423">
        <v>0</v>
      </c>
      <c r="F11" s="424">
        <f t="shared" si="0"/>
        <v>0</v>
      </c>
      <c r="G11" s="108"/>
      <c r="H11" s="423">
        <v>0</v>
      </c>
      <c r="I11" s="423">
        <v>0</v>
      </c>
      <c r="J11" s="424">
        <f t="shared" si="1"/>
        <v>0</v>
      </c>
      <c r="K11" s="108"/>
      <c r="L11" s="423">
        <v>0</v>
      </c>
      <c r="M11" s="423">
        <v>0</v>
      </c>
      <c r="N11" s="109">
        <f t="shared" si="2"/>
        <v>0</v>
      </c>
      <c r="O11" s="110"/>
      <c r="P11" s="423">
        <v>0</v>
      </c>
      <c r="Q11" s="423">
        <v>0</v>
      </c>
      <c r="R11" s="109">
        <f t="shared" si="3"/>
        <v>0</v>
      </c>
      <c r="S11" s="110"/>
      <c r="T11" s="423">
        <v>0</v>
      </c>
      <c r="U11" s="423">
        <v>0</v>
      </c>
      <c r="V11" s="109">
        <f t="shared" si="4"/>
        <v>0</v>
      </c>
      <c r="W11" s="110"/>
      <c r="X11" s="423">
        <v>0</v>
      </c>
      <c r="Y11" s="423">
        <v>0</v>
      </c>
      <c r="Z11" s="109">
        <f t="shared" si="5"/>
        <v>0</v>
      </c>
    </row>
    <row r="12" spans="1:27" s="119" customFormat="1">
      <c r="A12" s="111"/>
      <c r="B12" s="112" t="s">
        <v>42</v>
      </c>
      <c r="C12" s="113"/>
      <c r="D12" s="114">
        <f>SUM(D6:D11)</f>
        <v>7.4210666665999998</v>
      </c>
      <c r="E12" s="114">
        <f>SUM(E6:E11)</f>
        <v>0</v>
      </c>
      <c r="F12" s="115">
        <f>SUM(F6:F11)</f>
        <v>7.4210666665999998</v>
      </c>
      <c r="G12" s="112"/>
      <c r="H12" s="114">
        <f>SUM(H6:H11)</f>
        <v>7.8623666666000007</v>
      </c>
      <c r="I12" s="114">
        <f>SUM(I6:I11)</f>
        <v>0</v>
      </c>
      <c r="J12" s="116">
        <f>SUM(J6:J11)</f>
        <v>7.8623666666000007</v>
      </c>
      <c r="K12" s="117"/>
      <c r="L12" s="118">
        <f>SUM(L6:L11)</f>
        <v>7.7200724366000006</v>
      </c>
      <c r="M12" s="118">
        <f>SUM(M6:M11)</f>
        <v>0</v>
      </c>
      <c r="N12" s="116">
        <f>SUM(N6:N11)</f>
        <v>7.7200724366000006</v>
      </c>
      <c r="O12" s="117"/>
      <c r="P12" s="118">
        <f>SUM(P6:P11)</f>
        <v>7.8729724366000005</v>
      </c>
      <c r="Q12" s="118">
        <f>SUM(Q6:Q11)</f>
        <v>0</v>
      </c>
      <c r="R12" s="116">
        <f>SUM(R6:R11)</f>
        <v>7.8729724366000005</v>
      </c>
      <c r="S12" s="117"/>
      <c r="T12" s="118">
        <f>SUM(T6:T11)</f>
        <v>7.8000000000000007</v>
      </c>
      <c r="U12" s="118">
        <f>SUM(U6:U11)</f>
        <v>0</v>
      </c>
      <c r="V12" s="116">
        <f>SUM(V6:V11)</f>
        <v>7.8000000000000007</v>
      </c>
      <c r="W12" s="117"/>
      <c r="X12" s="118">
        <f>SUM(X6:X11)</f>
        <v>6.4034724366000004</v>
      </c>
      <c r="Y12" s="118">
        <f>SUM(Y6:Y11)</f>
        <v>0</v>
      </c>
      <c r="Z12" s="116">
        <f>SUM(Z6:Z11)</f>
        <v>6.4034724366000004</v>
      </c>
      <c r="AA12" s="111"/>
    </row>
    <row r="13" spans="1:27" ht="2.1" customHeight="1">
      <c r="B13" s="120"/>
      <c r="C13" s="120"/>
      <c r="D13" s="121"/>
      <c r="E13" s="121"/>
      <c r="F13" s="122"/>
      <c r="G13" s="120"/>
      <c r="H13" s="123"/>
      <c r="I13" s="123"/>
      <c r="J13" s="124"/>
      <c r="K13" s="125"/>
      <c r="L13" s="123"/>
      <c r="M13" s="126"/>
      <c r="N13" s="124"/>
      <c r="O13" s="125"/>
      <c r="P13" s="123"/>
      <c r="Q13" s="126"/>
      <c r="R13" s="124"/>
      <c r="S13" s="125"/>
      <c r="T13" s="123"/>
      <c r="U13" s="126"/>
      <c r="V13" s="124"/>
      <c r="W13" s="125"/>
      <c r="X13" s="123"/>
      <c r="Y13" s="126"/>
      <c r="Z13" s="124"/>
    </row>
    <row r="14" spans="1:27">
      <c r="B14" s="127" t="s">
        <v>9</v>
      </c>
      <c r="C14" s="127"/>
      <c r="D14" s="128"/>
      <c r="E14" s="128"/>
      <c r="F14" s="127"/>
      <c r="G14" s="127"/>
      <c r="H14" s="129"/>
      <c r="I14" s="130"/>
      <c r="J14" s="130"/>
      <c r="K14" s="130"/>
      <c r="L14" s="129"/>
      <c r="M14" s="130"/>
      <c r="N14" s="131"/>
      <c r="O14" s="130"/>
      <c r="P14" s="129"/>
      <c r="Q14" s="130"/>
      <c r="R14" s="131"/>
      <c r="S14" s="130"/>
      <c r="T14" s="129"/>
      <c r="U14" s="130"/>
      <c r="V14" s="131"/>
      <c r="W14" s="130"/>
      <c r="X14" s="129"/>
      <c r="Y14" s="130"/>
      <c r="Z14" s="131"/>
    </row>
    <row r="15" spans="1:27">
      <c r="B15" s="90" t="s">
        <v>43</v>
      </c>
      <c r="C15" s="91"/>
      <c r="D15" s="419">
        <v>0</v>
      </c>
      <c r="E15" s="419">
        <v>0</v>
      </c>
      <c r="F15" s="420">
        <f>SUM(C15:E15)</f>
        <v>0</v>
      </c>
      <c r="G15" s="94"/>
      <c r="H15" s="419">
        <v>0</v>
      </c>
      <c r="I15" s="419">
        <v>0</v>
      </c>
      <c r="J15" s="420">
        <v>0</v>
      </c>
      <c r="K15" s="96"/>
      <c r="L15" s="419">
        <v>0</v>
      </c>
      <c r="M15" s="419">
        <v>0</v>
      </c>
      <c r="N15" s="95">
        <v>0</v>
      </c>
      <c r="O15" s="96"/>
      <c r="P15" s="132">
        <v>0</v>
      </c>
      <c r="Q15" s="132">
        <v>0</v>
      </c>
      <c r="R15" s="95">
        <v>0</v>
      </c>
      <c r="S15" s="96"/>
      <c r="T15" s="132">
        <v>0</v>
      </c>
      <c r="U15" s="132">
        <v>0</v>
      </c>
      <c r="V15" s="95">
        <f>SUM(T15:U15)</f>
        <v>0</v>
      </c>
      <c r="W15" s="96"/>
      <c r="X15" s="132">
        <v>0</v>
      </c>
      <c r="Y15" s="132">
        <v>0</v>
      </c>
      <c r="Z15" s="95">
        <f>SUM(X15:Y15)</f>
        <v>0</v>
      </c>
    </row>
    <row r="16" spans="1:27">
      <c r="B16" s="97" t="s">
        <v>44</v>
      </c>
      <c r="C16" s="98"/>
      <c r="D16" s="421">
        <v>0</v>
      </c>
      <c r="E16" s="421">
        <v>0</v>
      </c>
      <c r="F16" s="422">
        <f>SUM(C16:E16)</f>
        <v>0</v>
      </c>
      <c r="G16" s="101"/>
      <c r="H16" s="421">
        <v>0</v>
      </c>
      <c r="I16" s="421">
        <v>0</v>
      </c>
      <c r="J16" s="422">
        <v>0</v>
      </c>
      <c r="K16" s="103"/>
      <c r="L16" s="421">
        <v>0</v>
      </c>
      <c r="M16" s="421">
        <v>0</v>
      </c>
      <c r="N16" s="102">
        <v>0</v>
      </c>
      <c r="O16" s="103"/>
      <c r="P16" s="133">
        <v>0</v>
      </c>
      <c r="Q16" s="133">
        <v>0</v>
      </c>
      <c r="R16" s="102">
        <v>0</v>
      </c>
      <c r="S16" s="103"/>
      <c r="T16" s="133">
        <v>0</v>
      </c>
      <c r="U16" s="133">
        <v>0</v>
      </c>
      <c r="V16" s="102">
        <f>SUM(T16:U16)</f>
        <v>0</v>
      </c>
      <c r="W16" s="103"/>
      <c r="X16" s="133">
        <v>0</v>
      </c>
      <c r="Y16" s="133">
        <v>0</v>
      </c>
      <c r="Z16" s="102">
        <f>SUM(X16:Y16)</f>
        <v>0</v>
      </c>
    </row>
    <row r="17" spans="1:27">
      <c r="B17" s="97" t="s">
        <v>45</v>
      </c>
      <c r="C17" s="98"/>
      <c r="D17" s="421">
        <v>0</v>
      </c>
      <c r="E17" s="421">
        <v>0</v>
      </c>
      <c r="F17" s="422">
        <f>SUM(C17:E17)</f>
        <v>0</v>
      </c>
      <c r="G17" s="101"/>
      <c r="H17" s="421">
        <v>0</v>
      </c>
      <c r="I17" s="421">
        <v>0</v>
      </c>
      <c r="J17" s="422">
        <v>0</v>
      </c>
      <c r="K17" s="103"/>
      <c r="L17" s="421">
        <v>0</v>
      </c>
      <c r="M17" s="421">
        <v>0</v>
      </c>
      <c r="N17" s="102">
        <v>0</v>
      </c>
      <c r="O17" s="103"/>
      <c r="P17" s="133">
        <v>0</v>
      </c>
      <c r="Q17" s="133">
        <v>0</v>
      </c>
      <c r="R17" s="102">
        <v>0</v>
      </c>
      <c r="S17" s="103"/>
      <c r="T17" s="133">
        <v>0</v>
      </c>
      <c r="U17" s="133">
        <v>0</v>
      </c>
      <c r="V17" s="102">
        <f>SUM(T17:U17)</f>
        <v>0</v>
      </c>
      <c r="W17" s="103"/>
      <c r="X17" s="133">
        <v>0</v>
      </c>
      <c r="Y17" s="133">
        <v>0</v>
      </c>
      <c r="Z17" s="102">
        <f>SUM(X17:Y17)</f>
        <v>0</v>
      </c>
    </row>
    <row r="18" spans="1:27">
      <c r="B18" s="104" t="s">
        <v>10</v>
      </c>
      <c r="C18" s="134"/>
      <c r="D18" s="423">
        <v>0</v>
      </c>
      <c r="E18" s="423">
        <v>0</v>
      </c>
      <c r="F18" s="424">
        <f>SUM(C18:E18)</f>
        <v>0</v>
      </c>
      <c r="G18" s="108"/>
      <c r="H18" s="423">
        <v>0</v>
      </c>
      <c r="I18" s="423">
        <v>0</v>
      </c>
      <c r="J18" s="424">
        <v>0</v>
      </c>
      <c r="K18" s="110"/>
      <c r="L18" s="423">
        <v>0</v>
      </c>
      <c r="M18" s="423">
        <v>0</v>
      </c>
      <c r="N18" s="109">
        <v>0</v>
      </c>
      <c r="O18" s="110"/>
      <c r="P18" s="135">
        <v>0</v>
      </c>
      <c r="Q18" s="135">
        <v>0</v>
      </c>
      <c r="R18" s="109">
        <v>0</v>
      </c>
      <c r="S18" s="110"/>
      <c r="T18" s="135">
        <v>0</v>
      </c>
      <c r="U18" s="135">
        <v>0</v>
      </c>
      <c r="V18" s="109">
        <f>SUM(T18:U18)</f>
        <v>0</v>
      </c>
      <c r="W18" s="110"/>
      <c r="X18" s="135">
        <v>0</v>
      </c>
      <c r="Y18" s="135">
        <v>0</v>
      </c>
      <c r="Z18" s="109">
        <f>SUM(X18:Y18)</f>
        <v>0</v>
      </c>
    </row>
    <row r="19" spans="1:27" s="119" customFormat="1">
      <c r="A19" s="111"/>
      <c r="B19" s="112" t="s">
        <v>42</v>
      </c>
      <c r="C19" s="113"/>
      <c r="D19" s="114">
        <f>SUM(D15:D18)</f>
        <v>0</v>
      </c>
      <c r="E19" s="114">
        <f>SUM(E15:E18)</f>
        <v>0</v>
      </c>
      <c r="F19" s="115">
        <f>SUM(F15:F18)</f>
        <v>0</v>
      </c>
      <c r="G19" s="112"/>
      <c r="H19" s="136">
        <v>0</v>
      </c>
      <c r="I19" s="136">
        <v>0</v>
      </c>
      <c r="J19" s="116">
        <v>0</v>
      </c>
      <c r="K19" s="117"/>
      <c r="L19" s="136">
        <v>0</v>
      </c>
      <c r="M19" s="136">
        <v>0</v>
      </c>
      <c r="N19" s="116">
        <v>0</v>
      </c>
      <c r="O19" s="117"/>
      <c r="P19" s="136">
        <v>0</v>
      </c>
      <c r="Q19" s="136">
        <v>0</v>
      </c>
      <c r="R19" s="116">
        <v>0</v>
      </c>
      <c r="S19" s="117"/>
      <c r="T19" s="136">
        <f>SUM(T15:T18)</f>
        <v>0</v>
      </c>
      <c r="U19" s="136">
        <f>SUM(U15:U18)</f>
        <v>0</v>
      </c>
      <c r="V19" s="116">
        <f>SUM(V15:V18)</f>
        <v>0</v>
      </c>
      <c r="W19" s="117"/>
      <c r="X19" s="136">
        <f>SUM(X15:X18)</f>
        <v>0</v>
      </c>
      <c r="Y19" s="136">
        <f>SUM(Y15:Y18)</f>
        <v>0</v>
      </c>
      <c r="Z19" s="116">
        <f>SUM(Z15:Z18)</f>
        <v>0</v>
      </c>
      <c r="AA19" s="111"/>
    </row>
    <row r="20" spans="1:27" ht="2.1" customHeight="1">
      <c r="B20" s="120"/>
      <c r="C20" s="120"/>
      <c r="D20" s="121"/>
      <c r="E20" s="121"/>
      <c r="F20" s="122"/>
      <c r="G20" s="120"/>
      <c r="H20" s="123"/>
      <c r="I20" s="123"/>
      <c r="J20" s="124"/>
      <c r="K20" s="125"/>
      <c r="L20" s="123">
        <v>0</v>
      </c>
      <c r="M20" s="126">
        <v>0</v>
      </c>
      <c r="N20" s="124">
        <v>0</v>
      </c>
      <c r="O20" s="125"/>
      <c r="P20" s="123">
        <v>0</v>
      </c>
      <c r="Q20" s="126">
        <v>0</v>
      </c>
      <c r="R20" s="124">
        <v>0</v>
      </c>
      <c r="S20" s="125"/>
      <c r="T20" s="123"/>
      <c r="U20" s="126"/>
      <c r="V20" s="124"/>
      <c r="W20" s="125"/>
      <c r="X20" s="123"/>
      <c r="Y20" s="126"/>
      <c r="Z20" s="124"/>
    </row>
    <row r="21" spans="1:27" s="137" customFormat="1" ht="3" customHeight="1">
      <c r="B21" s="138"/>
      <c r="C21" s="138"/>
      <c r="D21" s="139"/>
      <c r="E21" s="139"/>
      <c r="F21" s="140"/>
      <c r="G21" s="138"/>
      <c r="H21" s="141"/>
      <c r="I21" s="141"/>
      <c r="J21" s="131"/>
      <c r="K21" s="131"/>
      <c r="L21" s="141"/>
      <c r="M21" s="142"/>
      <c r="N21" s="131"/>
      <c r="O21" s="131"/>
      <c r="P21" s="141"/>
      <c r="Q21" s="142"/>
      <c r="R21" s="131"/>
      <c r="S21" s="131"/>
      <c r="T21" s="141"/>
      <c r="U21" s="142"/>
      <c r="V21" s="131"/>
      <c r="W21" s="131"/>
      <c r="X21" s="141"/>
      <c r="Y21" s="142"/>
      <c r="Z21" s="131"/>
    </row>
    <row r="22" spans="1:27" s="119" customFormat="1">
      <c r="A22" s="111"/>
      <c r="B22" s="143" t="s">
        <v>37</v>
      </c>
      <c r="C22" s="143"/>
      <c r="D22" s="144">
        <f>D12+D19</f>
        <v>7.4210666665999998</v>
      </c>
      <c r="E22" s="144">
        <f>E12+E19</f>
        <v>0</v>
      </c>
      <c r="F22" s="145">
        <f>F12+F19</f>
        <v>7.4210666665999998</v>
      </c>
      <c r="G22" s="143"/>
      <c r="H22" s="144">
        <f>H12+H19</f>
        <v>7.8623666666000007</v>
      </c>
      <c r="I22" s="144">
        <f>I12+I19</f>
        <v>0</v>
      </c>
      <c r="J22" s="145">
        <f>J12+J19</f>
        <v>7.8623666666000007</v>
      </c>
      <c r="K22" s="146"/>
      <c r="L22" s="144">
        <f>L12+L19</f>
        <v>7.7200724366000006</v>
      </c>
      <c r="M22" s="144">
        <f>M12+M19</f>
        <v>0</v>
      </c>
      <c r="N22" s="145">
        <f>N12+N19</f>
        <v>7.7200724366000006</v>
      </c>
      <c r="O22" s="146"/>
      <c r="P22" s="144">
        <f>P12+P19</f>
        <v>7.8729724366000005</v>
      </c>
      <c r="Q22" s="144">
        <f>Q12+Q19</f>
        <v>0</v>
      </c>
      <c r="R22" s="145">
        <f>R12+R19</f>
        <v>7.8729724366000005</v>
      </c>
      <c r="S22" s="146"/>
      <c r="T22" s="144">
        <f>T12+T19</f>
        <v>7.8000000000000007</v>
      </c>
      <c r="U22" s="144">
        <f>U12+U19</f>
        <v>0</v>
      </c>
      <c r="V22" s="145">
        <f>V12+V19</f>
        <v>7.8000000000000007</v>
      </c>
      <c r="W22" s="146"/>
      <c r="X22" s="147">
        <f>X12+X19</f>
        <v>6.4034724366000004</v>
      </c>
      <c r="Y22" s="148">
        <f>Y12+Y19</f>
        <v>0</v>
      </c>
      <c r="Z22" s="149">
        <f>Z12+Z19</f>
        <v>6.4034724366000004</v>
      </c>
      <c r="AA22" s="111"/>
    </row>
    <row r="23" spans="1:27">
      <c r="B23" s="150" t="s">
        <v>46</v>
      </c>
      <c r="C23" s="151"/>
      <c r="D23" s="152"/>
      <c r="E23" s="152"/>
      <c r="F23" s="153"/>
      <c r="G23" s="151"/>
      <c r="H23" s="135"/>
      <c r="I23" s="135"/>
      <c r="J23" s="154"/>
      <c r="K23" s="154"/>
      <c r="L23" s="135"/>
      <c r="M23" s="135"/>
      <c r="N23" s="154"/>
      <c r="O23" s="154"/>
      <c r="P23" s="135"/>
      <c r="Q23" s="135"/>
      <c r="R23" s="154"/>
      <c r="S23" s="154"/>
      <c r="T23" s="135"/>
      <c r="U23" s="135"/>
      <c r="V23" s="154"/>
      <c r="W23" s="154"/>
      <c r="X23" s="135"/>
      <c r="Y23" s="135"/>
      <c r="Z23" s="154"/>
    </row>
    <row r="24" spans="1:27" ht="27.6">
      <c r="B24" s="155" t="s">
        <v>47</v>
      </c>
      <c r="C24" s="156">
        <v>0</v>
      </c>
      <c r="D24" s="157"/>
      <c r="E24" s="158">
        <v>1.3312000000000004</v>
      </c>
      <c r="F24" s="159"/>
      <c r="G24" s="156">
        <v>0</v>
      </c>
      <c r="H24" s="160"/>
      <c r="I24" s="160">
        <v>1.3311999999999999</v>
      </c>
      <c r="J24" s="161"/>
      <c r="K24" s="156">
        <v>0</v>
      </c>
      <c r="L24" s="160"/>
      <c r="M24" s="160">
        <v>1.3311999999999999</v>
      </c>
      <c r="N24" s="161"/>
      <c r="O24" s="156">
        <v>0</v>
      </c>
      <c r="P24" s="160"/>
      <c r="Q24" s="160">
        <v>1.2</v>
      </c>
      <c r="R24" s="161"/>
      <c r="S24" s="156">
        <v>0</v>
      </c>
      <c r="T24" s="160"/>
      <c r="U24" s="160">
        <v>1.3</v>
      </c>
      <c r="V24" s="161"/>
      <c r="W24" s="156">
        <v>0</v>
      </c>
      <c r="X24" s="160"/>
      <c r="Y24" s="158">
        <v>1.5209999999999999</v>
      </c>
      <c r="Z24" s="161"/>
    </row>
    <row r="25" spans="1:27" s="119" customFormat="1">
      <c r="A25" s="111"/>
      <c r="B25" s="162" t="s">
        <v>42</v>
      </c>
      <c r="C25" s="163">
        <f>SUM(C24)</f>
        <v>0</v>
      </c>
      <c r="D25" s="144"/>
      <c r="E25" s="144">
        <f>E24</f>
        <v>1.3312000000000004</v>
      </c>
      <c r="F25" s="145"/>
      <c r="G25" s="163">
        <f>SUM(G24)</f>
        <v>0</v>
      </c>
      <c r="H25" s="144"/>
      <c r="I25" s="144">
        <f>I24</f>
        <v>1.3311999999999999</v>
      </c>
      <c r="J25" s="145"/>
      <c r="K25" s="146">
        <f>SUM(K24:K24)</f>
        <v>0</v>
      </c>
      <c r="L25" s="164"/>
      <c r="M25" s="147">
        <f>SUM(M24:M24)</f>
        <v>1.3311999999999999</v>
      </c>
      <c r="N25" s="149"/>
      <c r="O25" s="146">
        <f>SUM(O24:O24)</f>
        <v>0</v>
      </c>
      <c r="P25" s="164"/>
      <c r="Q25" s="147">
        <f>SUM(Q24:Q24)</f>
        <v>1.2</v>
      </c>
      <c r="R25" s="149"/>
      <c r="S25" s="146">
        <f>SUM(S24:S24)</f>
        <v>0</v>
      </c>
      <c r="T25" s="164"/>
      <c r="U25" s="147">
        <f>SUM(U24:U24)</f>
        <v>1.3</v>
      </c>
      <c r="V25" s="149"/>
      <c r="W25" s="146">
        <f>SUM(W24:W24)</f>
        <v>0</v>
      </c>
      <c r="X25" s="164"/>
      <c r="Y25" s="147">
        <f>SUM(Y24:Y24)</f>
        <v>1.5209999999999999</v>
      </c>
      <c r="Z25" s="149"/>
      <c r="AA25" s="111"/>
    </row>
    <row r="26" spans="1:27" s="137" customFormat="1">
      <c r="B26" s="138"/>
      <c r="C26" s="138"/>
      <c r="D26" s="139"/>
      <c r="E26" s="139"/>
      <c r="F26" s="140"/>
      <c r="G26" s="138"/>
      <c r="H26" s="141"/>
      <c r="I26" s="141"/>
      <c r="J26" s="131"/>
      <c r="K26" s="131"/>
      <c r="L26" s="141"/>
      <c r="M26" s="142"/>
      <c r="N26" s="131"/>
      <c r="O26" s="131"/>
      <c r="P26" s="141"/>
      <c r="Q26" s="142"/>
      <c r="R26" s="131"/>
      <c r="S26" s="131"/>
      <c r="T26" s="141"/>
      <c r="U26" s="142"/>
      <c r="V26" s="131"/>
      <c r="W26" s="131"/>
      <c r="X26" s="141"/>
      <c r="Y26" s="142"/>
      <c r="Z26" s="131"/>
    </row>
    <row r="27" spans="1:27" s="119" customFormat="1">
      <c r="A27" s="111"/>
      <c r="B27" s="143" t="s">
        <v>48</v>
      </c>
      <c r="C27" s="165">
        <f>C25</f>
        <v>0</v>
      </c>
      <c r="D27" s="166"/>
      <c r="E27" s="166"/>
      <c r="F27" s="167"/>
      <c r="G27" s="165">
        <f>G25</f>
        <v>0</v>
      </c>
      <c r="H27" s="166"/>
      <c r="I27" s="166"/>
      <c r="J27" s="168"/>
      <c r="K27" s="169">
        <f>K25</f>
        <v>0</v>
      </c>
      <c r="L27" s="166"/>
      <c r="M27" s="166"/>
      <c r="N27" s="167"/>
      <c r="O27" s="169">
        <f>O25</f>
        <v>0</v>
      </c>
      <c r="P27" s="166"/>
      <c r="Q27" s="166"/>
      <c r="R27" s="167"/>
      <c r="S27" s="169">
        <f>S25</f>
        <v>0</v>
      </c>
      <c r="T27" s="166"/>
      <c r="U27" s="166"/>
      <c r="V27" s="167"/>
      <c r="W27" s="169">
        <f>W25</f>
        <v>0</v>
      </c>
      <c r="X27" s="166"/>
      <c r="Y27" s="166"/>
      <c r="Z27" s="167"/>
      <c r="AA27" s="111"/>
    </row>
    <row r="28" spans="1:27" s="369" customFormat="1" ht="33.75" customHeight="1"/>
    <row r="29" spans="1:27" s="85" customFormat="1" ht="20.25" customHeight="1">
      <c r="A29" s="83"/>
      <c r="B29" s="170"/>
      <c r="C29" s="669" t="s">
        <v>17</v>
      </c>
      <c r="D29" s="669"/>
      <c r="E29" s="669"/>
      <c r="F29" s="669"/>
      <c r="G29" s="669" t="s">
        <v>18</v>
      </c>
      <c r="H29" s="669"/>
      <c r="I29" s="669"/>
      <c r="J29" s="669" t="s">
        <v>17</v>
      </c>
      <c r="K29" s="669" t="s">
        <v>19</v>
      </c>
      <c r="L29" s="669"/>
      <c r="M29" s="669"/>
      <c r="N29" s="669" t="s">
        <v>17</v>
      </c>
      <c r="O29" s="669" t="s">
        <v>20</v>
      </c>
      <c r="P29" s="669"/>
      <c r="Q29" s="669"/>
      <c r="R29" s="669" t="s">
        <v>17</v>
      </c>
      <c r="S29" s="669" t="s">
        <v>21</v>
      </c>
      <c r="T29" s="669"/>
      <c r="U29" s="669"/>
      <c r="V29" s="669" t="s">
        <v>17</v>
      </c>
      <c r="W29" s="669" t="s">
        <v>22</v>
      </c>
      <c r="X29" s="669"/>
      <c r="Y29" s="669"/>
      <c r="Z29" s="669" t="s">
        <v>17</v>
      </c>
      <c r="AA29" s="83"/>
    </row>
    <row r="30" spans="1:27" ht="41.4">
      <c r="B30" s="86" t="s">
        <v>33</v>
      </c>
      <c r="C30" s="87" t="s">
        <v>34</v>
      </c>
      <c r="D30" s="88" t="s">
        <v>35</v>
      </c>
      <c r="E30" s="88" t="s">
        <v>36</v>
      </c>
      <c r="F30" s="89" t="s">
        <v>37</v>
      </c>
      <c r="G30" s="87" t="s">
        <v>34</v>
      </c>
      <c r="H30" s="88" t="s">
        <v>35</v>
      </c>
      <c r="I30" s="88" t="s">
        <v>36</v>
      </c>
      <c r="J30" s="89" t="s">
        <v>37</v>
      </c>
      <c r="K30" s="87" t="s">
        <v>34</v>
      </c>
      <c r="L30" s="88" t="s">
        <v>35</v>
      </c>
      <c r="M30" s="88" t="s">
        <v>36</v>
      </c>
      <c r="N30" s="89" t="s">
        <v>37</v>
      </c>
      <c r="O30" s="87" t="s">
        <v>34</v>
      </c>
      <c r="P30" s="88" t="s">
        <v>35</v>
      </c>
      <c r="Q30" s="88" t="s">
        <v>36</v>
      </c>
      <c r="R30" s="89" t="s">
        <v>37</v>
      </c>
      <c r="S30" s="87" t="s">
        <v>34</v>
      </c>
      <c r="T30" s="88" t="s">
        <v>35</v>
      </c>
      <c r="U30" s="88" t="s">
        <v>36</v>
      </c>
      <c r="V30" s="89" t="s">
        <v>37</v>
      </c>
      <c r="W30" s="87" t="s">
        <v>34</v>
      </c>
      <c r="X30" s="88" t="s">
        <v>35</v>
      </c>
      <c r="Y30" s="88" t="s">
        <v>36</v>
      </c>
      <c r="Z30" s="89" t="s">
        <v>37</v>
      </c>
    </row>
    <row r="31" spans="1:27">
      <c r="B31" s="90" t="s">
        <v>38</v>
      </c>
      <c r="C31" s="91"/>
      <c r="D31" s="419">
        <v>1.2248391033000003</v>
      </c>
      <c r="E31" s="419">
        <v>0</v>
      </c>
      <c r="F31" s="420">
        <f t="shared" ref="F31:F36" si="6">SUM(C31:E31)</f>
        <v>1.2248391033000003</v>
      </c>
      <c r="G31" s="94"/>
      <c r="H31" s="419">
        <v>1.2248391033000003</v>
      </c>
      <c r="I31" s="419">
        <v>0</v>
      </c>
      <c r="J31" s="420">
        <f t="shared" ref="J31:J36" si="7">SUM(G31:I31)</f>
        <v>1.2248391033000003</v>
      </c>
      <c r="K31" s="94"/>
      <c r="L31" s="419">
        <v>1.2248391033000003</v>
      </c>
      <c r="M31" s="419">
        <v>0</v>
      </c>
      <c r="N31" s="95">
        <f t="shared" ref="N31:N36" si="8">SUM(L31:M31)</f>
        <v>1.2248391033000003</v>
      </c>
      <c r="O31" s="96"/>
      <c r="P31" s="419">
        <v>1.2248391033000003</v>
      </c>
      <c r="Q31" s="419">
        <v>0</v>
      </c>
      <c r="R31" s="95">
        <f>SUM(P31:Q31)</f>
        <v>1.2248391033000003</v>
      </c>
      <c r="S31" s="96"/>
      <c r="T31" s="419">
        <v>1.2248391033000003</v>
      </c>
      <c r="U31" s="419">
        <v>0</v>
      </c>
      <c r="V31" s="95">
        <f t="shared" ref="V31:V36" si="9">SUM(T31:U31)</f>
        <v>1.2248391033000003</v>
      </c>
      <c r="W31" s="96"/>
      <c r="X31" s="419">
        <v>1.2198746933000002</v>
      </c>
      <c r="Y31" s="419">
        <v>0</v>
      </c>
      <c r="Z31" s="95">
        <f t="shared" ref="Z31:Z36" si="10">SUM(X31:Y31)</f>
        <v>1.2198746933000002</v>
      </c>
    </row>
    <row r="32" spans="1:27">
      <c r="B32" s="97" t="s">
        <v>39</v>
      </c>
      <c r="C32" s="98"/>
      <c r="D32" s="421">
        <v>7.0999999999999994E-2</v>
      </c>
      <c r="E32" s="421">
        <v>0</v>
      </c>
      <c r="F32" s="422">
        <f t="shared" si="6"/>
        <v>7.0999999999999994E-2</v>
      </c>
      <c r="G32" s="101"/>
      <c r="H32" s="421">
        <v>7.0999999999999994E-2</v>
      </c>
      <c r="I32" s="421">
        <v>0</v>
      </c>
      <c r="J32" s="422">
        <f t="shared" si="7"/>
        <v>7.0999999999999994E-2</v>
      </c>
      <c r="K32" s="101"/>
      <c r="L32" s="421">
        <v>7.0999999999999994E-2</v>
      </c>
      <c r="M32" s="421">
        <v>0</v>
      </c>
      <c r="N32" s="102">
        <f t="shared" si="8"/>
        <v>7.0999999999999994E-2</v>
      </c>
      <c r="O32" s="103"/>
      <c r="P32" s="421">
        <v>7.0999999999999994E-2</v>
      </c>
      <c r="Q32" s="421">
        <v>0</v>
      </c>
      <c r="R32" s="102">
        <f>SUM(P32:Q32)</f>
        <v>7.0999999999999994E-2</v>
      </c>
      <c r="S32" s="103"/>
      <c r="T32" s="421">
        <v>7.0999999999999994E-2</v>
      </c>
      <c r="U32" s="421">
        <v>0</v>
      </c>
      <c r="V32" s="102">
        <f t="shared" si="9"/>
        <v>7.0999999999999994E-2</v>
      </c>
      <c r="W32" s="103"/>
      <c r="X32" s="421">
        <v>0.3881</v>
      </c>
      <c r="Y32" s="421">
        <v>0</v>
      </c>
      <c r="Z32" s="102">
        <f t="shared" si="10"/>
        <v>0.3881</v>
      </c>
    </row>
    <row r="33" spans="1:27">
      <c r="B33" s="97" t="s">
        <v>40</v>
      </c>
      <c r="C33" s="98"/>
      <c r="D33" s="421">
        <v>4.3010999999999999</v>
      </c>
      <c r="E33" s="421">
        <v>0</v>
      </c>
      <c r="F33" s="422">
        <f t="shared" si="6"/>
        <v>4.3010999999999999</v>
      </c>
      <c r="G33" s="101"/>
      <c r="H33" s="421">
        <v>4.3010999999999999</v>
      </c>
      <c r="I33" s="421">
        <v>0</v>
      </c>
      <c r="J33" s="422">
        <f t="shared" si="7"/>
        <v>4.3010999999999999</v>
      </c>
      <c r="K33" s="101"/>
      <c r="L33" s="421">
        <v>4.3010999999999999</v>
      </c>
      <c r="M33" s="421">
        <v>0</v>
      </c>
      <c r="N33" s="102">
        <f t="shared" si="8"/>
        <v>4.3010999999999999</v>
      </c>
      <c r="O33" s="103"/>
      <c r="P33" s="421">
        <v>4.3010999999999999</v>
      </c>
      <c r="Q33" s="421">
        <v>0</v>
      </c>
      <c r="R33" s="102">
        <f>SUM(P33:Q33)</f>
        <v>4.3010999999999999</v>
      </c>
      <c r="S33" s="103"/>
      <c r="T33" s="421">
        <v>4.3010999999999999</v>
      </c>
      <c r="U33" s="421">
        <v>0</v>
      </c>
      <c r="V33" s="102">
        <f t="shared" si="9"/>
        <v>4.3010999999999999</v>
      </c>
      <c r="W33" s="103"/>
      <c r="X33" s="421">
        <v>4.3010999999999999</v>
      </c>
      <c r="Y33" s="421">
        <v>0</v>
      </c>
      <c r="Z33" s="102">
        <f t="shared" si="10"/>
        <v>4.3010999999999999</v>
      </c>
    </row>
    <row r="34" spans="1:27">
      <c r="B34" s="249" t="s">
        <v>172</v>
      </c>
      <c r="C34" s="98"/>
      <c r="D34" s="421">
        <v>0.15290000000000001</v>
      </c>
      <c r="E34" s="421">
        <v>0</v>
      </c>
      <c r="F34" s="422">
        <f t="shared" si="6"/>
        <v>0.15290000000000001</v>
      </c>
      <c r="G34" s="101"/>
      <c r="H34" s="421">
        <v>0.15290000000000001</v>
      </c>
      <c r="I34" s="421">
        <v>0</v>
      </c>
      <c r="J34" s="422">
        <f t="shared" si="7"/>
        <v>0.15290000000000001</v>
      </c>
      <c r="K34" s="101"/>
      <c r="L34" s="421">
        <v>0.15290000000000001</v>
      </c>
      <c r="M34" s="421">
        <v>0</v>
      </c>
      <c r="N34" s="102">
        <f t="shared" si="8"/>
        <v>0.15290000000000001</v>
      </c>
      <c r="O34" s="103"/>
      <c r="P34" s="421">
        <v>0.15290000000000001</v>
      </c>
      <c r="Q34" s="421">
        <v>0</v>
      </c>
      <c r="R34" s="102">
        <f>SUM(P34:Q34)</f>
        <v>0.15290000000000001</v>
      </c>
      <c r="S34" s="103"/>
      <c r="T34" s="421">
        <v>0.15290000000000001</v>
      </c>
      <c r="U34" s="421">
        <v>0</v>
      </c>
      <c r="V34" s="102">
        <f t="shared" si="9"/>
        <v>0.15290000000000001</v>
      </c>
      <c r="W34" s="103"/>
      <c r="X34" s="421">
        <v>0.15290000000000001</v>
      </c>
      <c r="Y34" s="421">
        <v>0</v>
      </c>
      <c r="Z34" s="102">
        <f t="shared" si="10"/>
        <v>0.15290000000000001</v>
      </c>
    </row>
    <row r="35" spans="1:27">
      <c r="B35" s="97" t="s">
        <v>41</v>
      </c>
      <c r="C35" s="98"/>
      <c r="D35" s="421">
        <v>0.65363333329999995</v>
      </c>
      <c r="E35" s="421">
        <v>0</v>
      </c>
      <c r="F35" s="422">
        <f t="shared" si="6"/>
        <v>0.65363333329999995</v>
      </c>
      <c r="G35" s="101"/>
      <c r="H35" s="421">
        <v>0.65363333329999995</v>
      </c>
      <c r="I35" s="421">
        <v>0</v>
      </c>
      <c r="J35" s="422">
        <f t="shared" si="7"/>
        <v>0.65363333329999995</v>
      </c>
      <c r="K35" s="101"/>
      <c r="L35" s="421">
        <v>0.65363333329999995</v>
      </c>
      <c r="M35" s="421">
        <v>0</v>
      </c>
      <c r="N35" s="102">
        <f t="shared" si="8"/>
        <v>0.65363333329999995</v>
      </c>
      <c r="O35" s="103"/>
      <c r="P35" s="421">
        <v>0.65363333329999995</v>
      </c>
      <c r="Q35" s="421">
        <v>0</v>
      </c>
      <c r="R35" s="102">
        <f>SUM(P35:Q35)</f>
        <v>0.65363333329999995</v>
      </c>
      <c r="S35" s="103"/>
      <c r="T35" s="421">
        <v>0.65363333329999995</v>
      </c>
      <c r="U35" s="421">
        <v>0</v>
      </c>
      <c r="V35" s="102">
        <f t="shared" si="9"/>
        <v>0.65363333329999995</v>
      </c>
      <c r="W35" s="103"/>
      <c r="X35" s="421">
        <v>0.65363333329999995</v>
      </c>
      <c r="Y35" s="421">
        <v>0</v>
      </c>
      <c r="Z35" s="102">
        <f t="shared" si="10"/>
        <v>0.65363333329999995</v>
      </c>
    </row>
    <row r="36" spans="1:27">
      <c r="B36" s="104" t="s">
        <v>14</v>
      </c>
      <c r="C36" s="105"/>
      <c r="D36" s="423">
        <v>0</v>
      </c>
      <c r="E36" s="423">
        <v>0</v>
      </c>
      <c r="F36" s="424">
        <f t="shared" si="6"/>
        <v>0</v>
      </c>
      <c r="G36" s="108"/>
      <c r="H36" s="423">
        <v>0</v>
      </c>
      <c r="I36" s="423">
        <v>0</v>
      </c>
      <c r="J36" s="424">
        <f t="shared" si="7"/>
        <v>0</v>
      </c>
      <c r="K36" s="108"/>
      <c r="L36" s="423">
        <v>0</v>
      </c>
      <c r="M36" s="423">
        <v>0</v>
      </c>
      <c r="N36" s="109">
        <f t="shared" si="8"/>
        <v>0</v>
      </c>
      <c r="O36" s="110"/>
      <c r="P36" s="423">
        <v>0</v>
      </c>
      <c r="Q36" s="423">
        <v>0</v>
      </c>
      <c r="R36" s="171">
        <v>0</v>
      </c>
      <c r="S36" s="110"/>
      <c r="T36" s="423">
        <v>0</v>
      </c>
      <c r="U36" s="423">
        <v>0</v>
      </c>
      <c r="V36" s="109">
        <f t="shared" si="9"/>
        <v>0</v>
      </c>
      <c r="W36" s="110"/>
      <c r="X36" s="423">
        <v>0</v>
      </c>
      <c r="Y36" s="423">
        <v>0</v>
      </c>
      <c r="Z36" s="109">
        <f t="shared" si="10"/>
        <v>0</v>
      </c>
    </row>
    <row r="37" spans="1:27" s="119" customFormat="1">
      <c r="A37" s="111"/>
      <c r="B37" s="112" t="s">
        <v>42</v>
      </c>
      <c r="C37" s="113"/>
      <c r="D37" s="114">
        <f>SUM(D31:D36)</f>
        <v>6.4034724366000004</v>
      </c>
      <c r="E37" s="114">
        <f>SUM(E31:E36)</f>
        <v>0</v>
      </c>
      <c r="F37" s="115">
        <f>SUM(F31:F36)</f>
        <v>6.4034724366000004</v>
      </c>
      <c r="G37" s="112"/>
      <c r="H37" s="114">
        <f>SUM(H31:H36)</f>
        <v>6.4034724366000004</v>
      </c>
      <c r="I37" s="114">
        <f>SUM(I31:I36)</f>
        <v>0</v>
      </c>
      <c r="J37" s="116">
        <f>SUM(J31:J36)</f>
        <v>6.4034724366000004</v>
      </c>
      <c r="K37" s="117"/>
      <c r="L37" s="118">
        <f>SUM(L31:L36)</f>
        <v>6.4034724366000004</v>
      </c>
      <c r="M37" s="118">
        <f>SUM(M31:M36)</f>
        <v>0</v>
      </c>
      <c r="N37" s="116">
        <f>SUM(N31:N36)</f>
        <v>6.4034724366000004</v>
      </c>
      <c r="O37" s="117"/>
      <c r="P37" s="118">
        <f>SUM(P31:P36)</f>
        <v>6.4034724366000004</v>
      </c>
      <c r="Q37" s="118">
        <f>SUM(Q31:Q36)</f>
        <v>0</v>
      </c>
      <c r="R37" s="116">
        <f>SUM(R31:R36)</f>
        <v>6.4034724366000004</v>
      </c>
      <c r="S37" s="117"/>
      <c r="T37" s="118">
        <f>SUM(T31:T36)</f>
        <v>6.4034724366000004</v>
      </c>
      <c r="U37" s="118">
        <f>SUM(U31:U36)</f>
        <v>0</v>
      </c>
      <c r="V37" s="116">
        <f>SUM(V31:V36)</f>
        <v>6.4034724366000004</v>
      </c>
      <c r="W37" s="117"/>
      <c r="X37" s="118">
        <f>SUM(X31:X36)</f>
        <v>6.7156080266</v>
      </c>
      <c r="Y37" s="118">
        <f>SUM(Y31:Y36)</f>
        <v>0</v>
      </c>
      <c r="Z37" s="116">
        <f>SUM(Z31:Z36)</f>
        <v>6.7156080266</v>
      </c>
      <c r="AA37" s="111"/>
    </row>
    <row r="38" spans="1:27" ht="2.1" customHeight="1">
      <c r="B38" s="120"/>
      <c r="C38" s="120"/>
      <c r="D38" s="121"/>
      <c r="E38" s="121"/>
      <c r="F38" s="122"/>
      <c r="G38" s="120"/>
      <c r="H38" s="123"/>
      <c r="I38" s="123"/>
      <c r="J38" s="124"/>
      <c r="K38" s="125"/>
      <c r="L38" s="123"/>
      <c r="M38" s="126"/>
      <c r="N38" s="124"/>
      <c r="O38" s="125"/>
      <c r="P38" s="123"/>
      <c r="Q38" s="126"/>
      <c r="R38" s="124"/>
      <c r="S38" s="125"/>
      <c r="T38" s="123"/>
      <c r="U38" s="126"/>
      <c r="V38" s="124"/>
      <c r="W38" s="125"/>
      <c r="X38" s="123"/>
      <c r="Y38" s="126"/>
      <c r="Z38" s="124"/>
    </row>
    <row r="39" spans="1:27">
      <c r="B39" s="127" t="s">
        <v>9</v>
      </c>
      <c r="C39" s="127"/>
      <c r="D39" s="128"/>
      <c r="E39" s="128"/>
      <c r="F39" s="127"/>
      <c r="G39" s="127"/>
      <c r="H39" s="129"/>
      <c r="I39" s="130"/>
      <c r="J39" s="130"/>
      <c r="K39" s="130"/>
      <c r="L39" s="129"/>
      <c r="M39" s="130"/>
      <c r="N39" s="131"/>
      <c r="O39" s="130"/>
      <c r="P39" s="129"/>
      <c r="Q39" s="130"/>
      <c r="R39" s="131"/>
      <c r="S39" s="130"/>
      <c r="T39" s="129"/>
      <c r="U39" s="130"/>
      <c r="V39" s="131"/>
      <c r="W39" s="130"/>
      <c r="X39" s="129"/>
      <c r="Y39" s="130"/>
      <c r="Z39" s="131"/>
    </row>
    <row r="40" spans="1:27">
      <c r="B40" s="90" t="s">
        <v>43</v>
      </c>
      <c r="C40" s="91"/>
      <c r="D40" s="419">
        <v>0</v>
      </c>
      <c r="E40" s="419">
        <v>0</v>
      </c>
      <c r="F40" s="420">
        <f>SUM(C40:E40)</f>
        <v>0</v>
      </c>
      <c r="G40" s="94"/>
      <c r="H40" s="419">
        <v>0</v>
      </c>
      <c r="I40" s="419">
        <v>0</v>
      </c>
      <c r="J40" s="420">
        <v>0</v>
      </c>
      <c r="K40" s="96"/>
      <c r="L40" s="419">
        <v>0</v>
      </c>
      <c r="M40" s="419">
        <v>0</v>
      </c>
      <c r="N40" s="95">
        <f>SUM(L40:M40)</f>
        <v>0</v>
      </c>
      <c r="O40" s="96"/>
      <c r="P40" s="419">
        <v>0</v>
      </c>
      <c r="Q40" s="419">
        <v>0</v>
      </c>
      <c r="R40" s="95">
        <f>SUM(P40:Q40)</f>
        <v>0</v>
      </c>
      <c r="S40" s="96"/>
      <c r="T40" s="419">
        <v>0</v>
      </c>
      <c r="U40" s="419">
        <v>0</v>
      </c>
      <c r="V40" s="95">
        <f>SUM(T40:U40)</f>
        <v>0</v>
      </c>
      <c r="W40" s="96"/>
      <c r="X40" s="419">
        <v>0</v>
      </c>
      <c r="Y40" s="419">
        <v>0</v>
      </c>
      <c r="Z40" s="95">
        <f>SUM(X40:Y40)</f>
        <v>0</v>
      </c>
    </row>
    <row r="41" spans="1:27">
      <c r="B41" s="97" t="s">
        <v>44</v>
      </c>
      <c r="C41" s="98"/>
      <c r="D41" s="421">
        <v>0</v>
      </c>
      <c r="E41" s="421">
        <v>0</v>
      </c>
      <c r="F41" s="422">
        <f>SUM(C41:E41)</f>
        <v>0</v>
      </c>
      <c r="G41" s="101"/>
      <c r="H41" s="421">
        <v>0</v>
      </c>
      <c r="I41" s="421">
        <v>0</v>
      </c>
      <c r="J41" s="422">
        <v>0</v>
      </c>
      <c r="K41" s="103"/>
      <c r="L41" s="421">
        <v>0</v>
      </c>
      <c r="M41" s="421">
        <v>0</v>
      </c>
      <c r="N41" s="102">
        <f>SUM(L41:M41)</f>
        <v>0</v>
      </c>
      <c r="O41" s="103"/>
      <c r="P41" s="421">
        <v>0</v>
      </c>
      <c r="Q41" s="421">
        <v>0</v>
      </c>
      <c r="R41" s="102">
        <f>SUM(P41:Q41)</f>
        <v>0</v>
      </c>
      <c r="S41" s="103"/>
      <c r="T41" s="421">
        <v>0</v>
      </c>
      <c r="U41" s="421">
        <v>0</v>
      </c>
      <c r="V41" s="102">
        <f>SUM(T41:U41)</f>
        <v>0</v>
      </c>
      <c r="W41" s="103"/>
      <c r="X41" s="421">
        <v>0</v>
      </c>
      <c r="Y41" s="421">
        <v>0</v>
      </c>
      <c r="Z41" s="102">
        <f>SUM(X41:Y41)</f>
        <v>0</v>
      </c>
    </row>
    <row r="42" spans="1:27">
      <c r="B42" s="97" t="s">
        <v>45</v>
      </c>
      <c r="C42" s="98"/>
      <c r="D42" s="421">
        <v>0</v>
      </c>
      <c r="E42" s="421">
        <v>0</v>
      </c>
      <c r="F42" s="422">
        <f>SUM(C42:E42)</f>
        <v>0</v>
      </c>
      <c r="G42" s="101"/>
      <c r="H42" s="421">
        <v>0</v>
      </c>
      <c r="I42" s="421">
        <v>0</v>
      </c>
      <c r="J42" s="422">
        <v>0</v>
      </c>
      <c r="K42" s="103"/>
      <c r="L42" s="421">
        <v>0</v>
      </c>
      <c r="M42" s="421">
        <v>0</v>
      </c>
      <c r="N42" s="102">
        <f>SUM(L42:M42)</f>
        <v>0</v>
      </c>
      <c r="O42" s="103"/>
      <c r="P42" s="421">
        <v>0</v>
      </c>
      <c r="Q42" s="421">
        <v>0</v>
      </c>
      <c r="R42" s="102">
        <f>SUM(P42:Q42)</f>
        <v>0</v>
      </c>
      <c r="S42" s="103"/>
      <c r="T42" s="421">
        <v>0</v>
      </c>
      <c r="U42" s="421">
        <v>0</v>
      </c>
      <c r="V42" s="102">
        <f>SUM(T42:U42)</f>
        <v>0</v>
      </c>
      <c r="W42" s="103"/>
      <c r="X42" s="421">
        <v>0</v>
      </c>
      <c r="Y42" s="421">
        <v>0</v>
      </c>
      <c r="Z42" s="102">
        <f>SUM(X42:Y42)</f>
        <v>0</v>
      </c>
    </row>
    <row r="43" spans="1:27">
      <c r="B43" s="104" t="s">
        <v>10</v>
      </c>
      <c r="C43" s="134"/>
      <c r="D43" s="423">
        <v>0</v>
      </c>
      <c r="E43" s="423">
        <v>0</v>
      </c>
      <c r="F43" s="424">
        <f>SUM(C43:E43)</f>
        <v>0</v>
      </c>
      <c r="G43" s="108"/>
      <c r="H43" s="423">
        <v>0</v>
      </c>
      <c r="I43" s="423">
        <v>0</v>
      </c>
      <c r="J43" s="424">
        <v>0</v>
      </c>
      <c r="K43" s="110"/>
      <c r="L43" s="423">
        <v>0</v>
      </c>
      <c r="M43" s="423">
        <v>0</v>
      </c>
      <c r="N43" s="109">
        <f>SUM(L43:M43)</f>
        <v>0</v>
      </c>
      <c r="O43" s="110"/>
      <c r="P43" s="423">
        <v>0</v>
      </c>
      <c r="Q43" s="423">
        <v>0</v>
      </c>
      <c r="R43" s="109">
        <f>SUM(P43:Q43)</f>
        <v>0</v>
      </c>
      <c r="S43" s="110"/>
      <c r="T43" s="423">
        <v>0</v>
      </c>
      <c r="U43" s="423">
        <v>0</v>
      </c>
      <c r="V43" s="109">
        <f>SUM(T43:U43)</f>
        <v>0</v>
      </c>
      <c r="W43" s="110"/>
      <c r="X43" s="423">
        <v>0</v>
      </c>
      <c r="Y43" s="423">
        <v>0</v>
      </c>
      <c r="Z43" s="109">
        <f>SUM(X43:Y43)</f>
        <v>0</v>
      </c>
    </row>
    <row r="44" spans="1:27" s="119" customFormat="1">
      <c r="A44" s="111"/>
      <c r="B44" s="112" t="s">
        <v>42</v>
      </c>
      <c r="C44" s="113"/>
      <c r="D44" s="114">
        <f>SUM(D40:D43)</f>
        <v>0</v>
      </c>
      <c r="E44" s="114">
        <f>SUM(E40:E43)</f>
        <v>0</v>
      </c>
      <c r="F44" s="115">
        <f>SUM(F40:F43)</f>
        <v>0</v>
      </c>
      <c r="G44" s="112"/>
      <c r="H44" s="136">
        <v>0</v>
      </c>
      <c r="I44" s="136">
        <v>0</v>
      </c>
      <c r="J44" s="116">
        <v>0</v>
      </c>
      <c r="K44" s="117"/>
      <c r="L44" s="136">
        <f>SUM(L40:L43)</f>
        <v>0</v>
      </c>
      <c r="M44" s="136">
        <f>SUM(M40:M43)</f>
        <v>0</v>
      </c>
      <c r="N44" s="116">
        <f>SUM(N40:N43)</f>
        <v>0</v>
      </c>
      <c r="O44" s="117"/>
      <c r="P44" s="136">
        <f>SUM(P40:P43)</f>
        <v>0</v>
      </c>
      <c r="Q44" s="136">
        <f>SUM(Q40:Q43)</f>
        <v>0</v>
      </c>
      <c r="R44" s="116">
        <f>SUM(R40:R43)</f>
        <v>0</v>
      </c>
      <c r="S44" s="117"/>
      <c r="T44" s="136">
        <f>SUM(T40:T43)</f>
        <v>0</v>
      </c>
      <c r="U44" s="136">
        <f>SUM(U40:U43)</f>
        <v>0</v>
      </c>
      <c r="V44" s="116">
        <f>SUM(V40:V43)</f>
        <v>0</v>
      </c>
      <c r="W44" s="117"/>
      <c r="X44" s="136">
        <f>SUM(X40:X43)</f>
        <v>0</v>
      </c>
      <c r="Y44" s="136">
        <f>SUM(Y40:Y43)</f>
        <v>0</v>
      </c>
      <c r="Z44" s="116">
        <f>SUM(Z40:Z43)</f>
        <v>0</v>
      </c>
      <c r="AA44" s="111"/>
    </row>
    <row r="45" spans="1:27" ht="2.1" customHeight="1">
      <c r="B45" s="120"/>
      <c r="C45" s="120"/>
      <c r="D45" s="121"/>
      <c r="E45" s="121"/>
      <c r="F45" s="122"/>
      <c r="G45" s="120"/>
      <c r="H45" s="123"/>
      <c r="I45" s="123"/>
      <c r="J45" s="124"/>
      <c r="K45" s="125"/>
      <c r="L45" s="123"/>
      <c r="M45" s="126"/>
      <c r="N45" s="124"/>
      <c r="O45" s="125"/>
      <c r="P45" s="123"/>
      <c r="Q45" s="126"/>
      <c r="R45" s="124"/>
      <c r="S45" s="125"/>
      <c r="T45" s="123"/>
      <c r="U45" s="126"/>
      <c r="V45" s="124"/>
      <c r="W45" s="125"/>
      <c r="X45" s="123"/>
      <c r="Y45" s="126"/>
      <c r="Z45" s="124"/>
    </row>
    <row r="46" spans="1:27" s="137" customFormat="1" ht="3" customHeight="1">
      <c r="B46" s="138"/>
      <c r="C46" s="138"/>
      <c r="D46" s="139"/>
      <c r="E46" s="139"/>
      <c r="F46" s="140"/>
      <c r="G46" s="138"/>
      <c r="H46" s="141"/>
      <c r="I46" s="141"/>
      <c r="J46" s="131"/>
      <c r="K46" s="131"/>
      <c r="L46" s="141"/>
      <c r="M46" s="142"/>
      <c r="N46" s="131"/>
      <c r="O46" s="131"/>
      <c r="P46" s="141"/>
      <c r="Q46" s="142"/>
      <c r="R46" s="131"/>
      <c r="S46" s="131"/>
      <c r="T46" s="141"/>
      <c r="U46" s="142"/>
      <c r="V46" s="131"/>
      <c r="W46" s="131"/>
      <c r="X46" s="141"/>
      <c r="Y46" s="142"/>
      <c r="Z46" s="131"/>
    </row>
    <row r="47" spans="1:27" s="119" customFormat="1">
      <c r="A47" s="111"/>
      <c r="B47" s="143" t="s">
        <v>37</v>
      </c>
      <c r="C47" s="143"/>
      <c r="D47" s="144">
        <f>D37+D44</f>
        <v>6.4034724366000004</v>
      </c>
      <c r="E47" s="144">
        <f>E37+E44</f>
        <v>0</v>
      </c>
      <c r="F47" s="145">
        <f>F37+F44</f>
        <v>6.4034724366000004</v>
      </c>
      <c r="G47" s="143"/>
      <c r="H47" s="144">
        <f>H37+H44</f>
        <v>6.4034724366000004</v>
      </c>
      <c r="I47" s="144">
        <f>I37+I44</f>
        <v>0</v>
      </c>
      <c r="J47" s="145">
        <f>J37+J44</f>
        <v>6.4034724366000004</v>
      </c>
      <c r="K47" s="146"/>
      <c r="L47" s="147">
        <f>L37+L44</f>
        <v>6.4034724366000004</v>
      </c>
      <c r="M47" s="148">
        <f>M37+M44</f>
        <v>0</v>
      </c>
      <c r="N47" s="149">
        <f>N37+N44</f>
        <v>6.4034724366000004</v>
      </c>
      <c r="O47" s="146"/>
      <c r="P47" s="147">
        <f>P37+P44</f>
        <v>6.4034724366000004</v>
      </c>
      <c r="Q47" s="148">
        <f>Q37+Q44</f>
        <v>0</v>
      </c>
      <c r="R47" s="149">
        <f>R37+R44</f>
        <v>6.4034724366000004</v>
      </c>
      <c r="S47" s="146"/>
      <c r="T47" s="147">
        <f>T37+T44</f>
        <v>6.4034724366000004</v>
      </c>
      <c r="U47" s="148">
        <f>U37+U44</f>
        <v>0</v>
      </c>
      <c r="V47" s="149">
        <f>V37+V44</f>
        <v>6.4034724366000004</v>
      </c>
      <c r="W47" s="146"/>
      <c r="X47" s="147">
        <f>X37+X44</f>
        <v>6.7156080266</v>
      </c>
      <c r="Y47" s="148">
        <f>Y37+Y44</f>
        <v>0</v>
      </c>
      <c r="Z47" s="149">
        <f>Z37+Z44</f>
        <v>6.7156080266</v>
      </c>
      <c r="AA47" s="111"/>
    </row>
    <row r="48" spans="1:27" s="178" customFormat="1">
      <c r="A48" s="172"/>
      <c r="B48" s="150" t="s">
        <v>46</v>
      </c>
      <c r="C48" s="173"/>
      <c r="D48" s="174"/>
      <c r="E48" s="174"/>
      <c r="F48" s="175"/>
      <c r="G48" s="173"/>
      <c r="H48" s="176"/>
      <c r="I48" s="176"/>
      <c r="J48" s="177"/>
      <c r="K48" s="177"/>
      <c r="L48" s="176"/>
      <c r="M48" s="176"/>
      <c r="N48" s="177"/>
      <c r="O48" s="177"/>
      <c r="P48" s="176"/>
      <c r="Q48" s="176"/>
      <c r="R48" s="177"/>
      <c r="S48" s="177"/>
      <c r="T48" s="176"/>
      <c r="U48" s="176"/>
      <c r="V48" s="177"/>
      <c r="W48" s="177"/>
      <c r="X48" s="176"/>
      <c r="Y48" s="176"/>
      <c r="Z48" s="177"/>
      <c r="AA48" s="172"/>
    </row>
    <row r="49" spans="1:27" ht="27.6">
      <c r="B49" s="502" t="s">
        <v>47</v>
      </c>
      <c r="C49" s="156">
        <v>0</v>
      </c>
      <c r="D49" s="157"/>
      <c r="E49" s="158">
        <v>1.5209999999999999</v>
      </c>
      <c r="F49" s="159"/>
      <c r="G49" s="156">
        <v>0</v>
      </c>
      <c r="H49" s="160"/>
      <c r="I49" s="160">
        <v>1.5209999999999999</v>
      </c>
      <c r="J49" s="161"/>
      <c r="K49" s="156">
        <v>0</v>
      </c>
      <c r="L49" s="160"/>
      <c r="M49" s="158">
        <v>1.5210000000000001</v>
      </c>
      <c r="N49" s="161"/>
      <c r="O49" s="156">
        <v>0</v>
      </c>
      <c r="P49" s="160"/>
      <c r="Q49" s="158">
        <v>1.5210000000000001</v>
      </c>
      <c r="R49" s="161"/>
      <c r="S49" s="156">
        <v>0</v>
      </c>
      <c r="T49" s="160"/>
      <c r="U49" s="158">
        <v>1.5210000000000001</v>
      </c>
      <c r="V49" s="161"/>
      <c r="W49" s="156">
        <v>0</v>
      </c>
      <c r="X49" s="160"/>
      <c r="Y49" s="158">
        <v>1.5209999999999999</v>
      </c>
      <c r="Z49" s="161"/>
    </row>
    <row r="50" spans="1:27" s="119" customFormat="1">
      <c r="A50" s="111"/>
      <c r="B50" s="162" t="s">
        <v>42</v>
      </c>
      <c r="C50" s="163">
        <f>SUM(C49)</f>
        <v>0</v>
      </c>
      <c r="D50" s="144"/>
      <c r="E50" s="147">
        <f>SUM(E49:E49)</f>
        <v>1.5209999999999999</v>
      </c>
      <c r="F50" s="145"/>
      <c r="G50" s="163">
        <f>G49</f>
        <v>0</v>
      </c>
      <c r="H50" s="144"/>
      <c r="I50" s="144">
        <f>I49</f>
        <v>1.5209999999999999</v>
      </c>
      <c r="J50" s="149"/>
      <c r="K50" s="146">
        <f>SUM(K49:K49)</f>
        <v>0</v>
      </c>
      <c r="L50" s="164"/>
      <c r="M50" s="147">
        <f>SUM(M49:M49)</f>
        <v>1.5210000000000001</v>
      </c>
      <c r="N50" s="149"/>
      <c r="O50" s="146">
        <f>SUM(O49:O49)</f>
        <v>0</v>
      </c>
      <c r="P50" s="164"/>
      <c r="Q50" s="147">
        <f>SUM(Q49:Q49)</f>
        <v>1.5210000000000001</v>
      </c>
      <c r="R50" s="149"/>
      <c r="S50" s="146">
        <f>SUM(S49:S49)</f>
        <v>0</v>
      </c>
      <c r="T50" s="164"/>
      <c r="U50" s="147">
        <f>SUM(U49:U49)</f>
        <v>1.5210000000000001</v>
      </c>
      <c r="V50" s="149"/>
      <c r="W50" s="146">
        <f>SUM(W49:W49)</f>
        <v>0</v>
      </c>
      <c r="X50" s="164"/>
      <c r="Y50" s="147">
        <f>SUM(Y49:Y49)</f>
        <v>1.5209999999999999</v>
      </c>
      <c r="Z50" s="149"/>
      <c r="AA50" s="111"/>
    </row>
    <row r="51" spans="1:27" s="137" customFormat="1">
      <c r="B51" s="138"/>
      <c r="C51" s="138"/>
      <c r="D51" s="139"/>
      <c r="E51" s="139"/>
      <c r="F51" s="140"/>
      <c r="G51" s="138"/>
      <c r="H51" s="141"/>
      <c r="I51" s="141"/>
      <c r="J51" s="131"/>
      <c r="K51" s="131"/>
      <c r="L51" s="141"/>
      <c r="M51" s="142"/>
      <c r="N51" s="131"/>
      <c r="O51" s="131"/>
      <c r="P51" s="141"/>
      <c r="Q51" s="142"/>
      <c r="R51" s="131"/>
      <c r="S51" s="131"/>
      <c r="T51" s="141"/>
      <c r="U51" s="142"/>
      <c r="V51" s="131"/>
      <c r="W51" s="131"/>
      <c r="X51" s="141"/>
      <c r="Y51" s="142"/>
      <c r="Z51" s="131"/>
    </row>
    <row r="52" spans="1:27" s="119" customFormat="1">
      <c r="A52" s="111"/>
      <c r="B52" s="143" t="s">
        <v>48</v>
      </c>
      <c r="C52" s="165">
        <f>C50</f>
        <v>0</v>
      </c>
      <c r="D52" s="166"/>
      <c r="E52" s="166"/>
      <c r="F52" s="167"/>
      <c r="G52" s="163">
        <f>G50</f>
        <v>0</v>
      </c>
      <c r="H52" s="166"/>
      <c r="I52" s="166"/>
      <c r="J52" s="168"/>
      <c r="K52" s="169">
        <f>K50</f>
        <v>0</v>
      </c>
      <c r="L52" s="166"/>
      <c r="M52" s="166"/>
      <c r="N52" s="167"/>
      <c r="O52" s="169">
        <f>O50</f>
        <v>0</v>
      </c>
      <c r="P52" s="166"/>
      <c r="Q52" s="166"/>
      <c r="R52" s="167"/>
      <c r="S52" s="169">
        <f>S50</f>
        <v>0</v>
      </c>
      <c r="T52" s="166"/>
      <c r="U52" s="166"/>
      <c r="V52" s="167"/>
      <c r="W52" s="169">
        <f>W50</f>
        <v>0</v>
      </c>
      <c r="X52" s="166"/>
      <c r="Y52" s="166"/>
      <c r="Z52" s="167"/>
      <c r="AA52" s="111"/>
    </row>
    <row r="53" spans="1:27" s="179" customFormat="1">
      <c r="B53" s="180"/>
      <c r="C53" s="181"/>
      <c r="D53" s="181"/>
      <c r="E53" s="181"/>
      <c r="F53" s="182"/>
      <c r="G53" s="183"/>
      <c r="H53" s="184"/>
      <c r="I53" s="185"/>
      <c r="J53" s="183"/>
      <c r="K53" s="183"/>
      <c r="L53" s="184"/>
      <c r="M53" s="185"/>
      <c r="N53" s="183"/>
      <c r="O53" s="183"/>
      <c r="P53" s="184"/>
      <c r="Q53" s="185"/>
      <c r="R53" s="183"/>
      <c r="S53" s="183"/>
      <c r="T53" s="184"/>
      <c r="U53" s="185"/>
      <c r="V53" s="183"/>
      <c r="W53" s="183"/>
      <c r="X53" s="184"/>
      <c r="Y53" s="185"/>
      <c r="Z53" s="183"/>
    </row>
    <row r="54" spans="1:27" s="369" customFormat="1">
      <c r="B54" s="180" t="s">
        <v>23</v>
      </c>
      <c r="C54" s="180"/>
      <c r="D54" s="186"/>
      <c r="E54" s="186"/>
      <c r="F54" s="186"/>
      <c r="G54" s="180"/>
      <c r="H54" s="186"/>
      <c r="I54" s="186"/>
      <c r="J54" s="180"/>
      <c r="K54" s="180"/>
      <c r="L54" s="186"/>
      <c r="M54" s="186"/>
      <c r="N54" s="180"/>
      <c r="O54" s="180"/>
      <c r="P54" s="186"/>
      <c r="Q54" s="186"/>
      <c r="R54" s="180"/>
      <c r="S54" s="180"/>
      <c r="T54" s="186"/>
      <c r="U54" s="186"/>
      <c r="V54" s="180"/>
      <c r="W54" s="180"/>
      <c r="X54" s="186"/>
      <c r="Y54" s="186"/>
      <c r="Z54" s="180"/>
    </row>
    <row r="55" spans="1:27" s="369" customFormat="1">
      <c r="B55" s="180"/>
      <c r="C55" s="137" t="s">
        <v>220</v>
      </c>
      <c r="D55" s="186"/>
      <c r="E55" s="186"/>
      <c r="F55" s="186"/>
      <c r="G55" s="180"/>
      <c r="H55" s="186"/>
      <c r="I55" s="186"/>
      <c r="J55" s="180"/>
      <c r="K55" s="180"/>
      <c r="L55" s="186"/>
      <c r="M55" s="186"/>
      <c r="N55" s="180"/>
      <c r="O55" s="180"/>
      <c r="P55" s="186"/>
      <c r="Q55" s="186"/>
      <c r="R55" s="180"/>
      <c r="S55" s="180"/>
      <c r="T55" s="186"/>
      <c r="U55" s="186"/>
      <c r="V55" s="180"/>
      <c r="W55" s="180"/>
      <c r="X55" s="186"/>
      <c r="Y55" s="186"/>
      <c r="Z55" s="180"/>
    </row>
    <row r="56" spans="1:27" s="369" customFormat="1">
      <c r="B56" s="180"/>
      <c r="C56" s="137" t="s">
        <v>50</v>
      </c>
      <c r="D56" s="186"/>
      <c r="E56" s="186"/>
      <c r="F56" s="186"/>
      <c r="G56" s="180"/>
      <c r="H56" s="186"/>
      <c r="I56" s="186"/>
      <c r="J56" s="180"/>
      <c r="K56" s="180"/>
      <c r="L56" s="186"/>
      <c r="M56" s="186"/>
      <c r="N56" s="180"/>
      <c r="O56" s="180"/>
      <c r="P56" s="186"/>
      <c r="Q56" s="186"/>
      <c r="R56" s="180"/>
      <c r="S56" s="180"/>
      <c r="T56" s="186"/>
      <c r="U56" s="186"/>
      <c r="V56" s="180"/>
      <c r="W56" s="180"/>
      <c r="X56" s="186"/>
      <c r="Y56" s="186"/>
      <c r="Z56" s="180"/>
    </row>
    <row r="57" spans="1:27" s="369" customFormat="1" ht="20.25" customHeight="1"/>
    <row r="58" spans="1:27" s="369" customFormat="1">
      <c r="B58" s="180" t="s">
        <v>34</v>
      </c>
      <c r="C58" s="137" t="s">
        <v>51</v>
      </c>
      <c r="E58" s="186"/>
      <c r="H58" s="186"/>
      <c r="J58" s="180"/>
      <c r="L58" s="186"/>
      <c r="N58" s="180"/>
      <c r="O58" s="137"/>
      <c r="P58" s="186"/>
      <c r="Q58" s="186"/>
      <c r="R58" s="137"/>
      <c r="S58" s="137"/>
      <c r="T58" s="186"/>
      <c r="U58" s="186"/>
      <c r="V58" s="137"/>
      <c r="W58" s="137"/>
      <c r="X58" s="186"/>
      <c r="Y58" s="186"/>
      <c r="Z58" s="137"/>
    </row>
    <row r="59" spans="1:27" s="369" customFormat="1">
      <c r="B59" s="180" t="s">
        <v>52</v>
      </c>
      <c r="C59" s="137" t="s">
        <v>53</v>
      </c>
      <c r="E59" s="186"/>
      <c r="H59" s="186"/>
      <c r="J59" s="180"/>
      <c r="L59" s="186"/>
      <c r="N59" s="180"/>
      <c r="O59" s="137"/>
      <c r="P59" s="186"/>
      <c r="Q59" s="186"/>
      <c r="R59" s="137"/>
      <c r="S59" s="137"/>
      <c r="T59" s="186"/>
      <c r="U59" s="186"/>
      <c r="V59" s="137"/>
      <c r="W59" s="137"/>
      <c r="X59" s="186"/>
      <c r="Y59" s="186"/>
      <c r="Z59" s="137"/>
    </row>
    <row r="60" spans="1:27" s="369" customFormat="1">
      <c r="B60" s="180" t="s">
        <v>36</v>
      </c>
      <c r="C60" s="137" t="s">
        <v>54</v>
      </c>
      <c r="E60" s="186"/>
      <c r="H60" s="186"/>
      <c r="J60" s="180"/>
      <c r="L60" s="186"/>
      <c r="N60" s="180"/>
    </row>
    <row r="61" spans="1:27" s="369" customFormat="1">
      <c r="B61" s="180"/>
      <c r="C61" s="137"/>
      <c r="D61" s="369" t="s">
        <v>55</v>
      </c>
      <c r="E61" s="186"/>
      <c r="H61" s="186"/>
      <c r="J61" s="180"/>
      <c r="L61" s="186"/>
      <c r="N61" s="180"/>
    </row>
    <row r="62" spans="1:27" s="369" customFormat="1">
      <c r="B62" s="180"/>
      <c r="C62" s="137"/>
      <c r="D62" s="369" t="s">
        <v>56</v>
      </c>
      <c r="E62" s="186"/>
      <c r="H62" s="186"/>
      <c r="J62" s="180"/>
      <c r="L62" s="186"/>
      <c r="N62" s="180"/>
    </row>
    <row r="63" spans="1:27" s="369" customFormat="1">
      <c r="B63" s="180" t="s">
        <v>37</v>
      </c>
      <c r="C63" s="137" t="s">
        <v>57</v>
      </c>
      <c r="E63" s="186"/>
      <c r="G63" s="187"/>
      <c r="J63" s="187"/>
      <c r="K63" s="187"/>
      <c r="N63" s="187"/>
      <c r="O63" s="187"/>
      <c r="R63" s="187"/>
      <c r="S63" s="187"/>
      <c r="V63" s="187"/>
      <c r="W63" s="187"/>
      <c r="Z63" s="187"/>
    </row>
    <row r="64" spans="1:27" s="369" customFormat="1">
      <c r="B64" s="180" t="s">
        <v>58</v>
      </c>
      <c r="C64" s="137" t="s">
        <v>59</v>
      </c>
      <c r="E64" s="186"/>
      <c r="H64" s="186"/>
      <c r="J64" s="180"/>
      <c r="L64" s="186"/>
      <c r="N64" s="180"/>
      <c r="O64" s="137"/>
      <c r="P64" s="186"/>
      <c r="Q64" s="186"/>
      <c r="R64" s="137"/>
      <c r="S64" s="137"/>
      <c r="T64" s="186"/>
      <c r="U64" s="186"/>
      <c r="V64" s="137"/>
      <c r="W64" s="137"/>
      <c r="X64" s="186"/>
      <c r="Y64" s="186"/>
      <c r="Z64" s="137"/>
    </row>
    <row r="65" spans="2:26" s="369" customFormat="1">
      <c r="B65" s="187"/>
      <c r="C65" s="187"/>
      <c r="G65" s="187"/>
      <c r="J65" s="187"/>
      <c r="K65" s="187"/>
      <c r="N65" s="187"/>
      <c r="O65" s="187"/>
      <c r="R65" s="187"/>
      <c r="S65" s="187"/>
      <c r="V65" s="187"/>
      <c r="W65" s="187"/>
      <c r="Z65" s="187"/>
    </row>
    <row r="66" spans="2:26" s="369" customFormat="1">
      <c r="B66" s="187"/>
      <c r="C66" s="187"/>
      <c r="G66" s="187"/>
      <c r="J66" s="187"/>
      <c r="K66" s="187"/>
      <c r="N66" s="187"/>
      <c r="O66" s="187"/>
      <c r="R66" s="187"/>
      <c r="S66" s="187"/>
      <c r="V66" s="187"/>
      <c r="W66" s="187"/>
      <c r="Z66" s="187"/>
    </row>
    <row r="67" spans="2:26" s="369" customFormat="1">
      <c r="B67" s="187"/>
      <c r="C67" s="187"/>
      <c r="G67" s="187"/>
      <c r="J67" s="187"/>
      <c r="K67" s="187"/>
      <c r="N67" s="187"/>
      <c r="O67" s="187"/>
      <c r="R67" s="187"/>
      <c r="S67" s="187"/>
      <c r="V67" s="187"/>
      <c r="W67" s="187"/>
      <c r="Z67" s="187"/>
    </row>
    <row r="68" spans="2:26" s="369" customFormat="1">
      <c r="B68" s="187"/>
      <c r="G68" s="187"/>
      <c r="J68" s="187"/>
      <c r="K68" s="187"/>
      <c r="N68" s="187"/>
      <c r="O68" s="187"/>
      <c r="R68" s="187"/>
      <c r="S68" s="187"/>
      <c r="V68" s="187"/>
      <c r="W68" s="187"/>
      <c r="Z68" s="187"/>
    </row>
    <row r="69" spans="2:26" s="369" customFormat="1"/>
    <row r="70" spans="2:26" s="369" customFormat="1"/>
    <row r="71" spans="2:26" s="369" customFormat="1"/>
    <row r="72" spans="2:26" s="369" customFormat="1"/>
    <row r="73" spans="2:26" s="369" customFormat="1"/>
    <row r="74" spans="2:26" s="369" customFormat="1"/>
    <row r="75" spans="2:26" s="369" customFormat="1"/>
    <row r="76" spans="2:26" s="369" customFormat="1"/>
    <row r="77" spans="2:26" s="369" customFormat="1"/>
    <row r="78" spans="2:26" s="369" customFormat="1"/>
    <row r="79" spans="2:26" s="369" customFormat="1"/>
    <row r="80" spans="2:26" s="369" customFormat="1"/>
    <row r="81" s="369" customFormat="1"/>
    <row r="82" s="369" customFormat="1"/>
    <row r="83" s="369" customFormat="1"/>
    <row r="84" s="369" customFormat="1"/>
    <row r="85" s="369" customFormat="1"/>
    <row r="86" s="369" customFormat="1"/>
    <row r="87" s="369" customFormat="1"/>
    <row r="88" s="369" customFormat="1"/>
    <row r="89" s="369" customFormat="1"/>
    <row r="90" s="369" customFormat="1"/>
    <row r="91" s="369" customFormat="1"/>
    <row r="92" s="369" customFormat="1"/>
    <row r="93" s="369" customFormat="1"/>
    <row r="94" s="369" customFormat="1"/>
    <row r="95" s="369" customFormat="1"/>
    <row r="96" s="369" customFormat="1"/>
    <row r="97" s="369" customFormat="1"/>
    <row r="98" s="369" customFormat="1"/>
    <row r="99" s="369" customFormat="1"/>
    <row r="100" s="369" customFormat="1"/>
    <row r="101" s="369" customFormat="1"/>
    <row r="102" s="369" customFormat="1"/>
    <row r="103" s="369" customFormat="1"/>
    <row r="104" s="369" customFormat="1"/>
    <row r="105" s="369" customFormat="1"/>
    <row r="106" s="369" customFormat="1"/>
    <row r="107" s="369" customFormat="1"/>
    <row r="108" s="369" customFormat="1"/>
    <row r="109" s="369" customFormat="1"/>
    <row r="110" s="369" customFormat="1"/>
    <row r="111" s="369" customFormat="1"/>
    <row r="112" s="369" customFormat="1"/>
    <row r="113" s="369" customFormat="1"/>
    <row r="114" s="369" customFormat="1"/>
    <row r="115" s="369" customFormat="1"/>
    <row r="116" s="369" customFormat="1"/>
    <row r="117" s="369" customFormat="1"/>
    <row r="118" s="369" customFormat="1"/>
    <row r="119" s="369" customFormat="1"/>
    <row r="120" s="369" customFormat="1"/>
    <row r="121" s="369" customFormat="1"/>
    <row r="122" s="369" customFormat="1"/>
    <row r="123" s="369" customFormat="1"/>
    <row r="124" s="369" customFormat="1"/>
    <row r="125" s="369" customFormat="1"/>
    <row r="126" s="369" customFormat="1"/>
    <row r="127" s="369" customFormat="1"/>
    <row r="128" s="369" customFormat="1"/>
    <row r="129" s="369" customFormat="1"/>
    <row r="130" s="369" customFormat="1"/>
    <row r="131" s="369" customFormat="1"/>
    <row r="132" s="369" customFormat="1"/>
    <row r="133" s="369" customFormat="1"/>
    <row r="134" s="369" customFormat="1"/>
    <row r="135" s="369" customFormat="1"/>
    <row r="136" s="369" customFormat="1"/>
    <row r="137" s="369" customFormat="1"/>
    <row r="138" s="369" customFormat="1"/>
    <row r="139" s="369" customFormat="1"/>
    <row r="140" s="369" customFormat="1"/>
    <row r="141" s="369" customFormat="1"/>
    <row r="142" s="369" customFormat="1"/>
    <row r="143" s="369" customFormat="1"/>
    <row r="144" s="369" customFormat="1"/>
    <row r="145" s="369" customFormat="1"/>
    <row r="146" s="369" customFormat="1"/>
    <row r="147" s="369" customFormat="1"/>
    <row r="148" s="369" customFormat="1"/>
    <row r="149" s="369" customFormat="1"/>
    <row r="150" s="369" customFormat="1"/>
    <row r="151" s="369" customFormat="1"/>
    <row r="152" s="369" customFormat="1"/>
    <row r="153" s="369" customFormat="1"/>
    <row r="154" s="369" customFormat="1"/>
    <row r="155" s="369" customFormat="1"/>
    <row r="156" s="369" customFormat="1"/>
    <row r="157" s="369" customFormat="1"/>
    <row r="158" s="369" customFormat="1"/>
    <row r="159" s="369" customFormat="1"/>
    <row r="160" s="369" customFormat="1"/>
    <row r="161" s="369" customFormat="1"/>
    <row r="162" s="369" customFormat="1"/>
    <row r="163" s="369" customFormat="1"/>
    <row r="164" s="369" customFormat="1"/>
    <row r="165" s="369" customFormat="1"/>
    <row r="166" s="369" customFormat="1"/>
    <row r="167" s="369" customFormat="1"/>
    <row r="168" s="369" customFormat="1"/>
    <row r="169" s="369" customFormat="1"/>
    <row r="170" s="369" customFormat="1"/>
    <row r="171" s="369" customFormat="1"/>
    <row r="172" s="369" customFormat="1"/>
    <row r="173" s="369" customFormat="1"/>
    <row r="174" s="369" customFormat="1"/>
    <row r="175" s="369" customFormat="1"/>
    <row r="176" s="369" customFormat="1"/>
    <row r="177" s="369" customFormat="1"/>
    <row r="178" s="369" customFormat="1"/>
    <row r="179" s="369" customFormat="1"/>
    <row r="180" s="369" customFormat="1"/>
    <row r="181" s="369" customFormat="1"/>
    <row r="182" s="369" customFormat="1"/>
    <row r="183" s="369" customFormat="1"/>
    <row r="184" s="369" customFormat="1"/>
    <row r="185" s="369" customFormat="1"/>
    <row r="186" s="369" customFormat="1"/>
    <row r="187" s="369" customFormat="1"/>
    <row r="188" s="369" customFormat="1"/>
    <row r="189" s="369" customFormat="1"/>
    <row r="190" s="369" customFormat="1"/>
    <row r="191" s="369" customFormat="1"/>
    <row r="192" s="369" customFormat="1"/>
    <row r="193" s="369" customFormat="1"/>
    <row r="194" s="369" customFormat="1"/>
    <row r="195" s="369" customFormat="1"/>
    <row r="196" s="369" customFormat="1"/>
    <row r="197" s="369" customFormat="1"/>
    <row r="198" s="369" customFormat="1"/>
    <row r="199" s="369" customFormat="1"/>
    <row r="200" s="369" customFormat="1"/>
    <row r="201" s="369" customFormat="1"/>
    <row r="202" s="369" customFormat="1"/>
    <row r="203" s="369" customFormat="1"/>
    <row r="204" s="369" customFormat="1"/>
    <row r="205" s="369" customFormat="1"/>
    <row r="206" s="369" customFormat="1"/>
    <row r="207" s="369" customFormat="1"/>
    <row r="208" s="369" customFormat="1"/>
    <row r="209" s="369" customFormat="1"/>
    <row r="210" s="369" customFormat="1"/>
    <row r="211" s="369" customFormat="1"/>
    <row r="212" s="369" customFormat="1"/>
    <row r="213" s="369" customFormat="1"/>
    <row r="214" s="369" customFormat="1"/>
    <row r="215" s="369" customFormat="1"/>
    <row r="216" s="369" customFormat="1"/>
    <row r="217" s="369" customFormat="1"/>
    <row r="218" s="369" customFormat="1"/>
    <row r="219" s="369" customFormat="1"/>
    <row r="220" s="369" customFormat="1"/>
    <row r="221" s="369" customFormat="1"/>
    <row r="222" s="369" customFormat="1"/>
    <row r="223" s="369" customFormat="1"/>
    <row r="224" s="369" customFormat="1"/>
    <row r="225" s="369" customFormat="1"/>
    <row r="226" s="369" customFormat="1"/>
    <row r="227" s="369" customFormat="1"/>
    <row r="228" s="369" customFormat="1"/>
    <row r="229" s="369" customFormat="1"/>
    <row r="230" s="369" customFormat="1"/>
    <row r="231" s="369" customFormat="1"/>
    <row r="232" s="369" customFormat="1"/>
    <row r="233" s="369" customFormat="1"/>
    <row r="234" s="369" customFormat="1"/>
    <row r="235" s="369" customFormat="1"/>
    <row r="236" s="369" customFormat="1"/>
    <row r="237" s="369" customFormat="1"/>
    <row r="238" s="369" customFormat="1"/>
    <row r="239" s="369" customFormat="1"/>
    <row r="240" s="369" customFormat="1"/>
    <row r="241" s="369" customFormat="1"/>
    <row r="242" s="369" customFormat="1"/>
    <row r="243" s="369" customFormat="1"/>
    <row r="244" s="369" customFormat="1"/>
    <row r="245" s="369" customFormat="1"/>
    <row r="246" s="369" customFormat="1"/>
    <row r="247" s="369" customFormat="1"/>
    <row r="248" s="369" customFormat="1"/>
    <row r="249" s="369" customFormat="1"/>
    <row r="250" s="369" customFormat="1"/>
    <row r="251" s="369" customFormat="1"/>
    <row r="252" s="369" customFormat="1"/>
    <row r="253" s="369" customFormat="1"/>
    <row r="254" s="369" customFormat="1"/>
    <row r="255" s="369" customFormat="1"/>
    <row r="256" s="369" customFormat="1"/>
    <row r="257" s="369" customFormat="1"/>
    <row r="258" s="369" customFormat="1"/>
    <row r="259" s="369" customFormat="1"/>
    <row r="260" s="369" customFormat="1"/>
    <row r="261" s="369" customFormat="1"/>
    <row r="262" s="369" customFormat="1"/>
    <row r="263" s="369" customFormat="1"/>
    <row r="264" s="369" customFormat="1"/>
    <row r="265" s="369" customFormat="1"/>
    <row r="266" s="369" customFormat="1"/>
    <row r="267" s="369" customFormat="1"/>
    <row r="268" s="369" customFormat="1"/>
    <row r="269" s="369" customFormat="1"/>
    <row r="270" s="369" customFormat="1"/>
    <row r="271" s="369" customFormat="1"/>
  </sheetData>
  <mergeCells count="13">
    <mergeCell ref="B1:Z1"/>
    <mergeCell ref="W29:Z29"/>
    <mergeCell ref="C4:F4"/>
    <mergeCell ref="G4:J4"/>
    <mergeCell ref="K4:N4"/>
    <mergeCell ref="O4:R4"/>
    <mergeCell ref="S4:V4"/>
    <mergeCell ref="W4:Z4"/>
    <mergeCell ref="C29:F29"/>
    <mergeCell ref="G29:J29"/>
    <mergeCell ref="K29:N29"/>
    <mergeCell ref="O29:R29"/>
    <mergeCell ref="S29:V29"/>
  </mergeCells>
  <printOptions horizontalCentered="1"/>
  <pageMargins left="0.17" right="0.17" top="0.59" bottom="0.33" header="0.17" footer="0.15"/>
  <pageSetup scale="53" orientation="landscape" r:id="rId1"/>
  <headerFooter alignWithMargins="0">
    <oddFooter>&amp;L&amp;"Calibri,Bold"&amp;F&amp;C&amp;"Calibri,Bold"&amp;K000000‐ Public  ‐&amp;R&amp;"Calibri,Bold"&amp;12A-&amp;P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A271"/>
  <sheetViews>
    <sheetView view="pageBreakPreview" zoomScale="80" zoomScaleNormal="80" zoomScaleSheetLayoutView="80" zoomScalePageLayoutView="86" workbookViewId="0">
      <selection sqref="A1:Z1"/>
    </sheetView>
  </sheetViews>
  <sheetFormatPr defaultColWidth="9.28515625" defaultRowHeight="13.8"/>
  <cols>
    <col min="1" max="1" width="1.85546875" style="369" customWidth="1"/>
    <col min="2" max="2" width="42" style="71" customWidth="1"/>
    <col min="3" max="5" width="11" style="71" customWidth="1"/>
    <col min="6" max="6" width="12.7109375" style="71" customWidth="1"/>
    <col min="7" max="9" width="11" style="71" customWidth="1"/>
    <col min="10" max="10" width="12.7109375" style="71" customWidth="1"/>
    <col min="11" max="13" width="11" style="71" customWidth="1"/>
    <col min="14" max="14" width="12.7109375" style="71" customWidth="1"/>
    <col min="15" max="17" width="11" style="71" customWidth="1"/>
    <col min="18" max="18" width="12.7109375" style="71" customWidth="1"/>
    <col min="19" max="21" width="11" style="71" customWidth="1"/>
    <col min="22" max="22" width="12.7109375" style="71" customWidth="1"/>
    <col min="23" max="25" width="11" style="71" customWidth="1"/>
    <col min="26" max="26" width="12.7109375" style="71" customWidth="1"/>
    <col min="27" max="27" width="4.42578125" style="369" customWidth="1"/>
    <col min="28" max="115" width="9.28515625" style="71" customWidth="1"/>
    <col min="116" max="116" width="10.7109375" style="71" customWidth="1"/>
    <col min="117" max="16384" width="9.28515625" style="71"/>
  </cols>
  <sheetData>
    <row r="1" spans="1:27" ht="42.6" customHeight="1">
      <c r="A1" s="667" t="s">
        <v>377</v>
      </c>
      <c r="B1" s="667"/>
      <c r="C1" s="667"/>
      <c r="D1" s="667"/>
      <c r="E1" s="667"/>
      <c r="F1" s="667"/>
      <c r="G1" s="667"/>
      <c r="H1" s="667"/>
      <c r="I1" s="667"/>
      <c r="J1" s="667"/>
      <c r="K1" s="667"/>
      <c r="L1" s="667"/>
      <c r="M1" s="667"/>
      <c r="N1" s="667"/>
      <c r="O1" s="667"/>
      <c r="P1" s="667"/>
      <c r="Q1" s="667"/>
      <c r="R1" s="667"/>
      <c r="S1" s="667"/>
      <c r="T1" s="667"/>
      <c r="U1" s="667"/>
      <c r="V1" s="667"/>
      <c r="W1" s="667"/>
      <c r="X1" s="667"/>
      <c r="Y1" s="667"/>
      <c r="Z1" s="667"/>
    </row>
    <row r="2" spans="1:27" s="81" customFormat="1" ht="21" customHeight="1">
      <c r="B2" s="82" t="s">
        <v>179</v>
      </c>
    </row>
    <row r="3" spans="1:27" s="369" customFormat="1" ht="19.5" customHeight="1"/>
    <row r="4" spans="1:27" s="85" customFormat="1" ht="20.25" customHeight="1">
      <c r="A4" s="83"/>
      <c r="B4" s="84">
        <v>2017</v>
      </c>
      <c r="C4" s="669" t="s">
        <v>1</v>
      </c>
      <c r="D4" s="669"/>
      <c r="E4" s="669"/>
      <c r="F4" s="669"/>
      <c r="G4" s="669" t="s">
        <v>2</v>
      </c>
      <c r="H4" s="669"/>
      <c r="I4" s="669"/>
      <c r="J4" s="669"/>
      <c r="K4" s="669" t="s">
        <v>3</v>
      </c>
      <c r="L4" s="669"/>
      <c r="M4" s="669"/>
      <c r="N4" s="669"/>
      <c r="O4" s="669" t="s">
        <v>4</v>
      </c>
      <c r="P4" s="669"/>
      <c r="Q4" s="669"/>
      <c r="R4" s="669"/>
      <c r="S4" s="669" t="s">
        <v>5</v>
      </c>
      <c r="T4" s="669"/>
      <c r="U4" s="669"/>
      <c r="V4" s="669"/>
      <c r="W4" s="669" t="s">
        <v>6</v>
      </c>
      <c r="X4" s="669"/>
      <c r="Y4" s="669"/>
      <c r="Z4" s="669"/>
      <c r="AA4" s="83"/>
    </row>
    <row r="5" spans="1:27" ht="41.4">
      <c r="B5" s="86" t="s">
        <v>33</v>
      </c>
      <c r="C5" s="87" t="s">
        <v>34</v>
      </c>
      <c r="D5" s="88" t="s">
        <v>35</v>
      </c>
      <c r="E5" s="88" t="s">
        <v>36</v>
      </c>
      <c r="F5" s="89" t="s">
        <v>37</v>
      </c>
      <c r="G5" s="87" t="s">
        <v>34</v>
      </c>
      <c r="H5" s="88" t="s">
        <v>35</v>
      </c>
      <c r="I5" s="88" t="s">
        <v>36</v>
      </c>
      <c r="J5" s="89" t="s">
        <v>37</v>
      </c>
      <c r="K5" s="87" t="s">
        <v>34</v>
      </c>
      <c r="L5" s="88" t="s">
        <v>35</v>
      </c>
      <c r="M5" s="88" t="s">
        <v>36</v>
      </c>
      <c r="N5" s="89" t="s">
        <v>37</v>
      </c>
      <c r="O5" s="87" t="s">
        <v>34</v>
      </c>
      <c r="P5" s="88" t="s">
        <v>35</v>
      </c>
      <c r="Q5" s="88" t="s">
        <v>36</v>
      </c>
      <c r="R5" s="89" t="s">
        <v>37</v>
      </c>
      <c r="S5" s="87" t="s">
        <v>34</v>
      </c>
      <c r="T5" s="88" t="s">
        <v>35</v>
      </c>
      <c r="U5" s="88" t="s">
        <v>36</v>
      </c>
      <c r="V5" s="89" t="s">
        <v>37</v>
      </c>
      <c r="W5" s="87" t="s">
        <v>34</v>
      </c>
      <c r="X5" s="88" t="s">
        <v>35</v>
      </c>
      <c r="Y5" s="88" t="s">
        <v>36</v>
      </c>
      <c r="Z5" s="89" t="s">
        <v>37</v>
      </c>
    </row>
    <row r="6" spans="1:27">
      <c r="B6" s="90" t="s">
        <v>38</v>
      </c>
      <c r="C6" s="91"/>
      <c r="D6" s="419">
        <v>0</v>
      </c>
      <c r="E6" s="419">
        <v>0</v>
      </c>
      <c r="F6" s="420">
        <f t="shared" ref="F6:F11" si="0">SUM(C6:E6)</f>
        <v>0</v>
      </c>
      <c r="G6" s="94"/>
      <c r="H6" s="419">
        <v>0</v>
      </c>
      <c r="I6" s="419">
        <v>0</v>
      </c>
      <c r="J6" s="420">
        <f t="shared" ref="J6:J11" si="1">SUM(G6:I6)</f>
        <v>0</v>
      </c>
      <c r="K6" s="94"/>
      <c r="L6" s="419">
        <v>0</v>
      </c>
      <c r="M6" s="419">
        <v>0</v>
      </c>
      <c r="N6" s="95">
        <f t="shared" ref="N6:N11" si="2">SUM(L6:M6)</f>
        <v>0</v>
      </c>
      <c r="O6" s="96"/>
      <c r="P6" s="419">
        <v>0</v>
      </c>
      <c r="Q6" s="419">
        <v>0</v>
      </c>
      <c r="R6" s="95">
        <f t="shared" ref="R6:R11" si="3">SUM(P6:Q6)</f>
        <v>0</v>
      </c>
      <c r="S6" s="96"/>
      <c r="T6" s="419">
        <v>0</v>
      </c>
      <c r="U6" s="419">
        <v>0</v>
      </c>
      <c r="V6" s="95">
        <f t="shared" ref="V6:V11" si="4">SUM(T6:U6)</f>
        <v>0</v>
      </c>
      <c r="W6" s="96"/>
      <c r="X6" s="419">
        <v>0</v>
      </c>
      <c r="Y6" s="419">
        <v>0</v>
      </c>
      <c r="Z6" s="95">
        <f t="shared" ref="Z6:Z11" si="5">SUM(X6:Y6)</f>
        <v>0</v>
      </c>
    </row>
    <row r="7" spans="1:27">
      <c r="B7" s="97" t="s">
        <v>39</v>
      </c>
      <c r="C7" s="98"/>
      <c r="D7" s="421">
        <v>0</v>
      </c>
      <c r="E7" s="421">
        <v>0</v>
      </c>
      <c r="F7" s="422">
        <f t="shared" si="0"/>
        <v>0</v>
      </c>
      <c r="G7" s="101"/>
      <c r="H7" s="421">
        <v>0</v>
      </c>
      <c r="I7" s="421">
        <v>0</v>
      </c>
      <c r="J7" s="422">
        <f t="shared" si="1"/>
        <v>0</v>
      </c>
      <c r="K7" s="101"/>
      <c r="L7" s="421">
        <v>0</v>
      </c>
      <c r="M7" s="421">
        <v>0</v>
      </c>
      <c r="N7" s="102">
        <f t="shared" si="2"/>
        <v>0</v>
      </c>
      <c r="O7" s="103"/>
      <c r="P7" s="421">
        <v>0</v>
      </c>
      <c r="Q7" s="421">
        <v>0</v>
      </c>
      <c r="R7" s="102">
        <f t="shared" si="3"/>
        <v>0</v>
      </c>
      <c r="S7" s="103"/>
      <c r="T7" s="421">
        <v>0</v>
      </c>
      <c r="U7" s="421">
        <v>0</v>
      </c>
      <c r="V7" s="102">
        <f t="shared" si="4"/>
        <v>0</v>
      </c>
      <c r="W7" s="103"/>
      <c r="X7" s="421">
        <v>0</v>
      </c>
      <c r="Y7" s="421">
        <v>0</v>
      </c>
      <c r="Z7" s="102">
        <f t="shared" si="5"/>
        <v>0</v>
      </c>
    </row>
    <row r="8" spans="1:27">
      <c r="B8" s="97" t="s">
        <v>40</v>
      </c>
      <c r="C8" s="98"/>
      <c r="D8" s="421">
        <v>0</v>
      </c>
      <c r="E8" s="421">
        <v>0</v>
      </c>
      <c r="F8" s="422">
        <f t="shared" si="0"/>
        <v>0</v>
      </c>
      <c r="G8" s="101"/>
      <c r="H8" s="421">
        <v>0</v>
      </c>
      <c r="I8" s="421">
        <v>0</v>
      </c>
      <c r="J8" s="422">
        <f t="shared" si="1"/>
        <v>0</v>
      </c>
      <c r="K8" s="101"/>
      <c r="L8" s="421">
        <v>0</v>
      </c>
      <c r="M8" s="421">
        <v>0</v>
      </c>
      <c r="N8" s="102">
        <f t="shared" si="2"/>
        <v>0</v>
      </c>
      <c r="O8" s="103"/>
      <c r="P8" s="421">
        <v>0</v>
      </c>
      <c r="Q8" s="421">
        <v>0</v>
      </c>
      <c r="R8" s="102">
        <f t="shared" si="3"/>
        <v>0</v>
      </c>
      <c r="S8" s="103"/>
      <c r="T8" s="421">
        <v>0</v>
      </c>
      <c r="U8" s="421">
        <v>0</v>
      </c>
      <c r="V8" s="102">
        <f t="shared" si="4"/>
        <v>0</v>
      </c>
      <c r="W8" s="103"/>
      <c r="X8" s="421">
        <v>0</v>
      </c>
      <c r="Y8" s="421">
        <v>0</v>
      </c>
      <c r="Z8" s="102">
        <f t="shared" si="5"/>
        <v>0</v>
      </c>
    </row>
    <row r="9" spans="1:27">
      <c r="B9" s="249" t="s">
        <v>172</v>
      </c>
      <c r="C9" s="98"/>
      <c r="D9" s="421">
        <v>0</v>
      </c>
      <c r="E9" s="421">
        <v>0</v>
      </c>
      <c r="F9" s="422">
        <f t="shared" si="0"/>
        <v>0</v>
      </c>
      <c r="G9" s="101"/>
      <c r="H9" s="421">
        <v>0</v>
      </c>
      <c r="I9" s="421">
        <v>0</v>
      </c>
      <c r="J9" s="422">
        <f t="shared" si="1"/>
        <v>0</v>
      </c>
      <c r="K9" s="101"/>
      <c r="L9" s="421">
        <v>0</v>
      </c>
      <c r="M9" s="421">
        <v>0</v>
      </c>
      <c r="N9" s="102">
        <f t="shared" si="2"/>
        <v>0</v>
      </c>
      <c r="O9" s="103"/>
      <c r="P9" s="421">
        <v>0</v>
      </c>
      <c r="Q9" s="421">
        <v>0</v>
      </c>
      <c r="R9" s="102">
        <f t="shared" si="3"/>
        <v>0</v>
      </c>
      <c r="S9" s="103"/>
      <c r="T9" s="421">
        <v>0</v>
      </c>
      <c r="U9" s="421">
        <v>0</v>
      </c>
      <c r="V9" s="102">
        <f t="shared" si="4"/>
        <v>0</v>
      </c>
      <c r="W9" s="103"/>
      <c r="X9" s="421">
        <v>0</v>
      </c>
      <c r="Y9" s="421">
        <v>0</v>
      </c>
      <c r="Z9" s="102">
        <f t="shared" si="5"/>
        <v>0</v>
      </c>
    </row>
    <row r="10" spans="1:27">
      <c r="B10" s="97" t="s">
        <v>41</v>
      </c>
      <c r="C10" s="98"/>
      <c r="D10" s="421">
        <v>0</v>
      </c>
      <c r="E10" s="421">
        <v>0</v>
      </c>
      <c r="F10" s="422">
        <f t="shared" si="0"/>
        <v>0</v>
      </c>
      <c r="G10" s="101"/>
      <c r="H10" s="421">
        <v>0</v>
      </c>
      <c r="I10" s="421">
        <v>0</v>
      </c>
      <c r="J10" s="422">
        <f t="shared" si="1"/>
        <v>0</v>
      </c>
      <c r="K10" s="101"/>
      <c r="L10" s="421">
        <v>0</v>
      </c>
      <c r="M10" s="421">
        <v>0</v>
      </c>
      <c r="N10" s="102">
        <f t="shared" si="2"/>
        <v>0</v>
      </c>
      <c r="O10" s="103"/>
      <c r="P10" s="421">
        <v>0</v>
      </c>
      <c r="Q10" s="421">
        <v>0</v>
      </c>
      <c r="R10" s="102">
        <f t="shared" si="3"/>
        <v>0</v>
      </c>
      <c r="S10" s="103"/>
      <c r="T10" s="421">
        <v>0</v>
      </c>
      <c r="U10" s="421">
        <v>0</v>
      </c>
      <c r="V10" s="102">
        <f t="shared" si="4"/>
        <v>0</v>
      </c>
      <c r="W10" s="103"/>
      <c r="X10" s="421">
        <v>0</v>
      </c>
      <c r="Y10" s="421">
        <v>0</v>
      </c>
      <c r="Z10" s="102">
        <f t="shared" si="5"/>
        <v>0</v>
      </c>
    </row>
    <row r="11" spans="1:27">
      <c r="B11" s="104" t="s">
        <v>14</v>
      </c>
      <c r="C11" s="105"/>
      <c r="D11" s="423">
        <v>0</v>
      </c>
      <c r="E11" s="423">
        <v>0</v>
      </c>
      <c r="F11" s="424">
        <f t="shared" si="0"/>
        <v>0</v>
      </c>
      <c r="G11" s="108"/>
      <c r="H11" s="423">
        <v>0</v>
      </c>
      <c r="I11" s="423">
        <v>0</v>
      </c>
      <c r="J11" s="424">
        <f t="shared" si="1"/>
        <v>0</v>
      </c>
      <c r="K11" s="108"/>
      <c r="L11" s="423">
        <v>0</v>
      </c>
      <c r="M11" s="423">
        <v>0</v>
      </c>
      <c r="N11" s="109">
        <f t="shared" si="2"/>
        <v>0</v>
      </c>
      <c r="O11" s="110"/>
      <c r="P11" s="423">
        <v>0</v>
      </c>
      <c r="Q11" s="423">
        <v>0</v>
      </c>
      <c r="R11" s="109">
        <f t="shared" si="3"/>
        <v>0</v>
      </c>
      <c r="S11" s="110"/>
      <c r="T11" s="423">
        <v>0</v>
      </c>
      <c r="U11" s="423">
        <v>0</v>
      </c>
      <c r="V11" s="109">
        <f t="shared" si="4"/>
        <v>0</v>
      </c>
      <c r="W11" s="110"/>
      <c r="X11" s="423">
        <v>0</v>
      </c>
      <c r="Y11" s="423">
        <v>0</v>
      </c>
      <c r="Z11" s="109">
        <f t="shared" si="5"/>
        <v>0</v>
      </c>
    </row>
    <row r="12" spans="1:27" s="119" customFormat="1">
      <c r="A12" s="111"/>
      <c r="B12" s="112" t="s">
        <v>42</v>
      </c>
      <c r="C12" s="113"/>
      <c r="D12" s="114">
        <f>SUM(D6:D11)</f>
        <v>0</v>
      </c>
      <c r="E12" s="114">
        <f>SUM(E6:E11)</f>
        <v>0</v>
      </c>
      <c r="F12" s="115">
        <f>SUM(F6:F11)</f>
        <v>0</v>
      </c>
      <c r="G12" s="112"/>
      <c r="H12" s="114">
        <f>SUM(H6:H11)</f>
        <v>0</v>
      </c>
      <c r="I12" s="114">
        <f>SUM(I6:I11)</f>
        <v>0</v>
      </c>
      <c r="J12" s="116">
        <f>SUM(J6:J11)</f>
        <v>0</v>
      </c>
      <c r="K12" s="117"/>
      <c r="L12" s="118">
        <f>SUM(L6:L11)</f>
        <v>0</v>
      </c>
      <c r="M12" s="118">
        <f>SUM(M6:M11)</f>
        <v>0</v>
      </c>
      <c r="N12" s="116">
        <f>SUM(N6:N11)</f>
        <v>0</v>
      </c>
      <c r="O12" s="117"/>
      <c r="P12" s="118">
        <f>SUM(P6:P11)</f>
        <v>0</v>
      </c>
      <c r="Q12" s="118">
        <f>SUM(Q6:Q11)</f>
        <v>0</v>
      </c>
      <c r="R12" s="116">
        <f>SUM(R6:R11)</f>
        <v>0</v>
      </c>
      <c r="S12" s="117"/>
      <c r="T12" s="118">
        <f>SUM(T6:T11)</f>
        <v>0</v>
      </c>
      <c r="U12" s="118">
        <f>SUM(U6:U11)</f>
        <v>0</v>
      </c>
      <c r="V12" s="116">
        <f>SUM(V6:V11)</f>
        <v>0</v>
      </c>
      <c r="W12" s="117"/>
      <c r="X12" s="118">
        <f>SUM(X6:X11)</f>
        <v>0</v>
      </c>
      <c r="Y12" s="118">
        <f>SUM(Y6:Y11)</f>
        <v>0</v>
      </c>
      <c r="Z12" s="116">
        <f>SUM(Z6:Z11)</f>
        <v>0</v>
      </c>
      <c r="AA12" s="111"/>
    </row>
    <row r="13" spans="1:27" ht="2.1" customHeight="1">
      <c r="B13" s="120"/>
      <c r="C13" s="120"/>
      <c r="D13" s="121"/>
      <c r="E13" s="121"/>
      <c r="F13" s="122"/>
      <c r="G13" s="120"/>
      <c r="H13" s="123"/>
      <c r="I13" s="123"/>
      <c r="J13" s="124"/>
      <c r="K13" s="125"/>
      <c r="L13" s="123"/>
      <c r="M13" s="126"/>
      <c r="N13" s="124"/>
      <c r="O13" s="125"/>
      <c r="P13" s="123"/>
      <c r="Q13" s="126"/>
      <c r="R13" s="124"/>
      <c r="S13" s="125"/>
      <c r="T13" s="123"/>
      <c r="U13" s="126"/>
      <c r="V13" s="124"/>
      <c r="W13" s="125"/>
      <c r="X13" s="123"/>
      <c r="Y13" s="126"/>
      <c r="Z13" s="124"/>
    </row>
    <row r="14" spans="1:27">
      <c r="B14" s="127" t="s">
        <v>9</v>
      </c>
      <c r="C14" s="127"/>
      <c r="D14" s="128"/>
      <c r="E14" s="128"/>
      <c r="F14" s="127"/>
      <c r="G14" s="127"/>
      <c r="H14" s="129"/>
      <c r="I14" s="130"/>
      <c r="J14" s="130"/>
      <c r="K14" s="130"/>
      <c r="L14" s="129"/>
      <c r="M14" s="130"/>
      <c r="N14" s="131"/>
      <c r="O14" s="130"/>
      <c r="P14" s="129"/>
      <c r="Q14" s="130"/>
      <c r="R14" s="131"/>
      <c r="S14" s="130"/>
      <c r="T14" s="129"/>
      <c r="U14" s="130"/>
      <c r="V14" s="131"/>
      <c r="W14" s="130"/>
      <c r="X14" s="129"/>
      <c r="Y14" s="130"/>
      <c r="Z14" s="131"/>
    </row>
    <row r="15" spans="1:27">
      <c r="B15" s="90" t="s">
        <v>43</v>
      </c>
      <c r="C15" s="91"/>
      <c r="D15" s="419">
        <v>0</v>
      </c>
      <c r="E15" s="419">
        <v>0</v>
      </c>
      <c r="F15" s="420">
        <f>SUM(C15:E15)</f>
        <v>0</v>
      </c>
      <c r="G15" s="94"/>
      <c r="H15" s="419">
        <v>0</v>
      </c>
      <c r="I15" s="419">
        <v>0</v>
      </c>
      <c r="J15" s="420">
        <v>0</v>
      </c>
      <c r="K15" s="96"/>
      <c r="L15" s="419">
        <v>0</v>
      </c>
      <c r="M15" s="419">
        <v>0</v>
      </c>
      <c r="N15" s="95">
        <v>0</v>
      </c>
      <c r="O15" s="96"/>
      <c r="P15" s="132">
        <v>0</v>
      </c>
      <c r="Q15" s="132">
        <v>0</v>
      </c>
      <c r="R15" s="95">
        <v>0</v>
      </c>
      <c r="S15" s="96"/>
      <c r="T15" s="132">
        <v>0</v>
      </c>
      <c r="U15" s="132">
        <v>0</v>
      </c>
      <c r="V15" s="95">
        <f>SUM(T15:U15)</f>
        <v>0</v>
      </c>
      <c r="W15" s="96"/>
      <c r="X15" s="132">
        <v>0</v>
      </c>
      <c r="Y15" s="132">
        <v>0</v>
      </c>
      <c r="Z15" s="95">
        <f>SUM(X15:Y15)</f>
        <v>0</v>
      </c>
    </row>
    <row r="16" spans="1:27">
      <c r="B16" s="97" t="s">
        <v>44</v>
      </c>
      <c r="C16" s="98"/>
      <c r="D16" s="421">
        <v>0</v>
      </c>
      <c r="E16" s="421">
        <v>0</v>
      </c>
      <c r="F16" s="422">
        <f>SUM(C16:E16)</f>
        <v>0</v>
      </c>
      <c r="G16" s="101"/>
      <c r="H16" s="421">
        <v>0</v>
      </c>
      <c r="I16" s="421">
        <v>0</v>
      </c>
      <c r="J16" s="422">
        <v>0</v>
      </c>
      <c r="K16" s="103"/>
      <c r="L16" s="421">
        <v>0</v>
      </c>
      <c r="M16" s="421">
        <v>0</v>
      </c>
      <c r="N16" s="102">
        <v>0</v>
      </c>
      <c r="O16" s="103"/>
      <c r="P16" s="133">
        <v>0</v>
      </c>
      <c r="Q16" s="133">
        <v>0</v>
      </c>
      <c r="R16" s="102">
        <v>0</v>
      </c>
      <c r="S16" s="103"/>
      <c r="T16" s="133">
        <v>0</v>
      </c>
      <c r="U16" s="133">
        <v>0</v>
      </c>
      <c r="V16" s="102">
        <f>SUM(T16:U16)</f>
        <v>0</v>
      </c>
      <c r="W16" s="103"/>
      <c r="X16" s="133">
        <v>0</v>
      </c>
      <c r="Y16" s="133">
        <v>0</v>
      </c>
      <c r="Z16" s="102">
        <f>SUM(X16:Y16)</f>
        <v>0</v>
      </c>
    </row>
    <row r="17" spans="1:27">
      <c r="B17" s="97" t="s">
        <v>45</v>
      </c>
      <c r="C17" s="98"/>
      <c r="D17" s="421">
        <v>0</v>
      </c>
      <c r="E17" s="421">
        <v>0</v>
      </c>
      <c r="F17" s="422">
        <f>SUM(C17:E17)</f>
        <v>0</v>
      </c>
      <c r="G17" s="101"/>
      <c r="H17" s="421">
        <v>0</v>
      </c>
      <c r="I17" s="421">
        <v>0</v>
      </c>
      <c r="J17" s="422">
        <v>0</v>
      </c>
      <c r="K17" s="103"/>
      <c r="L17" s="421">
        <v>0</v>
      </c>
      <c r="M17" s="421">
        <v>0</v>
      </c>
      <c r="N17" s="102">
        <v>0</v>
      </c>
      <c r="O17" s="103"/>
      <c r="P17" s="133">
        <v>0</v>
      </c>
      <c r="Q17" s="133">
        <v>0</v>
      </c>
      <c r="R17" s="102">
        <v>0</v>
      </c>
      <c r="S17" s="103"/>
      <c r="T17" s="133">
        <v>0</v>
      </c>
      <c r="U17" s="133">
        <v>0</v>
      </c>
      <c r="V17" s="102">
        <f>SUM(T17:U17)</f>
        <v>0</v>
      </c>
      <c r="W17" s="103"/>
      <c r="X17" s="133">
        <v>0</v>
      </c>
      <c r="Y17" s="133">
        <v>0</v>
      </c>
      <c r="Z17" s="102">
        <f>SUM(X17:Y17)</f>
        <v>0</v>
      </c>
    </row>
    <row r="18" spans="1:27">
      <c r="B18" s="104" t="s">
        <v>10</v>
      </c>
      <c r="C18" s="134"/>
      <c r="D18" s="423">
        <v>0</v>
      </c>
      <c r="E18" s="423">
        <v>0</v>
      </c>
      <c r="F18" s="424">
        <f>SUM(C18:E18)</f>
        <v>0</v>
      </c>
      <c r="G18" s="108"/>
      <c r="H18" s="423">
        <v>0</v>
      </c>
      <c r="I18" s="423">
        <v>0</v>
      </c>
      <c r="J18" s="424">
        <v>0</v>
      </c>
      <c r="K18" s="110"/>
      <c r="L18" s="423">
        <v>0</v>
      </c>
      <c r="M18" s="423">
        <v>0</v>
      </c>
      <c r="N18" s="109">
        <v>0</v>
      </c>
      <c r="O18" s="110"/>
      <c r="P18" s="135">
        <v>0</v>
      </c>
      <c r="Q18" s="135">
        <v>0</v>
      </c>
      <c r="R18" s="109">
        <v>0</v>
      </c>
      <c r="S18" s="110"/>
      <c r="T18" s="135">
        <v>0</v>
      </c>
      <c r="U18" s="135">
        <v>0</v>
      </c>
      <c r="V18" s="109">
        <f>SUM(T18:U18)</f>
        <v>0</v>
      </c>
      <c r="W18" s="110"/>
      <c r="X18" s="135">
        <v>0</v>
      </c>
      <c r="Y18" s="135">
        <v>0</v>
      </c>
      <c r="Z18" s="109">
        <f>SUM(X18:Y18)</f>
        <v>0</v>
      </c>
    </row>
    <row r="19" spans="1:27" s="119" customFormat="1">
      <c r="A19" s="111"/>
      <c r="B19" s="112" t="s">
        <v>42</v>
      </c>
      <c r="C19" s="113"/>
      <c r="D19" s="114">
        <f>SUM(D15:D18)</f>
        <v>0</v>
      </c>
      <c r="E19" s="114">
        <f>SUM(E15:E18)</f>
        <v>0</v>
      </c>
      <c r="F19" s="115">
        <f>SUM(F15:F18)</f>
        <v>0</v>
      </c>
      <c r="G19" s="112"/>
      <c r="H19" s="136">
        <v>0</v>
      </c>
      <c r="I19" s="136">
        <v>0</v>
      </c>
      <c r="J19" s="116">
        <v>0</v>
      </c>
      <c r="K19" s="117"/>
      <c r="L19" s="136">
        <v>0</v>
      </c>
      <c r="M19" s="136">
        <v>0</v>
      </c>
      <c r="N19" s="116">
        <v>0</v>
      </c>
      <c r="O19" s="117"/>
      <c r="P19" s="136">
        <v>0</v>
      </c>
      <c r="Q19" s="136">
        <v>0</v>
      </c>
      <c r="R19" s="116">
        <v>0</v>
      </c>
      <c r="S19" s="117"/>
      <c r="T19" s="136">
        <f>SUM(T15:T18)</f>
        <v>0</v>
      </c>
      <c r="U19" s="136">
        <f>SUM(U15:U18)</f>
        <v>0</v>
      </c>
      <c r="V19" s="116">
        <f>SUM(V15:V18)</f>
        <v>0</v>
      </c>
      <c r="W19" s="117"/>
      <c r="X19" s="136">
        <f>SUM(X15:X18)</f>
        <v>0</v>
      </c>
      <c r="Y19" s="136">
        <f>SUM(Y15:Y18)</f>
        <v>0</v>
      </c>
      <c r="Z19" s="116">
        <f>SUM(Z15:Z18)</f>
        <v>0</v>
      </c>
      <c r="AA19" s="111"/>
    </row>
    <row r="20" spans="1:27" ht="2.1" customHeight="1">
      <c r="B20" s="120"/>
      <c r="C20" s="120"/>
      <c r="D20" s="121"/>
      <c r="E20" s="121"/>
      <c r="F20" s="122"/>
      <c r="G20" s="120"/>
      <c r="H20" s="123"/>
      <c r="I20" s="123"/>
      <c r="J20" s="124"/>
      <c r="K20" s="125"/>
      <c r="L20" s="123">
        <v>0</v>
      </c>
      <c r="M20" s="126">
        <v>0</v>
      </c>
      <c r="N20" s="124">
        <v>0</v>
      </c>
      <c r="O20" s="125"/>
      <c r="P20" s="123">
        <v>0</v>
      </c>
      <c r="Q20" s="126">
        <v>0</v>
      </c>
      <c r="R20" s="124">
        <v>0</v>
      </c>
      <c r="S20" s="125"/>
      <c r="T20" s="123"/>
      <c r="U20" s="126"/>
      <c r="V20" s="124"/>
      <c r="W20" s="125"/>
      <c r="X20" s="123"/>
      <c r="Y20" s="126"/>
      <c r="Z20" s="124"/>
    </row>
    <row r="21" spans="1:27" s="137" customFormat="1" ht="3" customHeight="1">
      <c r="B21" s="138"/>
      <c r="C21" s="138"/>
      <c r="D21" s="139"/>
      <c r="E21" s="139"/>
      <c r="F21" s="140"/>
      <c r="G21" s="138"/>
      <c r="H21" s="141"/>
      <c r="I21" s="141"/>
      <c r="J21" s="131"/>
      <c r="K21" s="131"/>
      <c r="L21" s="141"/>
      <c r="M21" s="142"/>
      <c r="N21" s="131"/>
      <c r="O21" s="131"/>
      <c r="P21" s="141"/>
      <c r="Q21" s="142"/>
      <c r="R21" s="131"/>
      <c r="S21" s="131"/>
      <c r="T21" s="141"/>
      <c r="U21" s="142"/>
      <c r="V21" s="131"/>
      <c r="W21" s="131"/>
      <c r="X21" s="141"/>
      <c r="Y21" s="142"/>
      <c r="Z21" s="131"/>
    </row>
    <row r="22" spans="1:27" s="119" customFormat="1">
      <c r="A22" s="111"/>
      <c r="B22" s="143" t="s">
        <v>37</v>
      </c>
      <c r="C22" s="143"/>
      <c r="D22" s="144">
        <f>D12+D19</f>
        <v>0</v>
      </c>
      <c r="E22" s="144">
        <f>E12+E19</f>
        <v>0</v>
      </c>
      <c r="F22" s="145">
        <f>F12+F19</f>
        <v>0</v>
      </c>
      <c r="G22" s="143"/>
      <c r="H22" s="144">
        <f>H12+H19</f>
        <v>0</v>
      </c>
      <c r="I22" s="144">
        <f>I12+I19</f>
        <v>0</v>
      </c>
      <c r="J22" s="145">
        <f>J12+J19</f>
        <v>0</v>
      </c>
      <c r="K22" s="146"/>
      <c r="L22" s="144">
        <f>L12+L19</f>
        <v>0</v>
      </c>
      <c r="M22" s="144">
        <f>M12+M19</f>
        <v>0</v>
      </c>
      <c r="N22" s="145">
        <f>N12+N19</f>
        <v>0</v>
      </c>
      <c r="O22" s="146"/>
      <c r="P22" s="144">
        <f>P12+P19</f>
        <v>0</v>
      </c>
      <c r="Q22" s="144">
        <f>Q12+Q19</f>
        <v>0</v>
      </c>
      <c r="R22" s="145">
        <f>R12+R19</f>
        <v>0</v>
      </c>
      <c r="S22" s="146"/>
      <c r="T22" s="144">
        <f>T12+T19</f>
        <v>0</v>
      </c>
      <c r="U22" s="144">
        <f>U12+U19</f>
        <v>0</v>
      </c>
      <c r="V22" s="145">
        <f>V12+V19</f>
        <v>0</v>
      </c>
      <c r="W22" s="146"/>
      <c r="X22" s="147">
        <f>X12+X19</f>
        <v>0</v>
      </c>
      <c r="Y22" s="148">
        <f>Y12+Y19</f>
        <v>0</v>
      </c>
      <c r="Z22" s="149">
        <f>Z12+Z19</f>
        <v>0</v>
      </c>
      <c r="AA22" s="111"/>
    </row>
    <row r="23" spans="1:27">
      <c r="B23" s="150" t="s">
        <v>46</v>
      </c>
      <c r="C23" s="151"/>
      <c r="D23" s="152"/>
      <c r="E23" s="152"/>
      <c r="F23" s="153"/>
      <c r="G23" s="151"/>
      <c r="H23" s="135"/>
      <c r="I23" s="135"/>
      <c r="J23" s="154"/>
      <c r="K23" s="154"/>
      <c r="L23" s="135"/>
      <c r="M23" s="135"/>
      <c r="N23" s="154"/>
      <c r="O23" s="154"/>
      <c r="P23" s="135"/>
      <c r="Q23" s="135"/>
      <c r="R23" s="154"/>
      <c r="S23" s="154"/>
      <c r="T23" s="135"/>
      <c r="U23" s="135"/>
      <c r="V23" s="154"/>
      <c r="W23" s="154"/>
      <c r="X23" s="135"/>
      <c r="Y23" s="135"/>
      <c r="Z23" s="154"/>
    </row>
    <row r="24" spans="1:27" ht="27.6">
      <c r="B24" s="155" t="s">
        <v>47</v>
      </c>
      <c r="C24" s="156">
        <v>0</v>
      </c>
      <c r="D24" s="157"/>
      <c r="E24" s="158">
        <v>0</v>
      </c>
      <c r="F24" s="159"/>
      <c r="G24" s="156">
        <v>0</v>
      </c>
      <c r="H24" s="160"/>
      <c r="I24" s="160">
        <v>0</v>
      </c>
      <c r="J24" s="161"/>
      <c r="K24" s="156">
        <v>0</v>
      </c>
      <c r="L24" s="160"/>
      <c r="M24" s="160">
        <v>0</v>
      </c>
      <c r="N24" s="161"/>
      <c r="O24" s="156">
        <v>0</v>
      </c>
      <c r="P24" s="160"/>
      <c r="Q24" s="160">
        <v>0</v>
      </c>
      <c r="R24" s="161"/>
      <c r="S24" s="156">
        <v>0</v>
      </c>
      <c r="T24" s="160"/>
      <c r="U24" s="160">
        <v>0</v>
      </c>
      <c r="V24" s="161"/>
      <c r="W24" s="156">
        <v>0</v>
      </c>
      <c r="X24" s="160"/>
      <c r="Y24" s="158">
        <v>0</v>
      </c>
      <c r="Z24" s="161"/>
    </row>
    <row r="25" spans="1:27" s="119" customFormat="1">
      <c r="A25" s="111"/>
      <c r="B25" s="162" t="s">
        <v>42</v>
      </c>
      <c r="C25" s="163">
        <f>SUM(C24)</f>
        <v>0</v>
      </c>
      <c r="D25" s="144"/>
      <c r="E25" s="144">
        <f>E24</f>
        <v>0</v>
      </c>
      <c r="F25" s="145"/>
      <c r="G25" s="163">
        <f>SUM(G24)</f>
        <v>0</v>
      </c>
      <c r="H25" s="144"/>
      <c r="I25" s="144">
        <f>I24</f>
        <v>0</v>
      </c>
      <c r="J25" s="145"/>
      <c r="K25" s="146">
        <f>SUM(K24:K24)</f>
        <v>0</v>
      </c>
      <c r="L25" s="164"/>
      <c r="M25" s="147">
        <f>SUM(M24:M24)</f>
        <v>0</v>
      </c>
      <c r="N25" s="149"/>
      <c r="O25" s="146">
        <f>SUM(O24:O24)</f>
        <v>0</v>
      </c>
      <c r="P25" s="164"/>
      <c r="Q25" s="147">
        <f>SUM(Q24:Q24)</f>
        <v>0</v>
      </c>
      <c r="R25" s="149"/>
      <c r="S25" s="146">
        <f>SUM(S24:S24)</f>
        <v>0</v>
      </c>
      <c r="T25" s="164"/>
      <c r="U25" s="147">
        <f>SUM(U24:U24)</f>
        <v>0</v>
      </c>
      <c r="V25" s="149"/>
      <c r="W25" s="146">
        <f>SUM(W24:W24)</f>
        <v>0</v>
      </c>
      <c r="X25" s="164"/>
      <c r="Y25" s="147">
        <f>SUM(Y24:Y24)</f>
        <v>0</v>
      </c>
      <c r="Z25" s="149"/>
      <c r="AA25" s="111"/>
    </row>
    <row r="26" spans="1:27" s="137" customFormat="1">
      <c r="B26" s="138"/>
      <c r="C26" s="138"/>
      <c r="D26" s="139"/>
      <c r="E26" s="139"/>
      <c r="F26" s="140"/>
      <c r="G26" s="138"/>
      <c r="H26" s="141"/>
      <c r="I26" s="141"/>
      <c r="J26" s="131"/>
      <c r="K26" s="131"/>
      <c r="L26" s="141"/>
      <c r="M26" s="142"/>
      <c r="N26" s="131"/>
      <c r="O26" s="131"/>
      <c r="P26" s="141"/>
      <c r="Q26" s="142"/>
      <c r="R26" s="131"/>
      <c r="S26" s="131"/>
      <c r="T26" s="141"/>
      <c r="U26" s="142"/>
      <c r="V26" s="131"/>
      <c r="W26" s="131"/>
      <c r="X26" s="141"/>
      <c r="Y26" s="142"/>
      <c r="Z26" s="131"/>
    </row>
    <row r="27" spans="1:27" s="119" customFormat="1">
      <c r="A27" s="111"/>
      <c r="B27" s="143" t="s">
        <v>48</v>
      </c>
      <c r="C27" s="165">
        <f>C25</f>
        <v>0</v>
      </c>
      <c r="D27" s="166"/>
      <c r="E27" s="166"/>
      <c r="F27" s="167"/>
      <c r="G27" s="165">
        <f>G25</f>
        <v>0</v>
      </c>
      <c r="H27" s="166"/>
      <c r="I27" s="166"/>
      <c r="J27" s="168"/>
      <c r="K27" s="169">
        <f>K25</f>
        <v>0</v>
      </c>
      <c r="L27" s="166"/>
      <c r="M27" s="166"/>
      <c r="N27" s="167"/>
      <c r="O27" s="169">
        <f>O25</f>
        <v>0</v>
      </c>
      <c r="P27" s="166"/>
      <c r="Q27" s="166"/>
      <c r="R27" s="167"/>
      <c r="S27" s="169">
        <f>S25</f>
        <v>0</v>
      </c>
      <c r="T27" s="166"/>
      <c r="U27" s="166"/>
      <c r="V27" s="167"/>
      <c r="W27" s="169">
        <f>W25</f>
        <v>0</v>
      </c>
      <c r="X27" s="166"/>
      <c r="Y27" s="166"/>
      <c r="Z27" s="167"/>
      <c r="AA27" s="111"/>
    </row>
    <row r="28" spans="1:27" s="369" customFormat="1" ht="33.75" customHeight="1"/>
    <row r="29" spans="1:27" s="85" customFormat="1" ht="20.25" customHeight="1">
      <c r="A29" s="83"/>
      <c r="B29" s="170"/>
      <c r="C29" s="669" t="s">
        <v>17</v>
      </c>
      <c r="D29" s="669"/>
      <c r="E29" s="669"/>
      <c r="F29" s="669"/>
      <c r="G29" s="669" t="s">
        <v>18</v>
      </c>
      <c r="H29" s="669"/>
      <c r="I29" s="669"/>
      <c r="J29" s="669" t="s">
        <v>17</v>
      </c>
      <c r="K29" s="669" t="s">
        <v>19</v>
      </c>
      <c r="L29" s="669"/>
      <c r="M29" s="669"/>
      <c r="N29" s="669" t="s">
        <v>17</v>
      </c>
      <c r="O29" s="669" t="s">
        <v>20</v>
      </c>
      <c r="P29" s="669"/>
      <c r="Q29" s="669"/>
      <c r="R29" s="669" t="s">
        <v>17</v>
      </c>
      <c r="S29" s="669" t="s">
        <v>21</v>
      </c>
      <c r="T29" s="669"/>
      <c r="U29" s="669"/>
      <c r="V29" s="669" t="s">
        <v>17</v>
      </c>
      <c r="W29" s="669" t="s">
        <v>22</v>
      </c>
      <c r="X29" s="669"/>
      <c r="Y29" s="669"/>
      <c r="Z29" s="669" t="s">
        <v>17</v>
      </c>
      <c r="AA29" s="83"/>
    </row>
    <row r="30" spans="1:27" ht="41.4">
      <c r="B30" s="86" t="s">
        <v>33</v>
      </c>
      <c r="C30" s="87" t="s">
        <v>34</v>
      </c>
      <c r="D30" s="88" t="s">
        <v>35</v>
      </c>
      <c r="E30" s="88" t="s">
        <v>36</v>
      </c>
      <c r="F30" s="89" t="s">
        <v>37</v>
      </c>
      <c r="G30" s="87" t="s">
        <v>34</v>
      </c>
      <c r="H30" s="88" t="s">
        <v>35</v>
      </c>
      <c r="I30" s="88" t="s">
        <v>36</v>
      </c>
      <c r="J30" s="89" t="s">
        <v>37</v>
      </c>
      <c r="K30" s="87" t="s">
        <v>34</v>
      </c>
      <c r="L30" s="88" t="s">
        <v>35</v>
      </c>
      <c r="M30" s="88" t="s">
        <v>36</v>
      </c>
      <c r="N30" s="89" t="s">
        <v>37</v>
      </c>
      <c r="O30" s="87" t="s">
        <v>34</v>
      </c>
      <c r="P30" s="88" t="s">
        <v>35</v>
      </c>
      <c r="Q30" s="88" t="s">
        <v>36</v>
      </c>
      <c r="R30" s="89" t="s">
        <v>37</v>
      </c>
      <c r="S30" s="87" t="s">
        <v>34</v>
      </c>
      <c r="T30" s="88" t="s">
        <v>35</v>
      </c>
      <c r="U30" s="88" t="s">
        <v>36</v>
      </c>
      <c r="V30" s="89" t="s">
        <v>37</v>
      </c>
      <c r="W30" s="87" t="s">
        <v>34</v>
      </c>
      <c r="X30" s="88" t="s">
        <v>35</v>
      </c>
      <c r="Y30" s="88" t="s">
        <v>36</v>
      </c>
      <c r="Z30" s="89" t="s">
        <v>37</v>
      </c>
    </row>
    <row r="31" spans="1:27">
      <c r="B31" s="90" t="s">
        <v>38</v>
      </c>
      <c r="C31" s="91"/>
      <c r="D31" s="419">
        <v>0</v>
      </c>
      <c r="E31" s="419">
        <v>0</v>
      </c>
      <c r="F31" s="420">
        <f t="shared" ref="F31:F36" si="6">SUM(C31:E31)</f>
        <v>0</v>
      </c>
      <c r="G31" s="94"/>
      <c r="H31" s="419">
        <v>0</v>
      </c>
      <c r="I31" s="419">
        <v>0</v>
      </c>
      <c r="J31" s="420">
        <f t="shared" ref="J31:J36" si="7">SUM(G31:I31)</f>
        <v>0</v>
      </c>
      <c r="K31" s="94"/>
      <c r="L31" s="419">
        <v>0</v>
      </c>
      <c r="M31" s="419">
        <v>0</v>
      </c>
      <c r="N31" s="95">
        <f t="shared" ref="N31:N36" si="8">SUM(L31:M31)</f>
        <v>0</v>
      </c>
      <c r="O31" s="96"/>
      <c r="P31" s="419">
        <v>0</v>
      </c>
      <c r="Q31" s="419">
        <v>0</v>
      </c>
      <c r="R31" s="95">
        <f>SUM(P31:Q31)</f>
        <v>0</v>
      </c>
      <c r="S31" s="96"/>
      <c r="T31" s="419">
        <v>0</v>
      </c>
      <c r="U31" s="419">
        <v>0</v>
      </c>
      <c r="V31" s="95">
        <f t="shared" ref="V31:V36" si="9">SUM(T31:U31)</f>
        <v>0</v>
      </c>
      <c r="W31" s="96"/>
      <c r="X31" s="419">
        <v>0</v>
      </c>
      <c r="Y31" s="419">
        <v>0</v>
      </c>
      <c r="Z31" s="95">
        <f t="shared" ref="Z31:Z36" si="10">SUM(X31:Y31)</f>
        <v>0</v>
      </c>
    </row>
    <row r="32" spans="1:27">
      <c r="B32" s="97" t="s">
        <v>39</v>
      </c>
      <c r="C32" s="98"/>
      <c r="D32" s="421">
        <v>0</v>
      </c>
      <c r="E32" s="421">
        <v>0</v>
      </c>
      <c r="F32" s="422">
        <f t="shared" si="6"/>
        <v>0</v>
      </c>
      <c r="G32" s="101"/>
      <c r="H32" s="421">
        <v>0</v>
      </c>
      <c r="I32" s="421">
        <v>0</v>
      </c>
      <c r="J32" s="422">
        <f t="shared" si="7"/>
        <v>0</v>
      </c>
      <c r="K32" s="101"/>
      <c r="L32" s="421">
        <v>0</v>
      </c>
      <c r="M32" s="421">
        <v>0</v>
      </c>
      <c r="N32" s="102">
        <f t="shared" si="8"/>
        <v>0</v>
      </c>
      <c r="O32" s="103"/>
      <c r="P32" s="421">
        <v>0</v>
      </c>
      <c r="Q32" s="421">
        <v>0</v>
      </c>
      <c r="R32" s="102">
        <f>SUM(P32:Q32)</f>
        <v>0</v>
      </c>
      <c r="S32" s="103"/>
      <c r="T32" s="421">
        <v>0</v>
      </c>
      <c r="U32" s="421">
        <v>0</v>
      </c>
      <c r="V32" s="102">
        <f t="shared" si="9"/>
        <v>0</v>
      </c>
      <c r="W32" s="103"/>
      <c r="X32" s="421">
        <v>0</v>
      </c>
      <c r="Y32" s="421">
        <v>0</v>
      </c>
      <c r="Z32" s="102">
        <f t="shared" si="10"/>
        <v>0</v>
      </c>
    </row>
    <row r="33" spans="1:27">
      <c r="B33" s="97" t="s">
        <v>40</v>
      </c>
      <c r="C33" s="98"/>
      <c r="D33" s="421">
        <v>0</v>
      </c>
      <c r="E33" s="421">
        <v>0</v>
      </c>
      <c r="F33" s="422">
        <f t="shared" si="6"/>
        <v>0</v>
      </c>
      <c r="G33" s="101"/>
      <c r="H33" s="421">
        <v>0</v>
      </c>
      <c r="I33" s="421">
        <v>0</v>
      </c>
      <c r="J33" s="422">
        <f t="shared" si="7"/>
        <v>0</v>
      </c>
      <c r="K33" s="101"/>
      <c r="L33" s="421">
        <v>0</v>
      </c>
      <c r="M33" s="421">
        <v>0</v>
      </c>
      <c r="N33" s="102">
        <f t="shared" si="8"/>
        <v>0</v>
      </c>
      <c r="O33" s="103"/>
      <c r="P33" s="421">
        <v>0</v>
      </c>
      <c r="Q33" s="421">
        <v>0</v>
      </c>
      <c r="R33" s="102">
        <f>SUM(P33:Q33)</f>
        <v>0</v>
      </c>
      <c r="S33" s="103"/>
      <c r="T33" s="421">
        <v>0</v>
      </c>
      <c r="U33" s="421">
        <v>0</v>
      </c>
      <c r="V33" s="102">
        <f t="shared" si="9"/>
        <v>0</v>
      </c>
      <c r="W33" s="103"/>
      <c r="X33" s="421">
        <v>0</v>
      </c>
      <c r="Y33" s="421">
        <v>0</v>
      </c>
      <c r="Z33" s="102">
        <f t="shared" si="10"/>
        <v>0</v>
      </c>
    </row>
    <row r="34" spans="1:27">
      <c r="B34" s="249" t="s">
        <v>172</v>
      </c>
      <c r="C34" s="98"/>
      <c r="D34" s="421">
        <v>0</v>
      </c>
      <c r="E34" s="421">
        <v>0</v>
      </c>
      <c r="F34" s="422">
        <f t="shared" si="6"/>
        <v>0</v>
      </c>
      <c r="G34" s="101"/>
      <c r="H34" s="421">
        <v>0</v>
      </c>
      <c r="I34" s="421">
        <v>0</v>
      </c>
      <c r="J34" s="422">
        <f t="shared" si="7"/>
        <v>0</v>
      </c>
      <c r="K34" s="101"/>
      <c r="L34" s="421">
        <v>0</v>
      </c>
      <c r="M34" s="421">
        <v>0</v>
      </c>
      <c r="N34" s="102">
        <f t="shared" si="8"/>
        <v>0</v>
      </c>
      <c r="O34" s="103"/>
      <c r="P34" s="421">
        <v>0</v>
      </c>
      <c r="Q34" s="421">
        <v>0</v>
      </c>
      <c r="R34" s="102">
        <f>SUM(P34:Q34)</f>
        <v>0</v>
      </c>
      <c r="S34" s="103"/>
      <c r="T34" s="421">
        <v>0</v>
      </c>
      <c r="U34" s="421">
        <v>0</v>
      </c>
      <c r="V34" s="102">
        <f t="shared" si="9"/>
        <v>0</v>
      </c>
      <c r="W34" s="103"/>
      <c r="X34" s="421">
        <v>0</v>
      </c>
      <c r="Y34" s="421">
        <v>0</v>
      </c>
      <c r="Z34" s="102">
        <f t="shared" si="10"/>
        <v>0</v>
      </c>
    </row>
    <row r="35" spans="1:27">
      <c r="B35" s="97" t="s">
        <v>41</v>
      </c>
      <c r="C35" s="98"/>
      <c r="D35" s="421">
        <v>0</v>
      </c>
      <c r="E35" s="421">
        <v>0</v>
      </c>
      <c r="F35" s="422">
        <f t="shared" si="6"/>
        <v>0</v>
      </c>
      <c r="G35" s="101"/>
      <c r="H35" s="421">
        <v>0</v>
      </c>
      <c r="I35" s="421">
        <v>0</v>
      </c>
      <c r="J35" s="422">
        <f t="shared" si="7"/>
        <v>0</v>
      </c>
      <c r="K35" s="101"/>
      <c r="L35" s="421">
        <v>0</v>
      </c>
      <c r="M35" s="421">
        <v>0</v>
      </c>
      <c r="N35" s="102">
        <f t="shared" si="8"/>
        <v>0</v>
      </c>
      <c r="O35" s="103"/>
      <c r="P35" s="421">
        <v>0</v>
      </c>
      <c r="Q35" s="421">
        <v>0</v>
      </c>
      <c r="R35" s="102">
        <f>SUM(P35:Q35)</f>
        <v>0</v>
      </c>
      <c r="S35" s="103"/>
      <c r="T35" s="421">
        <v>0</v>
      </c>
      <c r="U35" s="421">
        <v>0</v>
      </c>
      <c r="V35" s="102">
        <f t="shared" si="9"/>
        <v>0</v>
      </c>
      <c r="W35" s="103"/>
      <c r="X35" s="421">
        <v>0</v>
      </c>
      <c r="Y35" s="421">
        <v>0</v>
      </c>
      <c r="Z35" s="102">
        <f t="shared" si="10"/>
        <v>0</v>
      </c>
    </row>
    <row r="36" spans="1:27">
      <c r="B36" s="104" t="s">
        <v>14</v>
      </c>
      <c r="C36" s="105"/>
      <c r="D36" s="423">
        <v>0</v>
      </c>
      <c r="E36" s="423">
        <v>0</v>
      </c>
      <c r="F36" s="424">
        <f t="shared" si="6"/>
        <v>0</v>
      </c>
      <c r="G36" s="108"/>
      <c r="H36" s="423">
        <v>0</v>
      </c>
      <c r="I36" s="423">
        <v>0</v>
      </c>
      <c r="J36" s="424">
        <f t="shared" si="7"/>
        <v>0</v>
      </c>
      <c r="K36" s="108"/>
      <c r="L36" s="423">
        <v>0</v>
      </c>
      <c r="M36" s="423">
        <v>0</v>
      </c>
      <c r="N36" s="109">
        <f t="shared" si="8"/>
        <v>0</v>
      </c>
      <c r="O36" s="110"/>
      <c r="P36" s="423">
        <v>0</v>
      </c>
      <c r="Q36" s="423">
        <v>0</v>
      </c>
      <c r="R36" s="171">
        <v>0</v>
      </c>
      <c r="S36" s="110"/>
      <c r="T36" s="423">
        <v>0</v>
      </c>
      <c r="U36" s="423">
        <v>0</v>
      </c>
      <c r="V36" s="109">
        <f t="shared" si="9"/>
        <v>0</v>
      </c>
      <c r="W36" s="110"/>
      <c r="X36" s="423">
        <v>0</v>
      </c>
      <c r="Y36" s="423">
        <v>0</v>
      </c>
      <c r="Z36" s="109">
        <f t="shared" si="10"/>
        <v>0</v>
      </c>
    </row>
    <row r="37" spans="1:27" s="119" customFormat="1">
      <c r="A37" s="111"/>
      <c r="B37" s="112" t="s">
        <v>42</v>
      </c>
      <c r="C37" s="113"/>
      <c r="D37" s="114">
        <f>SUM(D31:D36)</f>
        <v>0</v>
      </c>
      <c r="E37" s="114">
        <f>SUM(E31:E36)</f>
        <v>0</v>
      </c>
      <c r="F37" s="115">
        <f>SUM(F31:F36)</f>
        <v>0</v>
      </c>
      <c r="G37" s="112"/>
      <c r="H37" s="114">
        <f>SUM(H31:H36)</f>
        <v>0</v>
      </c>
      <c r="I37" s="114">
        <f>SUM(I31:I36)</f>
        <v>0</v>
      </c>
      <c r="J37" s="116">
        <f>SUM(J31:J36)</f>
        <v>0</v>
      </c>
      <c r="K37" s="117"/>
      <c r="L37" s="118">
        <f>SUM(L31:L36)</f>
        <v>0</v>
      </c>
      <c r="M37" s="118">
        <f>SUM(M31:M36)</f>
        <v>0</v>
      </c>
      <c r="N37" s="116">
        <f>SUM(N31:N36)</f>
        <v>0</v>
      </c>
      <c r="O37" s="117"/>
      <c r="P37" s="118">
        <f>SUM(P31:P36)</f>
        <v>0</v>
      </c>
      <c r="Q37" s="118">
        <f>SUM(Q31:Q36)</f>
        <v>0</v>
      </c>
      <c r="R37" s="116">
        <f>SUM(R31:R36)</f>
        <v>0</v>
      </c>
      <c r="S37" s="117"/>
      <c r="T37" s="118">
        <f>SUM(T31:T36)</f>
        <v>0</v>
      </c>
      <c r="U37" s="118">
        <f>SUM(U31:U36)</f>
        <v>0</v>
      </c>
      <c r="V37" s="116">
        <f>SUM(V31:V36)</f>
        <v>0</v>
      </c>
      <c r="W37" s="117"/>
      <c r="X37" s="118">
        <f>SUM(X31:X36)</f>
        <v>0</v>
      </c>
      <c r="Y37" s="118">
        <f>SUM(Y31:Y36)</f>
        <v>0</v>
      </c>
      <c r="Z37" s="116">
        <f>SUM(Z31:Z36)</f>
        <v>0</v>
      </c>
      <c r="AA37" s="111"/>
    </row>
    <row r="38" spans="1:27" ht="2.1" customHeight="1">
      <c r="B38" s="120"/>
      <c r="C38" s="120"/>
      <c r="D38" s="121"/>
      <c r="E38" s="121"/>
      <c r="F38" s="122"/>
      <c r="G38" s="120"/>
      <c r="H38" s="123"/>
      <c r="I38" s="123"/>
      <c r="J38" s="124"/>
      <c r="K38" s="125"/>
      <c r="L38" s="123"/>
      <c r="M38" s="126"/>
      <c r="N38" s="124"/>
      <c r="O38" s="125"/>
      <c r="P38" s="123"/>
      <c r="Q38" s="126"/>
      <c r="R38" s="124"/>
      <c r="S38" s="125"/>
      <c r="T38" s="123"/>
      <c r="U38" s="126"/>
      <c r="V38" s="124"/>
      <c r="W38" s="125"/>
      <c r="X38" s="123"/>
      <c r="Y38" s="126"/>
      <c r="Z38" s="124"/>
    </row>
    <row r="39" spans="1:27">
      <c r="B39" s="127" t="s">
        <v>9</v>
      </c>
      <c r="C39" s="127"/>
      <c r="D39" s="128"/>
      <c r="E39" s="128"/>
      <c r="F39" s="127"/>
      <c r="G39" s="127"/>
      <c r="H39" s="129"/>
      <c r="I39" s="130"/>
      <c r="J39" s="130"/>
      <c r="K39" s="130"/>
      <c r="L39" s="129"/>
      <c r="M39" s="130"/>
      <c r="N39" s="131"/>
      <c r="O39" s="130"/>
      <c r="P39" s="129"/>
      <c r="Q39" s="130"/>
      <c r="R39" s="131"/>
      <c r="S39" s="130"/>
      <c r="T39" s="129"/>
      <c r="U39" s="130"/>
      <c r="V39" s="131"/>
      <c r="W39" s="130"/>
      <c r="X39" s="129"/>
      <c r="Y39" s="130"/>
      <c r="Z39" s="131"/>
    </row>
    <row r="40" spans="1:27">
      <c r="B40" s="90" t="s">
        <v>43</v>
      </c>
      <c r="C40" s="91"/>
      <c r="D40" s="419">
        <v>0</v>
      </c>
      <c r="E40" s="419">
        <v>0</v>
      </c>
      <c r="F40" s="420">
        <f>SUM(C40:E40)</f>
        <v>0</v>
      </c>
      <c r="G40" s="94"/>
      <c r="H40" s="419">
        <v>0</v>
      </c>
      <c r="I40" s="419">
        <v>0</v>
      </c>
      <c r="J40" s="420">
        <v>0</v>
      </c>
      <c r="K40" s="96"/>
      <c r="L40" s="419">
        <v>0</v>
      </c>
      <c r="M40" s="419">
        <v>0</v>
      </c>
      <c r="N40" s="95">
        <f>SUM(L40:M40)</f>
        <v>0</v>
      </c>
      <c r="O40" s="96"/>
      <c r="P40" s="419">
        <v>0</v>
      </c>
      <c r="Q40" s="419">
        <v>0</v>
      </c>
      <c r="R40" s="95">
        <f>SUM(P40:Q40)</f>
        <v>0</v>
      </c>
      <c r="S40" s="96"/>
      <c r="T40" s="419">
        <v>0</v>
      </c>
      <c r="U40" s="419">
        <v>0</v>
      </c>
      <c r="V40" s="95">
        <f>SUM(T40:U40)</f>
        <v>0</v>
      </c>
      <c r="W40" s="96"/>
      <c r="X40" s="419">
        <v>0</v>
      </c>
      <c r="Y40" s="419">
        <v>0</v>
      </c>
      <c r="Z40" s="95">
        <f>SUM(X40:Y40)</f>
        <v>0</v>
      </c>
    </row>
    <row r="41" spans="1:27">
      <c r="B41" s="97" t="s">
        <v>44</v>
      </c>
      <c r="C41" s="98"/>
      <c r="D41" s="421">
        <v>0</v>
      </c>
      <c r="E41" s="421">
        <v>0</v>
      </c>
      <c r="F41" s="422">
        <f>SUM(C41:E41)</f>
        <v>0</v>
      </c>
      <c r="G41" s="101"/>
      <c r="H41" s="421">
        <v>0</v>
      </c>
      <c r="I41" s="421">
        <v>0</v>
      </c>
      <c r="J41" s="422">
        <v>0</v>
      </c>
      <c r="K41" s="103"/>
      <c r="L41" s="421">
        <v>0</v>
      </c>
      <c r="M41" s="421">
        <v>0</v>
      </c>
      <c r="N41" s="102">
        <f>SUM(L41:M41)</f>
        <v>0</v>
      </c>
      <c r="O41" s="103"/>
      <c r="P41" s="421">
        <v>0</v>
      </c>
      <c r="Q41" s="421">
        <v>0</v>
      </c>
      <c r="R41" s="102">
        <f>SUM(P41:Q41)</f>
        <v>0</v>
      </c>
      <c r="S41" s="103"/>
      <c r="T41" s="421">
        <v>0</v>
      </c>
      <c r="U41" s="421">
        <v>0</v>
      </c>
      <c r="V41" s="102">
        <f>SUM(T41:U41)</f>
        <v>0</v>
      </c>
      <c r="W41" s="103"/>
      <c r="X41" s="421">
        <v>0</v>
      </c>
      <c r="Y41" s="421">
        <v>0</v>
      </c>
      <c r="Z41" s="102">
        <f>SUM(X41:Y41)</f>
        <v>0</v>
      </c>
    </row>
    <row r="42" spans="1:27">
      <c r="B42" s="97" t="s">
        <v>45</v>
      </c>
      <c r="C42" s="98"/>
      <c r="D42" s="421">
        <v>0</v>
      </c>
      <c r="E42" s="421">
        <v>0</v>
      </c>
      <c r="F42" s="422">
        <f>SUM(C42:E42)</f>
        <v>0</v>
      </c>
      <c r="G42" s="101"/>
      <c r="H42" s="421">
        <v>0</v>
      </c>
      <c r="I42" s="421">
        <v>0</v>
      </c>
      <c r="J42" s="422">
        <v>0</v>
      </c>
      <c r="K42" s="103"/>
      <c r="L42" s="421">
        <v>0</v>
      </c>
      <c r="M42" s="421">
        <v>0</v>
      </c>
      <c r="N42" s="102">
        <f>SUM(L42:M42)</f>
        <v>0</v>
      </c>
      <c r="O42" s="103"/>
      <c r="P42" s="421">
        <v>0</v>
      </c>
      <c r="Q42" s="421">
        <v>0</v>
      </c>
      <c r="R42" s="102">
        <f>SUM(P42:Q42)</f>
        <v>0</v>
      </c>
      <c r="S42" s="103"/>
      <c r="T42" s="421">
        <v>0</v>
      </c>
      <c r="U42" s="421">
        <v>0</v>
      </c>
      <c r="V42" s="102">
        <f>SUM(T42:U42)</f>
        <v>0</v>
      </c>
      <c r="W42" s="103"/>
      <c r="X42" s="421">
        <v>0</v>
      </c>
      <c r="Y42" s="421">
        <v>0</v>
      </c>
      <c r="Z42" s="102">
        <f>SUM(X42:Y42)</f>
        <v>0</v>
      </c>
    </row>
    <row r="43" spans="1:27">
      <c r="B43" s="104" t="s">
        <v>10</v>
      </c>
      <c r="C43" s="134"/>
      <c r="D43" s="423">
        <v>0</v>
      </c>
      <c r="E43" s="423">
        <v>0</v>
      </c>
      <c r="F43" s="424">
        <f>SUM(C43:E43)</f>
        <v>0</v>
      </c>
      <c r="G43" s="108"/>
      <c r="H43" s="423">
        <v>0</v>
      </c>
      <c r="I43" s="423">
        <v>0</v>
      </c>
      <c r="J43" s="424">
        <v>0</v>
      </c>
      <c r="K43" s="110"/>
      <c r="L43" s="423">
        <v>0</v>
      </c>
      <c r="M43" s="423">
        <v>0</v>
      </c>
      <c r="N43" s="109">
        <f>SUM(L43:M43)</f>
        <v>0</v>
      </c>
      <c r="O43" s="110"/>
      <c r="P43" s="423">
        <v>0</v>
      </c>
      <c r="Q43" s="423">
        <v>0</v>
      </c>
      <c r="R43" s="109">
        <f>SUM(P43:Q43)</f>
        <v>0</v>
      </c>
      <c r="S43" s="110"/>
      <c r="T43" s="423">
        <v>0</v>
      </c>
      <c r="U43" s="423">
        <v>0</v>
      </c>
      <c r="V43" s="109">
        <f>SUM(T43:U43)</f>
        <v>0</v>
      </c>
      <c r="W43" s="110"/>
      <c r="X43" s="423">
        <v>0</v>
      </c>
      <c r="Y43" s="423">
        <v>0</v>
      </c>
      <c r="Z43" s="109">
        <f>SUM(X43:Y43)</f>
        <v>0</v>
      </c>
    </row>
    <row r="44" spans="1:27" s="119" customFormat="1">
      <c r="A44" s="111"/>
      <c r="B44" s="112" t="s">
        <v>42</v>
      </c>
      <c r="C44" s="113"/>
      <c r="D44" s="114">
        <f>SUM(D40:D43)</f>
        <v>0</v>
      </c>
      <c r="E44" s="114">
        <f>SUM(E40:E43)</f>
        <v>0</v>
      </c>
      <c r="F44" s="115">
        <f>SUM(F40:F43)</f>
        <v>0</v>
      </c>
      <c r="G44" s="112"/>
      <c r="H44" s="136">
        <v>0</v>
      </c>
      <c r="I44" s="136">
        <v>0</v>
      </c>
      <c r="J44" s="116">
        <v>0</v>
      </c>
      <c r="K44" s="117"/>
      <c r="L44" s="136">
        <f>SUM(L40:L43)</f>
        <v>0</v>
      </c>
      <c r="M44" s="136">
        <f>SUM(M40:M43)</f>
        <v>0</v>
      </c>
      <c r="N44" s="116">
        <f>SUM(N40:N43)</f>
        <v>0</v>
      </c>
      <c r="O44" s="117"/>
      <c r="P44" s="136">
        <f>SUM(P40:P43)</f>
        <v>0</v>
      </c>
      <c r="Q44" s="136">
        <f>SUM(Q40:Q43)</f>
        <v>0</v>
      </c>
      <c r="R44" s="116">
        <f>SUM(R40:R43)</f>
        <v>0</v>
      </c>
      <c r="S44" s="117"/>
      <c r="T44" s="136">
        <f>SUM(T40:T43)</f>
        <v>0</v>
      </c>
      <c r="U44" s="136">
        <f>SUM(U40:U43)</f>
        <v>0</v>
      </c>
      <c r="V44" s="116">
        <f>SUM(V40:V43)</f>
        <v>0</v>
      </c>
      <c r="W44" s="117"/>
      <c r="X44" s="136"/>
      <c r="Y44" s="136"/>
      <c r="Z44" s="116">
        <f>SUM(Z40:Z43)</f>
        <v>0</v>
      </c>
      <c r="AA44" s="111"/>
    </row>
    <row r="45" spans="1:27" ht="2.1" customHeight="1">
      <c r="B45" s="120"/>
      <c r="C45" s="120"/>
      <c r="D45" s="121"/>
      <c r="E45" s="121"/>
      <c r="F45" s="122"/>
      <c r="G45" s="120"/>
      <c r="H45" s="123"/>
      <c r="I45" s="123"/>
      <c r="J45" s="124"/>
      <c r="K45" s="125"/>
      <c r="L45" s="123"/>
      <c r="M45" s="126"/>
      <c r="N45" s="124"/>
      <c r="O45" s="125"/>
      <c r="P45" s="123"/>
      <c r="Q45" s="126"/>
      <c r="R45" s="124"/>
      <c r="S45" s="125"/>
      <c r="T45" s="123"/>
      <c r="U45" s="126"/>
      <c r="V45" s="124"/>
      <c r="W45" s="125"/>
      <c r="X45" s="123"/>
      <c r="Y45" s="126"/>
      <c r="Z45" s="124"/>
    </row>
    <row r="46" spans="1:27" s="137" customFormat="1" ht="3" customHeight="1">
      <c r="B46" s="138"/>
      <c r="C46" s="138"/>
      <c r="D46" s="139"/>
      <c r="E46" s="139"/>
      <c r="F46" s="140"/>
      <c r="G46" s="138"/>
      <c r="H46" s="141"/>
      <c r="I46" s="141"/>
      <c r="J46" s="131"/>
      <c r="K46" s="131"/>
      <c r="L46" s="141"/>
      <c r="M46" s="142"/>
      <c r="N46" s="131"/>
      <c r="O46" s="131"/>
      <c r="P46" s="141"/>
      <c r="Q46" s="142"/>
      <c r="R46" s="131"/>
      <c r="S46" s="131"/>
      <c r="T46" s="141"/>
      <c r="U46" s="142"/>
      <c r="V46" s="131"/>
      <c r="W46" s="131"/>
      <c r="X46" s="141"/>
      <c r="Y46" s="142"/>
      <c r="Z46" s="131"/>
    </row>
    <row r="47" spans="1:27" s="119" customFormat="1">
      <c r="A47" s="111"/>
      <c r="B47" s="143" t="s">
        <v>37</v>
      </c>
      <c r="C47" s="143"/>
      <c r="D47" s="144">
        <f>D37+D44</f>
        <v>0</v>
      </c>
      <c r="E47" s="144">
        <f>E37+E44</f>
        <v>0</v>
      </c>
      <c r="F47" s="145">
        <f>F37+F44</f>
        <v>0</v>
      </c>
      <c r="G47" s="143"/>
      <c r="H47" s="144">
        <f>H37+H44</f>
        <v>0</v>
      </c>
      <c r="I47" s="144">
        <f>I37+I44</f>
        <v>0</v>
      </c>
      <c r="J47" s="145">
        <f>J37+J44</f>
        <v>0</v>
      </c>
      <c r="K47" s="146"/>
      <c r="L47" s="147">
        <f>L37+L44</f>
        <v>0</v>
      </c>
      <c r="M47" s="148">
        <f>M37+M44</f>
        <v>0</v>
      </c>
      <c r="N47" s="149">
        <f>N37+N44</f>
        <v>0</v>
      </c>
      <c r="O47" s="146"/>
      <c r="P47" s="147">
        <f>P37+P44</f>
        <v>0</v>
      </c>
      <c r="Q47" s="148">
        <f>Q37+Q44</f>
        <v>0</v>
      </c>
      <c r="R47" s="149">
        <f>R37+R44</f>
        <v>0</v>
      </c>
      <c r="S47" s="146"/>
      <c r="T47" s="147">
        <f>T37+T44</f>
        <v>0</v>
      </c>
      <c r="U47" s="148">
        <f>U37+U44</f>
        <v>0</v>
      </c>
      <c r="V47" s="149">
        <f>V37+V44</f>
        <v>0</v>
      </c>
      <c r="W47" s="146"/>
      <c r="X47" s="147">
        <f>X37+X44</f>
        <v>0</v>
      </c>
      <c r="Y47" s="148">
        <f>Y37+Y44</f>
        <v>0</v>
      </c>
      <c r="Z47" s="149">
        <f>Z37+Z44</f>
        <v>0</v>
      </c>
      <c r="AA47" s="111"/>
    </row>
    <row r="48" spans="1:27" s="178" customFormat="1">
      <c r="A48" s="172"/>
      <c r="B48" s="150" t="s">
        <v>46</v>
      </c>
      <c r="C48" s="173"/>
      <c r="D48" s="174"/>
      <c r="E48" s="174"/>
      <c r="F48" s="175"/>
      <c r="G48" s="173"/>
      <c r="H48" s="176"/>
      <c r="I48" s="176"/>
      <c r="J48" s="177"/>
      <c r="K48" s="177"/>
      <c r="L48" s="176"/>
      <c r="M48" s="176"/>
      <c r="N48" s="177"/>
      <c r="O48" s="177"/>
      <c r="P48" s="176"/>
      <c r="Q48" s="176"/>
      <c r="R48" s="177"/>
      <c r="S48" s="177"/>
      <c r="T48" s="176"/>
      <c r="U48" s="176"/>
      <c r="V48" s="177"/>
      <c r="W48" s="177"/>
      <c r="X48" s="176"/>
      <c r="Y48" s="176"/>
      <c r="Z48" s="177"/>
      <c r="AA48" s="172"/>
    </row>
    <row r="49" spans="1:27" ht="27.6">
      <c r="B49" s="502" t="s">
        <v>47</v>
      </c>
      <c r="C49" s="156">
        <v>0</v>
      </c>
      <c r="D49" s="157"/>
      <c r="E49" s="158">
        <v>0</v>
      </c>
      <c r="F49" s="159"/>
      <c r="G49" s="156">
        <v>0</v>
      </c>
      <c r="H49" s="160"/>
      <c r="I49" s="160">
        <v>0</v>
      </c>
      <c r="J49" s="161"/>
      <c r="K49" s="156">
        <v>0</v>
      </c>
      <c r="L49" s="160"/>
      <c r="M49" s="158">
        <v>0</v>
      </c>
      <c r="N49" s="161"/>
      <c r="O49" s="156">
        <v>0</v>
      </c>
      <c r="P49" s="160"/>
      <c r="Q49" s="158">
        <v>0</v>
      </c>
      <c r="R49" s="161"/>
      <c r="S49" s="156">
        <v>0</v>
      </c>
      <c r="T49" s="160"/>
      <c r="U49" s="158">
        <v>0</v>
      </c>
      <c r="V49" s="161"/>
      <c r="W49" s="156">
        <v>0</v>
      </c>
      <c r="X49" s="160"/>
      <c r="Y49" s="158">
        <v>0</v>
      </c>
      <c r="Z49" s="161"/>
    </row>
    <row r="50" spans="1:27" s="119" customFormat="1">
      <c r="A50" s="111"/>
      <c r="B50" s="162" t="s">
        <v>42</v>
      </c>
      <c r="C50" s="163">
        <f>SUM(C49)</f>
        <v>0</v>
      </c>
      <c r="D50" s="144"/>
      <c r="E50" s="147">
        <f>SUM(E49:E49)</f>
        <v>0</v>
      </c>
      <c r="F50" s="145"/>
      <c r="G50" s="163">
        <f>G49</f>
        <v>0</v>
      </c>
      <c r="H50" s="144"/>
      <c r="I50" s="144">
        <f>I49</f>
        <v>0</v>
      </c>
      <c r="J50" s="149"/>
      <c r="K50" s="146">
        <f>SUM(K49:K49)</f>
        <v>0</v>
      </c>
      <c r="L50" s="164"/>
      <c r="M50" s="147">
        <f>SUM(M49:M49)</f>
        <v>0</v>
      </c>
      <c r="N50" s="149"/>
      <c r="O50" s="146">
        <f>SUM(O49:O49)</f>
        <v>0</v>
      </c>
      <c r="P50" s="164"/>
      <c r="Q50" s="147">
        <f>SUM(Q49:Q49)</f>
        <v>0</v>
      </c>
      <c r="R50" s="149"/>
      <c r="S50" s="146">
        <f>SUM(S49:S49)</f>
        <v>0</v>
      </c>
      <c r="T50" s="164"/>
      <c r="U50" s="147">
        <f>SUM(U49:U49)</f>
        <v>0</v>
      </c>
      <c r="V50" s="149"/>
      <c r="W50" s="146">
        <f>SUM(W49:W49)</f>
        <v>0</v>
      </c>
      <c r="X50" s="164"/>
      <c r="Y50" s="147">
        <f>SUM(Y49:Y49)</f>
        <v>0</v>
      </c>
      <c r="Z50" s="149"/>
      <c r="AA50" s="111"/>
    </row>
    <row r="51" spans="1:27" s="137" customFormat="1">
      <c r="B51" s="138"/>
      <c r="C51" s="138"/>
      <c r="D51" s="139"/>
      <c r="E51" s="139"/>
      <c r="F51" s="140"/>
      <c r="G51" s="138"/>
      <c r="H51" s="141"/>
      <c r="I51" s="141"/>
      <c r="J51" s="131"/>
      <c r="K51" s="131"/>
      <c r="L51" s="141"/>
      <c r="M51" s="142"/>
      <c r="N51" s="131"/>
      <c r="O51" s="131"/>
      <c r="P51" s="141"/>
      <c r="Q51" s="142"/>
      <c r="R51" s="131"/>
      <c r="S51" s="131"/>
      <c r="T51" s="141"/>
      <c r="U51" s="142"/>
      <c r="V51" s="131"/>
      <c r="W51" s="131"/>
      <c r="X51" s="141"/>
      <c r="Y51" s="142"/>
      <c r="Z51" s="131"/>
    </row>
    <row r="52" spans="1:27" s="119" customFormat="1">
      <c r="A52" s="111"/>
      <c r="B52" s="143" t="s">
        <v>48</v>
      </c>
      <c r="C52" s="165">
        <f>C50</f>
        <v>0</v>
      </c>
      <c r="D52" s="166"/>
      <c r="E52" s="166"/>
      <c r="F52" s="167"/>
      <c r="G52" s="163">
        <f>G50</f>
        <v>0</v>
      </c>
      <c r="H52" s="166"/>
      <c r="I52" s="166"/>
      <c r="J52" s="168"/>
      <c r="K52" s="169">
        <f>K50</f>
        <v>0</v>
      </c>
      <c r="L52" s="166"/>
      <c r="M52" s="166"/>
      <c r="N52" s="167"/>
      <c r="O52" s="169">
        <f>O50</f>
        <v>0</v>
      </c>
      <c r="P52" s="166"/>
      <c r="Q52" s="166"/>
      <c r="R52" s="167"/>
      <c r="S52" s="169">
        <f>S50</f>
        <v>0</v>
      </c>
      <c r="T52" s="166"/>
      <c r="U52" s="166"/>
      <c r="V52" s="167"/>
      <c r="W52" s="169">
        <f>W50</f>
        <v>0</v>
      </c>
      <c r="X52" s="166"/>
      <c r="Y52" s="166"/>
      <c r="Z52" s="167"/>
      <c r="AA52" s="111"/>
    </row>
    <row r="53" spans="1:27" s="179" customFormat="1">
      <c r="B53" s="180"/>
      <c r="C53" s="181"/>
      <c r="D53" s="181"/>
      <c r="E53" s="181"/>
      <c r="F53" s="182"/>
      <c r="G53" s="183"/>
      <c r="H53" s="184"/>
      <c r="I53" s="185"/>
      <c r="J53" s="183"/>
      <c r="K53" s="183"/>
      <c r="L53" s="184"/>
      <c r="M53" s="185"/>
      <c r="N53" s="183"/>
      <c r="O53" s="183"/>
      <c r="P53" s="184"/>
      <c r="Q53" s="185"/>
      <c r="R53" s="183"/>
      <c r="S53" s="183"/>
      <c r="T53" s="184"/>
      <c r="U53" s="185"/>
      <c r="V53" s="183"/>
      <c r="W53" s="183"/>
      <c r="X53" s="184"/>
      <c r="Y53" s="185"/>
      <c r="Z53" s="183"/>
    </row>
    <row r="54" spans="1:27" s="369" customFormat="1">
      <c r="B54" s="180" t="s">
        <v>23</v>
      </c>
      <c r="C54" s="180"/>
      <c r="D54" s="186"/>
      <c r="E54" s="186"/>
      <c r="F54" s="186"/>
      <c r="G54" s="180"/>
      <c r="H54" s="186"/>
      <c r="I54" s="186"/>
      <c r="J54" s="180"/>
      <c r="K54" s="180"/>
      <c r="L54" s="186"/>
      <c r="M54" s="186"/>
      <c r="N54" s="180"/>
      <c r="O54" s="180"/>
      <c r="P54" s="186"/>
      <c r="Q54" s="186"/>
      <c r="R54" s="180"/>
      <c r="S54" s="180"/>
      <c r="T54" s="186"/>
      <c r="U54" s="186"/>
      <c r="V54" s="180"/>
      <c r="W54" s="180"/>
      <c r="X54" s="186"/>
      <c r="Y54" s="186"/>
      <c r="Z54" s="180"/>
    </row>
    <row r="55" spans="1:27" s="369" customFormat="1">
      <c r="B55" s="180"/>
      <c r="C55" s="137" t="s">
        <v>251</v>
      </c>
      <c r="D55" s="186"/>
      <c r="E55" s="186"/>
      <c r="F55" s="186"/>
      <c r="G55" s="180"/>
      <c r="H55" s="186"/>
      <c r="I55" s="186"/>
      <c r="J55" s="180"/>
      <c r="K55" s="180"/>
      <c r="L55" s="186"/>
      <c r="M55" s="186"/>
      <c r="N55" s="180"/>
      <c r="O55" s="180"/>
      <c r="P55" s="186"/>
      <c r="Q55" s="186"/>
      <c r="R55" s="180"/>
      <c r="S55" s="180"/>
      <c r="T55" s="186"/>
      <c r="U55" s="186"/>
      <c r="V55" s="180"/>
      <c r="W55" s="180"/>
      <c r="X55" s="186"/>
      <c r="Y55" s="186"/>
      <c r="Z55" s="180"/>
    </row>
    <row r="56" spans="1:27" s="369" customFormat="1">
      <c r="B56" s="180"/>
      <c r="C56" s="137" t="s">
        <v>50</v>
      </c>
      <c r="D56" s="186"/>
      <c r="E56" s="186"/>
      <c r="F56" s="186"/>
      <c r="G56" s="180"/>
      <c r="H56" s="186"/>
      <c r="I56" s="186"/>
      <c r="J56" s="180"/>
      <c r="K56" s="180"/>
      <c r="L56" s="186"/>
      <c r="M56" s="186"/>
      <c r="N56" s="180"/>
      <c r="O56" s="180"/>
      <c r="P56" s="186"/>
      <c r="Q56" s="186"/>
      <c r="R56" s="180"/>
      <c r="S56" s="180"/>
      <c r="T56" s="186"/>
      <c r="U56" s="186"/>
      <c r="V56" s="180"/>
      <c r="W56" s="180"/>
      <c r="X56" s="186"/>
      <c r="Y56" s="186"/>
      <c r="Z56" s="180"/>
    </row>
    <row r="57" spans="1:27" s="369" customFormat="1" ht="20.25" customHeight="1"/>
    <row r="58" spans="1:27" s="369" customFormat="1">
      <c r="B58" s="180" t="s">
        <v>34</v>
      </c>
      <c r="C58" s="137" t="s">
        <v>51</v>
      </c>
      <c r="E58" s="186"/>
      <c r="H58" s="186"/>
      <c r="J58" s="180"/>
      <c r="L58" s="186"/>
      <c r="N58" s="180"/>
      <c r="O58" s="137"/>
      <c r="P58" s="186"/>
      <c r="Q58" s="186"/>
      <c r="R58" s="137"/>
      <c r="S58" s="137"/>
      <c r="T58" s="186"/>
      <c r="U58" s="186"/>
      <c r="V58" s="137"/>
      <c r="W58" s="137"/>
      <c r="X58" s="186"/>
      <c r="Y58" s="186"/>
      <c r="Z58" s="137"/>
    </row>
    <row r="59" spans="1:27" s="369" customFormat="1">
      <c r="B59" s="180" t="s">
        <v>52</v>
      </c>
      <c r="C59" s="137" t="s">
        <v>53</v>
      </c>
      <c r="E59" s="186"/>
      <c r="H59" s="186"/>
      <c r="J59" s="180"/>
      <c r="L59" s="186"/>
      <c r="N59" s="180"/>
      <c r="O59" s="137"/>
      <c r="P59" s="186"/>
      <c r="Q59" s="186"/>
      <c r="R59" s="137"/>
      <c r="S59" s="137"/>
      <c r="T59" s="186"/>
      <c r="U59" s="186"/>
      <c r="V59" s="137"/>
      <c r="W59" s="137"/>
      <c r="X59" s="186"/>
      <c r="Y59" s="186"/>
      <c r="Z59" s="137"/>
    </row>
    <row r="60" spans="1:27" s="369" customFormat="1">
      <c r="B60" s="180" t="s">
        <v>36</v>
      </c>
      <c r="C60" s="137" t="s">
        <v>54</v>
      </c>
      <c r="E60" s="186"/>
      <c r="H60" s="186"/>
      <c r="J60" s="180"/>
      <c r="L60" s="186"/>
      <c r="N60" s="180"/>
    </row>
    <row r="61" spans="1:27" s="369" customFormat="1">
      <c r="B61" s="180"/>
      <c r="C61" s="137"/>
      <c r="D61" s="369" t="s">
        <v>55</v>
      </c>
      <c r="E61" s="186"/>
      <c r="H61" s="186"/>
      <c r="J61" s="180"/>
      <c r="L61" s="186"/>
      <c r="N61" s="180"/>
    </row>
    <row r="62" spans="1:27" s="369" customFormat="1">
      <c r="B62" s="180"/>
      <c r="C62" s="137"/>
      <c r="D62" s="369" t="s">
        <v>56</v>
      </c>
      <c r="E62" s="186"/>
      <c r="H62" s="186"/>
      <c r="J62" s="180"/>
      <c r="L62" s="186"/>
      <c r="N62" s="180"/>
    </row>
    <row r="63" spans="1:27" s="369" customFormat="1">
      <c r="B63" s="180" t="s">
        <v>37</v>
      </c>
      <c r="C63" s="137" t="s">
        <v>57</v>
      </c>
      <c r="E63" s="186"/>
      <c r="G63" s="187"/>
      <c r="J63" s="187"/>
      <c r="K63" s="187"/>
      <c r="N63" s="187"/>
      <c r="O63" s="187"/>
      <c r="R63" s="187"/>
      <c r="S63" s="187"/>
      <c r="V63" s="187"/>
      <c r="W63" s="187"/>
      <c r="Z63" s="187"/>
    </row>
    <row r="64" spans="1:27" s="369" customFormat="1">
      <c r="B64" s="180" t="s">
        <v>58</v>
      </c>
      <c r="C64" s="137" t="s">
        <v>59</v>
      </c>
      <c r="E64" s="186"/>
      <c r="H64" s="186"/>
      <c r="J64" s="180"/>
      <c r="L64" s="186"/>
      <c r="N64" s="180"/>
      <c r="O64" s="137"/>
      <c r="P64" s="186"/>
      <c r="Q64" s="186"/>
      <c r="R64" s="137"/>
      <c r="S64" s="137"/>
      <c r="T64" s="186"/>
      <c r="U64" s="186"/>
      <c r="V64" s="137"/>
      <c r="W64" s="137"/>
      <c r="X64" s="186"/>
      <c r="Y64" s="186"/>
      <c r="Z64" s="137"/>
    </row>
    <row r="65" spans="2:26" s="369" customFormat="1">
      <c r="B65" s="187"/>
      <c r="C65" s="187"/>
      <c r="G65" s="187"/>
      <c r="J65" s="187"/>
      <c r="K65" s="187"/>
      <c r="N65" s="187"/>
      <c r="O65" s="187"/>
      <c r="R65" s="187"/>
      <c r="S65" s="187"/>
      <c r="V65" s="187"/>
      <c r="W65" s="187"/>
      <c r="Z65" s="187"/>
    </row>
    <row r="66" spans="2:26" s="369" customFormat="1">
      <c r="B66" s="187"/>
      <c r="C66" s="187"/>
      <c r="G66" s="187"/>
      <c r="J66" s="187"/>
      <c r="K66" s="187"/>
      <c r="N66" s="187"/>
      <c r="O66" s="187"/>
      <c r="R66" s="187"/>
      <c r="S66" s="187"/>
      <c r="V66" s="187"/>
      <c r="W66" s="187"/>
      <c r="Z66" s="187"/>
    </row>
    <row r="67" spans="2:26" s="369" customFormat="1">
      <c r="B67" s="187"/>
      <c r="C67" s="187"/>
      <c r="G67" s="187"/>
      <c r="J67" s="187"/>
      <c r="K67" s="187"/>
      <c r="N67" s="187"/>
      <c r="O67" s="187"/>
      <c r="R67" s="187"/>
      <c r="S67" s="187"/>
      <c r="V67" s="187"/>
      <c r="W67" s="187"/>
      <c r="Z67" s="187"/>
    </row>
    <row r="68" spans="2:26" s="369" customFormat="1">
      <c r="B68" s="187"/>
      <c r="G68" s="187"/>
      <c r="J68" s="187"/>
      <c r="K68" s="187"/>
      <c r="N68" s="187"/>
      <c r="O68" s="187"/>
      <c r="R68" s="187"/>
      <c r="S68" s="187"/>
      <c r="V68" s="187"/>
      <c r="W68" s="187"/>
      <c r="Z68" s="187"/>
    </row>
    <row r="69" spans="2:26" s="369" customFormat="1"/>
    <row r="70" spans="2:26" s="369" customFormat="1"/>
    <row r="71" spans="2:26" s="369" customFormat="1"/>
    <row r="72" spans="2:26" s="369" customFormat="1"/>
    <row r="73" spans="2:26" s="369" customFormat="1"/>
    <row r="74" spans="2:26" s="369" customFormat="1"/>
    <row r="75" spans="2:26" s="369" customFormat="1"/>
    <row r="76" spans="2:26" s="369" customFormat="1"/>
    <row r="77" spans="2:26" s="369" customFormat="1"/>
    <row r="78" spans="2:26" s="369" customFormat="1"/>
    <row r="79" spans="2:26" s="369" customFormat="1"/>
    <row r="80" spans="2:26" s="369" customFormat="1"/>
    <row r="81" s="369" customFormat="1"/>
    <row r="82" s="369" customFormat="1"/>
    <row r="83" s="369" customFormat="1"/>
    <row r="84" s="369" customFormat="1"/>
    <row r="85" s="369" customFormat="1"/>
    <row r="86" s="369" customFormat="1"/>
    <row r="87" s="369" customFormat="1"/>
    <row r="88" s="369" customFormat="1"/>
    <row r="89" s="369" customFormat="1"/>
    <row r="90" s="369" customFormat="1"/>
    <row r="91" s="369" customFormat="1"/>
    <row r="92" s="369" customFormat="1"/>
    <row r="93" s="369" customFormat="1"/>
    <row r="94" s="369" customFormat="1"/>
    <row r="95" s="369" customFormat="1"/>
    <row r="96" s="369" customFormat="1"/>
    <row r="97" s="369" customFormat="1"/>
    <row r="98" s="369" customFormat="1"/>
    <row r="99" s="369" customFormat="1"/>
    <row r="100" s="369" customFormat="1"/>
    <row r="101" s="369" customFormat="1"/>
    <row r="102" s="369" customFormat="1"/>
    <row r="103" s="369" customFormat="1"/>
    <row r="104" s="369" customFormat="1"/>
    <row r="105" s="369" customFormat="1"/>
    <row r="106" s="369" customFormat="1"/>
    <row r="107" s="369" customFormat="1"/>
    <row r="108" s="369" customFormat="1"/>
    <row r="109" s="369" customFormat="1"/>
    <row r="110" s="369" customFormat="1"/>
    <row r="111" s="369" customFormat="1"/>
    <row r="112" s="369" customFormat="1"/>
    <row r="113" s="369" customFormat="1"/>
    <row r="114" s="369" customFormat="1"/>
    <row r="115" s="369" customFormat="1"/>
    <row r="116" s="369" customFormat="1"/>
    <row r="117" s="369" customFormat="1"/>
    <row r="118" s="369" customFormat="1"/>
    <row r="119" s="369" customFormat="1"/>
    <row r="120" s="369" customFormat="1"/>
    <row r="121" s="369" customFormat="1"/>
    <row r="122" s="369" customFormat="1"/>
    <row r="123" s="369" customFormat="1"/>
    <row r="124" s="369" customFormat="1"/>
    <row r="125" s="369" customFormat="1"/>
    <row r="126" s="369" customFormat="1"/>
    <row r="127" s="369" customFormat="1"/>
    <row r="128" s="369" customFormat="1"/>
    <row r="129" s="369" customFormat="1"/>
    <row r="130" s="369" customFormat="1"/>
    <row r="131" s="369" customFormat="1"/>
    <row r="132" s="369" customFormat="1"/>
    <row r="133" s="369" customFormat="1"/>
    <row r="134" s="369" customFormat="1"/>
    <row r="135" s="369" customFormat="1"/>
    <row r="136" s="369" customFormat="1"/>
    <row r="137" s="369" customFormat="1"/>
    <row r="138" s="369" customFormat="1"/>
    <row r="139" s="369" customFormat="1"/>
    <row r="140" s="369" customFormat="1"/>
    <row r="141" s="369" customFormat="1"/>
    <row r="142" s="369" customFormat="1"/>
    <row r="143" s="369" customFormat="1"/>
    <row r="144" s="369" customFormat="1"/>
    <row r="145" s="369" customFormat="1"/>
    <row r="146" s="369" customFormat="1"/>
    <row r="147" s="369" customFormat="1"/>
    <row r="148" s="369" customFormat="1"/>
    <row r="149" s="369" customFormat="1"/>
    <row r="150" s="369" customFormat="1"/>
    <row r="151" s="369" customFormat="1"/>
    <row r="152" s="369" customFormat="1"/>
    <row r="153" s="369" customFormat="1"/>
    <row r="154" s="369" customFormat="1"/>
    <row r="155" s="369" customFormat="1"/>
    <row r="156" s="369" customFormat="1"/>
    <row r="157" s="369" customFormat="1"/>
    <row r="158" s="369" customFormat="1"/>
    <row r="159" s="369" customFormat="1"/>
    <row r="160" s="369" customFormat="1"/>
    <row r="161" s="369" customFormat="1"/>
    <row r="162" s="369" customFormat="1"/>
    <row r="163" s="369" customFormat="1"/>
    <row r="164" s="369" customFormat="1"/>
    <row r="165" s="369" customFormat="1"/>
    <row r="166" s="369" customFormat="1"/>
    <row r="167" s="369" customFormat="1"/>
    <row r="168" s="369" customFormat="1"/>
    <row r="169" s="369" customFormat="1"/>
    <row r="170" s="369" customFormat="1"/>
    <row r="171" s="369" customFormat="1"/>
    <row r="172" s="369" customFormat="1"/>
    <row r="173" s="369" customFormat="1"/>
    <row r="174" s="369" customFormat="1"/>
    <row r="175" s="369" customFormat="1"/>
    <row r="176" s="369" customFormat="1"/>
    <row r="177" s="369" customFormat="1"/>
    <row r="178" s="369" customFormat="1"/>
    <row r="179" s="369" customFormat="1"/>
    <row r="180" s="369" customFormat="1"/>
    <row r="181" s="369" customFormat="1"/>
    <row r="182" s="369" customFormat="1"/>
    <row r="183" s="369" customFormat="1"/>
    <row r="184" s="369" customFormat="1"/>
    <row r="185" s="369" customFormat="1"/>
    <row r="186" s="369" customFormat="1"/>
    <row r="187" s="369" customFormat="1"/>
    <row r="188" s="369" customFormat="1"/>
    <row r="189" s="369" customFormat="1"/>
    <row r="190" s="369" customFormat="1"/>
    <row r="191" s="369" customFormat="1"/>
    <row r="192" s="369" customFormat="1"/>
    <row r="193" s="369" customFormat="1"/>
    <row r="194" s="369" customFormat="1"/>
    <row r="195" s="369" customFormat="1"/>
    <row r="196" s="369" customFormat="1"/>
    <row r="197" s="369" customFormat="1"/>
    <row r="198" s="369" customFormat="1"/>
    <row r="199" s="369" customFormat="1"/>
    <row r="200" s="369" customFormat="1"/>
    <row r="201" s="369" customFormat="1"/>
    <row r="202" s="369" customFormat="1"/>
    <row r="203" s="369" customFormat="1"/>
    <row r="204" s="369" customFormat="1"/>
    <row r="205" s="369" customFormat="1"/>
    <row r="206" s="369" customFormat="1"/>
    <row r="207" s="369" customFormat="1"/>
    <row r="208" s="369" customFormat="1"/>
    <row r="209" s="369" customFormat="1"/>
    <row r="210" s="369" customFormat="1"/>
    <row r="211" s="369" customFormat="1"/>
    <row r="212" s="369" customFormat="1"/>
    <row r="213" s="369" customFormat="1"/>
    <row r="214" s="369" customFormat="1"/>
    <row r="215" s="369" customFormat="1"/>
    <row r="216" s="369" customFormat="1"/>
    <row r="217" s="369" customFormat="1"/>
    <row r="218" s="369" customFormat="1"/>
    <row r="219" s="369" customFormat="1"/>
    <row r="220" s="369" customFormat="1"/>
    <row r="221" s="369" customFormat="1"/>
    <row r="222" s="369" customFormat="1"/>
    <row r="223" s="369" customFormat="1"/>
    <row r="224" s="369" customFormat="1"/>
    <row r="225" s="369" customFormat="1"/>
    <row r="226" s="369" customFormat="1"/>
    <row r="227" s="369" customFormat="1"/>
    <row r="228" s="369" customFormat="1"/>
    <row r="229" s="369" customFormat="1"/>
    <row r="230" s="369" customFormat="1"/>
    <row r="231" s="369" customFormat="1"/>
    <row r="232" s="369" customFormat="1"/>
    <row r="233" s="369" customFormat="1"/>
    <row r="234" s="369" customFormat="1"/>
    <row r="235" s="369" customFormat="1"/>
    <row r="236" s="369" customFormat="1"/>
    <row r="237" s="369" customFormat="1"/>
    <row r="238" s="369" customFormat="1"/>
    <row r="239" s="369" customFormat="1"/>
    <row r="240" s="369" customFormat="1"/>
    <row r="241" s="369" customFormat="1"/>
    <row r="242" s="369" customFormat="1"/>
    <row r="243" s="369" customFormat="1"/>
    <row r="244" s="369" customFormat="1"/>
    <row r="245" s="369" customFormat="1"/>
    <row r="246" s="369" customFormat="1"/>
    <row r="247" s="369" customFormat="1"/>
    <row r="248" s="369" customFormat="1"/>
    <row r="249" s="369" customFormat="1"/>
    <row r="250" s="369" customFormat="1"/>
    <row r="251" s="369" customFormat="1"/>
    <row r="252" s="369" customFormat="1"/>
    <row r="253" s="369" customFormat="1"/>
    <row r="254" s="369" customFormat="1"/>
    <row r="255" s="369" customFormat="1"/>
    <row r="256" s="369" customFormat="1"/>
    <row r="257" s="369" customFormat="1"/>
    <row r="258" s="369" customFormat="1"/>
    <row r="259" s="369" customFormat="1"/>
    <row r="260" s="369" customFormat="1"/>
    <row r="261" s="369" customFormat="1"/>
    <row r="262" s="369" customFormat="1"/>
    <row r="263" s="369" customFormat="1"/>
    <row r="264" s="369" customFormat="1"/>
    <row r="265" s="369" customFormat="1"/>
    <row r="266" s="369" customFormat="1"/>
    <row r="267" s="369" customFormat="1"/>
    <row r="268" s="369" customFormat="1"/>
    <row r="269" s="369" customFormat="1"/>
    <row r="270" s="369" customFormat="1"/>
    <row r="271" s="369" customFormat="1"/>
  </sheetData>
  <mergeCells count="13">
    <mergeCell ref="A1:Z1"/>
    <mergeCell ref="W29:Z29"/>
    <mergeCell ref="C4:F4"/>
    <mergeCell ref="G4:J4"/>
    <mergeCell ref="K4:N4"/>
    <mergeCell ref="O4:R4"/>
    <mergeCell ref="S4:V4"/>
    <mergeCell ref="W4:Z4"/>
    <mergeCell ref="C29:F29"/>
    <mergeCell ref="G29:J29"/>
    <mergeCell ref="K29:N29"/>
    <mergeCell ref="O29:R29"/>
    <mergeCell ref="S29:V29"/>
  </mergeCells>
  <printOptions horizontalCentered="1"/>
  <pageMargins left="0.17" right="0.17" top="0.59" bottom="0.33" header="0.17" footer="0.15"/>
  <pageSetup scale="53" orientation="landscape" r:id="rId1"/>
  <headerFooter alignWithMargins="0">
    <oddFooter>&amp;L&amp;"Calibri,Bold"&amp;F&amp;C&amp;"Calibri,Bold"&amp;K000000‐ Public  ‐&amp;R&amp;"Calibri,Bold"&amp;12A-&amp;P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X84"/>
  <sheetViews>
    <sheetView showGridLines="0" view="pageBreakPreview" zoomScale="90" zoomScaleNormal="80" zoomScaleSheetLayoutView="90" zoomScalePageLayoutView="90" workbookViewId="0">
      <selection activeCell="B1" sqref="B1:X1"/>
    </sheetView>
  </sheetViews>
  <sheetFormatPr defaultColWidth="9.28515625" defaultRowHeight="13.8"/>
  <cols>
    <col min="1" max="1" width="1.7109375" style="372" customWidth="1"/>
    <col min="2" max="2" width="66.140625" style="50" customWidth="1"/>
    <col min="3" max="3" width="17.42578125" style="372" customWidth="1"/>
    <col min="4" max="4" width="17.28515625" style="50" customWidth="1"/>
    <col min="5" max="9" width="16" style="50" customWidth="1"/>
    <col min="10" max="13" width="14.85546875" style="50" customWidth="1"/>
    <col min="14" max="14" width="14.85546875" style="79" customWidth="1"/>
    <col min="15" max="15" width="14.85546875" style="50" customWidth="1"/>
    <col min="16" max="17" width="16" style="50" customWidth="1"/>
    <col min="18" max="18" width="18" style="79" customWidth="1"/>
    <col min="19" max="19" width="15.28515625" style="79" customWidth="1"/>
    <col min="20" max="20" width="9.140625" style="50" customWidth="1"/>
    <col min="21" max="21" width="4" style="50" customWidth="1"/>
    <col min="22" max="22" width="11.42578125" style="50" customWidth="1"/>
    <col min="23" max="23" width="15.42578125" style="50" customWidth="1"/>
    <col min="24" max="24" width="11.42578125" style="50" customWidth="1"/>
    <col min="25" max="25" width="10.85546875" style="50" customWidth="1"/>
    <col min="26" max="16384" width="9.28515625" style="50"/>
  </cols>
  <sheetData>
    <row r="1" spans="1:21" ht="45.6" customHeight="1">
      <c r="B1" s="670" t="s">
        <v>402</v>
      </c>
      <c r="C1" s="671"/>
      <c r="D1" s="671"/>
      <c r="E1" s="671"/>
      <c r="F1" s="671"/>
      <c r="G1" s="671"/>
      <c r="H1" s="671"/>
      <c r="I1" s="671"/>
      <c r="J1" s="671"/>
      <c r="K1" s="671"/>
      <c r="L1" s="671"/>
      <c r="M1" s="671"/>
      <c r="N1" s="671"/>
      <c r="O1" s="671"/>
      <c r="P1" s="671"/>
      <c r="Q1" s="671"/>
      <c r="R1" s="671"/>
      <c r="S1" s="671"/>
      <c r="T1" s="671"/>
      <c r="U1" s="368"/>
    </row>
    <row r="2" spans="1:21" s="191" customFormat="1">
      <c r="B2" s="189" t="s">
        <v>60</v>
      </c>
      <c r="C2" s="189"/>
      <c r="D2" s="190"/>
      <c r="E2" s="190"/>
      <c r="F2" s="190"/>
      <c r="G2" s="190"/>
      <c r="H2" s="190"/>
      <c r="I2" s="190"/>
      <c r="J2" s="190"/>
      <c r="K2" s="190"/>
      <c r="L2" s="190"/>
      <c r="M2" s="190"/>
      <c r="N2" s="190"/>
      <c r="O2" s="190"/>
      <c r="S2" s="473"/>
    </row>
    <row r="3" spans="1:21" s="191" customFormat="1">
      <c r="B3" s="189"/>
      <c r="C3" s="189"/>
      <c r="D3" s="190"/>
      <c r="E3" s="190"/>
      <c r="F3" s="190"/>
      <c r="G3" s="190"/>
      <c r="H3" s="190"/>
      <c r="I3" s="190"/>
      <c r="J3" s="190"/>
      <c r="K3" s="190"/>
      <c r="L3" s="190"/>
      <c r="M3" s="190"/>
      <c r="N3" s="190"/>
      <c r="O3" s="190"/>
      <c r="S3" s="473"/>
    </row>
    <row r="4" spans="1:21" s="79" customFormat="1" ht="18" customHeight="1">
      <c r="B4" s="676" t="s">
        <v>61</v>
      </c>
      <c r="C4" s="678" t="s">
        <v>342</v>
      </c>
      <c r="D4" s="678"/>
      <c r="E4" s="678"/>
      <c r="F4" s="678"/>
      <c r="G4" s="678"/>
      <c r="H4" s="678"/>
      <c r="I4" s="678"/>
      <c r="J4" s="678"/>
      <c r="K4" s="678"/>
      <c r="L4" s="678"/>
      <c r="M4" s="678"/>
      <c r="N4" s="678"/>
      <c r="O4" s="679" t="s">
        <v>252</v>
      </c>
      <c r="P4" s="672" t="s">
        <v>253</v>
      </c>
      <c r="Q4" s="672" t="s">
        <v>341</v>
      </c>
      <c r="R4" s="672" t="s">
        <v>221</v>
      </c>
      <c r="S4" s="674" t="s">
        <v>62</v>
      </c>
    </row>
    <row r="5" spans="1:21" s="509" customFormat="1" ht="40.5" customHeight="1">
      <c r="B5" s="677"/>
      <c r="C5" s="192" t="s">
        <v>1</v>
      </c>
      <c r="D5" s="150" t="s">
        <v>2</v>
      </c>
      <c r="E5" s="150" t="s">
        <v>3</v>
      </c>
      <c r="F5" s="150" t="s">
        <v>4</v>
      </c>
      <c r="G5" s="150" t="s">
        <v>5</v>
      </c>
      <c r="H5" s="150" t="s">
        <v>6</v>
      </c>
      <c r="I5" s="150" t="s">
        <v>17</v>
      </c>
      <c r="J5" s="150" t="s">
        <v>18</v>
      </c>
      <c r="K5" s="150" t="s">
        <v>19</v>
      </c>
      <c r="L5" s="150" t="s">
        <v>20</v>
      </c>
      <c r="M5" s="150" t="s">
        <v>21</v>
      </c>
      <c r="N5" s="508" t="s">
        <v>22</v>
      </c>
      <c r="O5" s="680"/>
      <c r="P5" s="673"/>
      <c r="Q5" s="673"/>
      <c r="R5" s="673"/>
      <c r="S5" s="675"/>
    </row>
    <row r="6" spans="1:21" s="79" customFormat="1">
      <c r="B6" s="194" t="s">
        <v>184</v>
      </c>
      <c r="C6" s="195"/>
      <c r="D6" s="195"/>
      <c r="E6" s="195"/>
      <c r="F6" s="195"/>
      <c r="G6" s="195"/>
      <c r="H6" s="195"/>
      <c r="I6" s="195"/>
      <c r="J6" s="195"/>
      <c r="K6" s="195"/>
      <c r="L6" s="195"/>
      <c r="M6" s="195"/>
      <c r="N6" s="195"/>
      <c r="O6" s="193"/>
      <c r="P6" s="193" t="s">
        <v>31</v>
      </c>
      <c r="Q6" s="196"/>
      <c r="R6" s="196"/>
      <c r="S6" s="196"/>
    </row>
    <row r="7" spans="1:21" s="79" customFormat="1">
      <c r="A7" s="137"/>
      <c r="B7" s="197" t="s">
        <v>154</v>
      </c>
      <c r="C7" s="468">
        <v>4881.8961822394403</v>
      </c>
      <c r="D7" s="468">
        <v>17059.836132865858</v>
      </c>
      <c r="E7" s="468">
        <v>17285.871067640081</v>
      </c>
      <c r="F7" s="468">
        <v>19331.77170788444</v>
      </c>
      <c r="G7" s="468">
        <v>15410.089137327252</v>
      </c>
      <c r="H7" s="468">
        <v>16399.474871543876</v>
      </c>
      <c r="I7" s="468">
        <v>10151.312872298311</v>
      </c>
      <c r="J7" s="468">
        <v>15109.35213147441</v>
      </c>
      <c r="K7" s="468">
        <v>12829.287744993781</v>
      </c>
      <c r="L7" s="468">
        <v>16785.706643855749</v>
      </c>
      <c r="M7" s="468">
        <v>21592.555061624196</v>
      </c>
      <c r="N7" s="468">
        <v>11640.726510421966</v>
      </c>
      <c r="O7" s="199">
        <f>SUM(C7:N7)</f>
        <v>178477.88006416935</v>
      </c>
      <c r="P7" s="426">
        <f>O7</f>
        <v>178477.88006416935</v>
      </c>
      <c r="Q7" s="406">
        <v>345000</v>
      </c>
      <c r="R7" s="406"/>
      <c r="S7" s="407">
        <f t="shared" ref="S7:S12" si="0">P7/SUM(Q7:R7)</f>
        <v>0.51732718859179527</v>
      </c>
    </row>
    <row r="8" spans="1:21" s="79" customFormat="1">
      <c r="A8" s="137"/>
      <c r="B8" s="197" t="s">
        <v>64</v>
      </c>
      <c r="C8" s="468">
        <v>4649.394436756811</v>
      </c>
      <c r="D8" s="468">
        <v>14715.098390674777</v>
      </c>
      <c r="E8" s="468">
        <v>12652.470329797408</v>
      </c>
      <c r="F8" s="468">
        <v>9084.7575940254737</v>
      </c>
      <c r="G8" s="468">
        <v>11000.044528172102</v>
      </c>
      <c r="H8" s="468">
        <v>9108.2358801076207</v>
      </c>
      <c r="I8" s="468">
        <v>8349.6160141450928</v>
      </c>
      <c r="J8" s="468">
        <v>11971.831989376122</v>
      </c>
      <c r="K8" s="468">
        <v>11146.928561994195</v>
      </c>
      <c r="L8" s="468">
        <v>14650.164200932031</v>
      </c>
      <c r="M8" s="468">
        <v>9760.8867241825847</v>
      </c>
      <c r="N8" s="468">
        <v>7412.2994097271676</v>
      </c>
      <c r="O8" s="199">
        <f>SUM(C8:N8)</f>
        <v>124501.72805989139</v>
      </c>
      <c r="P8" s="426">
        <f t="shared" ref="P8:P64" si="1">O8</f>
        <v>124501.72805989139</v>
      </c>
      <c r="Q8" s="406">
        <v>322000</v>
      </c>
      <c r="R8" s="406"/>
      <c r="S8" s="407">
        <f t="shared" si="0"/>
        <v>0.38665132937854468</v>
      </c>
    </row>
    <row r="9" spans="1:21" s="79" customFormat="1">
      <c r="A9" s="137"/>
      <c r="B9" s="197" t="s">
        <v>65</v>
      </c>
      <c r="C9" s="468">
        <v>28.220910686589249</v>
      </c>
      <c r="D9" s="468">
        <v>82.364039404029853</v>
      </c>
      <c r="E9" s="468">
        <v>111.91690670052461</v>
      </c>
      <c r="F9" s="468">
        <v>65.375189839458642</v>
      </c>
      <c r="G9" s="468">
        <v>68.511535211382693</v>
      </c>
      <c r="H9" s="468">
        <v>86.822517271091385</v>
      </c>
      <c r="I9" s="468">
        <v>85.352273819071627</v>
      </c>
      <c r="J9" s="468">
        <v>125.98833500780556</v>
      </c>
      <c r="K9" s="468">
        <v>82.65174765195755</v>
      </c>
      <c r="L9" s="468">
        <v>98.126491960199871</v>
      </c>
      <c r="M9" s="468">
        <v>86.782610839102531</v>
      </c>
      <c r="N9" s="468">
        <v>86.41370471032927</v>
      </c>
      <c r="O9" s="199">
        <f>SUM(C9:N9)</f>
        <v>1008.5262631015428</v>
      </c>
      <c r="P9" s="426">
        <f t="shared" si="1"/>
        <v>1008.5262631015428</v>
      </c>
      <c r="Q9" s="406">
        <v>12000</v>
      </c>
      <c r="R9" s="406"/>
      <c r="S9" s="407">
        <f t="shared" si="0"/>
        <v>8.4043855258461905E-2</v>
      </c>
    </row>
    <row r="10" spans="1:21" s="79" customFormat="1" ht="12.75" customHeight="1">
      <c r="A10" s="137"/>
      <c r="B10" s="197" t="s">
        <v>66</v>
      </c>
      <c r="C10" s="468">
        <v>316.25936880306546</v>
      </c>
      <c r="D10" s="468">
        <v>396.2859701450858</v>
      </c>
      <c r="E10" s="468">
        <v>420.50132577049988</v>
      </c>
      <c r="F10" s="468">
        <v>414.21729519689075</v>
      </c>
      <c r="G10" s="468">
        <v>431.36132896881111</v>
      </c>
      <c r="H10" s="468">
        <v>434.99379897871978</v>
      </c>
      <c r="I10" s="468">
        <v>474.96348383595603</v>
      </c>
      <c r="J10" s="468">
        <v>757.6393149781502</v>
      </c>
      <c r="K10" s="468">
        <v>467.17321348727478</v>
      </c>
      <c r="L10" s="468">
        <v>619.94339452030545</v>
      </c>
      <c r="M10" s="468">
        <v>561.02468338962456</v>
      </c>
      <c r="N10" s="468">
        <v>438.1319764818569</v>
      </c>
      <c r="O10" s="199">
        <f>SUM(C10:N10)</f>
        <v>5732.4951545562417</v>
      </c>
      <c r="P10" s="426">
        <f t="shared" si="1"/>
        <v>5732.4951545562417</v>
      </c>
      <c r="Q10" s="406">
        <v>107000</v>
      </c>
      <c r="R10" s="406"/>
      <c r="S10" s="407">
        <f t="shared" si="0"/>
        <v>5.3574721070619079E-2</v>
      </c>
    </row>
    <row r="11" spans="1:21" s="79" customFormat="1">
      <c r="A11" s="137"/>
      <c r="B11" s="197" t="s">
        <v>67</v>
      </c>
      <c r="C11" s="427">
        <v>5.1294097571525903</v>
      </c>
      <c r="D11" s="427">
        <v>23.16336309089186</v>
      </c>
      <c r="E11" s="468">
        <v>14.504734849088777</v>
      </c>
      <c r="F11" s="427">
        <v>18.865294168079007</v>
      </c>
      <c r="G11" s="468">
        <v>16.382305092000514</v>
      </c>
      <c r="H11" s="468">
        <v>18.343168176575691</v>
      </c>
      <c r="I11" s="468">
        <v>16.835209525044675</v>
      </c>
      <c r="J11" s="468">
        <v>33.189220326081788</v>
      </c>
      <c r="K11" s="468">
        <v>19.471645490059569</v>
      </c>
      <c r="L11" s="468">
        <v>25.873523108425488</v>
      </c>
      <c r="M11" s="427">
        <v>19.154891747178716</v>
      </c>
      <c r="N11" s="427">
        <v>15.28233534961948</v>
      </c>
      <c r="O11" s="199">
        <f>SUM(C11:N11)</f>
        <v>226.19510068019812</v>
      </c>
      <c r="P11" s="426">
        <f t="shared" si="1"/>
        <v>226.19510068019812</v>
      </c>
      <c r="Q11" s="406">
        <v>5000</v>
      </c>
      <c r="R11" s="406"/>
      <c r="S11" s="407">
        <f t="shared" si="0"/>
        <v>4.5239020136039622E-2</v>
      </c>
    </row>
    <row r="12" spans="1:21" s="79" customFormat="1">
      <c r="A12" s="137"/>
      <c r="B12" s="143" t="s">
        <v>68</v>
      </c>
      <c r="C12" s="201">
        <f>SUM(C7:C11)</f>
        <v>9880.9003082430572</v>
      </c>
      <c r="D12" s="201">
        <f t="shared" ref="D12:Q12" si="2">SUM(D7:D11)</f>
        <v>32276.747896180645</v>
      </c>
      <c r="E12" s="201">
        <f t="shared" si="2"/>
        <v>30485.264364757601</v>
      </c>
      <c r="F12" s="201">
        <f t="shared" si="2"/>
        <v>28914.987081114337</v>
      </c>
      <c r="G12" s="201">
        <f t="shared" si="2"/>
        <v>26926.388834771547</v>
      </c>
      <c r="H12" s="201">
        <f t="shared" si="2"/>
        <v>26047.870236077884</v>
      </c>
      <c r="I12" s="201">
        <f t="shared" si="2"/>
        <v>19078.07985362348</v>
      </c>
      <c r="J12" s="201">
        <f t="shared" si="2"/>
        <v>27998.000991162571</v>
      </c>
      <c r="K12" s="375">
        <f t="shared" si="2"/>
        <v>24545.512913617269</v>
      </c>
      <c r="L12" s="375">
        <f t="shared" si="2"/>
        <v>32179.81425437671</v>
      </c>
      <c r="M12" s="375">
        <f t="shared" si="2"/>
        <v>32020.403971782685</v>
      </c>
      <c r="N12" s="375">
        <f>SUM(N7:N11)</f>
        <v>19592.853936690943</v>
      </c>
      <c r="O12" s="428">
        <f>SUM(O7:O11)</f>
        <v>309946.82464239874</v>
      </c>
      <c r="P12" s="201">
        <f t="shared" si="1"/>
        <v>309946.82464239874</v>
      </c>
      <c r="Q12" s="201">
        <f t="shared" si="2"/>
        <v>791000</v>
      </c>
      <c r="R12" s="201"/>
      <c r="S12" s="202">
        <f t="shared" si="0"/>
        <v>0.39184175049607933</v>
      </c>
      <c r="U12" s="427"/>
    </row>
    <row r="13" spans="1:21">
      <c r="A13" s="137"/>
      <c r="C13" s="50"/>
      <c r="K13" s="372"/>
      <c r="N13" s="50"/>
      <c r="O13" s="188"/>
      <c r="Q13" s="203"/>
      <c r="R13" s="203"/>
      <c r="S13" s="45"/>
    </row>
    <row r="14" spans="1:21">
      <c r="A14" s="137"/>
      <c r="B14" s="194" t="s">
        <v>183</v>
      </c>
      <c r="C14" s="204"/>
      <c r="D14" s="204"/>
      <c r="E14" s="204"/>
      <c r="F14" s="204"/>
      <c r="G14" s="204"/>
      <c r="H14" s="204"/>
      <c r="I14" s="204"/>
      <c r="J14" s="204"/>
      <c r="K14" s="376"/>
      <c r="L14" s="204"/>
      <c r="M14" s="204"/>
      <c r="N14" s="204"/>
      <c r="O14" s="205"/>
      <c r="P14" s="205"/>
      <c r="Q14" s="196"/>
      <c r="R14" s="196"/>
      <c r="S14" s="206"/>
    </row>
    <row r="15" spans="1:21" s="79" customFormat="1">
      <c r="A15" s="137"/>
      <c r="B15" s="197" t="s">
        <v>72</v>
      </c>
      <c r="C15" s="468">
        <v>86819.812796743499</v>
      </c>
      <c r="D15" s="468">
        <v>143089.05907070078</v>
      </c>
      <c r="E15" s="468">
        <v>189369.53746304972</v>
      </c>
      <c r="F15" s="468">
        <v>191780.18713633754</v>
      </c>
      <c r="G15" s="468">
        <v>268829.82999999996</v>
      </c>
      <c r="H15" s="468">
        <v>258494.76948739713</v>
      </c>
      <c r="I15" s="468">
        <v>253100.02703999402</v>
      </c>
      <c r="J15" s="468">
        <v>376305.38164118823</v>
      </c>
      <c r="K15" s="468">
        <v>242793.89911822157</v>
      </c>
      <c r="L15" s="468">
        <v>789642.20501764992</v>
      </c>
      <c r="M15" s="468">
        <v>609435.07861541363</v>
      </c>
      <c r="N15" s="468">
        <v>555748.36943236517</v>
      </c>
      <c r="O15" s="199">
        <f t="shared" ref="O15:O18" si="3">SUM(C15:N15)</f>
        <v>3965408.1568190609</v>
      </c>
      <c r="P15" s="426">
        <f t="shared" si="1"/>
        <v>3965408.1568190609</v>
      </c>
      <c r="Q15" s="406">
        <v>7685000</v>
      </c>
      <c r="R15" s="406"/>
      <c r="S15" s="407">
        <f>P15/SUM(Q15:R15)</f>
        <v>0.51599325397775675</v>
      </c>
    </row>
    <row r="16" spans="1:21">
      <c r="A16" s="137"/>
      <c r="B16" s="197" t="s">
        <v>70</v>
      </c>
      <c r="C16" s="468">
        <v>653.95502632872262</v>
      </c>
      <c r="D16" s="427">
        <v>13030.546650166483</v>
      </c>
      <c r="E16" s="468">
        <v>6155.7389605586541</v>
      </c>
      <c r="F16" s="427">
        <v>5894.5906323510653</v>
      </c>
      <c r="G16" s="468">
        <v>7650</v>
      </c>
      <c r="H16" s="468">
        <v>5646.356534973007</v>
      </c>
      <c r="I16" s="468">
        <v>5685.7825180146792</v>
      </c>
      <c r="J16" s="468">
        <v>7438.4125276287887</v>
      </c>
      <c r="K16" s="468">
        <v>5252.0238362573</v>
      </c>
      <c r="L16" s="468">
        <v>7134.2571173432989</v>
      </c>
      <c r="M16" s="366">
        <v>6214.4330788451916</v>
      </c>
      <c r="N16" s="366">
        <v>4589.9711277204333</v>
      </c>
      <c r="O16" s="199">
        <f t="shared" si="3"/>
        <v>75346.068010187621</v>
      </c>
      <c r="P16" s="426">
        <f t="shared" si="1"/>
        <v>75346.068010187621</v>
      </c>
      <c r="Q16" s="406">
        <v>198000</v>
      </c>
      <c r="R16" s="406"/>
      <c r="S16" s="407">
        <f>P16/SUM(Q16:R16)</f>
        <v>0.38053569702114959</v>
      </c>
    </row>
    <row r="17" spans="1:21">
      <c r="A17" s="137"/>
      <c r="B17" s="197" t="s">
        <v>71</v>
      </c>
      <c r="C17" s="468">
        <v>1296.4293520900214</v>
      </c>
      <c r="D17" s="427">
        <v>3103.5958373356352</v>
      </c>
      <c r="E17" s="468">
        <v>1232.9342673861463</v>
      </c>
      <c r="F17" s="427">
        <v>1650.5977840884966</v>
      </c>
      <c r="G17" s="468">
        <v>1883.03</v>
      </c>
      <c r="H17" s="468">
        <v>2164.8509920106917</v>
      </c>
      <c r="I17" s="468">
        <v>1475.2408186552716</v>
      </c>
      <c r="J17" s="468">
        <v>2895.694618915868</v>
      </c>
      <c r="K17" s="468">
        <v>1989.9596376040977</v>
      </c>
      <c r="L17" s="468">
        <v>2373.9279541542478</v>
      </c>
      <c r="M17" s="468">
        <v>2333.3454803309287</v>
      </c>
      <c r="N17" s="468">
        <v>1618.2887250944971</v>
      </c>
      <c r="O17" s="199">
        <f t="shared" si="3"/>
        <v>24017.895467665905</v>
      </c>
      <c r="P17" s="426">
        <f t="shared" si="1"/>
        <v>24017.895467665905</v>
      </c>
      <c r="Q17" s="406">
        <v>255000</v>
      </c>
      <c r="R17" s="406"/>
      <c r="S17" s="407">
        <f>P17/SUM(Q17:R17)</f>
        <v>9.4187825363395705E-2</v>
      </c>
    </row>
    <row r="18" spans="1:21" ht="13.5" customHeight="1">
      <c r="A18" s="137"/>
      <c r="B18" s="197" t="s">
        <v>159</v>
      </c>
      <c r="C18" s="468">
        <v>12092.322387559812</v>
      </c>
      <c r="D18" s="427">
        <v>48432.381697361896</v>
      </c>
      <c r="E18" s="468">
        <v>32621.66780372772</v>
      </c>
      <c r="F18" s="427">
        <v>57172.321705297771</v>
      </c>
      <c r="G18" s="468">
        <v>41734.29</v>
      </c>
      <c r="H18" s="468">
        <v>45413.870610309634</v>
      </c>
      <c r="I18" s="468">
        <v>44071.429959521629</v>
      </c>
      <c r="J18" s="468">
        <v>90624.491632558726</v>
      </c>
      <c r="K18" s="468">
        <v>49849.266211920796</v>
      </c>
      <c r="L18" s="468">
        <v>60664.374485609762</v>
      </c>
      <c r="M18" s="468">
        <v>45881.898989641988</v>
      </c>
      <c r="N18" s="468">
        <v>40211.430861740577</v>
      </c>
      <c r="O18" s="199">
        <f t="shared" si="3"/>
        <v>568769.74634525029</v>
      </c>
      <c r="P18" s="426">
        <f t="shared" si="1"/>
        <v>568769.74634525029</v>
      </c>
      <c r="Q18" s="406">
        <v>5774000</v>
      </c>
      <c r="R18" s="406"/>
      <c r="S18" s="407">
        <f>P18/SUM(Q18:R18)</f>
        <v>9.850532496453937E-2</v>
      </c>
    </row>
    <row r="19" spans="1:21" s="79" customFormat="1">
      <c r="A19" s="137"/>
      <c r="B19" s="143" t="s">
        <v>73</v>
      </c>
      <c r="C19" s="201">
        <f t="shared" ref="C19:Q19" si="4">SUM(C15:C18)</f>
        <v>100862.51956272207</v>
      </c>
      <c r="D19" s="201">
        <f t="shared" si="4"/>
        <v>207655.58325556479</v>
      </c>
      <c r="E19" s="201">
        <f t="shared" si="4"/>
        <v>229379.87849472227</v>
      </c>
      <c r="F19" s="201">
        <f t="shared" si="4"/>
        <v>256497.69725807486</v>
      </c>
      <c r="G19" s="201">
        <f t="shared" si="4"/>
        <v>320097.14999999997</v>
      </c>
      <c r="H19" s="428">
        <f t="shared" si="4"/>
        <v>311719.84762469045</v>
      </c>
      <c r="I19" s="201">
        <f t="shared" si="4"/>
        <v>304332.4803361856</v>
      </c>
      <c r="J19" s="201">
        <f t="shared" si="4"/>
        <v>477263.98042029154</v>
      </c>
      <c r="K19" s="375">
        <f t="shared" si="4"/>
        <v>299885.14880400378</v>
      </c>
      <c r="L19" s="375">
        <f t="shared" si="4"/>
        <v>859814.76457475708</v>
      </c>
      <c r="M19" s="375">
        <f t="shared" si="4"/>
        <v>663864.7561642318</v>
      </c>
      <c r="N19" s="375">
        <f t="shared" si="4"/>
        <v>602168.06014692073</v>
      </c>
      <c r="O19" s="428">
        <f t="shared" si="4"/>
        <v>4633541.866642165</v>
      </c>
      <c r="P19" s="201">
        <f t="shared" si="1"/>
        <v>4633541.866642165</v>
      </c>
      <c r="Q19" s="201">
        <f t="shared" si="4"/>
        <v>13912000</v>
      </c>
      <c r="R19" s="207"/>
      <c r="S19" s="202">
        <f>P19/SUM(Q19:R19)</f>
        <v>0.33306080122499748</v>
      </c>
      <c r="U19" s="427"/>
    </row>
    <row r="20" spans="1:21" s="79" customFormat="1">
      <c r="A20" s="137"/>
      <c r="B20" s="57"/>
      <c r="C20" s="198"/>
      <c r="D20" s="198"/>
      <c r="E20" s="198"/>
      <c r="F20" s="198"/>
      <c r="G20" s="198"/>
      <c r="H20" s="198"/>
      <c r="I20" s="198"/>
      <c r="J20" s="198"/>
      <c r="K20" s="371"/>
      <c r="L20" s="198"/>
      <c r="M20" s="198"/>
      <c r="N20" s="198"/>
      <c r="O20" s="427"/>
      <c r="P20" s="198"/>
      <c r="Q20" s="200"/>
      <c r="R20" s="200"/>
      <c r="S20" s="200"/>
    </row>
    <row r="21" spans="1:21" s="79" customFormat="1">
      <c r="A21" s="137"/>
      <c r="B21" s="194" t="s">
        <v>182</v>
      </c>
      <c r="C21" s="195"/>
      <c r="D21" s="195"/>
      <c r="E21" s="195"/>
      <c r="F21" s="195"/>
      <c r="G21" s="195"/>
      <c r="H21" s="195"/>
      <c r="I21" s="195"/>
      <c r="J21" s="195"/>
      <c r="K21" s="374"/>
      <c r="L21" s="195"/>
      <c r="M21" s="195"/>
      <c r="N21" s="195"/>
      <c r="O21" s="425"/>
      <c r="P21" s="195"/>
      <c r="Q21" s="208"/>
      <c r="R21" s="208"/>
      <c r="S21" s="208"/>
    </row>
    <row r="22" spans="1:21" s="79" customFormat="1" ht="12.75" customHeight="1">
      <c r="A22" s="137"/>
      <c r="B22" s="197" t="s">
        <v>173</v>
      </c>
      <c r="C22" s="427">
        <v>1125.6169202732506</v>
      </c>
      <c r="D22" s="427">
        <v>11995.441569653398</v>
      </c>
      <c r="E22" s="468">
        <v>9206.9074850981015</v>
      </c>
      <c r="F22" s="427">
        <v>7564.8181559930954</v>
      </c>
      <c r="G22" s="468">
        <v>9258.7399240505001</v>
      </c>
      <c r="H22" s="468">
        <v>7571.2425514281285</v>
      </c>
      <c r="I22" s="468">
        <v>7707.5034414807324</v>
      </c>
      <c r="J22" s="468">
        <v>10602.637488870669</v>
      </c>
      <c r="K22" s="468">
        <v>7125.1704862533979</v>
      </c>
      <c r="L22" s="468">
        <v>9425.1295523402405</v>
      </c>
      <c r="M22" s="468">
        <v>8266.1463104805807</v>
      </c>
      <c r="N22" s="468">
        <v>6738.424017952595</v>
      </c>
      <c r="O22" s="199">
        <f>SUM(C22:N22)</f>
        <v>96587.777903874681</v>
      </c>
      <c r="P22" s="426">
        <f t="shared" si="1"/>
        <v>96587.777903874681</v>
      </c>
      <c r="Q22" s="406">
        <v>17325000</v>
      </c>
      <c r="R22" s="408"/>
      <c r="S22" s="407">
        <f>P22/SUM(Q22:R22)</f>
        <v>5.575052115663762E-3</v>
      </c>
    </row>
    <row r="23" spans="1:21" s="79" customFormat="1" ht="12.75" customHeight="1">
      <c r="A23" s="137"/>
      <c r="B23" s="197" t="s">
        <v>340</v>
      </c>
      <c r="C23" s="468">
        <v>156851.19</v>
      </c>
      <c r="D23" s="468">
        <v>91353.9</v>
      </c>
      <c r="E23" s="468">
        <v>88367.06</v>
      </c>
      <c r="F23" s="468">
        <v>113025.70000000001</v>
      </c>
      <c r="G23" s="468">
        <v>351261.98000000004</v>
      </c>
      <c r="H23" s="468">
        <v>656602.56000000006</v>
      </c>
      <c r="I23" s="468">
        <v>1073282.78</v>
      </c>
      <c r="J23" s="468">
        <v>1209401.28</v>
      </c>
      <c r="K23" s="366">
        <v>804717.88</v>
      </c>
      <c r="L23" s="468">
        <v>385497.98</v>
      </c>
      <c r="M23" s="468">
        <v>120572.27999999981</v>
      </c>
      <c r="N23" s="468">
        <v>151615.87999999989</v>
      </c>
      <c r="O23" s="199">
        <f>SUM(C23:N23)</f>
        <v>5202550.4700000007</v>
      </c>
      <c r="P23" s="426">
        <f t="shared" si="1"/>
        <v>5202550.4700000007</v>
      </c>
      <c r="Q23" s="406">
        <v>6000000</v>
      </c>
      <c r="R23" s="408"/>
      <c r="S23" s="407">
        <f>P23/SUM(Q23:R23)</f>
        <v>0.86709174500000008</v>
      </c>
    </row>
    <row r="24" spans="1:21" s="79" customFormat="1">
      <c r="A24" s="137"/>
      <c r="B24" s="143" t="s">
        <v>75</v>
      </c>
      <c r="C24" s="201">
        <f>SUM(C22:C23)</f>
        <v>157976.80692027326</v>
      </c>
      <c r="D24" s="428">
        <f t="shared" ref="D24:N24" si="5">SUM(D22:D23)</f>
        <v>103349.34156965339</v>
      </c>
      <c r="E24" s="428">
        <f t="shared" si="5"/>
        <v>97573.967485098095</v>
      </c>
      <c r="F24" s="428">
        <f t="shared" si="5"/>
        <v>120590.51815599311</v>
      </c>
      <c r="G24" s="428">
        <f t="shared" si="5"/>
        <v>360520.71992405056</v>
      </c>
      <c r="H24" s="428">
        <f>SUM(H22:H23)</f>
        <v>664173.80255142821</v>
      </c>
      <c r="I24" s="428">
        <f t="shared" si="5"/>
        <v>1080990.2834414807</v>
      </c>
      <c r="J24" s="428">
        <f t="shared" si="5"/>
        <v>1220003.9174888707</v>
      </c>
      <c r="K24" s="428">
        <f t="shared" si="5"/>
        <v>811843.05048625346</v>
      </c>
      <c r="L24" s="428">
        <f t="shared" si="5"/>
        <v>394923.10955234023</v>
      </c>
      <c r="M24" s="428">
        <f t="shared" si="5"/>
        <v>128838.4263104804</v>
      </c>
      <c r="N24" s="428">
        <f t="shared" si="5"/>
        <v>158354.30401795247</v>
      </c>
      <c r="O24" s="428">
        <f>SUM(O22:O23)</f>
        <v>5299138.2479038751</v>
      </c>
      <c r="P24" s="428">
        <f t="shared" si="1"/>
        <v>5299138.2479038751</v>
      </c>
      <c r="Q24" s="428">
        <f>SUM(Q22:Q23)</f>
        <v>23325000</v>
      </c>
      <c r="R24" s="207"/>
      <c r="S24" s="232">
        <f>P24/SUM(Q24:R24)</f>
        <v>0.22718706314700429</v>
      </c>
      <c r="U24" s="427"/>
    </row>
    <row r="25" spans="1:21" s="79" customFormat="1">
      <c r="A25" s="137"/>
      <c r="B25" s="197"/>
      <c r="C25" s="198"/>
      <c r="D25" s="198"/>
      <c r="E25" s="198"/>
      <c r="F25" s="198"/>
      <c r="G25" s="198"/>
      <c r="H25" s="198"/>
      <c r="I25" s="198"/>
      <c r="J25" s="198"/>
      <c r="K25" s="371"/>
      <c r="L25" s="198"/>
      <c r="M25" s="198"/>
      <c r="N25" s="198"/>
      <c r="O25" s="427"/>
      <c r="P25" s="198"/>
      <c r="Q25" s="200"/>
      <c r="R25" s="200"/>
      <c r="S25" s="200"/>
    </row>
    <row r="26" spans="1:21">
      <c r="A26" s="137"/>
      <c r="B26" s="194" t="s">
        <v>180</v>
      </c>
      <c r="C26" s="204"/>
      <c r="D26" s="204"/>
      <c r="E26" s="204"/>
      <c r="F26" s="204"/>
      <c r="G26" s="204"/>
      <c r="H26" s="204"/>
      <c r="I26" s="204"/>
      <c r="J26" s="204"/>
      <c r="K26" s="376"/>
      <c r="L26" s="204"/>
      <c r="M26" s="204"/>
      <c r="N26" s="204"/>
      <c r="O26" s="429"/>
      <c r="P26" s="204"/>
      <c r="Q26" s="429"/>
      <c r="R26" s="196"/>
      <c r="S26" s="206"/>
    </row>
    <row r="27" spans="1:21" s="79" customFormat="1">
      <c r="A27" s="137"/>
      <c r="B27" s="197" t="s">
        <v>149</v>
      </c>
      <c r="C27" s="468">
        <v>37163.253224550484</v>
      </c>
      <c r="D27" s="468">
        <v>59030.869504503818</v>
      </c>
      <c r="E27" s="468">
        <v>88239.814846862922</v>
      </c>
      <c r="F27" s="468">
        <v>55539</v>
      </c>
      <c r="G27" s="468">
        <v>64316.160000000003</v>
      </c>
      <c r="H27" s="468">
        <v>64666.57655220601</v>
      </c>
      <c r="I27" s="468">
        <v>76565.871333076226</v>
      </c>
      <c r="J27" s="468">
        <v>97463.896832155995</v>
      </c>
      <c r="K27" s="468">
        <v>69324.327474392674</v>
      </c>
      <c r="L27" s="468">
        <v>76455.532454259228</v>
      </c>
      <c r="M27" s="468">
        <v>78498.257365524667</v>
      </c>
      <c r="N27" s="468">
        <v>70620.269859711407</v>
      </c>
      <c r="O27" s="199">
        <f>SUM(C27:N27)</f>
        <v>837883.82944724348</v>
      </c>
      <c r="P27" s="426">
        <f>O27</f>
        <v>837883.82944724348</v>
      </c>
      <c r="Q27" s="406">
        <v>7158000</v>
      </c>
      <c r="R27" s="406"/>
      <c r="S27" s="409">
        <f>P27/SUM(Q27:R27)</f>
        <v>0.11705557829662525</v>
      </c>
    </row>
    <row r="28" spans="1:21" s="79" customFormat="1">
      <c r="A28" s="137"/>
      <c r="B28" s="197" t="s">
        <v>116</v>
      </c>
      <c r="C28" s="468">
        <v>8935.0699289015574</v>
      </c>
      <c r="D28" s="468">
        <v>33356.369083225502</v>
      </c>
      <c r="E28" s="468">
        <v>58058.514546833685</v>
      </c>
      <c r="F28" s="468">
        <v>108849.43881195855</v>
      </c>
      <c r="G28" s="468">
        <v>177387.03</v>
      </c>
      <c r="H28" s="468">
        <v>66588.313678237639</v>
      </c>
      <c r="I28" s="468">
        <v>148838.57532493173</v>
      </c>
      <c r="J28" s="468">
        <v>64991.379355686535</v>
      </c>
      <c r="K28" s="468">
        <v>90696.560873193754</v>
      </c>
      <c r="L28" s="468">
        <v>135654.17187813335</v>
      </c>
      <c r="M28" s="468">
        <v>381234.15088356385</v>
      </c>
      <c r="N28" s="468">
        <v>116346.21341757682</v>
      </c>
      <c r="O28" s="199">
        <f>SUM(C28:N28)</f>
        <v>1390935.787782243</v>
      </c>
      <c r="P28" s="426">
        <f t="shared" si="1"/>
        <v>1390935.787782243</v>
      </c>
      <c r="Q28" s="406">
        <v>2922000</v>
      </c>
      <c r="R28" s="406"/>
      <c r="S28" s="409">
        <f>P28/SUM(Q28:R28)</f>
        <v>0.4760218301787279</v>
      </c>
    </row>
    <row r="29" spans="1:21" s="79" customFormat="1">
      <c r="A29" s="137"/>
      <c r="B29" s="143" t="s">
        <v>77</v>
      </c>
      <c r="C29" s="201">
        <f>SUM(C27:C28)</f>
        <v>46098.323153452046</v>
      </c>
      <c r="D29" s="428">
        <f t="shared" ref="D29:L29" si="6">SUM(D27:D28)</f>
        <v>92387.238587729313</v>
      </c>
      <c r="E29" s="428">
        <f t="shared" si="6"/>
        <v>146298.32939369662</v>
      </c>
      <c r="F29" s="428">
        <f t="shared" si="6"/>
        <v>164388.43881195853</v>
      </c>
      <c r="G29" s="428">
        <f t="shared" si="6"/>
        <v>241703.19</v>
      </c>
      <c r="H29" s="428">
        <f t="shared" si="6"/>
        <v>131254.89023044365</v>
      </c>
      <c r="I29" s="428">
        <f t="shared" si="6"/>
        <v>225404.44665800798</v>
      </c>
      <c r="J29" s="428">
        <f t="shared" si="6"/>
        <v>162455.27618784254</v>
      </c>
      <c r="K29" s="428">
        <f t="shared" si="6"/>
        <v>160020.88834758644</v>
      </c>
      <c r="L29" s="428">
        <f t="shared" si="6"/>
        <v>212109.70433239258</v>
      </c>
      <c r="M29" s="428">
        <f>SUM(M27:M28)</f>
        <v>459732.4082490885</v>
      </c>
      <c r="N29" s="428">
        <f t="shared" ref="N29" si="7">SUM(N27:N28)</f>
        <v>186966.48327728821</v>
      </c>
      <c r="O29" s="428">
        <f>SUM(O27:O28)</f>
        <v>2228819.6172294863</v>
      </c>
      <c r="P29" s="201">
        <f t="shared" si="1"/>
        <v>2228819.6172294863</v>
      </c>
      <c r="Q29" s="201">
        <f>SUM(Q28:Q28)</f>
        <v>2922000</v>
      </c>
      <c r="R29" s="207"/>
      <c r="S29" s="232">
        <f>P29/SUM(Q29:R29)</f>
        <v>0.76277194292590222</v>
      </c>
      <c r="U29" s="427"/>
    </row>
    <row r="30" spans="1:21" s="79" customFormat="1">
      <c r="A30" s="137"/>
      <c r="B30" s="197"/>
      <c r="C30" s="198"/>
      <c r="D30" s="198"/>
      <c r="E30" s="198"/>
      <c r="F30" s="198"/>
      <c r="G30" s="209"/>
      <c r="H30" s="198"/>
      <c r="I30" s="198"/>
      <c r="J30" s="198"/>
      <c r="K30" s="371"/>
      <c r="L30" s="198"/>
      <c r="M30" s="198"/>
      <c r="N30" s="198"/>
      <c r="O30" s="427"/>
      <c r="P30" s="198"/>
      <c r="Q30" s="200"/>
      <c r="R30" s="200"/>
      <c r="S30" s="200"/>
    </row>
    <row r="31" spans="1:21" s="79" customFormat="1">
      <c r="A31" s="137"/>
      <c r="B31" s="194" t="s">
        <v>181</v>
      </c>
      <c r="C31" s="195"/>
      <c r="D31" s="195"/>
      <c r="E31" s="195"/>
      <c r="F31" s="195"/>
      <c r="G31" s="195"/>
      <c r="H31" s="195"/>
      <c r="I31" s="195"/>
      <c r="J31" s="195"/>
      <c r="K31" s="374"/>
      <c r="L31" s="195"/>
      <c r="M31" s="195"/>
      <c r="N31" s="195"/>
      <c r="O31" s="425"/>
      <c r="P31" s="195"/>
      <c r="Q31" s="208"/>
      <c r="R31" s="196"/>
      <c r="S31" s="208"/>
    </row>
    <row r="32" spans="1:21" s="79" customFormat="1">
      <c r="A32" s="137"/>
      <c r="B32" s="197" t="s">
        <v>258</v>
      </c>
      <c r="C32" s="468">
        <v>1014.3581138356466</v>
      </c>
      <c r="D32" s="468">
        <v>4047.7201459950397</v>
      </c>
      <c r="E32" s="468">
        <v>2679.5086086063488</v>
      </c>
      <c r="F32" s="468">
        <v>3309.5631442782437</v>
      </c>
      <c r="G32" s="468">
        <v>2864</v>
      </c>
      <c r="H32" s="468">
        <v>3173.9812435781269</v>
      </c>
      <c r="I32" s="468">
        <v>3041.5995880780451</v>
      </c>
      <c r="J32" s="468">
        <v>6093.8395356713709</v>
      </c>
      <c r="K32" s="468">
        <v>3540.9415473976801</v>
      </c>
      <c r="L32" s="468">
        <v>4624.429417512426</v>
      </c>
      <c r="M32" s="468">
        <v>3451.287182048467</v>
      </c>
      <c r="N32" s="468">
        <v>2680.1462957834801</v>
      </c>
      <c r="O32" s="199">
        <f>SUM(C32:N32)</f>
        <v>40521.37482278487</v>
      </c>
      <c r="P32" s="426">
        <f t="shared" ref="P32" si="8">O32</f>
        <v>40521.37482278487</v>
      </c>
      <c r="Q32" s="406">
        <v>1000000</v>
      </c>
      <c r="R32" s="406"/>
      <c r="S32" s="409">
        <f>IFERROR(P32/SUM(Q32:R32),)</f>
        <v>4.0521374822784867E-2</v>
      </c>
    </row>
    <row r="33" spans="1:21" s="79" customFormat="1">
      <c r="A33" s="137"/>
      <c r="B33" s="143" t="s">
        <v>81</v>
      </c>
      <c r="C33" s="201">
        <f t="shared" ref="C33:O33" si="9">SUM(C32:C32)</f>
        <v>1014.3581138356466</v>
      </c>
      <c r="D33" s="382">
        <f t="shared" si="9"/>
        <v>4047.7201459950397</v>
      </c>
      <c r="E33" s="382">
        <f t="shared" si="9"/>
        <v>2679.5086086063488</v>
      </c>
      <c r="F33" s="382">
        <f t="shared" si="9"/>
        <v>3309.5631442782437</v>
      </c>
      <c r="G33" s="382">
        <f t="shared" si="9"/>
        <v>2864</v>
      </c>
      <c r="H33" s="382">
        <f t="shared" si="9"/>
        <v>3173.9812435781269</v>
      </c>
      <c r="I33" s="382">
        <f t="shared" si="9"/>
        <v>3041.5995880780451</v>
      </c>
      <c r="J33" s="382">
        <f t="shared" si="9"/>
        <v>6093.8395356713709</v>
      </c>
      <c r="K33" s="382">
        <f t="shared" si="9"/>
        <v>3540.9415473976801</v>
      </c>
      <c r="L33" s="382">
        <f t="shared" si="9"/>
        <v>4624.429417512426</v>
      </c>
      <c r="M33" s="382">
        <f t="shared" si="9"/>
        <v>3451.287182048467</v>
      </c>
      <c r="N33" s="382">
        <f t="shared" si="9"/>
        <v>2680.1462957834801</v>
      </c>
      <c r="O33" s="428">
        <f t="shared" si="9"/>
        <v>40521.37482278487</v>
      </c>
      <c r="P33" s="382">
        <f t="shared" si="1"/>
        <v>40521.37482278487</v>
      </c>
      <c r="Q33" s="382">
        <f>SUM(Q32:Q32)</f>
        <v>1000000</v>
      </c>
      <c r="R33" s="207"/>
      <c r="S33" s="211">
        <f>IFERROR(P33/SUM(Q33:R33),0)</f>
        <v>4.0521374822784867E-2</v>
      </c>
      <c r="U33" s="427"/>
    </row>
    <row r="34" spans="1:21" s="79" customFormat="1">
      <c r="A34" s="137"/>
      <c r="B34" s="197"/>
      <c r="C34" s="198"/>
      <c r="D34" s="198"/>
      <c r="E34" s="198"/>
      <c r="F34" s="198"/>
      <c r="G34" s="198"/>
      <c r="H34" s="198"/>
      <c r="I34" s="198"/>
      <c r="J34" s="198"/>
      <c r="K34" s="371"/>
      <c r="L34" s="198"/>
      <c r="M34" s="198"/>
      <c r="N34" s="198"/>
      <c r="O34" s="427"/>
      <c r="P34" s="198"/>
      <c r="Q34" s="200"/>
      <c r="R34" s="200"/>
      <c r="S34" s="210"/>
    </row>
    <row r="35" spans="1:21" s="79" customFormat="1">
      <c r="A35" s="137"/>
      <c r="B35" s="194" t="s">
        <v>82</v>
      </c>
      <c r="C35" s="195"/>
      <c r="D35" s="195"/>
      <c r="E35" s="195"/>
      <c r="F35" s="195"/>
      <c r="G35" s="195"/>
      <c r="H35" s="195"/>
      <c r="I35" s="195"/>
      <c r="J35" s="195"/>
      <c r="K35" s="374"/>
      <c r="L35" s="195"/>
      <c r="M35" s="195"/>
      <c r="N35" s="195"/>
      <c r="O35" s="425"/>
      <c r="P35" s="195"/>
      <c r="Q35" s="208"/>
      <c r="R35" s="208"/>
      <c r="S35" s="212"/>
    </row>
    <row r="36" spans="1:21" s="79" customFormat="1">
      <c r="A36" s="137"/>
      <c r="B36" s="197" t="s">
        <v>157</v>
      </c>
      <c r="C36" s="468">
        <v>0</v>
      </c>
      <c r="D36" s="427">
        <v>0</v>
      </c>
      <c r="E36" s="468">
        <v>0</v>
      </c>
      <c r="F36" s="427">
        <v>1291.6191818969171</v>
      </c>
      <c r="G36" s="468">
        <v>0</v>
      </c>
      <c r="H36" s="468">
        <v>0</v>
      </c>
      <c r="I36" s="427">
        <v>0</v>
      </c>
      <c r="J36" s="468">
        <v>0</v>
      </c>
      <c r="K36" s="468">
        <v>0</v>
      </c>
      <c r="L36" s="468">
        <v>0</v>
      </c>
      <c r="M36" s="468">
        <v>0</v>
      </c>
      <c r="N36" s="427">
        <v>0</v>
      </c>
      <c r="O36" s="199">
        <f>SUM(C36:N36)</f>
        <v>1291.6191818969171</v>
      </c>
      <c r="P36" s="426">
        <f t="shared" si="1"/>
        <v>1291.6191818969171</v>
      </c>
      <c r="Q36" s="406">
        <v>400000</v>
      </c>
      <c r="R36" s="406"/>
      <c r="S36" s="409">
        <f>P36/SUM(Q36:R36)</f>
        <v>3.2290479547422927E-3</v>
      </c>
    </row>
    <row r="37" spans="1:21" s="79" customFormat="1">
      <c r="A37" s="137"/>
      <c r="B37" s="197" t="s">
        <v>156</v>
      </c>
      <c r="C37" s="468">
        <v>3656.5509924149724</v>
      </c>
      <c r="D37" s="468">
        <v>52128.861634802706</v>
      </c>
      <c r="E37" s="468">
        <v>28457.437344858532</v>
      </c>
      <c r="F37" s="468">
        <v>28673.350000000053</v>
      </c>
      <c r="G37" s="468">
        <v>36101.370000000003</v>
      </c>
      <c r="H37" s="468">
        <v>27881.604935199866</v>
      </c>
      <c r="I37" s="468">
        <v>25586.011832093642</v>
      </c>
      <c r="J37" s="468">
        <v>24689.904855341814</v>
      </c>
      <c r="K37" s="468">
        <v>19144.465178875074</v>
      </c>
      <c r="L37" s="468">
        <v>29457.244161255941</v>
      </c>
      <c r="M37" s="468">
        <v>21053.152600599184</v>
      </c>
      <c r="N37" s="468">
        <v>19771.950130095705</v>
      </c>
      <c r="O37" s="199">
        <f>SUM(C37:N37)</f>
        <v>316601.90366553748</v>
      </c>
      <c r="P37" s="426">
        <f t="shared" si="1"/>
        <v>316601.90366553748</v>
      </c>
      <c r="Q37" s="406">
        <v>2134000</v>
      </c>
      <c r="R37" s="406"/>
      <c r="S37" s="409">
        <f>P37/SUM(Q37:R37)</f>
        <v>0.14836077959959582</v>
      </c>
    </row>
    <row r="38" spans="1:21" s="79" customFormat="1">
      <c r="A38" s="137"/>
      <c r="B38" s="143" t="s">
        <v>83</v>
      </c>
      <c r="C38" s="201">
        <f>SUM(C36:C37)</f>
        <v>3656.5509924149724</v>
      </c>
      <c r="D38" s="201">
        <f t="shared" ref="D38:Q38" si="10">SUM(D36:D37)</f>
        <v>52128.861634802706</v>
      </c>
      <c r="E38" s="201">
        <f t="shared" si="10"/>
        <v>28457.437344858532</v>
      </c>
      <c r="F38" s="201">
        <f t="shared" si="10"/>
        <v>29964.96918189697</v>
      </c>
      <c r="G38" s="201">
        <f t="shared" si="10"/>
        <v>36101.370000000003</v>
      </c>
      <c r="H38" s="201">
        <f t="shared" si="10"/>
        <v>27881.604935199866</v>
      </c>
      <c r="I38" s="201">
        <f t="shared" si="10"/>
        <v>25586.011832093642</v>
      </c>
      <c r="J38" s="201">
        <f t="shared" si="10"/>
        <v>24689.904855341814</v>
      </c>
      <c r="K38" s="375">
        <f t="shared" si="10"/>
        <v>19144.465178875074</v>
      </c>
      <c r="L38" s="375">
        <f t="shared" si="10"/>
        <v>29457.244161255941</v>
      </c>
      <c r="M38" s="375">
        <f t="shared" si="10"/>
        <v>21053.152600599184</v>
      </c>
      <c r="N38" s="375">
        <f t="shared" si="10"/>
        <v>19771.950130095705</v>
      </c>
      <c r="O38" s="428">
        <f>SUM(O36:O37)</f>
        <v>317893.52284743439</v>
      </c>
      <c r="P38" s="201">
        <f t="shared" si="1"/>
        <v>317893.52284743439</v>
      </c>
      <c r="Q38" s="201">
        <f t="shared" si="10"/>
        <v>2534000</v>
      </c>
      <c r="R38" s="207"/>
      <c r="S38" s="211">
        <f>P38/SUM(Q38:R38)</f>
        <v>0.12545127184192359</v>
      </c>
      <c r="U38" s="427"/>
    </row>
    <row r="39" spans="1:21" s="79" customFormat="1">
      <c r="A39" s="137"/>
      <c r="B39" s="197"/>
      <c r="C39" s="200"/>
      <c r="D39" s="200"/>
      <c r="E39" s="200"/>
      <c r="F39" s="200"/>
      <c r="G39" s="200"/>
      <c r="H39" s="200"/>
      <c r="I39" s="200"/>
      <c r="J39" s="200"/>
      <c r="K39" s="373"/>
      <c r="L39" s="200"/>
      <c r="M39" s="200"/>
      <c r="N39" s="200"/>
      <c r="O39" s="427"/>
      <c r="P39" s="198"/>
      <c r="Q39" s="200"/>
      <c r="R39" s="200"/>
      <c r="S39" s="210"/>
    </row>
    <row r="40" spans="1:21" s="79" customFormat="1">
      <c r="A40" s="137"/>
      <c r="B40" s="194" t="s">
        <v>84</v>
      </c>
      <c r="C40" s="195"/>
      <c r="D40" s="195"/>
      <c r="E40" s="195"/>
      <c r="F40" s="195"/>
      <c r="G40" s="425"/>
      <c r="H40" s="195"/>
      <c r="I40" s="195"/>
      <c r="J40" s="195"/>
      <c r="K40" s="374"/>
      <c r="L40" s="195"/>
      <c r="M40" s="195"/>
      <c r="N40" s="195"/>
      <c r="O40" s="425"/>
      <c r="P40" s="195"/>
      <c r="Q40" s="208"/>
      <c r="R40" s="208"/>
      <c r="S40" s="212"/>
    </row>
    <row r="41" spans="1:21" s="79" customFormat="1">
      <c r="A41" s="137"/>
      <c r="B41" s="197" t="s">
        <v>391</v>
      </c>
      <c r="C41" s="468">
        <v>0</v>
      </c>
      <c r="D41" s="468">
        <v>0</v>
      </c>
      <c r="E41" s="468">
        <v>0</v>
      </c>
      <c r="F41" s="468">
        <v>0</v>
      </c>
      <c r="G41" s="468">
        <v>0</v>
      </c>
      <c r="H41" s="468">
        <v>0</v>
      </c>
      <c r="I41" s="468">
        <v>0</v>
      </c>
      <c r="J41" s="468">
        <v>0</v>
      </c>
      <c r="K41" s="468">
        <v>0</v>
      </c>
      <c r="L41" s="468">
        <v>0</v>
      </c>
      <c r="M41" s="468">
        <v>0</v>
      </c>
      <c r="N41" s="468">
        <v>0</v>
      </c>
      <c r="O41" s="199">
        <f>SUM(C41:N41)</f>
        <v>0</v>
      </c>
      <c r="P41" s="426">
        <f t="shared" ref="P41" si="11">O41</f>
        <v>0</v>
      </c>
      <c r="Q41" s="406">
        <v>1443681</v>
      </c>
      <c r="R41" s="406"/>
      <c r="S41" s="410">
        <f>P41/SUM(Q41:R41)</f>
        <v>0</v>
      </c>
    </row>
    <row r="42" spans="1:21" s="79" customFormat="1">
      <c r="A42" s="137"/>
      <c r="B42" s="197" t="s">
        <v>87</v>
      </c>
      <c r="C42" s="468">
        <v>457.24999999999994</v>
      </c>
      <c r="D42" s="468">
        <v>13467.500000000035</v>
      </c>
      <c r="E42" s="468">
        <v>56025.050000000054</v>
      </c>
      <c r="F42" s="468">
        <v>29655.280000000101</v>
      </c>
      <c r="G42" s="468">
        <v>119363.36</v>
      </c>
      <c r="H42" s="468">
        <v>25061.049999999977</v>
      </c>
      <c r="I42" s="468">
        <v>79568.119999999952</v>
      </c>
      <c r="J42" s="468">
        <v>11197.100000000004</v>
      </c>
      <c r="K42" s="468">
        <v>93950.5</v>
      </c>
      <c r="L42" s="468">
        <v>14048.33</v>
      </c>
      <c r="M42" s="468">
        <v>31510.449999999997</v>
      </c>
      <c r="N42" s="468">
        <v>138808.76</v>
      </c>
      <c r="O42" s="199">
        <f>SUM(C42:N42)</f>
        <v>613112.75000000012</v>
      </c>
      <c r="P42" s="426">
        <f t="shared" si="1"/>
        <v>613112.75000000012</v>
      </c>
      <c r="Q42" s="406">
        <v>2966000</v>
      </c>
      <c r="R42" s="406"/>
      <c r="S42" s="410">
        <f>P42/SUM(Q42:R42)</f>
        <v>0.20671367161159815</v>
      </c>
    </row>
    <row r="43" spans="1:21" s="79" customFormat="1">
      <c r="A43" s="137"/>
      <c r="B43" s="143" t="s">
        <v>88</v>
      </c>
      <c r="C43" s="201">
        <f>SUM(C41:C42)</f>
        <v>457.24999999999994</v>
      </c>
      <c r="D43" s="428">
        <f t="shared" ref="D43:Q43" si="12">SUM(D41:D42)</f>
        <v>13467.500000000035</v>
      </c>
      <c r="E43" s="428">
        <f t="shared" si="12"/>
        <v>56025.050000000054</v>
      </c>
      <c r="F43" s="428">
        <f t="shared" si="12"/>
        <v>29655.280000000101</v>
      </c>
      <c r="G43" s="428">
        <f t="shared" si="12"/>
        <v>119363.36</v>
      </c>
      <c r="H43" s="428">
        <f t="shared" si="12"/>
        <v>25061.049999999977</v>
      </c>
      <c r="I43" s="428">
        <f t="shared" si="12"/>
        <v>79568.119999999952</v>
      </c>
      <c r="J43" s="428">
        <f t="shared" si="12"/>
        <v>11197.100000000004</v>
      </c>
      <c r="K43" s="428">
        <f t="shared" si="12"/>
        <v>93950.5</v>
      </c>
      <c r="L43" s="428">
        <f t="shared" si="12"/>
        <v>14048.33</v>
      </c>
      <c r="M43" s="428">
        <f t="shared" si="12"/>
        <v>31510.449999999997</v>
      </c>
      <c r="N43" s="428">
        <f t="shared" si="12"/>
        <v>138808.76</v>
      </c>
      <c r="O43" s="428">
        <f t="shared" si="12"/>
        <v>613112.75000000012</v>
      </c>
      <c r="P43" s="428">
        <f t="shared" si="12"/>
        <v>613112.75000000012</v>
      </c>
      <c r="Q43" s="428">
        <f t="shared" si="12"/>
        <v>4409681</v>
      </c>
      <c r="R43" s="207"/>
      <c r="S43" s="213">
        <f>P43/SUM(Q43:R43)</f>
        <v>0.1390378918565765</v>
      </c>
      <c r="U43" s="427"/>
    </row>
    <row r="44" spans="1:21" s="79" customFormat="1">
      <c r="A44" s="137"/>
      <c r="B44" s="197"/>
      <c r="C44" s="198"/>
      <c r="D44" s="198"/>
      <c r="E44" s="198"/>
      <c r="F44" s="198"/>
      <c r="G44" s="198"/>
      <c r="H44" s="198"/>
      <c r="I44" s="198"/>
      <c r="J44" s="198"/>
      <c r="K44" s="371"/>
      <c r="L44" s="198"/>
      <c r="M44" s="198"/>
      <c r="N44" s="198"/>
      <c r="O44" s="427"/>
      <c r="P44" s="198"/>
      <c r="Q44" s="200"/>
      <c r="R44" s="200"/>
      <c r="S44" s="210"/>
    </row>
    <row r="45" spans="1:21" s="79" customFormat="1">
      <c r="A45" s="137"/>
      <c r="B45" s="194" t="s">
        <v>89</v>
      </c>
      <c r="C45" s="195"/>
      <c r="D45" s="195"/>
      <c r="E45" s="195"/>
      <c r="F45" s="195"/>
      <c r="G45" s="195"/>
      <c r="H45" s="195"/>
      <c r="I45" s="195"/>
      <c r="J45" s="195"/>
      <c r="K45" s="374"/>
      <c r="L45" s="195"/>
      <c r="M45" s="195"/>
      <c r="N45" s="195"/>
      <c r="O45" s="425"/>
      <c r="P45" s="195"/>
      <c r="Q45" s="208"/>
      <c r="R45" s="208"/>
      <c r="S45" s="212"/>
    </row>
    <row r="46" spans="1:21" s="79" customFormat="1">
      <c r="A46" s="137"/>
      <c r="B46" s="197" t="s">
        <v>90</v>
      </c>
      <c r="C46" s="468">
        <v>33951.161512260442</v>
      </c>
      <c r="D46" s="468">
        <v>183063.57065697672</v>
      </c>
      <c r="E46" s="468">
        <v>143921.97873872798</v>
      </c>
      <c r="F46" s="468">
        <v>234165.17414925175</v>
      </c>
      <c r="G46" s="468">
        <v>273812.88752068364</v>
      </c>
      <c r="H46" s="468">
        <v>428015.52559610002</v>
      </c>
      <c r="I46" s="468">
        <v>214981.48814635037</v>
      </c>
      <c r="J46" s="468">
        <v>394109.45791051991</v>
      </c>
      <c r="K46" s="468">
        <v>723343.76999999839</v>
      </c>
      <c r="L46" s="468">
        <v>550123.05237880594</v>
      </c>
      <c r="M46" s="468">
        <v>-81932.027680781845</v>
      </c>
      <c r="N46" s="468">
        <v>404523.9883310257</v>
      </c>
      <c r="O46" s="199">
        <f>SUM(C46:N46)</f>
        <v>3502080.0272599189</v>
      </c>
      <c r="P46" s="426">
        <f t="shared" si="1"/>
        <v>3502080.0272599189</v>
      </c>
      <c r="Q46" s="406">
        <v>4500000</v>
      </c>
      <c r="R46" s="408"/>
      <c r="S46" s="411">
        <f>P46/SUM(Q46:R46)</f>
        <v>0.77824000605775978</v>
      </c>
    </row>
    <row r="47" spans="1:21" s="79" customFormat="1">
      <c r="A47" s="137"/>
      <c r="B47" s="143" t="s">
        <v>91</v>
      </c>
      <c r="C47" s="201">
        <f t="shared" ref="C47:O47" si="13">SUM(C46)</f>
        <v>33951.161512260442</v>
      </c>
      <c r="D47" s="201">
        <f t="shared" si="13"/>
        <v>183063.57065697672</v>
      </c>
      <c r="E47" s="201">
        <f t="shared" si="13"/>
        <v>143921.97873872798</v>
      </c>
      <c r="F47" s="201">
        <f t="shared" si="13"/>
        <v>234165.17414925175</v>
      </c>
      <c r="G47" s="201">
        <f t="shared" si="13"/>
        <v>273812.88752068364</v>
      </c>
      <c r="H47" s="201">
        <f t="shared" si="13"/>
        <v>428015.52559610002</v>
      </c>
      <c r="I47" s="201">
        <f t="shared" si="13"/>
        <v>214981.48814635037</v>
      </c>
      <c r="J47" s="201">
        <f t="shared" si="13"/>
        <v>394109.45791051991</v>
      </c>
      <c r="K47" s="375">
        <f t="shared" si="13"/>
        <v>723343.76999999839</v>
      </c>
      <c r="L47" s="375">
        <f t="shared" si="13"/>
        <v>550123.05237880594</v>
      </c>
      <c r="M47" s="375">
        <f t="shared" si="13"/>
        <v>-81932.027680781845</v>
      </c>
      <c r="N47" s="375">
        <f t="shared" si="13"/>
        <v>404523.9883310257</v>
      </c>
      <c r="O47" s="428">
        <f t="shared" si="13"/>
        <v>3502080.0272599189</v>
      </c>
      <c r="P47" s="201">
        <f t="shared" si="1"/>
        <v>3502080.0272599189</v>
      </c>
      <c r="Q47" s="201">
        <f>SUM(Q46)</f>
        <v>4500000</v>
      </c>
      <c r="R47" s="207"/>
      <c r="S47" s="211">
        <f>P47/SUM(Q47:R47)</f>
        <v>0.77824000605775978</v>
      </c>
      <c r="U47" s="427"/>
    </row>
    <row r="48" spans="1:21" s="79" customFormat="1">
      <c r="A48" s="137"/>
      <c r="B48" s="197"/>
      <c r="C48" s="200"/>
      <c r="D48" s="200"/>
      <c r="E48" s="200"/>
      <c r="F48" s="200"/>
      <c r="G48" s="200"/>
      <c r="H48" s="200"/>
      <c r="I48" s="200"/>
      <c r="J48" s="200"/>
      <c r="K48" s="373"/>
      <c r="L48" s="200"/>
      <c r="M48" s="200"/>
      <c r="N48" s="200"/>
      <c r="O48" s="427"/>
      <c r="P48" s="198"/>
      <c r="Q48" s="200"/>
      <c r="R48" s="200"/>
      <c r="S48" s="210"/>
    </row>
    <row r="49" spans="1:24" s="79" customFormat="1" ht="28.8">
      <c r="A49" s="137"/>
      <c r="B49" s="194" t="s">
        <v>343</v>
      </c>
      <c r="C49" s="195"/>
      <c r="D49" s="195"/>
      <c r="E49" s="195"/>
      <c r="F49" s="195"/>
      <c r="G49" s="195"/>
      <c r="H49" s="195"/>
      <c r="I49" s="195"/>
      <c r="J49" s="195"/>
      <c r="K49" s="374"/>
      <c r="L49" s="195"/>
      <c r="M49" s="195"/>
      <c r="N49" s="195"/>
      <c r="O49" s="425"/>
      <c r="P49" s="195"/>
      <c r="Q49" s="208"/>
      <c r="R49" s="208"/>
      <c r="S49" s="212"/>
    </row>
    <row r="50" spans="1:24" s="79" customFormat="1">
      <c r="A50" s="137"/>
      <c r="B50" s="197" t="s">
        <v>100</v>
      </c>
      <c r="C50" s="468">
        <v>228.41223652140485</v>
      </c>
      <c r="D50" s="427">
        <v>576.83558491750432</v>
      </c>
      <c r="E50" s="468">
        <v>93.620517245653261</v>
      </c>
      <c r="F50" s="427">
        <v>264.37043948852443</v>
      </c>
      <c r="G50" s="468">
        <v>311.77</v>
      </c>
      <c r="H50" s="468">
        <v>406.79974243091897</v>
      </c>
      <c r="I50" s="468">
        <v>376.31041879746215</v>
      </c>
      <c r="J50" s="468">
        <v>411.54509051682555</v>
      </c>
      <c r="K50" s="468">
        <v>402.75900260705453</v>
      </c>
      <c r="L50" s="468">
        <v>419.12587862651185</v>
      </c>
      <c r="M50" s="468">
        <v>406.32803875679372</v>
      </c>
      <c r="N50" s="468">
        <v>387.38554283089832</v>
      </c>
      <c r="O50" s="199">
        <f t="shared" ref="O50:O58" si="14">SUM(C50:N50)</f>
        <v>4285.2624927395509</v>
      </c>
      <c r="P50" s="426">
        <f t="shared" si="1"/>
        <v>4285.2624927395509</v>
      </c>
      <c r="Q50" s="406">
        <v>350000</v>
      </c>
      <c r="R50" s="412"/>
      <c r="S50" s="409">
        <f>P50/SUM(Q50:R50)</f>
        <v>1.2243607122113002E-2</v>
      </c>
    </row>
    <row r="51" spans="1:24" s="79" customFormat="1">
      <c r="A51" s="137"/>
      <c r="B51" s="197" t="s">
        <v>97</v>
      </c>
      <c r="C51" s="468">
        <v>3023.0831728283165</v>
      </c>
      <c r="D51" s="468">
        <v>18303.279219747194</v>
      </c>
      <c r="E51" s="468">
        <v>12022.717786643598</v>
      </c>
      <c r="F51" s="468">
        <v>25345.718891113331</v>
      </c>
      <c r="G51" s="468">
        <v>34398.660000000003</v>
      </c>
      <c r="H51" s="468">
        <v>15720.610158834432</v>
      </c>
      <c r="I51" s="468">
        <v>11641.793759283375</v>
      </c>
      <c r="J51" s="468">
        <v>16712.818889789749</v>
      </c>
      <c r="K51" s="468">
        <v>15264.681112977156</v>
      </c>
      <c r="L51" s="468">
        <v>15174.918078914427</v>
      </c>
      <c r="M51" s="468">
        <v>33776.973830000279</v>
      </c>
      <c r="N51" s="468">
        <v>25318.569808854423</v>
      </c>
      <c r="O51" s="199">
        <f t="shared" si="14"/>
        <v>226703.82470898627</v>
      </c>
      <c r="P51" s="426">
        <f t="shared" si="1"/>
        <v>226703.82470898627</v>
      </c>
      <c r="Q51" s="406">
        <v>868031</v>
      </c>
      <c r="R51" s="412"/>
      <c r="S51" s="409">
        <f>P51/SUM(Q51:R51)</f>
        <v>0.26117019404720138</v>
      </c>
    </row>
    <row r="52" spans="1:24" s="79" customFormat="1">
      <c r="A52" s="137"/>
      <c r="B52" s="197" t="s">
        <v>222</v>
      </c>
      <c r="C52" s="468">
        <v>3094.1698994353937</v>
      </c>
      <c r="D52" s="468">
        <v>18555.237398664278</v>
      </c>
      <c r="E52" s="468">
        <v>11514.677705503267</v>
      </c>
      <c r="F52" s="468">
        <v>11482.745267400018</v>
      </c>
      <c r="G52" s="468">
        <v>19235.07</v>
      </c>
      <c r="H52" s="468">
        <v>11686.523369210678</v>
      </c>
      <c r="I52" s="468">
        <v>10763.463946432408</v>
      </c>
      <c r="J52" s="468">
        <v>15902.660232570875</v>
      </c>
      <c r="K52" s="468">
        <v>12918.173038747715</v>
      </c>
      <c r="L52" s="468">
        <v>13600.049157885382</v>
      </c>
      <c r="M52" s="468">
        <v>12461.344450635403</v>
      </c>
      <c r="N52" s="468">
        <v>10742.855614693213</v>
      </c>
      <c r="O52" s="199">
        <f t="shared" si="14"/>
        <v>151956.97008117865</v>
      </c>
      <c r="P52" s="426">
        <f t="shared" si="1"/>
        <v>151956.97008117865</v>
      </c>
      <c r="Q52" s="406">
        <v>670757</v>
      </c>
      <c r="R52" s="412"/>
      <c r="S52" s="409">
        <f>P52/SUM(Q52:R52)</f>
        <v>0.22654548529672988</v>
      </c>
    </row>
    <row r="53" spans="1:24" s="79" customFormat="1">
      <c r="A53" s="137"/>
      <c r="B53" s="197" t="s">
        <v>96</v>
      </c>
      <c r="C53" s="468">
        <v>238.49302608671775</v>
      </c>
      <c r="D53" s="427">
        <v>350.26541779821741</v>
      </c>
      <c r="E53" s="468">
        <v>83.566083746895174</v>
      </c>
      <c r="F53" s="427">
        <v>182.44888534894605</v>
      </c>
      <c r="G53" s="468">
        <v>232.89</v>
      </c>
      <c r="H53" s="468">
        <v>268.71553030779927</v>
      </c>
      <c r="I53" s="468">
        <v>270.83601342675865</v>
      </c>
      <c r="J53" s="468">
        <v>294.38506465487535</v>
      </c>
      <c r="K53" s="468">
        <v>287.1292875764675</v>
      </c>
      <c r="L53" s="468">
        <v>311.66419901893698</v>
      </c>
      <c r="M53" s="468">
        <v>284.38002768342409</v>
      </c>
      <c r="N53" s="468">
        <v>277.98253059349878</v>
      </c>
      <c r="O53" s="199">
        <f t="shared" si="14"/>
        <v>3082.7560662425367</v>
      </c>
      <c r="P53" s="426">
        <f t="shared" si="1"/>
        <v>3082.7560662425367</v>
      </c>
      <c r="Q53" s="406">
        <v>250000</v>
      </c>
      <c r="R53" s="412"/>
      <c r="S53" s="409">
        <f>P53/SUM(Q53:R53)</f>
        <v>1.2331024264970146E-2</v>
      </c>
    </row>
    <row r="54" spans="1:24" s="79" customFormat="1">
      <c r="A54" s="137"/>
      <c r="B54" s="197" t="s">
        <v>165</v>
      </c>
      <c r="C54" s="468">
        <v>259.43286817365515</v>
      </c>
      <c r="D54" s="468">
        <v>378.34745122207477</v>
      </c>
      <c r="E54" s="468">
        <v>92.0269704466468</v>
      </c>
      <c r="F54" s="427">
        <v>198.13319617686173</v>
      </c>
      <c r="G54" s="468">
        <v>252.49</v>
      </c>
      <c r="H54" s="468">
        <v>291.19237273242322</v>
      </c>
      <c r="I54" s="468">
        <v>293.87289450089935</v>
      </c>
      <c r="J54" s="468">
        <v>318.95106982726531</v>
      </c>
      <c r="K54" s="468">
        <v>311.20123058258486</v>
      </c>
      <c r="L54" s="468">
        <v>337.94253494045199</v>
      </c>
      <c r="M54" s="468">
        <v>308.769629898098</v>
      </c>
      <c r="N54" s="468">
        <v>301.57713304097865</v>
      </c>
      <c r="O54" s="199">
        <f t="shared" si="14"/>
        <v>3343.9373515419393</v>
      </c>
      <c r="P54" s="426">
        <f t="shared" si="1"/>
        <v>3343.9373515419393</v>
      </c>
      <c r="Q54" s="406">
        <v>270000</v>
      </c>
      <c r="R54" s="412"/>
      <c r="S54" s="409">
        <f t="shared" ref="S54:S60" si="15">P54/SUM(Q54:R54)</f>
        <v>1.2384953153859034E-2</v>
      </c>
      <c r="U54" s="383"/>
      <c r="V54" s="383"/>
      <c r="W54" s="383"/>
      <c r="X54" s="383"/>
    </row>
    <row r="55" spans="1:24" s="79" customFormat="1">
      <c r="A55" s="137"/>
      <c r="B55" s="197" t="s">
        <v>93</v>
      </c>
      <c r="C55" s="468">
        <v>4550.4812340840817</v>
      </c>
      <c r="D55" s="468">
        <v>15811.666030290558</v>
      </c>
      <c r="E55" s="468">
        <v>6942.738448312607</v>
      </c>
      <c r="F55" s="468">
        <v>10521.903779601311</v>
      </c>
      <c r="G55" s="468">
        <v>16438.400000000001</v>
      </c>
      <c r="H55" s="468">
        <v>548197.54978490586</v>
      </c>
      <c r="I55" s="468">
        <v>15749.76560165818</v>
      </c>
      <c r="J55" s="468">
        <v>9753.133778444706</v>
      </c>
      <c r="K55" s="468">
        <v>91529.307422420679</v>
      </c>
      <c r="L55" s="468">
        <v>1211871.4445561878</v>
      </c>
      <c r="M55" s="468">
        <v>73171.965133308433</v>
      </c>
      <c r="N55" s="468">
        <v>50125.727668345724</v>
      </c>
      <c r="O55" s="199">
        <f>SUM(C55:N55)</f>
        <v>2054664.0834375599</v>
      </c>
      <c r="P55" s="426">
        <f t="shared" si="1"/>
        <v>2054664.0834375599</v>
      </c>
      <c r="Q55" s="406">
        <v>3010000</v>
      </c>
      <c r="R55" s="412"/>
      <c r="S55" s="409">
        <f t="shared" si="15"/>
        <v>0.68261265230483714</v>
      </c>
    </row>
    <row r="56" spans="1:24" s="79" customFormat="1">
      <c r="A56" s="137"/>
      <c r="B56" s="197" t="s">
        <v>102</v>
      </c>
      <c r="C56" s="384">
        <v>143.08381565203064</v>
      </c>
      <c r="D56" s="468">
        <v>210.14525067893044</v>
      </c>
      <c r="E56" s="468">
        <v>50.141650248137118</v>
      </c>
      <c r="F56" s="427">
        <v>109.45733120936762</v>
      </c>
      <c r="G56" s="468">
        <v>139.55000000000001</v>
      </c>
      <c r="H56" s="468">
        <v>161.22131818467957</v>
      </c>
      <c r="I56" s="468">
        <v>162.49160805605521</v>
      </c>
      <c r="J56" s="468">
        <v>4722.9750387929253</v>
      </c>
      <c r="K56" s="468">
        <v>172.26957254588052</v>
      </c>
      <c r="L56" s="468">
        <v>187.00251941136219</v>
      </c>
      <c r="M56" s="468">
        <v>170.63201661005445</v>
      </c>
      <c r="N56" s="468">
        <v>166.79951835609927</v>
      </c>
      <c r="O56" s="199">
        <f t="shared" si="14"/>
        <v>6395.769639745522</v>
      </c>
      <c r="P56" s="426">
        <f t="shared" si="1"/>
        <v>6395.769639745522</v>
      </c>
      <c r="Q56" s="406">
        <v>150000</v>
      </c>
      <c r="R56" s="412"/>
      <c r="S56" s="409">
        <f t="shared" si="15"/>
        <v>4.2638464264970144E-2</v>
      </c>
    </row>
    <row r="57" spans="1:24" s="79" customFormat="1">
      <c r="A57" s="137"/>
      <c r="B57" s="197" t="s">
        <v>94</v>
      </c>
      <c r="C57" s="468">
        <v>6151.263026086719</v>
      </c>
      <c r="D57" s="468">
        <v>17948.015417798215</v>
      </c>
      <c r="E57" s="468">
        <v>14371.106083746898</v>
      </c>
      <c r="F57" s="427">
        <v>13882.418885348945</v>
      </c>
      <c r="G57" s="468">
        <v>14953.1</v>
      </c>
      <c r="H57" s="468">
        <v>25972.3055303078</v>
      </c>
      <c r="I57" s="468">
        <v>27917.846013426763</v>
      </c>
      <c r="J57" s="468">
        <v>13265.045064654874</v>
      </c>
      <c r="K57" s="468">
        <v>18274.519287576466</v>
      </c>
      <c r="L57" s="468">
        <v>15390.074199018936</v>
      </c>
      <c r="M57" s="468">
        <v>8514.8000276834246</v>
      </c>
      <c r="N57" s="468">
        <v>26115.622530593497</v>
      </c>
      <c r="O57" s="199">
        <f t="shared" si="14"/>
        <v>202756.11606624257</v>
      </c>
      <c r="P57" s="426">
        <f t="shared" si="1"/>
        <v>202756.11606624257</v>
      </c>
      <c r="Q57" s="406">
        <v>250000</v>
      </c>
      <c r="R57" s="412"/>
      <c r="S57" s="409">
        <f t="shared" si="15"/>
        <v>0.81102446426497032</v>
      </c>
    </row>
    <row r="58" spans="1:24" s="79" customFormat="1">
      <c r="A58" s="137"/>
      <c r="B58" s="197" t="s">
        <v>99</v>
      </c>
      <c r="C58" s="468">
        <v>5850.1531593567479</v>
      </c>
      <c r="D58" s="468">
        <v>16477.883105555382</v>
      </c>
      <c r="E58" s="468">
        <v>20724.855262245976</v>
      </c>
      <c r="F58" s="427">
        <v>13590.142387476144</v>
      </c>
      <c r="G58" s="468">
        <v>19828.23</v>
      </c>
      <c r="H58" s="468">
        <v>19308.754464870115</v>
      </c>
      <c r="I58" s="468">
        <v>13982.507861655044</v>
      </c>
      <c r="J58" s="468">
        <v>22965.909686880397</v>
      </c>
      <c r="K58" s="468">
        <v>16673.318126348684</v>
      </c>
      <c r="L58" s="468">
        <v>20916.056395981199</v>
      </c>
      <c r="M58" s="468">
        <v>14544.904934089558</v>
      </c>
      <c r="N58" s="468">
        <v>231253.27027038604</v>
      </c>
      <c r="O58" s="199">
        <f t="shared" si="14"/>
        <v>416115.98565484525</v>
      </c>
      <c r="P58" s="426">
        <f t="shared" si="1"/>
        <v>416115.98565484525</v>
      </c>
      <c r="Q58" s="406">
        <v>1249686</v>
      </c>
      <c r="R58" s="412"/>
      <c r="S58" s="409">
        <f t="shared" si="15"/>
        <v>0.33297643220364576</v>
      </c>
      <c r="U58" s="468"/>
    </row>
    <row r="59" spans="1:24" s="79" customFormat="1">
      <c r="A59" s="137"/>
      <c r="B59" s="197" t="s">
        <v>164</v>
      </c>
      <c r="C59" s="468">
        <v>4286.6569985734595</v>
      </c>
      <c r="D59" s="468">
        <v>14714.131376423898</v>
      </c>
      <c r="E59" s="468">
        <v>19900.07506139253</v>
      </c>
      <c r="F59" s="427">
        <v>11437.832415031673</v>
      </c>
      <c r="G59" s="468">
        <v>11887.55</v>
      </c>
      <c r="H59" s="468">
        <v>14303.621675380859</v>
      </c>
      <c r="I59" s="468">
        <v>14542.460121933702</v>
      </c>
      <c r="J59" s="468">
        <v>22092.374628949812</v>
      </c>
      <c r="K59" s="468">
        <v>14682.098579582263</v>
      </c>
      <c r="L59" s="468">
        <v>17428.989186888622</v>
      </c>
      <c r="M59" s="468">
        <v>14559.136764449449</v>
      </c>
      <c r="N59" s="468">
        <v>14774.026176624473</v>
      </c>
      <c r="O59" s="199">
        <f>SUM(C59:N59)</f>
        <v>174608.95298523075</v>
      </c>
      <c r="P59" s="426">
        <f t="shared" si="1"/>
        <v>174608.95298523075</v>
      </c>
      <c r="Q59" s="406">
        <v>2068750</v>
      </c>
      <c r="R59" s="412"/>
      <c r="S59" s="409">
        <f t="shared" si="15"/>
        <v>8.4403119267785251E-2</v>
      </c>
    </row>
    <row r="60" spans="1:24" s="79" customFormat="1">
      <c r="A60" s="137"/>
      <c r="B60" s="197" t="s">
        <v>103</v>
      </c>
      <c r="C60" s="384">
        <v>668.48</v>
      </c>
      <c r="D60" s="468">
        <v>-137.14999999999998</v>
      </c>
      <c r="E60" s="468">
        <v>410.76999999999987</v>
      </c>
      <c r="F60" s="427">
        <v>198.72999999999996</v>
      </c>
      <c r="G60" s="468">
        <v>380.35</v>
      </c>
      <c r="H60" s="468">
        <v>3898.9436353151382</v>
      </c>
      <c r="I60" s="468">
        <v>3919.0319050089356</v>
      </c>
      <c r="J60" s="468">
        <v>6866.8840652163572</v>
      </c>
      <c r="K60" s="468">
        <v>4139.5090980119139</v>
      </c>
      <c r="L60" s="468">
        <v>5481.7346216850974</v>
      </c>
      <c r="M60" s="468">
        <v>4567.5583494357434</v>
      </c>
      <c r="N60" s="468">
        <v>3591.907069923896</v>
      </c>
      <c r="O60" s="199">
        <f>SUM(C60:N60)</f>
        <v>33986.748744597076</v>
      </c>
      <c r="P60" s="426">
        <f t="shared" si="1"/>
        <v>33986.748744597076</v>
      </c>
      <c r="Q60" s="406">
        <v>1000000</v>
      </c>
      <c r="R60" s="412"/>
      <c r="S60" s="409">
        <f t="shared" si="15"/>
        <v>3.3986748744597076E-2</v>
      </c>
    </row>
    <row r="61" spans="1:24" s="79" customFormat="1">
      <c r="A61" s="137"/>
      <c r="B61" s="143" t="s">
        <v>104</v>
      </c>
      <c r="C61" s="201">
        <f t="shared" ref="C61:O61" si="16">SUM(C50:C60)</f>
        <v>28493.70943679853</v>
      </c>
      <c r="D61" s="428">
        <f t="shared" si="16"/>
        <v>103188.65625309627</v>
      </c>
      <c r="E61" s="428">
        <f t="shared" si="16"/>
        <v>86206.295569532216</v>
      </c>
      <c r="F61" s="428">
        <f t="shared" si="16"/>
        <v>87213.901478195112</v>
      </c>
      <c r="G61" s="428">
        <f t="shared" si="16"/>
        <v>118058.06000000001</v>
      </c>
      <c r="H61" s="428">
        <f t="shared" si="16"/>
        <v>640216.23758248065</v>
      </c>
      <c r="I61" s="428">
        <f t="shared" si="16"/>
        <v>99620.38014417958</v>
      </c>
      <c r="J61" s="428">
        <f t="shared" si="16"/>
        <v>113306.68261029865</v>
      </c>
      <c r="K61" s="428">
        <f t="shared" si="16"/>
        <v>174654.96575897688</v>
      </c>
      <c r="L61" s="428">
        <f t="shared" si="16"/>
        <v>1301119.0013285587</v>
      </c>
      <c r="M61" s="428">
        <f t="shared" si="16"/>
        <v>162766.79320255065</v>
      </c>
      <c r="N61" s="428">
        <f t="shared" si="16"/>
        <v>363055.72386424273</v>
      </c>
      <c r="O61" s="428">
        <f t="shared" si="16"/>
        <v>3277900.4072289104</v>
      </c>
      <c r="P61" s="428">
        <f t="shared" si="1"/>
        <v>3277900.4072289104</v>
      </c>
      <c r="Q61" s="428">
        <f>SUM(Q50:Q60)</f>
        <v>10137224</v>
      </c>
      <c r="R61" s="207"/>
      <c r="S61" s="211">
        <f>P61/Q61</f>
        <v>0.32335286339030395</v>
      </c>
      <c r="U61" s="427"/>
    </row>
    <row r="62" spans="1:24" s="79" customFormat="1">
      <c r="A62" s="137"/>
      <c r="B62" s="57"/>
      <c r="C62" s="198"/>
      <c r="D62" s="198"/>
      <c r="E62" s="198"/>
      <c r="F62" s="198"/>
      <c r="G62" s="198"/>
      <c r="H62" s="198"/>
      <c r="I62" s="198"/>
      <c r="J62" s="198"/>
      <c r="K62" s="371"/>
      <c r="L62" s="198"/>
      <c r="M62" s="198"/>
      <c r="N62" s="198"/>
      <c r="O62" s="427"/>
      <c r="P62" s="198"/>
      <c r="Q62" s="200"/>
      <c r="R62" s="200"/>
      <c r="S62" s="210"/>
    </row>
    <row r="63" spans="1:24" s="79" customFormat="1">
      <c r="A63" s="137"/>
      <c r="B63" s="194" t="s">
        <v>105</v>
      </c>
      <c r="C63" s="195"/>
      <c r="D63" s="195"/>
      <c r="E63" s="195"/>
      <c r="F63" s="195"/>
      <c r="G63" s="195"/>
      <c r="H63" s="195"/>
      <c r="I63" s="195"/>
      <c r="J63" s="195"/>
      <c r="K63" s="379"/>
      <c r="L63" s="195"/>
      <c r="M63" s="195"/>
      <c r="N63" s="195"/>
      <c r="O63" s="425"/>
      <c r="P63" s="195"/>
      <c r="Q63" s="208"/>
      <c r="R63" s="208"/>
      <c r="S63" s="212"/>
    </row>
    <row r="64" spans="1:24" s="79" customFormat="1">
      <c r="A64" s="137"/>
      <c r="B64" s="197" t="s">
        <v>106</v>
      </c>
      <c r="C64" s="468">
        <v>0</v>
      </c>
      <c r="D64" s="427">
        <v>0</v>
      </c>
      <c r="E64" s="468">
        <v>0</v>
      </c>
      <c r="F64" s="427">
        <v>0</v>
      </c>
      <c r="G64" s="427">
        <v>0</v>
      </c>
      <c r="H64" s="468">
        <v>0</v>
      </c>
      <c r="I64" s="468">
        <v>0</v>
      </c>
      <c r="J64" s="468">
        <v>0</v>
      </c>
      <c r="K64" s="468">
        <v>0</v>
      </c>
      <c r="L64" s="468">
        <v>0</v>
      </c>
      <c r="M64" s="468">
        <v>0</v>
      </c>
      <c r="N64" s="468">
        <v>0</v>
      </c>
      <c r="O64" s="199">
        <f>SUM(C64:N64)</f>
        <v>0</v>
      </c>
      <c r="P64" s="426">
        <f t="shared" si="1"/>
        <v>0</v>
      </c>
      <c r="Q64" s="406">
        <v>0</v>
      </c>
      <c r="R64" s="408"/>
      <c r="S64" s="409">
        <f>IFERROR(P64/SUM(Q64:R64),0)</f>
        <v>0</v>
      </c>
    </row>
    <row r="65" spans="1:21" s="79" customFormat="1">
      <c r="A65" s="137"/>
      <c r="B65" s="143" t="s">
        <v>107</v>
      </c>
      <c r="C65" s="201">
        <f>SUM(C64)</f>
        <v>0</v>
      </c>
      <c r="D65" s="201">
        <f t="shared" ref="D65:Q65" si="17">SUM(D64)</f>
        <v>0</v>
      </c>
      <c r="E65" s="201">
        <f t="shared" si="17"/>
        <v>0</v>
      </c>
      <c r="F65" s="201">
        <f t="shared" si="17"/>
        <v>0</v>
      </c>
      <c r="G65" s="201">
        <f t="shared" si="17"/>
        <v>0</v>
      </c>
      <c r="H65" s="201">
        <f t="shared" si="17"/>
        <v>0</v>
      </c>
      <c r="I65" s="201">
        <f t="shared" si="17"/>
        <v>0</v>
      </c>
      <c r="J65" s="201">
        <f t="shared" si="17"/>
        <v>0</v>
      </c>
      <c r="K65" s="380">
        <f t="shared" si="17"/>
        <v>0</v>
      </c>
      <c r="L65" s="380">
        <f t="shared" si="17"/>
        <v>0</v>
      </c>
      <c r="M65" s="380">
        <f t="shared" si="17"/>
        <v>0</v>
      </c>
      <c r="N65" s="380">
        <f t="shared" si="17"/>
        <v>0</v>
      </c>
      <c r="O65" s="428">
        <f t="shared" si="17"/>
        <v>0</v>
      </c>
      <c r="P65" s="201">
        <f t="shared" ref="P65:P72" si="18">O65</f>
        <v>0</v>
      </c>
      <c r="Q65" s="201">
        <f t="shared" si="17"/>
        <v>0</v>
      </c>
      <c r="R65" s="207"/>
      <c r="S65" s="211">
        <f>IFERROR(P65/SUM(Q65:R65),0)</f>
        <v>0</v>
      </c>
      <c r="U65" s="427"/>
    </row>
    <row r="66" spans="1:21" s="79" customFormat="1">
      <c r="A66" s="137"/>
      <c r="B66" s="57"/>
      <c r="C66" s="198"/>
      <c r="D66" s="198"/>
      <c r="E66" s="198"/>
      <c r="F66" s="198"/>
      <c r="G66" s="198"/>
      <c r="H66" s="198"/>
      <c r="I66" s="198"/>
      <c r="J66" s="198"/>
      <c r="K66" s="378"/>
      <c r="L66" s="198"/>
      <c r="M66" s="198"/>
      <c r="N66" s="198"/>
      <c r="O66" s="427"/>
      <c r="P66" s="198"/>
      <c r="Q66" s="200"/>
      <c r="R66" s="200"/>
      <c r="S66" s="210"/>
    </row>
    <row r="67" spans="1:21" s="79" customFormat="1">
      <c r="A67" s="137"/>
      <c r="B67" s="194" t="s">
        <v>108</v>
      </c>
      <c r="C67" s="195"/>
      <c r="D67" s="195"/>
      <c r="E67" s="195"/>
      <c r="F67" s="195"/>
      <c r="G67" s="195"/>
      <c r="H67" s="195"/>
      <c r="I67" s="195"/>
      <c r="J67" s="195"/>
      <c r="K67" s="379"/>
      <c r="L67" s="195"/>
      <c r="M67" s="195"/>
      <c r="N67" s="195"/>
      <c r="O67" s="425"/>
      <c r="P67" s="195"/>
      <c r="Q67" s="208"/>
      <c r="R67" s="208"/>
      <c r="S67" s="212"/>
    </row>
    <row r="68" spans="1:21" s="79" customFormat="1">
      <c r="A68" s="137"/>
      <c r="B68" s="197" t="s">
        <v>41</v>
      </c>
      <c r="C68" s="468">
        <v>0</v>
      </c>
      <c r="D68" s="468">
        <v>0</v>
      </c>
      <c r="E68" s="468">
        <v>0</v>
      </c>
      <c r="F68" s="468">
        <v>0</v>
      </c>
      <c r="G68" s="468">
        <v>0</v>
      </c>
      <c r="H68" s="468">
        <v>0</v>
      </c>
      <c r="I68" s="468">
        <v>0</v>
      </c>
      <c r="J68" s="468">
        <v>0</v>
      </c>
      <c r="K68" s="468">
        <v>0</v>
      </c>
      <c r="L68" s="468">
        <v>0</v>
      </c>
      <c r="M68" s="468">
        <v>0</v>
      </c>
      <c r="N68" s="468">
        <v>0</v>
      </c>
      <c r="O68" s="199">
        <f>SUM(C68:N68)</f>
        <v>0</v>
      </c>
      <c r="P68" s="426">
        <f t="shared" si="18"/>
        <v>0</v>
      </c>
      <c r="Q68" s="406">
        <v>102000</v>
      </c>
      <c r="R68" s="406"/>
      <c r="S68" s="409">
        <f>IFERROR(P68/SUM(Q68:R68),0)</f>
        <v>0</v>
      </c>
    </row>
    <row r="69" spans="1:21" s="79" customFormat="1">
      <c r="A69" s="137"/>
      <c r="B69" s="197" t="s">
        <v>357</v>
      </c>
      <c r="C69" s="468">
        <v>0</v>
      </c>
      <c r="D69" s="468">
        <v>0</v>
      </c>
      <c r="E69" s="468">
        <v>0</v>
      </c>
      <c r="F69" s="468">
        <v>0</v>
      </c>
      <c r="G69" s="468">
        <v>0</v>
      </c>
      <c r="H69" s="468">
        <v>0</v>
      </c>
      <c r="I69" s="468">
        <v>0</v>
      </c>
      <c r="J69" s="468">
        <v>0</v>
      </c>
      <c r="K69" s="468">
        <v>0</v>
      </c>
      <c r="L69" s="468">
        <v>0</v>
      </c>
      <c r="M69" s="468">
        <v>0</v>
      </c>
      <c r="N69" s="468">
        <v>0</v>
      </c>
      <c r="O69" s="199">
        <f>SUM(C69:N69)</f>
        <v>0</v>
      </c>
      <c r="P69" s="426">
        <f t="shared" si="18"/>
        <v>0</v>
      </c>
      <c r="Q69" s="406">
        <v>116500</v>
      </c>
      <c r="R69" s="406"/>
      <c r="S69" s="409">
        <f>IFERROR(P69/SUM(Q69:R69),0)</f>
        <v>0</v>
      </c>
    </row>
    <row r="70" spans="1:21" s="79" customFormat="1">
      <c r="A70" s="137"/>
      <c r="B70" s="143" t="s">
        <v>109</v>
      </c>
      <c r="C70" s="201">
        <f t="shared" ref="C70:Q70" si="19">SUM(C68:C69)</f>
        <v>0</v>
      </c>
      <c r="D70" s="201">
        <f t="shared" si="19"/>
        <v>0</v>
      </c>
      <c r="E70" s="201">
        <f t="shared" si="19"/>
        <v>0</v>
      </c>
      <c r="F70" s="201">
        <f t="shared" si="19"/>
        <v>0</v>
      </c>
      <c r="G70" s="201">
        <f t="shared" si="19"/>
        <v>0</v>
      </c>
      <c r="H70" s="201">
        <f t="shared" si="19"/>
        <v>0</v>
      </c>
      <c r="I70" s="201">
        <f t="shared" si="19"/>
        <v>0</v>
      </c>
      <c r="J70" s="201">
        <f t="shared" si="19"/>
        <v>0</v>
      </c>
      <c r="K70" s="380">
        <f t="shared" si="19"/>
        <v>0</v>
      </c>
      <c r="L70" s="380">
        <f t="shared" si="19"/>
        <v>0</v>
      </c>
      <c r="M70" s="380">
        <f t="shared" si="19"/>
        <v>0</v>
      </c>
      <c r="N70" s="380">
        <f t="shared" si="19"/>
        <v>0</v>
      </c>
      <c r="O70" s="428">
        <f t="shared" si="19"/>
        <v>0</v>
      </c>
      <c r="P70" s="201">
        <f t="shared" si="18"/>
        <v>0</v>
      </c>
      <c r="Q70" s="201">
        <f t="shared" si="19"/>
        <v>218500</v>
      </c>
      <c r="R70" s="207"/>
      <c r="S70" s="232">
        <f>IFERROR(P70/SUM(Q70:R70),0)</f>
        <v>0</v>
      </c>
      <c r="U70" s="427"/>
    </row>
    <row r="71" spans="1:21" s="79" customFormat="1" ht="14.4" thickBot="1">
      <c r="A71" s="137"/>
      <c r="B71" s="57"/>
      <c r="C71" s="231"/>
      <c r="D71" s="231"/>
      <c r="E71" s="231"/>
      <c r="F71" s="231"/>
      <c r="G71" s="231"/>
      <c r="H71" s="231"/>
      <c r="I71" s="231"/>
      <c r="J71" s="231"/>
      <c r="K71" s="378"/>
      <c r="L71" s="231"/>
      <c r="M71" s="231"/>
      <c r="N71" s="231"/>
      <c r="O71" s="427"/>
    </row>
    <row r="72" spans="1:21" ht="15" customHeight="1" thickBot="1">
      <c r="A72" s="137"/>
      <c r="B72" s="214" t="s">
        <v>192</v>
      </c>
      <c r="C72" s="385">
        <f t="shared" ref="C72:O72" si="20">SUM(C70,C65,C61,C47,C43,C38,C33,C29,C24,C19,C12)</f>
        <v>382391.58</v>
      </c>
      <c r="D72" s="385">
        <f t="shared" si="20"/>
        <v>791565.21999999881</v>
      </c>
      <c r="E72" s="385">
        <f t="shared" si="20"/>
        <v>821027.70999999973</v>
      </c>
      <c r="F72" s="385">
        <f t="shared" si="20"/>
        <v>954700.52926076297</v>
      </c>
      <c r="G72" s="385">
        <f t="shared" si="20"/>
        <v>1499447.1262795057</v>
      </c>
      <c r="H72" s="385">
        <f t="shared" si="20"/>
        <v>2257544.8099999987</v>
      </c>
      <c r="I72" s="385">
        <f t="shared" si="20"/>
        <v>2052602.8899999992</v>
      </c>
      <c r="J72" s="385">
        <f t="shared" si="20"/>
        <v>2437118.1599999988</v>
      </c>
      <c r="K72" s="385">
        <f t="shared" si="20"/>
        <v>2310929.2430367088</v>
      </c>
      <c r="L72" s="385">
        <f t="shared" si="20"/>
        <v>3398399.4499999988</v>
      </c>
      <c r="M72" s="385">
        <f t="shared" si="20"/>
        <v>1421305.6499999997</v>
      </c>
      <c r="N72" s="385">
        <f t="shared" si="20"/>
        <v>1895922.2699999996</v>
      </c>
      <c r="O72" s="385">
        <f t="shared" si="20"/>
        <v>20222954.638576973</v>
      </c>
      <c r="P72" s="385">
        <f t="shared" si="18"/>
        <v>20222954.638576973</v>
      </c>
      <c r="Q72" s="385">
        <f>SUM(Q70,Q65,Q61,Q47,Q43,Q38,Q33,Q29,Q24,Q19,Q12)</f>
        <v>63749405</v>
      </c>
      <c r="R72" s="215"/>
      <c r="S72" s="216">
        <f>P72/SUM(Q72:R72)</f>
        <v>0.31722577863396489</v>
      </c>
      <c r="U72" s="427"/>
    </row>
    <row r="73" spans="1:21" s="372" customFormat="1" ht="15" customHeight="1">
      <c r="A73" s="137"/>
      <c r="B73" s="217"/>
      <c r="C73" s="217"/>
      <c r="D73" s="427"/>
      <c r="E73" s="427"/>
      <c r="F73" s="427"/>
      <c r="G73" s="427"/>
      <c r="H73" s="427"/>
      <c r="I73" s="427"/>
      <c r="J73" s="427"/>
      <c r="K73" s="427"/>
      <c r="L73" s="427"/>
      <c r="M73" s="427"/>
      <c r="N73" s="468"/>
      <c r="O73" s="427"/>
      <c r="P73" s="427"/>
      <c r="Q73" s="427"/>
      <c r="R73" s="427"/>
      <c r="S73" s="427"/>
      <c r="T73" s="427"/>
    </row>
    <row r="74" spans="1:21" ht="26.25" customHeight="1">
      <c r="A74" s="137"/>
      <c r="B74" s="630" t="s">
        <v>401</v>
      </c>
      <c r="C74" s="631">
        <v>86726</v>
      </c>
      <c r="D74" s="366"/>
      <c r="E74" s="198"/>
      <c r="F74" s="198"/>
      <c r="G74" s="198"/>
      <c r="H74" s="198"/>
      <c r="I74" s="198"/>
      <c r="J74" s="468"/>
      <c r="K74" s="198"/>
      <c r="L74" s="198"/>
      <c r="M74" s="198"/>
      <c r="N74" s="198"/>
      <c r="O74" s="198"/>
      <c r="P74" s="198"/>
      <c r="Q74" s="198"/>
      <c r="R74" s="198"/>
      <c r="S74" s="198"/>
    </row>
    <row r="75" spans="1:21" s="372" customFormat="1" ht="26.25" customHeight="1">
      <c r="A75" s="137"/>
      <c r="B75" s="630" t="s">
        <v>400</v>
      </c>
      <c r="C75" s="631">
        <v>0</v>
      </c>
      <c r="D75" s="366"/>
      <c r="E75" s="468"/>
      <c r="F75" s="468"/>
      <c r="G75" s="468"/>
      <c r="H75" s="468"/>
      <c r="I75" s="468"/>
      <c r="J75" s="468"/>
      <c r="K75" s="468"/>
      <c r="L75" s="468"/>
      <c r="M75" s="468"/>
      <c r="N75" s="468"/>
      <c r="O75" s="468"/>
      <c r="P75" s="468"/>
      <c r="Q75" s="468"/>
      <c r="R75" s="468"/>
      <c r="S75" s="468"/>
    </row>
    <row r="76" spans="1:21" ht="10.5" customHeight="1">
      <c r="B76" s="218"/>
      <c r="C76" s="218"/>
      <c r="D76" s="219"/>
      <c r="E76" s="219"/>
      <c r="F76" s="219"/>
      <c r="G76" s="219"/>
      <c r="H76" s="219"/>
      <c r="I76" s="219"/>
      <c r="J76" s="219"/>
      <c r="K76" s="219"/>
      <c r="L76" s="219"/>
      <c r="M76" s="219"/>
      <c r="N76" s="220"/>
      <c r="O76" s="219"/>
      <c r="P76" s="219"/>
      <c r="Q76" s="219"/>
    </row>
    <row r="77" spans="1:21" s="79" customFormat="1">
      <c r="B77" s="221" t="s">
        <v>23</v>
      </c>
      <c r="C77" s="221"/>
    </row>
    <row r="78" spans="1:21" s="79" customFormat="1">
      <c r="B78" s="79" t="s">
        <v>264</v>
      </c>
      <c r="P78" s="198"/>
      <c r="Q78" s="198"/>
    </row>
    <row r="79" spans="1:21" s="79" customFormat="1">
      <c r="B79" s="79" t="s">
        <v>171</v>
      </c>
      <c r="P79" s="198"/>
      <c r="Q79" s="198"/>
    </row>
    <row r="80" spans="1:21" s="372" customFormat="1">
      <c r="B80" s="372" t="s">
        <v>345</v>
      </c>
      <c r="N80" s="79"/>
      <c r="R80" s="79"/>
      <c r="S80" s="79"/>
    </row>
    <row r="81" spans="2:3">
      <c r="B81" s="372" t="s">
        <v>339</v>
      </c>
    </row>
    <row r="82" spans="2:3">
      <c r="B82" s="137" t="s">
        <v>392</v>
      </c>
      <c r="C82" s="79"/>
    </row>
    <row r="83" spans="2:3">
      <c r="B83" s="50" t="s">
        <v>344</v>
      </c>
    </row>
    <row r="84" spans="2:3">
      <c r="B84" s="50" t="s">
        <v>397</v>
      </c>
    </row>
  </sheetData>
  <sortState ref="B79:T81">
    <sortCondition ref="B79"/>
  </sortState>
  <mergeCells count="8">
    <mergeCell ref="B1:T1"/>
    <mergeCell ref="P4:P5"/>
    <mergeCell ref="S4:S5"/>
    <mergeCell ref="B4:B5"/>
    <mergeCell ref="C4:N4"/>
    <mergeCell ref="O4:O5"/>
    <mergeCell ref="Q4:Q5"/>
    <mergeCell ref="R4:R5"/>
  </mergeCells>
  <printOptions horizontalCentered="1"/>
  <pageMargins left="0.17" right="0.17" top="0.61" bottom="0.33" header="0.17" footer="0.17"/>
  <pageSetup scale="49" fitToHeight="0" orientation="landscape" r:id="rId1"/>
  <headerFooter alignWithMargins="0">
    <oddFooter>&amp;L&amp;"-,Bold"&amp;F&amp;C&amp;"-,Bold"- PUBLIC -&amp;R&amp;"-,Bold"&amp;12A-&amp;P</oddFooter>
  </headerFooter>
  <ignoredErrors>
    <ignoredError sqref="S20:S21 S25:S26 S13:S14 S62:S63 S30:S31 S34:S35 S39:S40 S44:S45 S48:S49 S66:S67 O7:O22 O33:O40 O28 O42 O44:O71 O25:O26 O30:O3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97"/>
  <sheetViews>
    <sheetView showGridLines="0" view="pageBreakPreview" zoomScale="80" zoomScaleNormal="80" zoomScaleSheetLayoutView="80" zoomScalePageLayoutView="85" workbookViewId="0">
      <selection activeCell="B1" sqref="B1:X1"/>
    </sheetView>
  </sheetViews>
  <sheetFormatPr defaultColWidth="9.28515625" defaultRowHeight="13.8"/>
  <cols>
    <col min="1" max="1" width="1.7109375" style="372" customWidth="1"/>
    <col min="2" max="2" width="66.140625" style="372" customWidth="1"/>
    <col min="3" max="3" width="15.42578125" style="372" customWidth="1"/>
    <col min="4" max="4" width="16" style="372" customWidth="1"/>
    <col min="5" max="5" width="18.7109375" style="372" customWidth="1"/>
    <col min="6" max="9" width="16" style="372" customWidth="1"/>
    <col min="10" max="13" width="14.85546875" style="372" customWidth="1"/>
    <col min="14" max="14" width="14.85546875" style="79" customWidth="1"/>
    <col min="15" max="15" width="14.85546875" style="372" customWidth="1"/>
    <col min="16" max="17" width="16" style="372" customWidth="1"/>
    <col min="18" max="18" width="4" style="372" customWidth="1"/>
    <col min="19" max="19" width="11.42578125" style="372" customWidth="1"/>
    <col min="20" max="20" width="15.42578125" style="372" customWidth="1"/>
    <col min="21" max="21" width="11.42578125" style="372" customWidth="1"/>
    <col min="22" max="22" width="10.85546875" style="372" customWidth="1"/>
    <col min="23" max="16384" width="9.28515625" style="372"/>
  </cols>
  <sheetData>
    <row r="1" spans="1:18" ht="49.2" customHeight="1">
      <c r="B1" s="670" t="s">
        <v>403</v>
      </c>
      <c r="C1" s="671"/>
      <c r="D1" s="671"/>
      <c r="E1" s="671"/>
      <c r="F1" s="671"/>
      <c r="G1" s="671"/>
      <c r="H1" s="671"/>
      <c r="I1" s="671"/>
      <c r="J1" s="671"/>
      <c r="K1" s="671"/>
      <c r="L1" s="671"/>
      <c r="M1" s="671"/>
      <c r="N1" s="671"/>
      <c r="O1" s="671"/>
      <c r="P1" s="671"/>
      <c r="Q1" s="671"/>
      <c r="R1" s="368"/>
    </row>
    <row r="2" spans="1:18" s="191" customFormat="1">
      <c r="B2" s="189" t="s">
        <v>60</v>
      </c>
      <c r="C2" s="189"/>
      <c r="D2" s="190"/>
      <c r="E2" s="190"/>
      <c r="F2" s="190"/>
      <c r="G2" s="190"/>
      <c r="H2" s="190"/>
      <c r="I2" s="190"/>
      <c r="J2" s="190"/>
      <c r="K2" s="190"/>
      <c r="L2" s="190"/>
      <c r="M2" s="190"/>
      <c r="N2" s="190"/>
      <c r="O2" s="190"/>
    </row>
    <row r="3" spans="1:18" s="191" customFormat="1">
      <c r="B3" s="189"/>
      <c r="C3" s="189"/>
      <c r="D3" s="190"/>
      <c r="E3" s="190"/>
      <c r="F3" s="190"/>
      <c r="G3" s="190"/>
      <c r="H3" s="190"/>
      <c r="I3" s="190"/>
      <c r="J3" s="190"/>
      <c r="K3" s="190"/>
      <c r="L3" s="190"/>
      <c r="M3" s="190"/>
      <c r="N3" s="190"/>
      <c r="O3" s="190"/>
    </row>
    <row r="4" spans="1:18" s="79" customFormat="1" ht="40.200000000000003" customHeight="1">
      <c r="B4" s="676" t="s">
        <v>61</v>
      </c>
      <c r="C4" s="678" t="s">
        <v>254</v>
      </c>
      <c r="D4" s="678"/>
      <c r="E4" s="678"/>
      <c r="F4" s="678"/>
      <c r="G4" s="678"/>
      <c r="H4" s="678"/>
      <c r="I4" s="678"/>
      <c r="J4" s="678"/>
      <c r="K4" s="678"/>
      <c r="L4" s="678"/>
      <c r="M4" s="678"/>
      <c r="N4" s="678"/>
      <c r="O4" s="679" t="s">
        <v>252</v>
      </c>
      <c r="P4" s="672" t="s">
        <v>253</v>
      </c>
    </row>
    <row r="5" spans="1:18" s="79" customFormat="1">
      <c r="B5" s="677"/>
      <c r="C5" s="192" t="s">
        <v>1</v>
      </c>
      <c r="D5" s="150" t="s">
        <v>2</v>
      </c>
      <c r="E5" s="150" t="s">
        <v>3</v>
      </c>
      <c r="F5" s="150" t="s">
        <v>4</v>
      </c>
      <c r="G5" s="150" t="s">
        <v>5</v>
      </c>
      <c r="H5" s="150" t="s">
        <v>6</v>
      </c>
      <c r="I5" s="150" t="s">
        <v>17</v>
      </c>
      <c r="J5" s="150" t="s">
        <v>18</v>
      </c>
      <c r="K5" s="150" t="s">
        <v>19</v>
      </c>
      <c r="L5" s="150" t="s">
        <v>20</v>
      </c>
      <c r="M5" s="150" t="s">
        <v>21</v>
      </c>
      <c r="N5" s="506" t="s">
        <v>22</v>
      </c>
      <c r="O5" s="680"/>
      <c r="P5" s="673"/>
    </row>
    <row r="6" spans="1:18" s="79" customFormat="1">
      <c r="B6" s="194" t="s">
        <v>184</v>
      </c>
      <c r="C6" s="425"/>
      <c r="D6" s="425"/>
      <c r="E6" s="425"/>
      <c r="F6" s="425"/>
      <c r="G6" s="425"/>
      <c r="H6" s="425"/>
      <c r="I6" s="425"/>
      <c r="J6" s="425"/>
      <c r="K6" s="425"/>
      <c r="L6" s="425"/>
      <c r="M6" s="425"/>
      <c r="N6" s="425"/>
      <c r="O6" s="405"/>
      <c r="P6" s="405" t="s">
        <v>31</v>
      </c>
    </row>
    <row r="7" spans="1:18" s="79" customFormat="1">
      <c r="A7" s="137"/>
      <c r="B7" s="197" t="s">
        <v>154</v>
      </c>
      <c r="C7" s="468">
        <v>-4033.5500000000029</v>
      </c>
      <c r="D7" s="468">
        <v>-14201.75</v>
      </c>
      <c r="E7" s="468">
        <v>25616.39</v>
      </c>
      <c r="F7" s="468">
        <v>-13895.650000000009</v>
      </c>
      <c r="G7" s="468">
        <v>0</v>
      </c>
      <c r="H7" s="468">
        <v>0</v>
      </c>
      <c r="I7" s="468">
        <v>-17530.73</v>
      </c>
      <c r="J7" s="468">
        <v>44.88</v>
      </c>
      <c r="K7" s="468">
        <v>-44.88</v>
      </c>
      <c r="L7" s="468">
        <v>-0.28000000000000003</v>
      </c>
      <c r="M7" s="468">
        <v>0.83</v>
      </c>
      <c r="N7" s="468">
        <v>0.03</v>
      </c>
      <c r="O7" s="199">
        <f>SUM(C7:N7)</f>
        <v>-24044.71000000001</v>
      </c>
      <c r="P7" s="426">
        <f>O7</f>
        <v>-24044.71000000001</v>
      </c>
    </row>
    <row r="8" spans="1:18" s="79" customFormat="1">
      <c r="A8" s="137"/>
      <c r="B8" s="197" t="s">
        <v>64</v>
      </c>
      <c r="C8" s="468">
        <v>5033.6999999999989</v>
      </c>
      <c r="D8" s="468">
        <v>-3667.4399999999991</v>
      </c>
      <c r="E8" s="468">
        <v>3615.6999999999989</v>
      </c>
      <c r="F8" s="468">
        <v>1419.5899999999992</v>
      </c>
      <c r="G8" s="468">
        <v>-153.97</v>
      </c>
      <c r="H8" s="468">
        <v>303.10000000000008</v>
      </c>
      <c r="I8" s="468">
        <v>-13848.96</v>
      </c>
      <c r="J8" s="468">
        <v>1677.3300000000002</v>
      </c>
      <c r="K8" s="468">
        <v>3101.0399999999995</v>
      </c>
      <c r="L8" s="468">
        <v>-13.74</v>
      </c>
      <c r="M8" s="468">
        <v>1.84</v>
      </c>
      <c r="N8" s="468">
        <v>3708.9099999999989</v>
      </c>
      <c r="O8" s="199">
        <f>SUM(C8:N8)</f>
        <v>1177.0999999999981</v>
      </c>
      <c r="P8" s="426">
        <f t="shared" ref="P8:P72" si="0">O8</f>
        <v>1177.0999999999981</v>
      </c>
    </row>
    <row r="9" spans="1:18" s="79" customFormat="1">
      <c r="A9" s="137"/>
      <c r="B9" s="197" t="s">
        <v>65</v>
      </c>
      <c r="C9" s="468">
        <v>-9.9999999999990097E-3</v>
      </c>
      <c r="D9" s="468">
        <v>0</v>
      </c>
      <c r="E9" s="468">
        <v>5.21</v>
      </c>
      <c r="F9" s="468">
        <v>0</v>
      </c>
      <c r="G9" s="468">
        <v>0</v>
      </c>
      <c r="H9" s="468">
        <v>0</v>
      </c>
      <c r="I9" s="468">
        <v>0</v>
      </c>
      <c r="J9" s="468">
        <v>0</v>
      </c>
      <c r="K9" s="468">
        <v>0</v>
      </c>
      <c r="L9" s="468">
        <v>0</v>
      </c>
      <c r="M9" s="468">
        <v>0</v>
      </c>
      <c r="N9" s="468">
        <v>0</v>
      </c>
      <c r="O9" s="199">
        <f>SUM(C9:N9)</f>
        <v>5.2000000000000011</v>
      </c>
      <c r="P9" s="426">
        <f t="shared" si="0"/>
        <v>5.2000000000000011</v>
      </c>
    </row>
    <row r="10" spans="1:18" s="79" customFormat="1" ht="12.75" customHeight="1">
      <c r="A10" s="137"/>
      <c r="B10" s="197" t="s">
        <v>66</v>
      </c>
      <c r="C10" s="468">
        <v>-5.9999999999989395E-2</v>
      </c>
      <c r="D10" s="468">
        <v>0</v>
      </c>
      <c r="E10" s="468">
        <v>34.159999999999997</v>
      </c>
      <c r="F10" s="468">
        <v>0.02</v>
      </c>
      <c r="G10" s="468">
        <v>0</v>
      </c>
      <c r="H10" s="468">
        <v>0</v>
      </c>
      <c r="I10" s="468">
        <v>0</v>
      </c>
      <c r="J10" s="468">
        <v>12.54</v>
      </c>
      <c r="K10" s="468">
        <v>-12.54</v>
      </c>
      <c r="L10" s="468">
        <v>-0.08</v>
      </c>
      <c r="M10" s="468">
        <v>0.23</v>
      </c>
      <c r="N10" s="468">
        <v>57.82</v>
      </c>
      <c r="O10" s="199">
        <f>SUM(C10:N10)</f>
        <v>92.09</v>
      </c>
      <c r="P10" s="426">
        <f t="shared" si="0"/>
        <v>92.09</v>
      </c>
    </row>
    <row r="11" spans="1:18" s="79" customFormat="1">
      <c r="A11" s="137"/>
      <c r="B11" s="197" t="s">
        <v>67</v>
      </c>
      <c r="C11" s="468">
        <v>0</v>
      </c>
      <c r="D11" s="468">
        <v>0</v>
      </c>
      <c r="E11" s="468">
        <v>0</v>
      </c>
      <c r="F11" s="468">
        <v>0</v>
      </c>
      <c r="G11" s="468">
        <v>0</v>
      </c>
      <c r="H11" s="468">
        <v>0</v>
      </c>
      <c r="I11" s="468">
        <v>0</v>
      </c>
      <c r="J11" s="468">
        <v>0</v>
      </c>
      <c r="K11" s="468">
        <v>0</v>
      </c>
      <c r="L11" s="468">
        <v>0</v>
      </c>
      <c r="M11" s="468">
        <v>0</v>
      </c>
      <c r="N11" s="468">
        <v>0</v>
      </c>
      <c r="O11" s="199">
        <f>SUM(C11:N11)</f>
        <v>0</v>
      </c>
      <c r="P11" s="426">
        <f t="shared" si="0"/>
        <v>0</v>
      </c>
    </row>
    <row r="12" spans="1:18" s="79" customFormat="1">
      <c r="A12" s="137"/>
      <c r="B12" s="143" t="s">
        <v>68</v>
      </c>
      <c r="C12" s="428">
        <f>SUM(C7:C11)</f>
        <v>1000.0799999999961</v>
      </c>
      <c r="D12" s="428">
        <f t="shared" ref="D12:N12" si="1">SUM(D7:D11)</f>
        <v>-17869.189999999999</v>
      </c>
      <c r="E12" s="428">
        <f t="shared" si="1"/>
        <v>29271.459999999995</v>
      </c>
      <c r="F12" s="428">
        <f t="shared" si="1"/>
        <v>-12476.040000000008</v>
      </c>
      <c r="G12" s="428">
        <f t="shared" si="1"/>
        <v>-153.97</v>
      </c>
      <c r="H12" s="428">
        <f t="shared" si="1"/>
        <v>303.10000000000008</v>
      </c>
      <c r="I12" s="428">
        <f t="shared" si="1"/>
        <v>-31379.69</v>
      </c>
      <c r="J12" s="428">
        <f t="shared" si="1"/>
        <v>1734.7500000000002</v>
      </c>
      <c r="K12" s="428">
        <f t="shared" si="1"/>
        <v>3043.6199999999994</v>
      </c>
      <c r="L12" s="428">
        <f t="shared" si="1"/>
        <v>-14.1</v>
      </c>
      <c r="M12" s="428">
        <f t="shared" si="1"/>
        <v>2.9</v>
      </c>
      <c r="N12" s="428">
        <f t="shared" si="1"/>
        <v>3766.7599999999993</v>
      </c>
      <c r="O12" s="428">
        <f>SUM(O7:O11)</f>
        <v>-22770.320000000011</v>
      </c>
      <c r="P12" s="428">
        <f t="shared" si="0"/>
        <v>-22770.320000000011</v>
      </c>
      <c r="R12" s="468"/>
    </row>
    <row r="13" spans="1:18">
      <c r="A13" s="137"/>
      <c r="N13" s="372"/>
      <c r="O13" s="188"/>
    </row>
    <row r="14" spans="1:18">
      <c r="A14" s="137"/>
      <c r="B14" s="194" t="s">
        <v>183</v>
      </c>
      <c r="C14" s="429"/>
      <c r="D14" s="429"/>
      <c r="E14" s="429"/>
      <c r="F14" s="429"/>
      <c r="G14" s="429"/>
      <c r="H14" s="429"/>
      <c r="I14" s="429"/>
      <c r="J14" s="429"/>
      <c r="K14" s="429"/>
      <c r="L14" s="429"/>
      <c r="M14" s="429"/>
      <c r="N14" s="429"/>
      <c r="O14" s="205"/>
      <c r="P14" s="205"/>
    </row>
    <row r="15" spans="1:18" s="79" customFormat="1">
      <c r="A15" s="137"/>
      <c r="B15" s="197" t="s">
        <v>72</v>
      </c>
      <c r="C15" s="468">
        <v>47845.069999999891</v>
      </c>
      <c r="D15" s="468">
        <v>-10074.399999999994</v>
      </c>
      <c r="E15" s="468">
        <v>-2851.4799999999996</v>
      </c>
      <c r="F15" s="468">
        <v>24072.609999999997</v>
      </c>
      <c r="G15" s="468">
        <v>101520.04</v>
      </c>
      <c r="H15" s="468">
        <v>264468.1300000003</v>
      </c>
      <c r="I15" s="468">
        <v>217383.5</v>
      </c>
      <c r="J15" s="468">
        <v>170708.07999999975</v>
      </c>
      <c r="K15" s="468">
        <v>224820.39000000007</v>
      </c>
      <c r="L15" s="468">
        <v>29847.579999999987</v>
      </c>
      <c r="M15" s="468">
        <v>29652.42</v>
      </c>
      <c r="N15" s="468">
        <v>31001.550000000032</v>
      </c>
      <c r="O15" s="199">
        <f t="shared" ref="O15:O18" si="2">SUM(C15:N15)</f>
        <v>1128393.49</v>
      </c>
      <c r="P15" s="426">
        <f t="shared" si="0"/>
        <v>1128393.49</v>
      </c>
    </row>
    <row r="16" spans="1:18">
      <c r="A16" s="137"/>
      <c r="B16" s="197" t="s">
        <v>70</v>
      </c>
      <c r="C16" s="468">
        <v>3648.2400000000002</v>
      </c>
      <c r="D16" s="468">
        <v>-4252</v>
      </c>
      <c r="E16" s="468">
        <v>124.11000000000058</v>
      </c>
      <c r="F16" s="468">
        <v>3.9999999999999092E-2</v>
      </c>
      <c r="G16" s="468">
        <v>0</v>
      </c>
      <c r="H16" s="468">
        <v>0</v>
      </c>
      <c r="I16" s="468">
        <v>0</v>
      </c>
      <c r="J16" s="468">
        <v>45.33</v>
      </c>
      <c r="K16" s="468">
        <v>-45.330000000001746</v>
      </c>
      <c r="L16" s="468">
        <v>-0.28999999999999998</v>
      </c>
      <c r="M16" s="468">
        <v>0.84</v>
      </c>
      <c r="N16" s="468">
        <v>0.03</v>
      </c>
      <c r="O16" s="199">
        <f>SUM(C16:N16)</f>
        <v>-479.030000000001</v>
      </c>
      <c r="P16" s="426">
        <f t="shared" si="0"/>
        <v>-479.030000000001</v>
      </c>
    </row>
    <row r="17" spans="1:18">
      <c r="A17" s="137"/>
      <c r="B17" s="197" t="s">
        <v>71</v>
      </c>
      <c r="C17" s="468">
        <v>578.58999999999969</v>
      </c>
      <c r="D17" s="468">
        <v>-623.79</v>
      </c>
      <c r="E17" s="468">
        <v>2594.3500000000035</v>
      </c>
      <c r="F17" s="468">
        <v>630.78999999999985</v>
      </c>
      <c r="G17" s="468">
        <v>894.21</v>
      </c>
      <c r="H17" s="468">
        <v>782.64999999999986</v>
      </c>
      <c r="I17" s="468">
        <v>1295.76</v>
      </c>
      <c r="J17" s="468">
        <v>814.81999999999994</v>
      </c>
      <c r="K17" s="468">
        <v>771.02999999999986</v>
      </c>
      <c r="L17" s="468">
        <v>1175.4299999999996</v>
      </c>
      <c r="M17" s="468">
        <v>465.44999999999993</v>
      </c>
      <c r="N17" s="468">
        <v>3053.0499999999997</v>
      </c>
      <c r="O17" s="199">
        <f t="shared" si="2"/>
        <v>12432.340000000002</v>
      </c>
      <c r="P17" s="426">
        <f t="shared" si="0"/>
        <v>12432.340000000002</v>
      </c>
    </row>
    <row r="18" spans="1:18" ht="13.5" customHeight="1">
      <c r="A18" s="137"/>
      <c r="B18" s="197" t="s">
        <v>212</v>
      </c>
      <c r="C18" s="468">
        <v>79629.579999999973</v>
      </c>
      <c r="D18" s="468">
        <v>132639.05000000002</v>
      </c>
      <c r="E18" s="468">
        <v>271898.92000000022</v>
      </c>
      <c r="F18" s="468">
        <v>154774.1900000007</v>
      </c>
      <c r="G18" s="468">
        <v>285673.55</v>
      </c>
      <c r="H18" s="468">
        <v>498947.48999999918</v>
      </c>
      <c r="I18" s="468">
        <v>-138713.97000000012</v>
      </c>
      <c r="J18" s="468">
        <v>511946.60000000056</v>
      </c>
      <c r="K18" s="468">
        <v>357281.85999999946</v>
      </c>
      <c r="L18" s="468">
        <v>370419.42999999988</v>
      </c>
      <c r="M18" s="468">
        <v>171109.94999999972</v>
      </c>
      <c r="N18" s="468">
        <v>487058.86000000028</v>
      </c>
      <c r="O18" s="199">
        <f t="shared" si="2"/>
        <v>3182665.51</v>
      </c>
      <c r="P18" s="426">
        <f t="shared" si="0"/>
        <v>3182665.51</v>
      </c>
    </row>
    <row r="19" spans="1:18" s="79" customFormat="1">
      <c r="A19" s="137"/>
      <c r="B19" s="143" t="s">
        <v>73</v>
      </c>
      <c r="C19" s="428">
        <f t="shared" ref="C19:O19" si="3">SUM(C15:C18)</f>
        <v>131701.47999999986</v>
      </c>
      <c r="D19" s="428">
        <f t="shared" si="3"/>
        <v>117688.86000000002</v>
      </c>
      <c r="E19" s="428">
        <f t="shared" si="3"/>
        <v>271765.9000000002</v>
      </c>
      <c r="F19" s="428">
        <f t="shared" si="3"/>
        <v>179477.6300000007</v>
      </c>
      <c r="G19" s="428">
        <f t="shared" si="3"/>
        <v>388087.8</v>
      </c>
      <c r="H19" s="428">
        <f t="shared" si="3"/>
        <v>764198.26999999955</v>
      </c>
      <c r="I19" s="428">
        <f t="shared" si="3"/>
        <v>79965.289999999892</v>
      </c>
      <c r="J19" s="428">
        <f t="shared" si="3"/>
        <v>683514.83000000031</v>
      </c>
      <c r="K19" s="428">
        <f t="shared" si="3"/>
        <v>582827.94999999949</v>
      </c>
      <c r="L19" s="428">
        <f t="shared" si="3"/>
        <v>401442.14999999985</v>
      </c>
      <c r="M19" s="428">
        <f t="shared" si="3"/>
        <v>201228.65999999971</v>
      </c>
      <c r="N19" s="428">
        <f t="shared" si="3"/>
        <v>521113.49000000034</v>
      </c>
      <c r="O19" s="428">
        <f t="shared" si="3"/>
        <v>4323012.3099999996</v>
      </c>
      <c r="P19" s="428">
        <f t="shared" si="0"/>
        <v>4323012.3099999996</v>
      </c>
      <c r="R19" s="468"/>
    </row>
    <row r="20" spans="1:18" s="79" customFormat="1">
      <c r="A20" s="137"/>
      <c r="B20" s="57"/>
      <c r="C20" s="468"/>
      <c r="D20" s="468"/>
      <c r="E20" s="468"/>
      <c r="F20" s="468"/>
      <c r="G20" s="468"/>
      <c r="H20" s="468"/>
      <c r="I20" s="468"/>
      <c r="J20" s="468"/>
      <c r="K20" s="468"/>
      <c r="L20" s="468"/>
      <c r="M20" s="468"/>
      <c r="N20" s="468"/>
      <c r="O20" s="468"/>
      <c r="P20" s="468"/>
    </row>
    <row r="21" spans="1:18" s="79" customFormat="1">
      <c r="A21" s="137"/>
      <c r="B21" s="194" t="s">
        <v>182</v>
      </c>
      <c r="C21" s="425"/>
      <c r="D21" s="425"/>
      <c r="E21" s="425"/>
      <c r="F21" s="425"/>
      <c r="G21" s="425"/>
      <c r="H21" s="425"/>
      <c r="I21" s="425"/>
      <c r="J21" s="425"/>
      <c r="K21" s="425"/>
      <c r="L21" s="425"/>
      <c r="M21" s="425"/>
      <c r="N21" s="425"/>
      <c r="O21" s="425"/>
      <c r="P21" s="425"/>
    </row>
    <row r="22" spans="1:18" s="79" customFormat="1">
      <c r="A22" s="137"/>
      <c r="B22" s="197" t="s">
        <v>211</v>
      </c>
      <c r="C22" s="468">
        <v>3648.150000000001</v>
      </c>
      <c r="D22" s="468">
        <v>-4252</v>
      </c>
      <c r="E22" s="468">
        <v>172.35</v>
      </c>
      <c r="F22" s="468">
        <v>76178.250000000015</v>
      </c>
      <c r="G22" s="468">
        <v>0</v>
      </c>
      <c r="H22" s="468">
        <v>0</v>
      </c>
      <c r="I22" s="468">
        <v>0</v>
      </c>
      <c r="J22" s="468">
        <v>53.94</v>
      </c>
      <c r="K22" s="468">
        <v>-53.94</v>
      </c>
      <c r="L22" s="468">
        <v>-0.34</v>
      </c>
      <c r="M22" s="468">
        <v>1</v>
      </c>
      <c r="N22" s="468">
        <v>0.03</v>
      </c>
      <c r="O22" s="199">
        <f>SUM(C22:N22)</f>
        <v>75747.440000000017</v>
      </c>
      <c r="P22" s="426">
        <f t="shared" ref="P22" si="4">O22</f>
        <v>75747.440000000017</v>
      </c>
    </row>
    <row r="23" spans="1:18" s="79" customFormat="1" ht="12.75" customHeight="1">
      <c r="A23" s="137"/>
      <c r="B23" s="197" t="s">
        <v>224</v>
      </c>
      <c r="C23" s="468">
        <v>-55899.210000000014</v>
      </c>
      <c r="D23" s="468">
        <v>3984.4699999999993</v>
      </c>
      <c r="E23" s="468">
        <v>13610.529999999997</v>
      </c>
      <c r="F23" s="468">
        <v>10816.669999999996</v>
      </c>
      <c r="G23" s="468">
        <v>9404.9799999999977</v>
      </c>
      <c r="H23" s="468">
        <v>4163.1599999999989</v>
      </c>
      <c r="I23" s="468">
        <v>9322.9999999999982</v>
      </c>
      <c r="J23" s="468">
        <v>35307.99</v>
      </c>
      <c r="K23" s="468">
        <v>18363.249999999996</v>
      </c>
      <c r="L23" s="468">
        <v>10069.380000000001</v>
      </c>
      <c r="M23" s="468">
        <v>7443.7200000000012</v>
      </c>
      <c r="N23" s="468">
        <v>8012.0399999999972</v>
      </c>
      <c r="O23" s="199">
        <f>SUM(C23:N23)</f>
        <v>74599.979999999967</v>
      </c>
      <c r="P23" s="426">
        <f t="shared" si="0"/>
        <v>74599.979999999967</v>
      </c>
    </row>
    <row r="24" spans="1:18" s="79" customFormat="1">
      <c r="A24" s="137"/>
      <c r="B24" s="143" t="s">
        <v>75</v>
      </c>
      <c r="C24" s="428">
        <f>SUM(C22:C23)</f>
        <v>-52251.060000000012</v>
      </c>
      <c r="D24" s="428">
        <f t="shared" ref="D24:N24" si="5">SUM(D22:D23)</f>
        <v>-267.53000000000065</v>
      </c>
      <c r="E24" s="428">
        <f t="shared" si="5"/>
        <v>13782.879999999997</v>
      </c>
      <c r="F24" s="428">
        <f>SUM(F22:F23)</f>
        <v>86994.920000000013</v>
      </c>
      <c r="G24" s="428">
        <f t="shared" si="5"/>
        <v>9404.9799999999977</v>
      </c>
      <c r="H24" s="428">
        <f t="shared" si="5"/>
        <v>4163.1599999999989</v>
      </c>
      <c r="I24" s="428">
        <f t="shared" si="5"/>
        <v>9322.9999999999982</v>
      </c>
      <c r="J24" s="428">
        <f t="shared" si="5"/>
        <v>35361.93</v>
      </c>
      <c r="K24" s="428">
        <f t="shared" si="5"/>
        <v>18309.309999999998</v>
      </c>
      <c r="L24" s="428">
        <f t="shared" si="5"/>
        <v>10069.040000000001</v>
      </c>
      <c r="M24" s="428">
        <f t="shared" si="5"/>
        <v>7444.7200000000012</v>
      </c>
      <c r="N24" s="428">
        <f t="shared" si="5"/>
        <v>8012.069999999997</v>
      </c>
      <c r="O24" s="428">
        <f>SUM(O22:O23)</f>
        <v>150347.41999999998</v>
      </c>
      <c r="P24" s="428">
        <f>O24</f>
        <v>150347.41999999998</v>
      </c>
      <c r="R24" s="468"/>
    </row>
    <row r="25" spans="1:18" s="79" customFormat="1">
      <c r="A25" s="137"/>
      <c r="B25" s="197"/>
      <c r="C25" s="468"/>
      <c r="D25" s="468"/>
      <c r="E25" s="468"/>
      <c r="F25" s="468"/>
      <c r="G25" s="468"/>
      <c r="H25" s="468"/>
      <c r="I25" s="468"/>
      <c r="J25" s="468"/>
      <c r="K25" s="468"/>
      <c r="L25" s="468"/>
      <c r="M25" s="468"/>
      <c r="N25" s="468"/>
      <c r="O25" s="468"/>
      <c r="P25" s="468"/>
    </row>
    <row r="26" spans="1:18">
      <c r="A26" s="137"/>
      <c r="B26" s="194" t="s">
        <v>180</v>
      </c>
      <c r="C26" s="429"/>
      <c r="D26" s="429"/>
      <c r="E26" s="429"/>
      <c r="F26" s="429"/>
      <c r="G26" s="429"/>
      <c r="H26" s="429"/>
      <c r="I26" s="429"/>
      <c r="J26" s="429"/>
      <c r="K26" s="429"/>
      <c r="L26" s="429"/>
      <c r="M26" s="429"/>
      <c r="N26" s="429"/>
      <c r="O26" s="429"/>
      <c r="P26" s="429"/>
    </row>
    <row r="27" spans="1:18" s="79" customFormat="1">
      <c r="A27" s="137"/>
      <c r="B27" s="197" t="s">
        <v>210</v>
      </c>
      <c r="C27" s="468">
        <v>130562.67</v>
      </c>
      <c r="D27" s="468">
        <v>146887.91000000061</v>
      </c>
      <c r="E27" s="468">
        <v>18314.23</v>
      </c>
      <c r="F27" s="468">
        <v>7175.19</v>
      </c>
      <c r="G27" s="468">
        <v>394255.32</v>
      </c>
      <c r="H27" s="468">
        <v>-39210.83</v>
      </c>
      <c r="I27" s="468">
        <v>39500</v>
      </c>
      <c r="J27" s="468">
        <v>200256.24</v>
      </c>
      <c r="K27" s="468">
        <v>701784.78</v>
      </c>
      <c r="L27" s="468">
        <v>20927.23</v>
      </c>
      <c r="M27" s="468">
        <v>50287.67</v>
      </c>
      <c r="N27" s="468">
        <v>-14306.110000000015</v>
      </c>
      <c r="O27" s="199">
        <f>SUM(C27:N27)</f>
        <v>1656434.3000000005</v>
      </c>
      <c r="P27" s="426">
        <f t="shared" si="0"/>
        <v>1656434.3000000005</v>
      </c>
    </row>
    <row r="28" spans="1:18" s="79" customFormat="1">
      <c r="A28" s="137"/>
      <c r="B28" s="197" t="s">
        <v>209</v>
      </c>
      <c r="C28" s="468">
        <v>109779.01000000015</v>
      </c>
      <c r="D28" s="468">
        <v>41837.39999999998</v>
      </c>
      <c r="E28" s="468">
        <v>232421.74000000028</v>
      </c>
      <c r="F28" s="468">
        <v>93565.139999999592</v>
      </c>
      <c r="G28" s="468">
        <v>93412.07</v>
      </c>
      <c r="H28" s="468">
        <v>21338.109999999997</v>
      </c>
      <c r="I28" s="468">
        <v>50572.000000000022</v>
      </c>
      <c r="J28" s="468">
        <v>69887.850000000413</v>
      </c>
      <c r="K28" s="468">
        <v>44910.130000000005</v>
      </c>
      <c r="L28" s="468">
        <v>31090.330000000085</v>
      </c>
      <c r="M28" s="468">
        <v>81145.220000001296</v>
      </c>
      <c r="N28" s="468">
        <v>355592.71</v>
      </c>
      <c r="O28" s="199">
        <f>SUM(C28:N28)</f>
        <v>1225551.7100000018</v>
      </c>
      <c r="P28" s="426">
        <f t="shared" si="0"/>
        <v>1225551.7100000018</v>
      </c>
    </row>
    <row r="29" spans="1:18" s="79" customFormat="1">
      <c r="A29" s="137"/>
      <c r="B29" s="143" t="s">
        <v>77</v>
      </c>
      <c r="C29" s="428">
        <f>SUM(C27:C28)</f>
        <v>240341.68000000017</v>
      </c>
      <c r="D29" s="428">
        <f t="shared" ref="D29:N29" si="6">SUM(D27:D28)</f>
        <v>188725.31000000058</v>
      </c>
      <c r="E29" s="428">
        <f t="shared" si="6"/>
        <v>250735.97000000029</v>
      </c>
      <c r="F29" s="428">
        <f t="shared" si="6"/>
        <v>100740.32999999959</v>
      </c>
      <c r="G29" s="428">
        <f t="shared" si="6"/>
        <v>487667.39</v>
      </c>
      <c r="H29" s="428">
        <f t="shared" si="6"/>
        <v>-17872.720000000005</v>
      </c>
      <c r="I29" s="428">
        <f t="shared" si="6"/>
        <v>90072.000000000029</v>
      </c>
      <c r="J29" s="428">
        <f t="shared" si="6"/>
        <v>270144.09000000043</v>
      </c>
      <c r="K29" s="428">
        <f t="shared" si="6"/>
        <v>746694.91</v>
      </c>
      <c r="L29" s="428">
        <f t="shared" si="6"/>
        <v>52017.560000000085</v>
      </c>
      <c r="M29" s="428">
        <f t="shared" si="6"/>
        <v>131432.89000000129</v>
      </c>
      <c r="N29" s="428">
        <f t="shared" si="6"/>
        <v>341286.6</v>
      </c>
      <c r="O29" s="428">
        <f>SUM(O27:O28)</f>
        <v>2881986.0100000026</v>
      </c>
      <c r="P29" s="428">
        <f t="shared" si="0"/>
        <v>2881986.0100000026</v>
      </c>
      <c r="R29" s="468"/>
    </row>
    <row r="30" spans="1:18" s="79" customFormat="1">
      <c r="A30" s="137"/>
      <c r="B30" s="197"/>
      <c r="C30" s="468"/>
      <c r="D30" s="468"/>
      <c r="E30" s="468"/>
      <c r="F30" s="468"/>
      <c r="G30" s="209"/>
      <c r="H30" s="468"/>
      <c r="I30" s="468"/>
      <c r="J30" s="468"/>
      <c r="K30" s="468"/>
      <c r="L30" s="468"/>
      <c r="M30" s="468"/>
      <c r="N30" s="468"/>
      <c r="O30" s="468"/>
      <c r="P30" s="468"/>
    </row>
    <row r="31" spans="1:18" s="79" customFormat="1">
      <c r="A31" s="137"/>
      <c r="B31" s="194" t="s">
        <v>181</v>
      </c>
      <c r="C31" s="425"/>
      <c r="D31" s="425"/>
      <c r="E31" s="425"/>
      <c r="F31" s="425"/>
      <c r="G31" s="425"/>
      <c r="H31" s="425"/>
      <c r="I31" s="425"/>
      <c r="J31" s="425"/>
      <c r="K31" s="425"/>
      <c r="L31" s="425"/>
      <c r="M31" s="425"/>
      <c r="N31" s="425"/>
      <c r="O31" s="425"/>
      <c r="P31" s="425"/>
    </row>
    <row r="32" spans="1:18" s="79" customFormat="1">
      <c r="A32" s="137"/>
      <c r="B32" s="197" t="s">
        <v>79</v>
      </c>
      <c r="C32" s="468">
        <v>0</v>
      </c>
      <c r="D32" s="468">
        <v>0</v>
      </c>
      <c r="E32" s="468">
        <v>0</v>
      </c>
      <c r="F32" s="468">
        <v>0</v>
      </c>
      <c r="G32" s="468">
        <v>0</v>
      </c>
      <c r="H32" s="468">
        <v>0</v>
      </c>
      <c r="I32" s="468">
        <v>0</v>
      </c>
      <c r="J32" s="468">
        <v>0</v>
      </c>
      <c r="K32" s="468">
        <v>0</v>
      </c>
      <c r="L32" s="468">
        <v>0</v>
      </c>
      <c r="M32" s="468">
        <v>0</v>
      </c>
      <c r="N32" s="468">
        <v>0</v>
      </c>
      <c r="O32" s="199">
        <f>SUM(C32:N32)</f>
        <v>0</v>
      </c>
      <c r="P32" s="426">
        <f t="shared" si="0"/>
        <v>0</v>
      </c>
    </row>
    <row r="33" spans="1:18" s="79" customFormat="1">
      <c r="A33" s="137"/>
      <c r="B33" s="197" t="s">
        <v>80</v>
      </c>
      <c r="C33" s="468">
        <v>0</v>
      </c>
      <c r="D33" s="468">
        <v>0</v>
      </c>
      <c r="E33" s="468">
        <v>0</v>
      </c>
      <c r="F33" s="468">
        <v>0</v>
      </c>
      <c r="G33" s="468">
        <v>0</v>
      </c>
      <c r="H33" s="468">
        <v>0</v>
      </c>
      <c r="I33" s="468">
        <v>0</v>
      </c>
      <c r="J33" s="468">
        <v>0</v>
      </c>
      <c r="K33" s="468">
        <v>0</v>
      </c>
      <c r="L33" s="468">
        <v>0</v>
      </c>
      <c r="M33" s="468">
        <v>0</v>
      </c>
      <c r="N33" s="468">
        <v>0</v>
      </c>
      <c r="O33" s="199">
        <f>SUM(C33:N33)</f>
        <v>0</v>
      </c>
      <c r="P33" s="426">
        <f t="shared" si="0"/>
        <v>0</v>
      </c>
    </row>
    <row r="34" spans="1:18" s="79" customFormat="1">
      <c r="A34" s="137"/>
      <c r="B34" s="143" t="s">
        <v>81</v>
      </c>
      <c r="C34" s="428">
        <f t="shared" ref="C34:O34" si="7">SUM(C32:C33)</f>
        <v>0</v>
      </c>
      <c r="D34" s="428">
        <f t="shared" si="7"/>
        <v>0</v>
      </c>
      <c r="E34" s="428">
        <f t="shared" si="7"/>
        <v>0</v>
      </c>
      <c r="F34" s="428">
        <f t="shared" si="7"/>
        <v>0</v>
      </c>
      <c r="G34" s="428">
        <f t="shared" si="7"/>
        <v>0</v>
      </c>
      <c r="H34" s="428">
        <f t="shared" si="7"/>
        <v>0</v>
      </c>
      <c r="I34" s="428">
        <f t="shared" si="7"/>
        <v>0</v>
      </c>
      <c r="J34" s="428">
        <f t="shared" si="7"/>
        <v>0</v>
      </c>
      <c r="K34" s="428">
        <f t="shared" si="7"/>
        <v>0</v>
      </c>
      <c r="L34" s="428">
        <f t="shared" si="7"/>
        <v>0</v>
      </c>
      <c r="M34" s="428">
        <f t="shared" si="7"/>
        <v>0</v>
      </c>
      <c r="N34" s="428">
        <f t="shared" si="7"/>
        <v>0</v>
      </c>
      <c r="O34" s="428">
        <f t="shared" si="7"/>
        <v>0</v>
      </c>
      <c r="P34" s="428">
        <f t="shared" si="0"/>
        <v>0</v>
      </c>
      <c r="R34" s="468"/>
    </row>
    <row r="35" spans="1:18" s="79" customFormat="1">
      <c r="A35" s="137"/>
      <c r="B35" s="197"/>
      <c r="C35" s="468"/>
      <c r="D35" s="468"/>
      <c r="E35" s="468"/>
      <c r="F35" s="468"/>
      <c r="G35" s="468"/>
      <c r="H35" s="468"/>
      <c r="I35" s="468"/>
      <c r="J35" s="468"/>
      <c r="K35" s="468"/>
      <c r="L35" s="468"/>
      <c r="M35" s="468"/>
      <c r="N35" s="468"/>
      <c r="O35" s="468"/>
      <c r="P35" s="468"/>
    </row>
    <row r="36" spans="1:18" s="79" customFormat="1">
      <c r="A36" s="137"/>
      <c r="B36" s="194" t="s">
        <v>82</v>
      </c>
      <c r="C36" s="425"/>
      <c r="D36" s="425"/>
      <c r="E36" s="425"/>
      <c r="F36" s="425"/>
      <c r="G36" s="425"/>
      <c r="H36" s="425"/>
      <c r="I36" s="425"/>
      <c r="J36" s="425"/>
      <c r="K36" s="425"/>
      <c r="L36" s="425"/>
      <c r="M36" s="425"/>
      <c r="N36" s="425"/>
      <c r="O36" s="425"/>
      <c r="P36" s="425"/>
    </row>
    <row r="37" spans="1:18" s="79" customFormat="1">
      <c r="A37" s="137"/>
      <c r="B37" s="197" t="s">
        <v>157</v>
      </c>
      <c r="C37" s="468">
        <v>0</v>
      </c>
      <c r="D37" s="468">
        <v>0</v>
      </c>
      <c r="E37" s="468">
        <v>0</v>
      </c>
      <c r="F37" s="468">
        <v>0</v>
      </c>
      <c r="G37" s="468">
        <v>0</v>
      </c>
      <c r="H37" s="468">
        <v>0</v>
      </c>
      <c r="I37" s="468">
        <v>0</v>
      </c>
      <c r="J37" s="468">
        <v>0</v>
      </c>
      <c r="K37" s="468">
        <v>0</v>
      </c>
      <c r="L37" s="468">
        <v>20838.400000000001</v>
      </c>
      <c r="M37" s="468">
        <v>0</v>
      </c>
      <c r="N37" s="468">
        <v>0</v>
      </c>
      <c r="O37" s="199">
        <f>SUM(C37:N37)</f>
        <v>20838.400000000001</v>
      </c>
      <c r="P37" s="426">
        <f t="shared" si="0"/>
        <v>20838.400000000001</v>
      </c>
    </row>
    <row r="38" spans="1:18" s="79" customFormat="1">
      <c r="A38" s="137"/>
      <c r="B38" s="197" t="s">
        <v>156</v>
      </c>
      <c r="C38" s="468">
        <v>57484.320000000014</v>
      </c>
      <c r="D38" s="468">
        <v>-32840.81000000007</v>
      </c>
      <c r="E38" s="468">
        <v>83155.520000000004</v>
      </c>
      <c r="F38" s="468">
        <v>-26028.870000000003</v>
      </c>
      <c r="G38" s="468">
        <v>138712.81</v>
      </c>
      <c r="H38" s="468">
        <v>31920.329999999994</v>
      </c>
      <c r="I38" s="468">
        <v>-30135.909999999993</v>
      </c>
      <c r="J38" s="468">
        <v>-200897.36999999997</v>
      </c>
      <c r="K38" s="468">
        <v>-90672.440000000031</v>
      </c>
      <c r="L38" s="468">
        <v>123152.84999999999</v>
      </c>
      <c r="M38" s="468">
        <v>18076.810000000016</v>
      </c>
      <c r="N38" s="468">
        <v>348608.9500000003</v>
      </c>
      <c r="O38" s="199">
        <f>SUM(C38:N38)</f>
        <v>420536.19000000024</v>
      </c>
      <c r="P38" s="426">
        <f t="shared" si="0"/>
        <v>420536.19000000024</v>
      </c>
    </row>
    <row r="39" spans="1:18" s="79" customFormat="1">
      <c r="A39" s="137"/>
      <c r="B39" s="143" t="s">
        <v>83</v>
      </c>
      <c r="C39" s="428">
        <f t="shared" ref="C39:O39" si="8">SUM(C37:C38)</f>
        <v>57484.320000000014</v>
      </c>
      <c r="D39" s="428">
        <f t="shared" si="8"/>
        <v>-32840.81000000007</v>
      </c>
      <c r="E39" s="428">
        <f t="shared" si="8"/>
        <v>83155.520000000004</v>
      </c>
      <c r="F39" s="428">
        <f t="shared" si="8"/>
        <v>-26028.870000000003</v>
      </c>
      <c r="G39" s="428">
        <f t="shared" si="8"/>
        <v>138712.81</v>
      </c>
      <c r="H39" s="428">
        <f t="shared" si="8"/>
        <v>31920.329999999994</v>
      </c>
      <c r="I39" s="428">
        <f t="shared" si="8"/>
        <v>-30135.909999999993</v>
      </c>
      <c r="J39" s="428">
        <f t="shared" si="8"/>
        <v>-200897.36999999997</v>
      </c>
      <c r="K39" s="428">
        <f t="shared" si="8"/>
        <v>-90672.440000000031</v>
      </c>
      <c r="L39" s="428">
        <f t="shared" si="8"/>
        <v>143991.25</v>
      </c>
      <c r="M39" s="428">
        <f t="shared" si="8"/>
        <v>18076.810000000016</v>
      </c>
      <c r="N39" s="428">
        <f t="shared" si="8"/>
        <v>348608.9500000003</v>
      </c>
      <c r="O39" s="428">
        <f t="shared" si="8"/>
        <v>441374.59000000026</v>
      </c>
      <c r="P39" s="428">
        <f t="shared" si="0"/>
        <v>441374.59000000026</v>
      </c>
      <c r="R39" s="468"/>
    </row>
    <row r="40" spans="1:18" s="79" customFormat="1">
      <c r="A40" s="137"/>
      <c r="B40" s="197"/>
      <c r="C40" s="384"/>
      <c r="D40" s="384"/>
      <c r="E40" s="384"/>
      <c r="F40" s="384"/>
      <c r="G40" s="384"/>
      <c r="H40" s="384"/>
      <c r="I40" s="384"/>
      <c r="J40" s="384"/>
      <c r="K40" s="384"/>
      <c r="L40" s="384"/>
      <c r="M40" s="384"/>
      <c r="N40" s="384"/>
      <c r="O40" s="468"/>
      <c r="P40" s="468"/>
    </row>
    <row r="41" spans="1:18" s="79" customFormat="1">
      <c r="A41" s="137"/>
      <c r="B41" s="194" t="s">
        <v>84</v>
      </c>
      <c r="C41" s="425"/>
      <c r="D41" s="425"/>
      <c r="E41" s="425"/>
      <c r="F41" s="425"/>
      <c r="G41" s="425"/>
      <c r="H41" s="425"/>
      <c r="I41" s="425"/>
      <c r="J41" s="425"/>
      <c r="K41" s="425"/>
      <c r="L41" s="425"/>
      <c r="M41" s="425"/>
      <c r="N41" s="425"/>
      <c r="O41" s="425"/>
      <c r="P41" s="425"/>
    </row>
    <row r="42" spans="1:18" s="79" customFormat="1">
      <c r="A42" s="137"/>
      <c r="B42" s="197" t="s">
        <v>85</v>
      </c>
      <c r="C42" s="468">
        <v>-7.1054273576010019E-14</v>
      </c>
      <c r="D42" s="468">
        <v>0</v>
      </c>
      <c r="E42" s="468">
        <v>8.33</v>
      </c>
      <c r="F42" s="468">
        <v>0.05</v>
      </c>
      <c r="G42" s="468">
        <v>0</v>
      </c>
      <c r="H42" s="468">
        <v>0</v>
      </c>
      <c r="I42" s="468">
        <v>0</v>
      </c>
      <c r="J42" s="468">
        <v>9.82</v>
      </c>
      <c r="K42" s="468">
        <v>-9.82</v>
      </c>
      <c r="L42" s="468">
        <v>-0.06</v>
      </c>
      <c r="M42" s="468">
        <v>0.18</v>
      </c>
      <c r="N42" s="468">
        <v>0.01</v>
      </c>
      <c r="O42" s="199">
        <f>SUM(C42:N42)</f>
        <v>8.5099999999999305</v>
      </c>
      <c r="P42" s="426">
        <f t="shared" si="0"/>
        <v>8.5099999999999305</v>
      </c>
    </row>
    <row r="43" spans="1:18" s="137" customFormat="1">
      <c r="B43" s="608" t="s">
        <v>391</v>
      </c>
      <c r="C43" s="366">
        <v>278.43000000000006</v>
      </c>
      <c r="D43" s="366">
        <v>258.39000000000004</v>
      </c>
      <c r="E43" s="366">
        <v>447.26999999999987</v>
      </c>
      <c r="F43" s="366">
        <v>283.33000000000004</v>
      </c>
      <c r="G43" s="366">
        <v>594.95000000000005</v>
      </c>
      <c r="H43" s="366">
        <v>224.62</v>
      </c>
      <c r="I43" s="366">
        <v>3864.1899999999969</v>
      </c>
      <c r="J43" s="366">
        <v>1603507</v>
      </c>
      <c r="K43" s="366">
        <v>9433.0899999999911</v>
      </c>
      <c r="L43" s="366">
        <v>1107172.53</v>
      </c>
      <c r="M43" s="366">
        <v>221029.27000000002</v>
      </c>
      <c r="N43" s="468">
        <v>461765.8899999999</v>
      </c>
      <c r="O43" s="609">
        <f>SUM(C43:N43)</f>
        <v>3408858.96</v>
      </c>
      <c r="P43" s="366">
        <f t="shared" si="0"/>
        <v>3408858.96</v>
      </c>
    </row>
    <row r="44" spans="1:18" s="79" customFormat="1">
      <c r="A44" s="137"/>
      <c r="B44" s="197" t="s">
        <v>87</v>
      </c>
      <c r="C44" s="468">
        <v>84748.590000000069</v>
      </c>
      <c r="D44" s="468">
        <v>-86970.270000000048</v>
      </c>
      <c r="E44" s="468">
        <v>131701.58000000002</v>
      </c>
      <c r="F44" s="468">
        <v>144671.09000000003</v>
      </c>
      <c r="G44" s="468">
        <v>295027.75</v>
      </c>
      <c r="H44" s="468">
        <v>172380.13999999998</v>
      </c>
      <c r="I44" s="468">
        <v>20985.48</v>
      </c>
      <c r="J44" s="468">
        <v>131673.74999999997</v>
      </c>
      <c r="K44" s="468">
        <v>9394.81</v>
      </c>
      <c r="L44" s="468">
        <v>121109.31999999999</v>
      </c>
      <c r="M44" s="468">
        <v>-8353.8800000000119</v>
      </c>
      <c r="N44" s="468">
        <v>181229.03</v>
      </c>
      <c r="O44" s="199">
        <f>SUM(C44:N44)</f>
        <v>1197597.3899999999</v>
      </c>
      <c r="P44" s="426">
        <f t="shared" si="0"/>
        <v>1197597.3899999999</v>
      </c>
    </row>
    <row r="45" spans="1:18" s="79" customFormat="1">
      <c r="A45" s="137"/>
      <c r="B45" s="197" t="s">
        <v>367</v>
      </c>
      <c r="C45" s="468">
        <v>0</v>
      </c>
      <c r="D45" s="468">
        <v>0</v>
      </c>
      <c r="E45" s="468">
        <v>0</v>
      </c>
      <c r="F45" s="468">
        <v>0</v>
      </c>
      <c r="G45" s="468">
        <v>0</v>
      </c>
      <c r="H45" s="468">
        <v>0</v>
      </c>
      <c r="I45" s="468">
        <v>0</v>
      </c>
      <c r="J45" s="468">
        <v>0</v>
      </c>
      <c r="K45" s="468">
        <v>0</v>
      </c>
      <c r="L45" s="468">
        <v>0</v>
      </c>
      <c r="M45" s="468">
        <v>0</v>
      </c>
      <c r="N45" s="468">
        <v>0</v>
      </c>
      <c r="O45" s="199">
        <f>SUM(C45:N45)</f>
        <v>0</v>
      </c>
      <c r="P45" s="426">
        <f t="shared" si="0"/>
        <v>0</v>
      </c>
    </row>
    <row r="46" spans="1:18" s="79" customFormat="1">
      <c r="A46" s="137"/>
      <c r="B46" s="143" t="s">
        <v>88</v>
      </c>
      <c r="C46" s="428">
        <f>SUM(C42:C45)</f>
        <v>85027.020000000062</v>
      </c>
      <c r="D46" s="428">
        <f t="shared" ref="D46:N46" si="9">SUM(D42:D45)</f>
        <v>-86711.880000000048</v>
      </c>
      <c r="E46" s="428">
        <f t="shared" si="9"/>
        <v>132157.18000000002</v>
      </c>
      <c r="F46" s="428">
        <f t="shared" si="9"/>
        <v>144954.47000000003</v>
      </c>
      <c r="G46" s="428">
        <f t="shared" si="9"/>
        <v>295622.7</v>
      </c>
      <c r="H46" s="428">
        <f t="shared" si="9"/>
        <v>172604.75999999998</v>
      </c>
      <c r="I46" s="428">
        <f t="shared" si="9"/>
        <v>24849.67</v>
      </c>
      <c r="J46" s="428">
        <f t="shared" si="9"/>
        <v>1735190.57</v>
      </c>
      <c r="K46" s="428">
        <f t="shared" si="9"/>
        <v>18818.079999999991</v>
      </c>
      <c r="L46" s="428">
        <f>SUM(L42:L45)</f>
        <v>1228281.79</v>
      </c>
      <c r="M46" s="428">
        <f t="shared" si="9"/>
        <v>212675.57</v>
      </c>
      <c r="N46" s="428">
        <f t="shared" si="9"/>
        <v>642994.92999999993</v>
      </c>
      <c r="O46" s="428">
        <f>SUM(O42:O45)</f>
        <v>4606464.8599999994</v>
      </c>
      <c r="P46" s="428">
        <f t="shared" si="0"/>
        <v>4606464.8599999994</v>
      </c>
      <c r="R46" s="468"/>
    </row>
    <row r="47" spans="1:18" s="79" customFormat="1">
      <c r="A47" s="137"/>
      <c r="B47" s="197"/>
      <c r="C47" s="468"/>
      <c r="D47" s="468"/>
      <c r="E47" s="468"/>
      <c r="F47" s="468"/>
      <c r="G47" s="468"/>
      <c r="H47" s="468"/>
      <c r="I47" s="468"/>
      <c r="J47" s="468"/>
      <c r="K47" s="468"/>
      <c r="L47" s="468"/>
      <c r="M47" s="468"/>
      <c r="N47" s="468"/>
      <c r="O47" s="468"/>
      <c r="P47" s="468"/>
    </row>
    <row r="48" spans="1:18" s="79" customFormat="1">
      <c r="A48" s="137"/>
      <c r="B48" s="194" t="s">
        <v>89</v>
      </c>
      <c r="C48" s="425"/>
      <c r="D48" s="425"/>
      <c r="E48" s="425"/>
      <c r="F48" s="425"/>
      <c r="G48" s="425"/>
      <c r="H48" s="425"/>
      <c r="I48" s="425"/>
      <c r="J48" s="425"/>
      <c r="K48" s="425"/>
      <c r="L48" s="425"/>
      <c r="M48" s="425"/>
      <c r="N48" s="425"/>
      <c r="O48" s="425"/>
      <c r="P48" s="425"/>
    </row>
    <row r="49" spans="1:21" s="79" customFormat="1">
      <c r="A49" s="137"/>
      <c r="B49" s="197" t="s">
        <v>90</v>
      </c>
      <c r="C49" s="468">
        <v>218498.71999999913</v>
      </c>
      <c r="D49" s="468">
        <v>432522.51000000018</v>
      </c>
      <c r="E49" s="468">
        <v>-47750.789999999964</v>
      </c>
      <c r="F49" s="468">
        <v>64167.03</v>
      </c>
      <c r="G49" s="468">
        <v>28267.99</v>
      </c>
      <c r="H49" s="468">
        <v>-29433.290000000052</v>
      </c>
      <c r="I49" s="468">
        <v>-159706.25</v>
      </c>
      <c r="J49" s="468">
        <v>220102.46999999997</v>
      </c>
      <c r="K49" s="468">
        <v>17220.649999999987</v>
      </c>
      <c r="L49" s="468">
        <v>32545.469999999987</v>
      </c>
      <c r="M49" s="468">
        <v>46875.660000000076</v>
      </c>
      <c r="N49" s="468">
        <v>13850.820000000098</v>
      </c>
      <c r="O49" s="199">
        <f>SUM(C49:N49)</f>
        <v>837160.98999999941</v>
      </c>
      <c r="P49" s="426">
        <f t="shared" si="0"/>
        <v>837160.98999999941</v>
      </c>
    </row>
    <row r="50" spans="1:21" s="79" customFormat="1">
      <c r="A50" s="137"/>
      <c r="B50" s="143" t="s">
        <v>91</v>
      </c>
      <c r="C50" s="428">
        <f>SUM(C49)</f>
        <v>218498.71999999913</v>
      </c>
      <c r="D50" s="428">
        <f t="shared" ref="D50:N50" si="10">SUM(D49)</f>
        <v>432522.51000000018</v>
      </c>
      <c r="E50" s="428">
        <f t="shared" si="10"/>
        <v>-47750.789999999964</v>
      </c>
      <c r="F50" s="428">
        <f t="shared" si="10"/>
        <v>64167.03</v>
      </c>
      <c r="G50" s="428">
        <f t="shared" si="10"/>
        <v>28267.99</v>
      </c>
      <c r="H50" s="428">
        <f t="shared" si="10"/>
        <v>-29433.290000000052</v>
      </c>
      <c r="I50" s="428">
        <f t="shared" si="10"/>
        <v>-159706.25</v>
      </c>
      <c r="J50" s="428">
        <f t="shared" si="10"/>
        <v>220102.46999999997</v>
      </c>
      <c r="K50" s="428">
        <f t="shared" si="10"/>
        <v>17220.649999999987</v>
      </c>
      <c r="L50" s="428">
        <f t="shared" si="10"/>
        <v>32545.469999999987</v>
      </c>
      <c r="M50" s="428">
        <f t="shared" si="10"/>
        <v>46875.660000000076</v>
      </c>
      <c r="N50" s="428">
        <f t="shared" si="10"/>
        <v>13850.820000000098</v>
      </c>
      <c r="O50" s="428">
        <f>SUM(O49)</f>
        <v>837160.98999999941</v>
      </c>
      <c r="P50" s="428">
        <f t="shared" si="0"/>
        <v>837160.98999999941</v>
      </c>
      <c r="R50" s="468"/>
    </row>
    <row r="51" spans="1:21" s="79" customFormat="1">
      <c r="A51" s="137"/>
      <c r="B51" s="197"/>
      <c r="C51" s="384"/>
      <c r="D51" s="384"/>
      <c r="E51" s="384"/>
      <c r="F51" s="384"/>
      <c r="G51" s="384"/>
      <c r="H51" s="384"/>
      <c r="I51" s="384"/>
      <c r="J51" s="384"/>
      <c r="K51" s="384"/>
      <c r="L51" s="384"/>
      <c r="M51" s="384"/>
      <c r="N51" s="384"/>
      <c r="O51" s="468"/>
      <c r="P51" s="468"/>
    </row>
    <row r="52" spans="1:21" s="79" customFormat="1" ht="27.6">
      <c r="A52" s="137"/>
      <c r="B52" s="194" t="s">
        <v>92</v>
      </c>
      <c r="C52" s="425"/>
      <c r="D52" s="425"/>
      <c r="E52" s="425"/>
      <c r="F52" s="425"/>
      <c r="G52" s="425"/>
      <c r="H52" s="425"/>
      <c r="I52" s="425"/>
      <c r="J52" s="425"/>
      <c r="K52" s="425"/>
      <c r="L52" s="425"/>
      <c r="M52" s="425"/>
      <c r="N52" s="425"/>
      <c r="O52" s="425"/>
      <c r="P52" s="425"/>
    </row>
    <row r="53" spans="1:21" s="79" customFormat="1">
      <c r="A53" s="137"/>
      <c r="B53" s="197" t="s">
        <v>100</v>
      </c>
      <c r="C53" s="468">
        <v>-1010.3</v>
      </c>
      <c r="D53" s="468">
        <v>6652.83</v>
      </c>
      <c r="E53" s="468">
        <v>3642.13</v>
      </c>
      <c r="F53" s="468">
        <v>0.03</v>
      </c>
      <c r="G53" s="468">
        <v>2401.19</v>
      </c>
      <c r="H53" s="468">
        <v>174.28</v>
      </c>
      <c r="I53" s="468">
        <v>0</v>
      </c>
      <c r="J53" s="468">
        <v>-2202.2999999999997</v>
      </c>
      <c r="K53" s="468">
        <v>131.34</v>
      </c>
      <c r="L53" s="468">
        <v>0</v>
      </c>
      <c r="M53" s="468">
        <v>317.33</v>
      </c>
      <c r="N53" s="468">
        <v>162469.4</v>
      </c>
      <c r="O53" s="199">
        <f t="shared" ref="O53:O64" si="11">SUM(C53:N53)</f>
        <v>172575.93</v>
      </c>
      <c r="P53" s="426">
        <f t="shared" si="0"/>
        <v>172575.93</v>
      </c>
    </row>
    <row r="54" spans="1:21" s="79" customFormat="1">
      <c r="A54" s="137"/>
      <c r="B54" s="197" t="s">
        <v>97</v>
      </c>
      <c r="C54" s="468">
        <v>10660.679999999998</v>
      </c>
      <c r="D54" s="468">
        <v>-1672.879999999996</v>
      </c>
      <c r="E54" s="468">
        <v>-6853.9100000000008</v>
      </c>
      <c r="F54" s="468">
        <v>634.55999999999995</v>
      </c>
      <c r="G54" s="468">
        <v>296.02999999999997</v>
      </c>
      <c r="H54" s="468">
        <v>-808.88</v>
      </c>
      <c r="I54" s="468">
        <v>-215.87000000000003</v>
      </c>
      <c r="J54" s="468">
        <v>53.940000000000005</v>
      </c>
      <c r="K54" s="468">
        <v>-54.7</v>
      </c>
      <c r="L54" s="468">
        <v>-0.34</v>
      </c>
      <c r="M54" s="468">
        <v>1.01</v>
      </c>
      <c r="N54" s="468">
        <v>47.900000000000006</v>
      </c>
      <c r="O54" s="199">
        <f t="shared" si="11"/>
        <v>2087.5400000000018</v>
      </c>
      <c r="P54" s="426">
        <f t="shared" si="0"/>
        <v>2087.5400000000018</v>
      </c>
    </row>
    <row r="55" spans="1:21" s="79" customFormat="1">
      <c r="A55" s="137"/>
      <c r="B55" s="197" t="s">
        <v>95</v>
      </c>
      <c r="C55" s="468">
        <v>8396.54000000001</v>
      </c>
      <c r="D55" s="468">
        <v>-7069.8700000000035</v>
      </c>
      <c r="E55" s="468">
        <v>1288.07</v>
      </c>
      <c r="F55" s="468">
        <v>418.07999999999993</v>
      </c>
      <c r="G55" s="468">
        <v>296.02999999999997</v>
      </c>
      <c r="H55" s="468">
        <v>-1573.0200000000002</v>
      </c>
      <c r="I55" s="468">
        <v>-215.87000000000003</v>
      </c>
      <c r="J55" s="468">
        <v>12.99</v>
      </c>
      <c r="K55" s="468">
        <v>-13.75</v>
      </c>
      <c r="L55" s="468">
        <v>-0.09</v>
      </c>
      <c r="M55" s="468">
        <v>0.25</v>
      </c>
      <c r="N55" s="468">
        <v>0.01</v>
      </c>
      <c r="O55" s="199">
        <f t="shared" si="11"/>
        <v>1539.3700000000056</v>
      </c>
      <c r="P55" s="426">
        <f t="shared" si="0"/>
        <v>1539.3700000000056</v>
      </c>
    </row>
    <row r="56" spans="1:21" s="79" customFormat="1">
      <c r="A56" s="137"/>
      <c r="B56" s="197" t="s">
        <v>96</v>
      </c>
      <c r="C56" s="468">
        <v>-1.0658141036401503E-14</v>
      </c>
      <c r="D56" s="468">
        <v>0</v>
      </c>
      <c r="E56" s="468">
        <v>355.73</v>
      </c>
      <c r="F56" s="468">
        <v>0.02</v>
      </c>
      <c r="G56" s="468">
        <v>0</v>
      </c>
      <c r="H56" s="468">
        <v>0</v>
      </c>
      <c r="I56" s="468">
        <v>0</v>
      </c>
      <c r="J56" s="468">
        <v>0</v>
      </c>
      <c r="K56" s="468">
        <v>0</v>
      </c>
      <c r="L56" s="468">
        <v>0</v>
      </c>
      <c r="M56" s="468">
        <v>0</v>
      </c>
      <c r="N56" s="468">
        <v>14.45</v>
      </c>
      <c r="O56" s="199">
        <f t="shared" si="11"/>
        <v>370.2</v>
      </c>
      <c r="P56" s="426">
        <f t="shared" si="0"/>
        <v>370.2</v>
      </c>
    </row>
    <row r="57" spans="1:21" s="79" customFormat="1">
      <c r="A57" s="137"/>
      <c r="B57" s="197" t="s">
        <v>98</v>
      </c>
      <c r="C57" s="468">
        <v>0</v>
      </c>
      <c r="D57" s="468">
        <v>0</v>
      </c>
      <c r="E57" s="468">
        <v>0</v>
      </c>
      <c r="F57" s="468">
        <v>0</v>
      </c>
      <c r="G57" s="468">
        <v>0</v>
      </c>
      <c r="H57" s="468">
        <v>0</v>
      </c>
      <c r="I57" s="468">
        <v>0</v>
      </c>
      <c r="J57" s="468">
        <v>0</v>
      </c>
      <c r="K57" s="468">
        <v>0</v>
      </c>
      <c r="L57" s="468">
        <v>0</v>
      </c>
      <c r="M57" s="468">
        <v>0</v>
      </c>
      <c r="N57" s="468">
        <v>0</v>
      </c>
      <c r="O57" s="199">
        <f t="shared" si="11"/>
        <v>0</v>
      </c>
      <c r="P57" s="426">
        <f t="shared" si="0"/>
        <v>0</v>
      </c>
    </row>
    <row r="58" spans="1:21" s="79" customFormat="1">
      <c r="A58" s="137"/>
      <c r="B58" s="197" t="s">
        <v>165</v>
      </c>
      <c r="C58" s="468">
        <v>1.2878587085651816E-14</v>
      </c>
      <c r="D58" s="468">
        <v>459.67</v>
      </c>
      <c r="E58" s="468">
        <v>0</v>
      </c>
      <c r="F58" s="468">
        <v>0.02</v>
      </c>
      <c r="G58" s="468">
        <v>0</v>
      </c>
      <c r="H58" s="468">
        <v>0</v>
      </c>
      <c r="I58" s="468">
        <v>0</v>
      </c>
      <c r="J58" s="468">
        <v>0</v>
      </c>
      <c r="K58" s="468">
        <v>0</v>
      </c>
      <c r="L58" s="468">
        <v>0</v>
      </c>
      <c r="M58" s="468">
        <v>0</v>
      </c>
      <c r="N58" s="468">
        <v>0</v>
      </c>
      <c r="O58" s="199">
        <f t="shared" si="11"/>
        <v>459.69</v>
      </c>
      <c r="P58" s="426">
        <f t="shared" si="0"/>
        <v>459.69</v>
      </c>
      <c r="R58" s="468"/>
      <c r="S58" s="468"/>
      <c r="T58" s="468"/>
      <c r="U58" s="468"/>
    </row>
    <row r="59" spans="1:21" s="79" customFormat="1">
      <c r="A59" s="137"/>
      <c r="B59" s="197" t="s">
        <v>185</v>
      </c>
      <c r="C59" s="468">
        <v>-2.6645352591003757E-14</v>
      </c>
      <c r="D59" s="468">
        <v>0</v>
      </c>
      <c r="E59" s="468">
        <v>0</v>
      </c>
      <c r="F59" s="468">
        <v>0.04</v>
      </c>
      <c r="G59" s="468">
        <v>0</v>
      </c>
      <c r="H59" s="468">
        <v>0</v>
      </c>
      <c r="I59" s="468">
        <v>0</v>
      </c>
      <c r="J59" s="468">
        <v>0</v>
      </c>
      <c r="K59" s="468">
        <v>0</v>
      </c>
      <c r="L59" s="468">
        <v>0</v>
      </c>
      <c r="M59" s="468">
        <v>0</v>
      </c>
      <c r="N59" s="468">
        <v>28.900000000000002</v>
      </c>
      <c r="O59" s="199">
        <f t="shared" si="11"/>
        <v>28.939999999999976</v>
      </c>
      <c r="P59" s="426">
        <f t="shared" si="0"/>
        <v>28.939999999999976</v>
      </c>
    </row>
    <row r="60" spans="1:21" s="79" customFormat="1">
      <c r="A60" s="137"/>
      <c r="B60" s="197" t="s">
        <v>93</v>
      </c>
      <c r="C60" s="468">
        <v>3461.1299999999997</v>
      </c>
      <c r="D60" s="468">
        <v>-1182.9199999999985</v>
      </c>
      <c r="E60" s="468">
        <v>3628.4500000000003</v>
      </c>
      <c r="F60" s="468">
        <v>6735.01</v>
      </c>
      <c r="G60" s="468">
        <v>6947.09</v>
      </c>
      <c r="H60" s="468">
        <v>4839.13</v>
      </c>
      <c r="I60" s="468">
        <v>46844.520000000011</v>
      </c>
      <c r="J60" s="468">
        <f>839.15+188.49</f>
        <v>1027.6399999999999</v>
      </c>
      <c r="K60" s="468">
        <v>13056.62</v>
      </c>
      <c r="L60" s="468">
        <v>3161.29</v>
      </c>
      <c r="M60" s="468">
        <v>8603.8199999999979</v>
      </c>
      <c r="N60" s="468">
        <v>4462.6900000000005</v>
      </c>
      <c r="O60" s="199">
        <f>SUM(C60:N60)</f>
        <v>101584.47</v>
      </c>
      <c r="P60" s="426">
        <f t="shared" si="0"/>
        <v>101584.47</v>
      </c>
    </row>
    <row r="61" spans="1:21" s="79" customFormat="1">
      <c r="A61" s="137"/>
      <c r="B61" s="197" t="s">
        <v>166</v>
      </c>
      <c r="C61" s="468">
        <v>-4.8849813083506888E-15</v>
      </c>
      <c r="D61" s="468">
        <v>0</v>
      </c>
      <c r="E61" s="468">
        <v>13.04</v>
      </c>
      <c r="F61" s="468">
        <v>0.01</v>
      </c>
      <c r="G61" s="468">
        <v>0</v>
      </c>
      <c r="H61" s="468">
        <v>0</v>
      </c>
      <c r="I61" s="468">
        <v>0</v>
      </c>
      <c r="J61" s="468">
        <v>0</v>
      </c>
      <c r="K61" s="468">
        <v>0</v>
      </c>
      <c r="L61" s="468">
        <v>0</v>
      </c>
      <c r="M61" s="468">
        <v>0</v>
      </c>
      <c r="N61" s="468">
        <v>0</v>
      </c>
      <c r="O61" s="199">
        <f t="shared" si="11"/>
        <v>13.049999999999994</v>
      </c>
      <c r="P61" s="426">
        <f t="shared" si="0"/>
        <v>13.049999999999994</v>
      </c>
    </row>
    <row r="62" spans="1:21" s="79" customFormat="1">
      <c r="A62" s="137"/>
      <c r="B62" s="197" t="s">
        <v>102</v>
      </c>
      <c r="C62" s="384">
        <v>-1.021405182655144E-14</v>
      </c>
      <c r="D62" s="468">
        <v>0</v>
      </c>
      <c r="E62" s="468">
        <v>0</v>
      </c>
      <c r="F62" s="468">
        <v>0.01</v>
      </c>
      <c r="G62" s="468">
        <v>0</v>
      </c>
      <c r="H62" s="468">
        <v>0</v>
      </c>
      <c r="I62" s="468">
        <v>0</v>
      </c>
      <c r="J62" s="468">
        <v>0</v>
      </c>
      <c r="K62" s="468">
        <v>0</v>
      </c>
      <c r="L62" s="468">
        <v>0</v>
      </c>
      <c r="M62" s="468">
        <v>0</v>
      </c>
      <c r="N62" s="468">
        <v>21.7</v>
      </c>
      <c r="O62" s="199">
        <f t="shared" si="11"/>
        <v>21.70999999999999</v>
      </c>
      <c r="P62" s="426">
        <f t="shared" si="0"/>
        <v>21.70999999999999</v>
      </c>
    </row>
    <row r="63" spans="1:21" s="79" customFormat="1">
      <c r="A63" s="137"/>
      <c r="B63" s="197" t="s">
        <v>94</v>
      </c>
      <c r="C63" s="468">
        <v>27228.99</v>
      </c>
      <c r="D63" s="468">
        <v>23862.49000000002</v>
      </c>
      <c r="E63" s="468">
        <v>209.77999999999884</v>
      </c>
      <c r="F63" s="468">
        <v>0</v>
      </c>
      <c r="G63" s="468">
        <v>0</v>
      </c>
      <c r="H63" s="468">
        <v>22726.039999999997</v>
      </c>
      <c r="I63" s="468">
        <v>20003.939999999999</v>
      </c>
      <c r="J63" s="468">
        <v>20740.82</v>
      </c>
      <c r="K63" s="468">
        <v>312.37999999999988</v>
      </c>
      <c r="L63" s="468">
        <v>-0.11</v>
      </c>
      <c r="M63" s="468">
        <v>1524.23</v>
      </c>
      <c r="N63" s="468">
        <v>14586.94</v>
      </c>
      <c r="O63" s="199">
        <f t="shared" si="11"/>
        <v>131195.50000000003</v>
      </c>
      <c r="P63" s="426">
        <f t="shared" si="0"/>
        <v>131195.50000000003</v>
      </c>
    </row>
    <row r="64" spans="1:21" s="79" customFormat="1">
      <c r="A64" s="137"/>
      <c r="B64" s="197" t="s">
        <v>99</v>
      </c>
      <c r="C64" s="468">
        <v>2068.1700000000014</v>
      </c>
      <c r="D64" s="468">
        <v>1642.5100000000007</v>
      </c>
      <c r="E64" s="468">
        <v>89207.37</v>
      </c>
      <c r="F64" s="468">
        <v>0.1</v>
      </c>
      <c r="G64" s="468">
        <v>0</v>
      </c>
      <c r="H64" s="468">
        <v>0</v>
      </c>
      <c r="I64" s="468">
        <v>0</v>
      </c>
      <c r="J64" s="468">
        <v>57.57</v>
      </c>
      <c r="K64" s="468">
        <v>-57.57</v>
      </c>
      <c r="L64" s="468">
        <v>-0.36</v>
      </c>
      <c r="M64" s="468">
        <v>1.07</v>
      </c>
      <c r="N64" s="468">
        <v>0.04</v>
      </c>
      <c r="O64" s="199">
        <f t="shared" si="11"/>
        <v>92918.900000000009</v>
      </c>
      <c r="P64" s="426">
        <f t="shared" si="0"/>
        <v>92918.900000000009</v>
      </c>
    </row>
    <row r="65" spans="1:18" s="79" customFormat="1">
      <c r="A65" s="137"/>
      <c r="B65" s="197" t="s">
        <v>164</v>
      </c>
      <c r="C65" s="468">
        <v>2.7000623958883807E-13</v>
      </c>
      <c r="D65" s="468">
        <v>0</v>
      </c>
      <c r="E65" s="468">
        <v>65.19</v>
      </c>
      <c r="F65" s="468">
        <v>0.17</v>
      </c>
      <c r="G65" s="468">
        <v>0</v>
      </c>
      <c r="H65" s="468">
        <v>0</v>
      </c>
      <c r="I65" s="468">
        <v>0</v>
      </c>
      <c r="J65" s="468">
        <v>0</v>
      </c>
      <c r="K65" s="468">
        <v>0</v>
      </c>
      <c r="L65" s="468">
        <v>0</v>
      </c>
      <c r="M65" s="468">
        <v>0</v>
      </c>
      <c r="N65" s="468">
        <v>0</v>
      </c>
      <c r="O65" s="199">
        <f>SUM(C65:N65)</f>
        <v>65.360000000000269</v>
      </c>
      <c r="P65" s="426">
        <f t="shared" si="0"/>
        <v>65.360000000000269</v>
      </c>
    </row>
    <row r="66" spans="1:18" s="79" customFormat="1">
      <c r="A66" s="137"/>
      <c r="B66" s="197" t="s">
        <v>167</v>
      </c>
      <c r="C66" s="468">
        <v>1.0835776720341528E-13</v>
      </c>
      <c r="D66" s="468">
        <v>0</v>
      </c>
      <c r="E66" s="468">
        <v>26.07</v>
      </c>
      <c r="F66" s="468">
        <v>0.08</v>
      </c>
      <c r="G66" s="468">
        <v>0</v>
      </c>
      <c r="H66" s="468">
        <v>0</v>
      </c>
      <c r="I66" s="468">
        <v>0</v>
      </c>
      <c r="J66" s="468">
        <v>0</v>
      </c>
      <c r="K66" s="468">
        <v>0</v>
      </c>
      <c r="L66" s="468">
        <v>0</v>
      </c>
      <c r="M66" s="468">
        <v>0</v>
      </c>
      <c r="N66" s="468">
        <v>0</v>
      </c>
      <c r="O66" s="199">
        <f>SUM(C66:N66)</f>
        <v>26.150000000000105</v>
      </c>
      <c r="P66" s="426">
        <f t="shared" si="0"/>
        <v>26.150000000000105</v>
      </c>
    </row>
    <row r="67" spans="1:18" s="79" customFormat="1">
      <c r="A67" s="137"/>
      <c r="B67" s="197" t="s">
        <v>103</v>
      </c>
      <c r="C67" s="384">
        <v>1.5631940186722204E-13</v>
      </c>
      <c r="D67" s="468">
        <v>0</v>
      </c>
      <c r="E67" s="468">
        <v>9.1300000000000008</v>
      </c>
      <c r="F67" s="468">
        <v>0.09</v>
      </c>
      <c r="G67" s="468">
        <v>0</v>
      </c>
      <c r="H67" s="468">
        <v>0</v>
      </c>
      <c r="I67" s="468">
        <v>0</v>
      </c>
      <c r="J67" s="468">
        <v>0</v>
      </c>
      <c r="K67" s="468">
        <v>0</v>
      </c>
      <c r="L67" s="468">
        <v>0</v>
      </c>
      <c r="M67" s="468">
        <v>0</v>
      </c>
      <c r="N67" s="468">
        <v>21.660000000000004</v>
      </c>
      <c r="O67" s="199">
        <f>SUM(C67:N67)</f>
        <v>30.880000000000159</v>
      </c>
      <c r="P67" s="426">
        <f t="shared" si="0"/>
        <v>30.880000000000159</v>
      </c>
    </row>
    <row r="68" spans="1:18" s="79" customFormat="1">
      <c r="A68" s="137"/>
      <c r="B68" s="143" t="s">
        <v>104</v>
      </c>
      <c r="C68" s="428">
        <f>SUM(C53:C67)</f>
        <v>50805.210000000006</v>
      </c>
      <c r="D68" s="428">
        <f t="shared" ref="D68:N68" si="12">SUM(D53:D67)</f>
        <v>22691.830000000024</v>
      </c>
      <c r="E68" s="428">
        <f t="shared" si="12"/>
        <v>91591.05</v>
      </c>
      <c r="F68" s="428">
        <f t="shared" si="12"/>
        <v>7788.2200000000012</v>
      </c>
      <c r="G68" s="428">
        <f t="shared" si="12"/>
        <v>9940.34</v>
      </c>
      <c r="H68" s="428">
        <f t="shared" si="12"/>
        <v>25357.549999999996</v>
      </c>
      <c r="I68" s="428">
        <f t="shared" si="12"/>
        <v>66416.720000000016</v>
      </c>
      <c r="J68" s="428">
        <f t="shared" si="12"/>
        <v>19690.66</v>
      </c>
      <c r="K68" s="428">
        <f t="shared" si="12"/>
        <v>13374.32</v>
      </c>
      <c r="L68" s="428">
        <f t="shared" si="12"/>
        <v>3160.39</v>
      </c>
      <c r="M68" s="428">
        <f t="shared" si="12"/>
        <v>10447.709999999997</v>
      </c>
      <c r="N68" s="428">
        <f t="shared" si="12"/>
        <v>181653.69000000003</v>
      </c>
      <c r="O68" s="428">
        <f>SUM(O53:O67)</f>
        <v>502917.69000000006</v>
      </c>
      <c r="P68" s="428">
        <f t="shared" si="0"/>
        <v>502917.69000000006</v>
      </c>
      <c r="R68" s="468"/>
    </row>
    <row r="69" spans="1:18" s="79" customFormat="1">
      <c r="A69" s="137"/>
      <c r="B69" s="57"/>
      <c r="C69" s="468"/>
      <c r="D69" s="468"/>
      <c r="E69" s="468"/>
      <c r="F69" s="468"/>
      <c r="G69" s="468"/>
      <c r="H69" s="468"/>
      <c r="I69" s="468"/>
      <c r="J69" s="468"/>
      <c r="K69" s="468"/>
      <c r="L69" s="468"/>
      <c r="M69" s="468"/>
      <c r="N69" s="468"/>
      <c r="O69" s="468"/>
      <c r="P69" s="468"/>
    </row>
    <row r="70" spans="1:18" s="79" customFormat="1">
      <c r="A70" s="137"/>
      <c r="B70" s="194" t="s">
        <v>105</v>
      </c>
      <c r="C70" s="425"/>
      <c r="D70" s="425"/>
      <c r="E70" s="425"/>
      <c r="F70" s="425"/>
      <c r="G70" s="425"/>
      <c r="H70" s="425"/>
      <c r="I70" s="425"/>
      <c r="J70" s="425"/>
      <c r="K70" s="425"/>
      <c r="L70" s="425"/>
      <c r="M70" s="425"/>
      <c r="N70" s="425"/>
      <c r="O70" s="425"/>
      <c r="P70" s="425"/>
    </row>
    <row r="71" spans="1:18" s="79" customFormat="1">
      <c r="A71" s="137"/>
      <c r="B71" s="197" t="s">
        <v>106</v>
      </c>
      <c r="C71" s="468">
        <v>17133.10999999999</v>
      </c>
      <c r="D71" s="468">
        <v>227.79999999999814</v>
      </c>
      <c r="E71" s="468">
        <v>7020.5700000000006</v>
      </c>
      <c r="F71" s="468">
        <v>7605.8500000000013</v>
      </c>
      <c r="G71" s="468">
        <v>4834.7</v>
      </c>
      <c r="H71" s="468">
        <v>8376.5200000000059</v>
      </c>
      <c r="I71" s="468">
        <v>7714.510000000002</v>
      </c>
      <c r="J71" s="468">
        <v>5325.4500000000025</v>
      </c>
      <c r="K71" s="468">
        <v>9402</v>
      </c>
      <c r="L71" s="468">
        <v>5369.3400000000011</v>
      </c>
      <c r="M71" s="468">
        <v>9291.59</v>
      </c>
      <c r="N71" s="468">
        <v>2327082.19</v>
      </c>
      <c r="O71" s="199">
        <f>SUM(C71:N71)</f>
        <v>2409383.63</v>
      </c>
      <c r="P71" s="426">
        <f t="shared" si="0"/>
        <v>2409383.63</v>
      </c>
    </row>
    <row r="72" spans="1:18" s="79" customFormat="1">
      <c r="A72" s="137"/>
      <c r="B72" s="143" t="s">
        <v>107</v>
      </c>
      <c r="C72" s="428">
        <f>SUM(C71)</f>
        <v>17133.10999999999</v>
      </c>
      <c r="D72" s="428">
        <f t="shared" ref="D72:O72" si="13">SUM(D71)</f>
        <v>227.79999999999814</v>
      </c>
      <c r="E72" s="428">
        <f t="shared" si="13"/>
        <v>7020.5700000000006</v>
      </c>
      <c r="F72" s="428">
        <f t="shared" si="13"/>
        <v>7605.8500000000013</v>
      </c>
      <c r="G72" s="428">
        <f t="shared" si="13"/>
        <v>4834.7</v>
      </c>
      <c r="H72" s="428">
        <f t="shared" si="13"/>
        <v>8376.5200000000059</v>
      </c>
      <c r="I72" s="428">
        <f t="shared" si="13"/>
        <v>7714.510000000002</v>
      </c>
      <c r="J72" s="428">
        <f t="shared" si="13"/>
        <v>5325.4500000000025</v>
      </c>
      <c r="K72" s="428">
        <f t="shared" si="13"/>
        <v>9402</v>
      </c>
      <c r="L72" s="428">
        <f t="shared" si="13"/>
        <v>5369.3400000000011</v>
      </c>
      <c r="M72" s="428">
        <f t="shared" si="13"/>
        <v>9291.59</v>
      </c>
      <c r="N72" s="428">
        <f t="shared" si="13"/>
        <v>2327082.19</v>
      </c>
      <c r="O72" s="428">
        <f t="shared" si="13"/>
        <v>2409383.63</v>
      </c>
      <c r="P72" s="428">
        <f t="shared" si="0"/>
        <v>2409383.63</v>
      </c>
      <c r="R72" s="468"/>
    </row>
    <row r="73" spans="1:18" s="79" customFormat="1">
      <c r="A73" s="137"/>
      <c r="B73" s="57"/>
      <c r="C73" s="468"/>
      <c r="D73" s="468"/>
      <c r="E73" s="468"/>
      <c r="F73" s="468"/>
      <c r="G73" s="468"/>
      <c r="H73" s="468"/>
      <c r="I73" s="468"/>
      <c r="J73" s="468"/>
      <c r="K73" s="468"/>
      <c r="L73" s="468"/>
      <c r="M73" s="468"/>
      <c r="N73" s="468"/>
      <c r="O73" s="468"/>
      <c r="P73" s="468"/>
    </row>
    <row r="74" spans="1:18" s="79" customFormat="1">
      <c r="A74" s="137"/>
      <c r="B74" s="194" t="s">
        <v>108</v>
      </c>
      <c r="C74" s="425"/>
      <c r="D74" s="425"/>
      <c r="E74" s="425"/>
      <c r="F74" s="425"/>
      <c r="G74" s="425"/>
      <c r="H74" s="425"/>
      <c r="I74" s="425"/>
      <c r="J74" s="425"/>
      <c r="K74" s="425"/>
      <c r="L74" s="425"/>
      <c r="M74" s="425"/>
      <c r="N74" s="425"/>
      <c r="O74" s="425"/>
      <c r="P74" s="425"/>
    </row>
    <row r="75" spans="1:18" s="79" customFormat="1">
      <c r="A75" s="137"/>
      <c r="B75" s="197" t="s">
        <v>41</v>
      </c>
      <c r="C75" s="468">
        <v>-0.08</v>
      </c>
      <c r="D75" s="468">
        <v>0</v>
      </c>
      <c r="E75" s="468">
        <v>44.33</v>
      </c>
      <c r="F75" s="468">
        <v>0</v>
      </c>
      <c r="G75" s="468">
        <v>0</v>
      </c>
      <c r="H75" s="468">
        <v>0</v>
      </c>
      <c r="I75" s="468">
        <v>0</v>
      </c>
      <c r="J75" s="468">
        <v>9.52</v>
      </c>
      <c r="K75" s="468">
        <v>0</v>
      </c>
      <c r="L75" s="468">
        <v>0</v>
      </c>
      <c r="M75" s="468">
        <v>0</v>
      </c>
      <c r="N75" s="468">
        <v>0</v>
      </c>
      <c r="O75" s="199">
        <f>SUM(C75:N75)</f>
        <v>53.769999999999996</v>
      </c>
      <c r="P75" s="426">
        <f t="shared" ref="P75:P81" si="14">O75</f>
        <v>53.769999999999996</v>
      </c>
    </row>
    <row r="76" spans="1:18" s="79" customFormat="1">
      <c r="A76" s="137"/>
      <c r="B76" s="197" t="s">
        <v>357</v>
      </c>
      <c r="C76" s="468">
        <v>2124.1</v>
      </c>
      <c r="D76" s="468">
        <v>0</v>
      </c>
      <c r="E76" s="468">
        <v>-1595.17</v>
      </c>
      <c r="F76" s="468">
        <v>0</v>
      </c>
      <c r="G76" s="468">
        <v>0</v>
      </c>
      <c r="H76" s="468">
        <v>0</v>
      </c>
      <c r="I76" s="468">
        <v>0</v>
      </c>
      <c r="J76" s="468">
        <v>40.799999999999997</v>
      </c>
      <c r="K76" s="468">
        <v>-41</v>
      </c>
      <c r="L76" s="468">
        <v>-0.26</v>
      </c>
      <c r="M76" s="468">
        <v>0</v>
      </c>
      <c r="N76" s="468">
        <v>0</v>
      </c>
      <c r="O76" s="199">
        <f>SUM(C76:N76)</f>
        <v>528.4699999999998</v>
      </c>
      <c r="P76" s="426">
        <f t="shared" si="14"/>
        <v>528.4699999999998</v>
      </c>
    </row>
    <row r="77" spans="1:18" s="79" customFormat="1">
      <c r="A77" s="137"/>
      <c r="B77" s="143" t="s">
        <v>109</v>
      </c>
      <c r="C77" s="428">
        <f t="shared" ref="C77:O77" si="15">SUM(C75:C76)</f>
        <v>2124.02</v>
      </c>
      <c r="D77" s="428">
        <f t="shared" si="15"/>
        <v>0</v>
      </c>
      <c r="E77" s="428">
        <f t="shared" si="15"/>
        <v>-1550.8400000000001</v>
      </c>
      <c r="F77" s="428">
        <f t="shared" si="15"/>
        <v>0</v>
      </c>
      <c r="G77" s="428">
        <f t="shared" si="15"/>
        <v>0</v>
      </c>
      <c r="H77" s="428">
        <f t="shared" si="15"/>
        <v>0</v>
      </c>
      <c r="I77" s="428">
        <f t="shared" si="15"/>
        <v>0</v>
      </c>
      <c r="J77" s="428">
        <f t="shared" si="15"/>
        <v>50.319999999999993</v>
      </c>
      <c r="K77" s="428">
        <f t="shared" si="15"/>
        <v>-41</v>
      </c>
      <c r="L77" s="428">
        <f t="shared" si="15"/>
        <v>-0.26</v>
      </c>
      <c r="M77" s="428">
        <f t="shared" si="15"/>
        <v>0</v>
      </c>
      <c r="N77" s="428">
        <f t="shared" si="15"/>
        <v>0</v>
      </c>
      <c r="O77" s="428">
        <f t="shared" si="15"/>
        <v>582.23999999999978</v>
      </c>
      <c r="P77" s="428">
        <f t="shared" si="14"/>
        <v>582.23999999999978</v>
      </c>
      <c r="R77" s="468"/>
    </row>
    <row r="78" spans="1:18" s="79" customFormat="1">
      <c r="A78" s="137"/>
      <c r="B78" s="57"/>
      <c r="C78" s="468"/>
      <c r="D78" s="468"/>
      <c r="E78" s="468"/>
      <c r="F78" s="468"/>
      <c r="G78" s="468"/>
      <c r="H78" s="468"/>
      <c r="I78" s="468"/>
      <c r="J78" s="468"/>
      <c r="K78" s="468"/>
      <c r="L78" s="468"/>
      <c r="M78" s="468"/>
      <c r="N78" s="468"/>
      <c r="O78" s="468"/>
    </row>
    <row r="79" spans="1:18" s="79" customFormat="1">
      <c r="A79" s="137"/>
      <c r="B79" s="430" t="s">
        <v>186</v>
      </c>
      <c r="C79" s="425">
        <v>0</v>
      </c>
      <c r="D79" s="425">
        <v>0</v>
      </c>
      <c r="E79" s="425">
        <v>0</v>
      </c>
      <c r="F79" s="425">
        <v>0</v>
      </c>
      <c r="G79" s="425">
        <v>0</v>
      </c>
      <c r="H79" s="425">
        <v>0</v>
      </c>
      <c r="I79" s="425">
        <v>0</v>
      </c>
      <c r="J79" s="425">
        <v>0</v>
      </c>
      <c r="K79" s="425">
        <v>0</v>
      </c>
      <c r="L79" s="425">
        <v>0</v>
      </c>
      <c r="M79" s="425">
        <v>0</v>
      </c>
      <c r="N79" s="425">
        <v>0</v>
      </c>
      <c r="O79" s="437">
        <f>SUM(C79:N79)</f>
        <v>0</v>
      </c>
      <c r="P79" s="426">
        <f t="shared" si="14"/>
        <v>0</v>
      </c>
    </row>
    <row r="80" spans="1:18" s="79" customFormat="1" ht="14.4" thickBot="1">
      <c r="A80" s="137"/>
      <c r="B80" s="57"/>
      <c r="C80" s="468"/>
      <c r="D80" s="468"/>
      <c r="E80" s="468"/>
      <c r="F80" s="468"/>
      <c r="G80" s="468"/>
      <c r="H80" s="468"/>
      <c r="I80" s="468"/>
      <c r="J80" s="468"/>
      <c r="K80" s="468"/>
      <c r="L80" s="468"/>
      <c r="M80" s="468"/>
      <c r="N80" s="468"/>
      <c r="O80" s="468"/>
      <c r="P80" s="530"/>
    </row>
    <row r="81" spans="1:18" ht="15" customHeight="1" thickBot="1">
      <c r="A81" s="137"/>
      <c r="B81" s="214" t="s">
        <v>192</v>
      </c>
      <c r="C81" s="381">
        <f>SUM(C77,C72,C68,C50,C46,C39,C34,C29,C24,C19,C12,C79)</f>
        <v>751864.57999999914</v>
      </c>
      <c r="D81" s="381">
        <f t="shared" ref="D81:N81" si="16">SUM(D77,D72,D68,D50,D46,D39,D34,D29,D24,D19,D12,D79)</f>
        <v>624166.90000000072</v>
      </c>
      <c r="E81" s="381">
        <f t="shared" si="16"/>
        <v>830178.90000000061</v>
      </c>
      <c r="F81" s="381">
        <f t="shared" si="16"/>
        <v>553223.54000000027</v>
      </c>
      <c r="G81" s="381">
        <f t="shared" si="16"/>
        <v>1362384.74</v>
      </c>
      <c r="H81" s="381">
        <f t="shared" si="16"/>
        <v>959617.67999999947</v>
      </c>
      <c r="I81" s="381">
        <f t="shared" si="16"/>
        <v>57119.339999999938</v>
      </c>
      <c r="J81" s="381">
        <f t="shared" si="16"/>
        <v>2770217.7000000007</v>
      </c>
      <c r="K81" s="381">
        <f>SUM(K77,K72,K68,K50,K46,K39,K34,K29,K24,K19,K12,K79)</f>
        <v>1318977.3999999997</v>
      </c>
      <c r="L81" s="381">
        <f t="shared" si="16"/>
        <v>1876862.63</v>
      </c>
      <c r="M81" s="381">
        <f t="shared" si="16"/>
        <v>637476.51000000106</v>
      </c>
      <c r="N81" s="381">
        <f t="shared" si="16"/>
        <v>4388369.5</v>
      </c>
      <c r="O81" s="385">
        <f>SUM(O77,O72,O68,O50,O46,O39,O34,O29,O24,O19,O12,O79)</f>
        <v>16130459.420000002</v>
      </c>
      <c r="P81" s="385">
        <f t="shared" si="14"/>
        <v>16130459.420000002</v>
      </c>
      <c r="R81" s="468"/>
    </row>
    <row r="82" spans="1:18" ht="15" customHeight="1">
      <c r="A82" s="137"/>
      <c r="B82" s="217"/>
      <c r="C82" s="217"/>
      <c r="D82" s="468"/>
      <c r="E82" s="468"/>
      <c r="F82" s="468"/>
      <c r="G82" s="468"/>
      <c r="H82" s="468"/>
      <c r="I82" s="468"/>
      <c r="J82" s="468"/>
      <c r="K82" s="468"/>
      <c r="L82" s="468"/>
      <c r="M82" s="468"/>
      <c r="N82" s="468"/>
      <c r="O82" s="468"/>
      <c r="P82" s="468"/>
      <c r="Q82" s="468"/>
    </row>
    <row r="83" spans="1:18" ht="27.6">
      <c r="A83" s="137"/>
      <c r="B83" s="630" t="s">
        <v>401</v>
      </c>
      <c r="C83" s="631">
        <v>6950043.2300000004</v>
      </c>
      <c r="D83" s="366"/>
      <c r="E83" s="468"/>
      <c r="F83" s="468"/>
      <c r="G83" s="468"/>
      <c r="H83" s="468"/>
      <c r="I83" s="468"/>
      <c r="J83" s="468"/>
      <c r="K83" s="468"/>
      <c r="L83" s="468"/>
      <c r="M83" s="468"/>
      <c r="N83" s="468"/>
      <c r="O83" s="468"/>
      <c r="P83" s="468"/>
    </row>
    <row r="84" spans="1:18" ht="27.6">
      <c r="B84" s="630" t="s">
        <v>400</v>
      </c>
      <c r="C84" s="631">
        <v>3900050</v>
      </c>
      <c r="D84" s="219"/>
      <c r="E84" s="219"/>
      <c r="F84" s="219"/>
      <c r="G84" s="219"/>
      <c r="H84" s="219"/>
      <c r="I84" s="219"/>
      <c r="J84" s="219"/>
      <c r="K84" s="219"/>
      <c r="L84" s="219"/>
      <c r="M84" s="220"/>
      <c r="N84" s="219"/>
      <c r="O84" s="219"/>
      <c r="P84" s="219"/>
    </row>
    <row r="85" spans="1:18" s="79" customFormat="1">
      <c r="B85" s="221" t="s">
        <v>23</v>
      </c>
      <c r="C85" s="221"/>
    </row>
    <row r="86" spans="1:18" s="79" customFormat="1">
      <c r="B86" s="79" t="s">
        <v>265</v>
      </c>
      <c r="Q86" s="468"/>
    </row>
    <row r="87" spans="1:18" s="79" customFormat="1">
      <c r="B87" s="507" t="s">
        <v>213</v>
      </c>
      <c r="C87" s="507"/>
      <c r="Q87" s="468"/>
    </row>
    <row r="88" spans="1:18" ht="14.4">
      <c r="E88" s="621"/>
    </row>
    <row r="89" spans="1:18" ht="14.4">
      <c r="E89" s="621"/>
    </row>
    <row r="90" spans="1:18" ht="14.4">
      <c r="E90" s="621"/>
    </row>
    <row r="91" spans="1:18" ht="14.4">
      <c r="E91" s="621"/>
    </row>
    <row r="92" spans="1:18">
      <c r="E92" s="620"/>
    </row>
    <row r="93" spans="1:18" ht="14.4">
      <c r="E93" s="621"/>
    </row>
    <row r="94" spans="1:18" ht="14.4">
      <c r="E94" s="621"/>
    </row>
    <row r="95" spans="1:18" ht="14.4">
      <c r="E95" s="621"/>
    </row>
    <row r="96" spans="1:18" ht="14.4">
      <c r="E96" s="621"/>
    </row>
    <row r="97" spans="5:5">
      <c r="E97" s="620"/>
    </row>
  </sheetData>
  <mergeCells count="5">
    <mergeCell ref="B1:Q1"/>
    <mergeCell ref="B4:B5"/>
    <mergeCell ref="C4:N4"/>
    <mergeCell ref="O4:O5"/>
    <mergeCell ref="P4:P5"/>
  </mergeCells>
  <printOptions horizontalCentered="1"/>
  <pageMargins left="0.17" right="0.17" top="0.59" bottom="0.33" header="0.17" footer="0.15"/>
  <pageSetup scale="56" fitToHeight="0" orientation="landscape" r:id="rId1"/>
  <headerFooter alignWithMargins="0">
    <oddFooter>&amp;L&amp;"Calibri,Bold"&amp;F&amp;C&amp;"Calibri,Bold"&amp;K000000‐ Public  ‐&amp;R&amp;"Calibri,Bold"&amp;12A-&amp;P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79"/>
  <sheetViews>
    <sheetView view="pageBreakPreview" topLeftCell="B1" zoomScale="90" zoomScaleNormal="90" zoomScaleSheetLayoutView="90" workbookViewId="0">
      <selection activeCell="B1" sqref="B1:X1"/>
    </sheetView>
  </sheetViews>
  <sheetFormatPr defaultColWidth="9.28515625" defaultRowHeight="12.75" customHeight="1"/>
  <cols>
    <col min="1" max="1" width="1.85546875" style="372" customWidth="1"/>
    <col min="2" max="2" width="54.28515625" style="372" customWidth="1"/>
    <col min="3" max="14" width="15.42578125" style="372" customWidth="1"/>
    <col min="15" max="15" width="16.140625" style="372" customWidth="1"/>
    <col min="16" max="16" width="11" style="372" customWidth="1"/>
    <col min="17" max="17" width="12" style="372" customWidth="1"/>
    <col min="18" max="16384" width="9.28515625" style="372"/>
  </cols>
  <sheetData>
    <row r="1" spans="1:16" ht="56.4" customHeight="1">
      <c r="A1" s="137"/>
      <c r="B1" s="670" t="s">
        <v>404</v>
      </c>
      <c r="C1" s="671"/>
      <c r="D1" s="671"/>
      <c r="E1" s="671"/>
      <c r="F1" s="671"/>
      <c r="G1" s="671"/>
      <c r="H1" s="671"/>
      <c r="I1" s="671"/>
      <c r="J1" s="671"/>
      <c r="K1" s="671"/>
      <c r="L1" s="671"/>
      <c r="M1" s="671"/>
      <c r="N1" s="671"/>
      <c r="O1" s="671"/>
      <c r="P1" s="137"/>
    </row>
    <row r="2" spans="1:16" ht="13.8">
      <c r="A2" s="137"/>
      <c r="B2" s="180" t="s">
        <v>122</v>
      </c>
      <c r="C2" s="390"/>
      <c r="D2" s="390"/>
      <c r="E2" s="390"/>
      <c r="F2" s="390"/>
      <c r="G2" s="390"/>
      <c r="H2" s="390"/>
      <c r="I2" s="390"/>
      <c r="J2" s="390"/>
      <c r="K2" s="390"/>
      <c r="L2" s="390"/>
      <c r="M2" s="390"/>
      <c r="N2" s="390"/>
      <c r="O2" s="137"/>
      <c r="P2" s="137"/>
    </row>
    <row r="3" spans="1:16" ht="13.8">
      <c r="A3" s="137"/>
      <c r="B3" s="180"/>
      <c r="C3" s="390"/>
      <c r="D3" s="390"/>
      <c r="E3" s="390"/>
      <c r="F3" s="390"/>
      <c r="G3" s="390"/>
      <c r="H3" s="390"/>
      <c r="I3" s="390"/>
      <c r="J3" s="390"/>
      <c r="K3" s="390"/>
      <c r="L3" s="390"/>
      <c r="M3" s="390"/>
      <c r="N3" s="390"/>
      <c r="O3" s="137"/>
      <c r="P3" s="137"/>
    </row>
    <row r="4" spans="1:16" ht="17.399999999999999">
      <c r="A4" s="137"/>
      <c r="B4" s="227"/>
      <c r="C4" s="678" t="s">
        <v>123</v>
      </c>
      <c r="D4" s="678"/>
      <c r="E4" s="678"/>
      <c r="F4" s="678"/>
      <c r="G4" s="678"/>
      <c r="H4" s="678"/>
      <c r="I4" s="678"/>
      <c r="J4" s="678"/>
      <c r="K4" s="678"/>
      <c r="L4" s="678"/>
      <c r="M4" s="678"/>
      <c r="N4" s="678"/>
      <c r="O4" s="681" t="s">
        <v>124</v>
      </c>
      <c r="P4" s="137"/>
    </row>
    <row r="5" spans="1:16" ht="21.75" customHeight="1">
      <c r="A5" s="137"/>
      <c r="B5" s="86" t="s">
        <v>61</v>
      </c>
      <c r="C5" s="401" t="s">
        <v>1</v>
      </c>
      <c r="D5" s="127" t="s">
        <v>2</v>
      </c>
      <c r="E5" s="127" t="s">
        <v>3</v>
      </c>
      <c r="F5" s="127" t="s">
        <v>4</v>
      </c>
      <c r="G5" s="127" t="s">
        <v>5</v>
      </c>
      <c r="H5" s="127" t="s">
        <v>6</v>
      </c>
      <c r="I5" s="127" t="s">
        <v>17</v>
      </c>
      <c r="J5" s="127" t="s">
        <v>18</v>
      </c>
      <c r="K5" s="127" t="s">
        <v>19</v>
      </c>
      <c r="L5" s="127" t="s">
        <v>20</v>
      </c>
      <c r="M5" s="127" t="s">
        <v>21</v>
      </c>
      <c r="N5" s="402" t="s">
        <v>22</v>
      </c>
      <c r="O5" s="682"/>
      <c r="P5" s="137"/>
    </row>
    <row r="6" spans="1:16" ht="15">
      <c r="A6" s="137"/>
      <c r="B6" s="138" t="s">
        <v>125</v>
      </c>
      <c r="C6" s="403"/>
      <c r="D6" s="403"/>
      <c r="E6" s="403"/>
      <c r="F6" s="403"/>
      <c r="G6" s="403"/>
      <c r="H6" s="403"/>
      <c r="I6" s="403"/>
      <c r="J6" s="403"/>
      <c r="K6" s="403"/>
      <c r="L6" s="403"/>
      <c r="M6" s="403"/>
      <c r="N6" s="403"/>
      <c r="O6" s="228"/>
      <c r="P6" s="137"/>
    </row>
    <row r="7" spans="1:16" ht="15">
      <c r="A7" s="137"/>
      <c r="B7" s="137" t="s">
        <v>336</v>
      </c>
      <c r="C7" s="366">
        <v>31351.599999999999</v>
      </c>
      <c r="D7" s="366">
        <v>27039.69</v>
      </c>
      <c r="E7" s="366">
        <v>47335.1</v>
      </c>
      <c r="F7" s="366">
        <v>47657.279999999999</v>
      </c>
      <c r="G7" s="366">
        <v>59057.58</v>
      </c>
      <c r="H7" s="366">
        <v>468405.42</v>
      </c>
      <c r="I7" s="366">
        <v>1053308.71</v>
      </c>
      <c r="J7" s="366">
        <v>1198147.72</v>
      </c>
      <c r="K7" s="366">
        <v>982483.64</v>
      </c>
      <c r="L7" s="366">
        <v>532585.80000000005</v>
      </c>
      <c r="M7" s="366">
        <v>50094.63</v>
      </c>
      <c r="N7" s="366">
        <v>37934.68</v>
      </c>
      <c r="O7" s="426">
        <f t="shared" ref="O7:O13" si="0">SUM(C7:N7)</f>
        <v>4535401.8499999996</v>
      </c>
      <c r="P7" s="137"/>
    </row>
    <row r="8" spans="1:16" ht="15">
      <c r="A8" s="137"/>
      <c r="B8" s="137" t="s">
        <v>335</v>
      </c>
      <c r="C8" s="366">
        <v>677612</v>
      </c>
      <c r="D8" s="366">
        <v>862435.53</v>
      </c>
      <c r="E8" s="366">
        <v>866709.91</v>
      </c>
      <c r="F8" s="366">
        <v>811760.09</v>
      </c>
      <c r="G8" s="366">
        <v>-507023.19</v>
      </c>
      <c r="H8" s="366">
        <v>4265749.04</v>
      </c>
      <c r="I8" s="366">
        <v>18965318.140000001</v>
      </c>
      <c r="J8" s="366">
        <v>20763698.25</v>
      </c>
      <c r="K8" s="366">
        <v>18824373.940000001</v>
      </c>
      <c r="L8" s="366">
        <v>15927427.460000001</v>
      </c>
      <c r="M8" s="366">
        <v>858971.34</v>
      </c>
      <c r="N8" s="366">
        <v>879329.69</v>
      </c>
      <c r="O8" s="426">
        <f>SUM(C8:N8)</f>
        <v>83196362.199999988</v>
      </c>
      <c r="P8" s="137"/>
    </row>
    <row r="9" spans="1:16" ht="15">
      <c r="A9" s="137"/>
      <c r="B9" s="404" t="s">
        <v>333</v>
      </c>
      <c r="C9" s="348">
        <v>1163</v>
      </c>
      <c r="D9" s="348">
        <v>967.5</v>
      </c>
      <c r="E9" s="348">
        <v>219.4</v>
      </c>
      <c r="F9" s="348">
        <v>2270.4</v>
      </c>
      <c r="G9" s="348">
        <v>6146.83</v>
      </c>
      <c r="H9" s="348">
        <v>8253.2900000000009</v>
      </c>
      <c r="I9" s="348">
        <v>116109.19</v>
      </c>
      <c r="J9" s="348">
        <v>93825.51</v>
      </c>
      <c r="K9" s="348">
        <v>33813.15</v>
      </c>
      <c r="L9" s="503">
        <v>11037.38</v>
      </c>
      <c r="M9" s="503" t="s">
        <v>288</v>
      </c>
      <c r="N9" s="503" t="s">
        <v>288</v>
      </c>
      <c r="O9" s="426">
        <f t="shared" si="0"/>
        <v>273805.65000000002</v>
      </c>
      <c r="P9" s="137"/>
    </row>
    <row r="10" spans="1:16" ht="15">
      <c r="A10" s="137"/>
      <c r="B10" s="137" t="s">
        <v>334</v>
      </c>
      <c r="C10" s="366">
        <v>0</v>
      </c>
      <c r="D10" s="366">
        <v>1315300.24</v>
      </c>
      <c r="E10" s="366">
        <v>0</v>
      </c>
      <c r="F10" s="366">
        <v>0</v>
      </c>
      <c r="G10" s="366">
        <v>3443.1</v>
      </c>
      <c r="H10" s="348">
        <v>17042.91</v>
      </c>
      <c r="I10" s="366">
        <v>1334363.33</v>
      </c>
      <c r="J10" s="504">
        <v>703070.29</v>
      </c>
      <c r="K10" s="366">
        <v>1726357.49</v>
      </c>
      <c r="L10" s="348">
        <v>332288.40000000002</v>
      </c>
      <c r="M10" s="366">
        <v>109687.36</v>
      </c>
      <c r="N10" s="366">
        <v>11783.43</v>
      </c>
      <c r="O10" s="426">
        <f>SUM(C10:N10)</f>
        <v>5553336.5500000007</v>
      </c>
      <c r="P10" s="137"/>
    </row>
    <row r="11" spans="1:16" ht="15">
      <c r="A11" s="137"/>
      <c r="B11" s="404" t="s">
        <v>352</v>
      </c>
      <c r="C11" s="366">
        <v>125390.89</v>
      </c>
      <c r="D11" s="366">
        <v>0</v>
      </c>
      <c r="E11" s="366">
        <v>0</v>
      </c>
      <c r="F11" s="366">
        <v>-76178.25</v>
      </c>
      <c r="G11" s="366">
        <v>0</v>
      </c>
      <c r="H11" s="366">
        <v>0</v>
      </c>
      <c r="I11" s="366">
        <v>0</v>
      </c>
      <c r="J11" s="366">
        <v>0</v>
      </c>
      <c r="K11" s="366">
        <v>0</v>
      </c>
      <c r="L11" s="366">
        <v>0</v>
      </c>
      <c r="M11" s="468">
        <v>135738</v>
      </c>
      <c r="N11" s="468">
        <v>1004356.5599999999</v>
      </c>
      <c r="O11" s="426">
        <f t="shared" si="0"/>
        <v>1189307.2</v>
      </c>
      <c r="P11" s="137"/>
    </row>
    <row r="12" spans="1:16" ht="12.75" customHeight="1">
      <c r="A12" s="137"/>
      <c r="B12" s="404" t="s">
        <v>159</v>
      </c>
      <c r="C12" s="366">
        <v>22096</v>
      </c>
      <c r="D12" s="366">
        <v>20768.5</v>
      </c>
      <c r="E12" s="366">
        <v>25752.75</v>
      </c>
      <c r="F12" s="366">
        <v>18309.25</v>
      </c>
      <c r="G12" s="366">
        <v>22182.5</v>
      </c>
      <c r="H12" s="366">
        <v>81055.75</v>
      </c>
      <c r="I12" s="366">
        <v>229722.25</v>
      </c>
      <c r="J12" s="366">
        <v>517190.75</v>
      </c>
      <c r="K12" s="366">
        <v>267473.5</v>
      </c>
      <c r="L12" s="366">
        <v>23348.59</v>
      </c>
      <c r="M12" s="366">
        <v>12819.25</v>
      </c>
      <c r="N12" s="366">
        <v>14188.75</v>
      </c>
      <c r="O12" s="426">
        <f t="shared" si="0"/>
        <v>1254907.8400000001</v>
      </c>
      <c r="P12" s="137"/>
    </row>
    <row r="13" spans="1:16" ht="12.75" customHeight="1">
      <c r="A13" s="137"/>
      <c r="B13" s="137" t="s">
        <v>178</v>
      </c>
      <c r="C13" s="366">
        <v>3940.59</v>
      </c>
      <c r="D13" s="366">
        <v>233.73</v>
      </c>
      <c r="E13" s="366">
        <v>1076.46</v>
      </c>
      <c r="F13" s="366">
        <v>-255.85</v>
      </c>
      <c r="G13" s="366">
        <v>1196.3399999999999</v>
      </c>
      <c r="H13" s="366">
        <v>1848920.72</v>
      </c>
      <c r="I13" s="366">
        <v>3441503.71</v>
      </c>
      <c r="J13" s="366">
        <v>4139540.16</v>
      </c>
      <c r="K13" s="366">
        <v>3912424.9499999899</v>
      </c>
      <c r="L13" s="366">
        <v>2022255.83</v>
      </c>
      <c r="M13" s="366">
        <v>-52635.15</v>
      </c>
      <c r="N13" s="366">
        <v>3296.1400000000099</v>
      </c>
      <c r="O13" s="426">
        <f t="shared" si="0"/>
        <v>15321497.62999999</v>
      </c>
      <c r="P13" s="366"/>
    </row>
    <row r="14" spans="1:16" ht="12.75" customHeight="1">
      <c r="A14" s="137"/>
      <c r="B14" s="137" t="s">
        <v>168</v>
      </c>
      <c r="C14" s="366">
        <v>226032.46</v>
      </c>
      <c r="D14" s="366">
        <v>218602.91</v>
      </c>
      <c r="E14" s="366">
        <v>271763.40999999997</v>
      </c>
      <c r="F14" s="366">
        <v>199193.43</v>
      </c>
      <c r="G14" s="366">
        <v>221452.34</v>
      </c>
      <c r="H14" s="366">
        <f>5169655.25-H15</f>
        <v>5090019.53</v>
      </c>
      <c r="I14" s="366">
        <f>9401550.17-I15</f>
        <v>9258298.25</v>
      </c>
      <c r="J14" s="366">
        <f>10365640.3-J15</f>
        <v>10203345.460000001</v>
      </c>
      <c r="K14" s="366">
        <v>9190085.4400000107</v>
      </c>
      <c r="L14" s="366">
        <v>4598213.8600000003</v>
      </c>
      <c r="M14" s="366">
        <v>196282.43</v>
      </c>
      <c r="N14" s="366">
        <v>225600.46</v>
      </c>
      <c r="O14" s="426">
        <f>SUM(C14:N14)</f>
        <v>39898889.980000012</v>
      </c>
      <c r="P14" s="366"/>
    </row>
    <row r="15" spans="1:16" ht="12.75" customHeight="1">
      <c r="A15" s="137"/>
      <c r="B15" s="137" t="s">
        <v>169</v>
      </c>
      <c r="C15" s="366">
        <v>4971.2700000000004</v>
      </c>
      <c r="D15" s="366">
        <v>5207.58</v>
      </c>
      <c r="E15" s="366">
        <v>4835.5200000000004</v>
      </c>
      <c r="F15" s="366">
        <v>3994.42</v>
      </c>
      <c r="G15" s="366">
        <v>3551.15</v>
      </c>
      <c r="H15" s="366">
        <v>79635.72</v>
      </c>
      <c r="I15" s="366">
        <v>143251.92000000001</v>
      </c>
      <c r="J15" s="366">
        <v>162294.84</v>
      </c>
      <c r="K15" s="366">
        <v>147147.37</v>
      </c>
      <c r="L15" s="366">
        <v>78537.710000000006</v>
      </c>
      <c r="M15" s="366">
        <v>4185.5200000000004</v>
      </c>
      <c r="N15" s="366">
        <v>5505.54</v>
      </c>
      <c r="O15" s="426">
        <f>SUM(C15:N15)</f>
        <v>643118.56000000006</v>
      </c>
      <c r="P15" s="366"/>
    </row>
    <row r="16" spans="1:16" ht="13.8">
      <c r="A16" s="137"/>
      <c r="B16" s="143" t="s">
        <v>153</v>
      </c>
      <c r="C16" s="207">
        <f t="shared" ref="C16:O16" si="1">SUM(C7:C15)</f>
        <v>1092557.81</v>
      </c>
      <c r="D16" s="207">
        <f t="shared" si="1"/>
        <v>2450555.6800000002</v>
      </c>
      <c r="E16" s="207">
        <f t="shared" si="1"/>
        <v>1217692.55</v>
      </c>
      <c r="F16" s="207">
        <f t="shared" si="1"/>
        <v>1006750.7700000001</v>
      </c>
      <c r="G16" s="207">
        <f t="shared" si="1"/>
        <v>-189993.34999999998</v>
      </c>
      <c r="H16" s="207">
        <f t="shared" si="1"/>
        <v>11859082.380000001</v>
      </c>
      <c r="I16" s="207">
        <f t="shared" si="1"/>
        <v>34541875.500000007</v>
      </c>
      <c r="J16" s="207">
        <f t="shared" si="1"/>
        <v>37781112.980000004</v>
      </c>
      <c r="K16" s="207">
        <f t="shared" si="1"/>
        <v>35084159.479999997</v>
      </c>
      <c r="L16" s="207">
        <f t="shared" si="1"/>
        <v>23525695.030000001</v>
      </c>
      <c r="M16" s="207">
        <f t="shared" si="1"/>
        <v>1315143.3800000001</v>
      </c>
      <c r="N16" s="207">
        <f t="shared" si="1"/>
        <v>2181995.25</v>
      </c>
      <c r="O16" s="207">
        <f t="shared" si="1"/>
        <v>151866627.46000001</v>
      </c>
      <c r="P16" s="137"/>
    </row>
    <row r="17" spans="1:16" ht="13.8">
      <c r="A17" s="137"/>
      <c r="B17" s="137"/>
      <c r="C17" s="391"/>
      <c r="D17" s="391"/>
      <c r="E17" s="391"/>
      <c r="F17" s="391"/>
      <c r="G17" s="391"/>
      <c r="H17" s="391"/>
      <c r="I17" s="391"/>
      <c r="J17" s="391"/>
      <c r="K17" s="391"/>
      <c r="L17" s="391"/>
      <c r="M17" s="391"/>
      <c r="N17" s="391"/>
      <c r="O17" s="391"/>
      <c r="P17" s="137"/>
    </row>
    <row r="18" spans="1:16" ht="13.8">
      <c r="A18" s="137"/>
      <c r="B18" s="180"/>
      <c r="C18" s="391"/>
      <c r="D18" s="391"/>
      <c r="E18" s="391"/>
      <c r="F18" s="391"/>
      <c r="G18" s="391"/>
      <c r="H18" s="391"/>
      <c r="I18" s="391"/>
      <c r="J18" s="391"/>
      <c r="K18" s="391"/>
      <c r="L18" s="391"/>
      <c r="M18" s="391"/>
      <c r="N18" s="391"/>
      <c r="O18" s="391"/>
      <c r="P18" s="137"/>
    </row>
    <row r="19" spans="1:16" ht="9" customHeight="1">
      <c r="A19" s="137"/>
      <c r="B19" s="180"/>
      <c r="C19" s="391"/>
      <c r="D19" s="391"/>
      <c r="E19" s="391"/>
      <c r="F19" s="391"/>
      <c r="G19" s="391"/>
      <c r="H19" s="391"/>
      <c r="I19" s="391"/>
      <c r="J19" s="391"/>
      <c r="K19" s="391"/>
      <c r="L19" s="391"/>
      <c r="M19" s="391"/>
      <c r="N19" s="391"/>
      <c r="O19" s="391"/>
      <c r="P19" s="137"/>
    </row>
    <row r="20" spans="1:16" ht="21.75" customHeight="1">
      <c r="A20" s="137"/>
      <c r="B20" s="392" t="s">
        <v>348</v>
      </c>
      <c r="C20" s="393">
        <v>0</v>
      </c>
      <c r="D20" s="393">
        <v>5770.81</v>
      </c>
      <c r="E20" s="393">
        <v>-6176.37</v>
      </c>
      <c r="F20" s="393">
        <v>0</v>
      </c>
      <c r="G20" s="393">
        <v>-1371342.76</v>
      </c>
      <c r="H20" s="393">
        <v>-540896.69999999995</v>
      </c>
      <c r="I20" s="393">
        <v>0</v>
      </c>
      <c r="J20" s="394">
        <v>0</v>
      </c>
      <c r="K20" s="394">
        <v>0</v>
      </c>
      <c r="L20" s="394">
        <v>0</v>
      </c>
      <c r="M20" s="394">
        <v>0</v>
      </c>
      <c r="N20" s="394">
        <v>0</v>
      </c>
      <c r="O20" s="400">
        <f>SUM(C20:N20)</f>
        <v>-1912645.02</v>
      </c>
      <c r="P20" s="137"/>
    </row>
    <row r="21" spans="1:16" ht="15" customHeight="1">
      <c r="A21" s="137"/>
      <c r="B21" s="395"/>
      <c r="C21" s="391"/>
      <c r="D21" s="391"/>
      <c r="E21" s="391"/>
      <c r="F21" s="391"/>
      <c r="G21" s="391"/>
      <c r="H21" s="391"/>
      <c r="I21" s="391"/>
      <c r="J21" s="391"/>
      <c r="K21" s="391"/>
      <c r="L21" s="391"/>
      <c r="M21" s="391"/>
      <c r="N21" s="391"/>
      <c r="O21" s="391"/>
      <c r="P21" s="137"/>
    </row>
    <row r="22" spans="1:16" ht="15" customHeight="1">
      <c r="A22" s="137"/>
      <c r="B22" s="500" t="s">
        <v>126</v>
      </c>
      <c r="C22" s="396"/>
      <c r="D22" s="396"/>
      <c r="E22" s="396"/>
      <c r="F22" s="396"/>
      <c r="G22" s="396"/>
      <c r="H22" s="391"/>
      <c r="I22" s="391"/>
      <c r="J22" s="391"/>
      <c r="K22" s="391"/>
      <c r="L22" s="391"/>
      <c r="M22" s="391"/>
      <c r="N22" s="391"/>
      <c r="O22" s="391"/>
      <c r="P22" s="137"/>
    </row>
    <row r="23" spans="1:16" ht="13.8">
      <c r="A23" s="137"/>
      <c r="B23" s="397" t="s">
        <v>349</v>
      </c>
      <c r="C23" s="500"/>
      <c r="D23" s="500"/>
      <c r="E23" s="500"/>
      <c r="F23" s="500"/>
      <c r="G23" s="500"/>
      <c r="H23" s="137"/>
      <c r="I23" s="137"/>
      <c r="J23" s="137"/>
      <c r="K23" s="137"/>
      <c r="L23" s="137"/>
      <c r="M23" s="137"/>
      <c r="N23" s="137"/>
      <c r="O23" s="137"/>
      <c r="P23" s="137"/>
    </row>
    <row r="24" spans="1:16" ht="13.8">
      <c r="A24" s="137"/>
      <c r="B24" s="397" t="s">
        <v>338</v>
      </c>
      <c r="C24" s="500"/>
      <c r="D24" s="500"/>
      <c r="E24" s="500"/>
      <c r="F24" s="500"/>
      <c r="G24" s="500"/>
      <c r="H24" s="137"/>
      <c r="I24" s="137"/>
      <c r="J24" s="137"/>
      <c r="K24" s="137"/>
      <c r="L24" s="137"/>
      <c r="M24" s="137"/>
      <c r="N24" s="137"/>
      <c r="O24" s="137"/>
      <c r="P24" s="137"/>
    </row>
    <row r="25" spans="1:16" ht="13.8">
      <c r="A25" s="137"/>
      <c r="B25" s="397" t="s">
        <v>350</v>
      </c>
      <c r="C25" s="500"/>
      <c r="D25" s="500"/>
      <c r="E25" s="500"/>
      <c r="F25" s="500"/>
      <c r="G25" s="500"/>
      <c r="H25" s="137"/>
      <c r="I25" s="137"/>
      <c r="J25" s="137"/>
      <c r="K25" s="137"/>
      <c r="L25" s="137"/>
      <c r="M25" s="137"/>
      <c r="N25" s="137"/>
      <c r="O25" s="137"/>
      <c r="P25" s="137"/>
    </row>
    <row r="26" spans="1:16" ht="13.8">
      <c r="A26" s="137"/>
      <c r="B26" s="397" t="s">
        <v>347</v>
      </c>
      <c r="C26" s="500"/>
      <c r="D26" s="500"/>
      <c r="E26" s="500"/>
      <c r="F26" s="500"/>
      <c r="G26" s="500"/>
      <c r="H26" s="137"/>
      <c r="I26" s="137"/>
      <c r="J26" s="137"/>
      <c r="K26" s="137"/>
      <c r="L26" s="137"/>
      <c r="M26" s="137"/>
      <c r="N26" s="137"/>
      <c r="O26" s="137"/>
      <c r="P26" s="137"/>
    </row>
    <row r="27" spans="1:16" ht="13.8">
      <c r="A27" s="137"/>
      <c r="B27" s="397" t="s">
        <v>337</v>
      </c>
      <c r="C27" s="500"/>
      <c r="D27" s="500"/>
      <c r="E27" s="500"/>
      <c r="F27" s="500"/>
      <c r="G27" s="500"/>
      <c r="H27" s="137"/>
      <c r="I27" s="137"/>
      <c r="J27" s="137"/>
      <c r="K27" s="137"/>
      <c r="L27" s="137"/>
      <c r="M27" s="137"/>
      <c r="N27" s="137"/>
      <c r="O27" s="137"/>
      <c r="P27" s="137"/>
    </row>
    <row r="28" spans="1:16" ht="13.8">
      <c r="A28" s="137"/>
      <c r="B28" s="397" t="s">
        <v>346</v>
      </c>
      <c r="C28" s="500"/>
      <c r="D28" s="500"/>
      <c r="E28" s="500"/>
      <c r="F28" s="500"/>
      <c r="G28" s="500"/>
      <c r="H28" s="137"/>
      <c r="I28" s="137"/>
      <c r="J28" s="137"/>
      <c r="K28" s="137"/>
      <c r="L28" s="137"/>
      <c r="M28" s="137"/>
      <c r="N28" s="137"/>
      <c r="O28" s="137"/>
      <c r="P28" s="137"/>
    </row>
    <row r="29" spans="1:16" ht="13.8">
      <c r="A29" s="137"/>
      <c r="B29" s="500" t="s">
        <v>351</v>
      </c>
      <c r="C29" s="500"/>
      <c r="D29" s="500"/>
      <c r="E29" s="500"/>
      <c r="F29" s="500"/>
      <c r="G29" s="500"/>
      <c r="H29" s="137"/>
      <c r="I29" s="137"/>
      <c r="J29" s="137"/>
      <c r="K29" s="137"/>
      <c r="L29" s="137"/>
      <c r="M29" s="137"/>
      <c r="N29" s="137"/>
      <c r="O29" s="137"/>
      <c r="P29" s="137"/>
    </row>
    <row r="30" spans="1:16" ht="13.8">
      <c r="A30" s="137"/>
      <c r="C30" s="137"/>
      <c r="D30" s="137"/>
      <c r="E30" s="137"/>
      <c r="F30" s="137"/>
      <c r="G30" s="137"/>
      <c r="H30" s="137"/>
      <c r="I30" s="137"/>
      <c r="J30" s="137"/>
      <c r="K30" s="137"/>
      <c r="L30" s="137"/>
      <c r="M30" s="137"/>
      <c r="N30" s="137"/>
      <c r="O30" s="137"/>
      <c r="P30" s="137"/>
    </row>
    <row r="31" spans="1:16" ht="13.8">
      <c r="A31" s="137"/>
      <c r="B31" s="500"/>
      <c r="C31" s="137"/>
      <c r="D31" s="137"/>
      <c r="E31" s="137"/>
      <c r="F31" s="137"/>
      <c r="G31" s="137"/>
      <c r="H31" s="137"/>
      <c r="I31" s="137"/>
      <c r="J31" s="137"/>
      <c r="K31" s="137"/>
      <c r="L31" s="137"/>
      <c r="M31" s="137"/>
      <c r="N31" s="137"/>
      <c r="O31" s="137"/>
      <c r="P31" s="137"/>
    </row>
    <row r="32" spans="1:16" ht="13.8">
      <c r="A32" s="137"/>
      <c r="B32" s="137"/>
      <c r="C32" s="137"/>
      <c r="D32" s="137"/>
      <c r="E32" s="137"/>
      <c r="F32" s="137"/>
      <c r="G32" s="137"/>
      <c r="H32" s="398"/>
      <c r="I32" s="137"/>
      <c r="J32" s="137"/>
      <c r="K32" s="137"/>
      <c r="L32" s="137" t="s">
        <v>31</v>
      </c>
      <c r="M32" s="137"/>
      <c r="N32" s="137"/>
      <c r="O32" s="137"/>
      <c r="P32" s="137"/>
    </row>
    <row r="33" spans="1:16" ht="13.8">
      <c r="A33" s="137"/>
      <c r="B33" s="137"/>
      <c r="C33" s="137"/>
      <c r="D33" s="137"/>
      <c r="E33" s="137"/>
      <c r="F33" s="137"/>
      <c r="G33" s="137"/>
      <c r="H33" s="398"/>
      <c r="I33" s="137"/>
      <c r="J33" s="137"/>
      <c r="K33" s="137"/>
      <c r="L33" s="137"/>
      <c r="M33" s="137"/>
      <c r="N33" s="137"/>
      <c r="O33" s="137"/>
      <c r="P33" s="137"/>
    </row>
    <row r="34" spans="1:16" ht="13.8">
      <c r="A34" s="137"/>
      <c r="B34" s="137"/>
      <c r="C34" s="137"/>
      <c r="D34" s="137"/>
      <c r="E34" s="137"/>
      <c r="F34" s="137"/>
      <c r="G34" s="137"/>
      <c r="H34" s="398"/>
      <c r="I34" s="137"/>
      <c r="J34" s="137"/>
      <c r="K34" s="137"/>
      <c r="L34" s="137"/>
      <c r="M34" s="137"/>
      <c r="N34" s="137"/>
      <c r="O34" s="137"/>
      <c r="P34" s="137"/>
    </row>
    <row r="35" spans="1:16" ht="13.8">
      <c r="A35" s="137"/>
      <c r="B35" s="137"/>
      <c r="C35" s="137"/>
      <c r="D35" s="137"/>
      <c r="E35" s="137"/>
      <c r="F35" s="137"/>
      <c r="G35" s="137"/>
      <c r="H35" s="398"/>
      <c r="I35" s="137"/>
      <c r="J35" s="137"/>
      <c r="K35" s="137"/>
      <c r="L35" s="137"/>
      <c r="M35" s="137"/>
      <c r="N35" s="137"/>
      <c r="O35" s="137"/>
      <c r="P35" s="137"/>
    </row>
    <row r="36" spans="1:16" ht="13.8">
      <c r="A36" s="137"/>
      <c r="B36" s="137"/>
      <c r="C36" s="137"/>
      <c r="D36" s="137"/>
      <c r="E36" s="137"/>
      <c r="F36" s="137"/>
      <c r="G36" s="137"/>
      <c r="H36" s="398"/>
      <c r="I36" s="137"/>
      <c r="J36" s="137"/>
      <c r="K36" s="137"/>
      <c r="L36" s="137"/>
      <c r="M36" s="137"/>
      <c r="N36" s="137"/>
      <c r="O36" s="137"/>
      <c r="P36" s="137"/>
    </row>
    <row r="37" spans="1:16" ht="13.8">
      <c r="A37" s="137"/>
      <c r="B37" s="137"/>
      <c r="C37" s="137"/>
      <c r="D37" s="137"/>
      <c r="E37" s="137"/>
      <c r="F37" s="137"/>
      <c r="G37" s="137"/>
      <c r="H37" s="399"/>
      <c r="I37" s="137"/>
      <c r="J37" s="137"/>
      <c r="K37" s="137"/>
      <c r="L37" s="137"/>
      <c r="M37" s="137"/>
      <c r="N37" s="137"/>
      <c r="O37" s="137"/>
      <c r="P37" s="137"/>
    </row>
    <row r="38" spans="1:16" ht="13.8">
      <c r="A38" s="137"/>
      <c r="B38" s="137"/>
      <c r="C38" s="137"/>
      <c r="D38" s="137"/>
      <c r="E38" s="137"/>
      <c r="F38" s="137"/>
      <c r="G38" s="137"/>
      <c r="H38" s="137"/>
      <c r="I38" s="137"/>
      <c r="J38" s="137"/>
      <c r="K38" s="137"/>
      <c r="L38" s="137"/>
      <c r="M38" s="137"/>
      <c r="N38" s="137"/>
      <c r="O38" s="137"/>
      <c r="P38" s="137"/>
    </row>
    <row r="39" spans="1:16" ht="13.8">
      <c r="A39" s="137"/>
      <c r="B39" s="137"/>
      <c r="C39" s="137"/>
      <c r="D39" s="137"/>
      <c r="E39" s="137"/>
      <c r="F39" s="137"/>
      <c r="G39" s="137"/>
      <c r="H39" s="137"/>
      <c r="I39" s="137"/>
      <c r="J39" s="137"/>
      <c r="K39" s="137"/>
      <c r="L39" s="137"/>
      <c r="M39" s="137"/>
      <c r="N39" s="137"/>
      <c r="O39" s="137"/>
      <c r="P39" s="137"/>
    </row>
    <row r="79" spans="2:12" ht="13.8">
      <c r="B79" s="429"/>
      <c r="C79" s="429"/>
      <c r="D79" s="429"/>
      <c r="E79" s="429"/>
      <c r="F79" s="429"/>
      <c r="G79" s="429"/>
      <c r="H79" s="429"/>
      <c r="I79" s="429"/>
      <c r="J79" s="429"/>
      <c r="K79" s="429"/>
      <c r="L79" s="429"/>
    </row>
  </sheetData>
  <mergeCells count="3">
    <mergeCell ref="C4:N4"/>
    <mergeCell ref="O4:O5"/>
    <mergeCell ref="B1:O1"/>
  </mergeCells>
  <printOptions horizontalCentered="1"/>
  <pageMargins left="0.17" right="0.17" top="0.59" bottom="0.33" header="0.17" footer="0.15"/>
  <pageSetup scale="61" orientation="landscape" r:id="rId1"/>
  <headerFooter alignWithMargins="0">
    <oddFooter>&amp;L&amp;"Calibri,Bold"&amp;F&amp;C&amp;"Calibri,Bold"&amp;K000000‐ Public  ‐&amp;R&amp;"Calibri,Bold"&amp;12A-&amp;P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21</vt:i4>
      </vt:variant>
    </vt:vector>
  </HeadingPairs>
  <TitlesOfParts>
    <vt:vector size="36" baseType="lpstr">
      <vt:lpstr>Program Ex Ante &amp; Ex Post MWs</vt:lpstr>
      <vt:lpstr>Load Impacts (ExPost &amp; ExAnte)</vt:lpstr>
      <vt:lpstr>2009 TA-TI Distribution</vt:lpstr>
      <vt:lpstr>2012 TA-TI Distribution</vt:lpstr>
      <vt:lpstr>2015 TA-TI Distribution</vt:lpstr>
      <vt:lpstr>2017 TA-TI Distribution</vt:lpstr>
      <vt:lpstr>2017 DRP Expenditures</vt:lpstr>
      <vt:lpstr>DRP Carryover Expenditures </vt:lpstr>
      <vt:lpstr>Incentives</vt:lpstr>
      <vt:lpstr>Marketing-Monthly</vt:lpstr>
      <vt:lpstr>Marketing-Quarterly</vt:lpstr>
      <vt:lpstr>Fund Shift Log</vt:lpstr>
      <vt:lpstr>Event Summary</vt:lpstr>
      <vt:lpstr>Aliso Canyon Program MW</vt:lpstr>
      <vt:lpstr>Aliso Canyon Expenditures</vt:lpstr>
      <vt:lpstr>ExAnteData</vt:lpstr>
      <vt:lpstr>ExAnteMo</vt:lpstr>
      <vt:lpstr>ExAnteProg</vt:lpstr>
      <vt:lpstr>ExPostData</vt:lpstr>
      <vt:lpstr>ExPostMo</vt:lpstr>
      <vt:lpstr>ExPostProg</vt:lpstr>
      <vt:lpstr>'2009 TA-TI Distribution'!Print_Area</vt:lpstr>
      <vt:lpstr>'2012 TA-TI Distribution'!Print_Area</vt:lpstr>
      <vt:lpstr>'2015 TA-TI Distribution'!Print_Area</vt:lpstr>
      <vt:lpstr>'2017 TA-TI Distribution'!Print_Area</vt:lpstr>
      <vt:lpstr>'Event Summary'!Print_Area</vt:lpstr>
      <vt:lpstr>Incentives!Print_Area</vt:lpstr>
      <vt:lpstr>'Marketing-Monthly'!Print_Area</vt:lpstr>
      <vt:lpstr>'Marketing-Quarterly'!Print_Area</vt:lpstr>
      <vt:lpstr>'Program Ex Ante &amp; Ex Post MWs'!Print_Area</vt:lpstr>
      <vt:lpstr>'2017 DRP Expenditures'!Print_Titles</vt:lpstr>
      <vt:lpstr>'Aliso Canyon Program MW'!Print_Titles</vt:lpstr>
      <vt:lpstr>'DRP Carryover Expenditures '!Print_Titles</vt:lpstr>
      <vt:lpstr>'Event Summary'!Print_Titles</vt:lpstr>
      <vt:lpstr>'Marketing-Monthly'!Print_Titles</vt:lpstr>
      <vt:lpstr>'Marketing-Quarterly'!Print_Titles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2018-01-23T00:27:31Z</dcterms:created>
  <dcterms:modified xsi:type="dcterms:W3CDTF">2018-01-23T00:27:53Z</dcterms:modified>
</cp:coreProperties>
</file>