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valdivi\OneDrive - Sempra Energy\User Folders\Desktop\"/>
    </mc:Choice>
  </mc:AlternateContent>
  <bookViews>
    <workbookView xWindow="0" yWindow="0" windowWidth="7470" windowHeight="1170" tabRatio="873"/>
  </bookViews>
  <sheets>
    <sheet name="Program MW " sheetId="33" r:id="rId1"/>
    <sheet name="Ex ante LI &amp; Eligibility Stats" sheetId="34" r:id="rId2"/>
    <sheet name="Ex post LI &amp; Eligibility Stats" sheetId="35" r:id="rId3"/>
    <sheet name="TA-TI Distribution@" sheetId="36" state="hidden" r:id="rId4"/>
    <sheet name="Auto DR (TI)" sheetId="131" r:id="rId5"/>
    <sheet name="DRP Expenditures" sheetId="117" r:id="rId6"/>
    <sheet name="2016 DRP Carryover Expenditures" sheetId="135" r:id="rId7"/>
    <sheet name="Marketing" sheetId="134" r:id="rId8"/>
    <sheet name="Fund Shift Log" sheetId="29" r:id="rId9"/>
    <sheet name="Event Summary" sheetId="57" r:id="rId10"/>
    <sheet name="SDGE Costs - AMDRMA Balance" sheetId="119" r:id="rId11"/>
    <sheet name="SDGE Costs -GRC " sheetId="120" r:id="rId12"/>
    <sheet name="SDGE Costs -DPDRMA" sheetId="129" r:id="rId13"/>
  </sheets>
  <externalReferences>
    <externalReference r:id="rId14"/>
    <externalReference r:id="rId15"/>
  </externalReferences>
  <definedNames>
    <definedName name="_DAT1" localSheetId="5">#REF!</definedName>
    <definedName name="_DAT1" localSheetId="7">#REF!</definedName>
    <definedName name="_DAT1" localSheetId="10">#REF!</definedName>
    <definedName name="_DAT1" localSheetId="12">#REF!</definedName>
    <definedName name="_DAT1">#REF!</definedName>
    <definedName name="_DAT10" localSheetId="5">#REF!</definedName>
    <definedName name="_DAT10" localSheetId="7">#REF!</definedName>
    <definedName name="_DAT10" localSheetId="12">#REF!</definedName>
    <definedName name="_DAT10">#REF!</definedName>
    <definedName name="_DAT11" localSheetId="5">#REF!</definedName>
    <definedName name="_DAT11" localSheetId="7">#REF!</definedName>
    <definedName name="_DAT11" localSheetId="12">#REF!</definedName>
    <definedName name="_DAT11">#REF!</definedName>
    <definedName name="_DAT12" localSheetId="5">#REF!</definedName>
    <definedName name="_DAT12" localSheetId="12">#REF!</definedName>
    <definedName name="_DAT12">#REF!</definedName>
    <definedName name="_DAT13" localSheetId="5">#REF!</definedName>
    <definedName name="_DAT13" localSheetId="12">#REF!</definedName>
    <definedName name="_DAT13">#REF!</definedName>
    <definedName name="_DAT14" localSheetId="5">#REF!</definedName>
    <definedName name="_DAT14" localSheetId="12">#REF!</definedName>
    <definedName name="_DAT14">#REF!</definedName>
    <definedName name="_DAT15" localSheetId="5">#REF!</definedName>
    <definedName name="_DAT15" localSheetId="12">#REF!</definedName>
    <definedName name="_DAT15">#REF!</definedName>
    <definedName name="_DAT16" localSheetId="5">#REF!</definedName>
    <definedName name="_DAT16" localSheetId="12">#REF!</definedName>
    <definedName name="_DAT16">#REF!</definedName>
    <definedName name="_DAT17" localSheetId="5">#REF!</definedName>
    <definedName name="_DAT17" localSheetId="12">#REF!</definedName>
    <definedName name="_DAT17">#REF!</definedName>
    <definedName name="_DAT2" localSheetId="5">#REF!</definedName>
    <definedName name="_DAT2" localSheetId="12">#REF!</definedName>
    <definedName name="_DAT2">#REF!</definedName>
    <definedName name="_DAT3" localSheetId="5">#REF!</definedName>
    <definedName name="_DAT3" localSheetId="12">#REF!</definedName>
    <definedName name="_DAT3">#REF!</definedName>
    <definedName name="_DAT4" localSheetId="5">#REF!</definedName>
    <definedName name="_DAT4" localSheetId="12">#REF!</definedName>
    <definedName name="_DAT4">#REF!</definedName>
    <definedName name="_DAT5" localSheetId="5">#REF!</definedName>
    <definedName name="_DAT5" localSheetId="12">#REF!</definedName>
    <definedName name="_DAT5">#REF!</definedName>
    <definedName name="_DAT6" localSheetId="5">#REF!</definedName>
    <definedName name="_DAT6" localSheetId="12">#REF!</definedName>
    <definedName name="_DAT6">#REF!</definedName>
    <definedName name="_DAT7" localSheetId="5">#REF!</definedName>
    <definedName name="_DAT7" localSheetId="12">#REF!</definedName>
    <definedName name="_DAT7">#REF!</definedName>
    <definedName name="_DAT8" localSheetId="5">#REF!</definedName>
    <definedName name="_DAT8" localSheetId="12">#REF!</definedName>
    <definedName name="_DAT8">#REF!</definedName>
    <definedName name="_DAT9" localSheetId="5">#REF!</definedName>
    <definedName name="_DAT9" localSheetId="12">#REF!</definedName>
    <definedName name="_DAT9">#REF!</definedName>
    <definedName name="_xlnm._FilterDatabase" localSheetId="9" hidden="1">'Event Summary'!$A$8:$G$41</definedName>
    <definedName name="Achieve_GRC" localSheetId="5">#REF!</definedName>
    <definedName name="Achieve_GRC" localSheetId="1">#REF!</definedName>
    <definedName name="Achieve_GRC" localSheetId="2">#REF!</definedName>
    <definedName name="Achieve_GRC" localSheetId="0">#REF!</definedName>
    <definedName name="Achieve_GRC" localSheetId="12">#REF!</definedName>
    <definedName name="Achieve_GRC" localSheetId="3">#REF!</definedName>
    <definedName name="Achieve_GRC">#REF!</definedName>
    <definedName name="Achieve_Service_Excellenc" localSheetId="5">#REF!</definedName>
    <definedName name="Achieve_Service_Excellenc" localSheetId="1">#REF!</definedName>
    <definedName name="Achieve_Service_Excellenc" localSheetId="2">#REF!</definedName>
    <definedName name="Achieve_Service_Excellenc" localSheetId="0">#REF!</definedName>
    <definedName name="Achieve_Service_Excellenc" localSheetId="12">#REF!</definedName>
    <definedName name="Achieve_Service_Excellenc" localSheetId="3">#REF!</definedName>
    <definedName name="Achieve_Service_Excellenc">#REF!</definedName>
    <definedName name="Achieve_Service_Excellence" localSheetId="5">#REF!</definedName>
    <definedName name="Achieve_Service_Excellence" localSheetId="1">#REF!</definedName>
    <definedName name="Achieve_Service_Excellence" localSheetId="2">#REF!</definedName>
    <definedName name="Achieve_Service_Excellence" localSheetId="0">#REF!</definedName>
    <definedName name="Achieve_Service_Excellence" localSheetId="12">#REF!</definedName>
    <definedName name="Achieve_Service_Excellence" localSheetId="3">#REF!</definedName>
    <definedName name="Achieve_Service_Excellence">#REF!</definedName>
    <definedName name="Collect_Revenue" localSheetId="5">#REF!</definedName>
    <definedName name="Collect_Revenue" localSheetId="1">#REF!</definedName>
    <definedName name="Collect_Revenue" localSheetId="2">#REF!</definedName>
    <definedName name="Collect_Revenue" localSheetId="0">#REF!</definedName>
    <definedName name="Collect_Revenue" localSheetId="12">#REF!</definedName>
    <definedName name="Collect_Revenue" localSheetId="3">#REF!</definedName>
    <definedName name="Collect_Revenue">#REF!</definedName>
    <definedName name="DATA1" localSheetId="5">#REF!</definedName>
    <definedName name="DATA1" localSheetId="12">#REF!</definedName>
    <definedName name="DATA1">#REF!</definedName>
    <definedName name="DATA10" localSheetId="5">#REF!</definedName>
    <definedName name="DATA10" localSheetId="12">#REF!</definedName>
    <definedName name="DATA10">#REF!</definedName>
    <definedName name="DATA11" localSheetId="5">#REF!</definedName>
    <definedName name="DATA11" localSheetId="12">#REF!</definedName>
    <definedName name="DATA11">#REF!</definedName>
    <definedName name="DATA12" localSheetId="5">#REF!</definedName>
    <definedName name="DATA12" localSheetId="12">#REF!</definedName>
    <definedName name="DATA12">#REF!</definedName>
    <definedName name="DATA13" localSheetId="5">#REF!</definedName>
    <definedName name="DATA13" localSheetId="12">#REF!</definedName>
    <definedName name="DATA13">#REF!</definedName>
    <definedName name="DATA14" localSheetId="5">#REF!</definedName>
    <definedName name="DATA14" localSheetId="12">#REF!</definedName>
    <definedName name="DATA14">#REF!</definedName>
    <definedName name="DATA15" localSheetId="5">#REF!</definedName>
    <definedName name="DATA15" localSheetId="12">#REF!</definedName>
    <definedName name="DATA15">#REF!</definedName>
    <definedName name="DATA16" localSheetId="5">#REF!</definedName>
    <definedName name="DATA16" localSheetId="12">#REF!</definedName>
    <definedName name="DATA16">#REF!</definedName>
    <definedName name="DATA17" localSheetId="5">#REF!</definedName>
    <definedName name="DATA17" localSheetId="12">#REF!</definedName>
    <definedName name="DATA17">#REF!</definedName>
    <definedName name="DATA18" localSheetId="5">#REF!</definedName>
    <definedName name="DATA18" localSheetId="12">#REF!</definedName>
    <definedName name="DATA18">#REF!</definedName>
    <definedName name="DATA19" localSheetId="5">#REF!</definedName>
    <definedName name="DATA19" localSheetId="12">#REF!</definedName>
    <definedName name="DATA19">#REF!</definedName>
    <definedName name="DATA2" localSheetId="5">#REF!</definedName>
    <definedName name="DATA2" localSheetId="12">#REF!</definedName>
    <definedName name="DATA2">#REF!</definedName>
    <definedName name="DATA20" localSheetId="5">#REF!</definedName>
    <definedName name="DATA20" localSheetId="12">#REF!</definedName>
    <definedName name="DATA20">#REF!</definedName>
    <definedName name="DATA3" localSheetId="5">#REF!</definedName>
    <definedName name="DATA3" localSheetId="12">#REF!</definedName>
    <definedName name="DATA3">#REF!</definedName>
    <definedName name="DATA4" localSheetId="5">#REF!</definedName>
    <definedName name="DATA4" localSheetId="12">#REF!</definedName>
    <definedName name="DATA4">#REF!</definedName>
    <definedName name="DATA5" localSheetId="5">#REF!</definedName>
    <definedName name="DATA5" localSheetId="12">#REF!</definedName>
    <definedName name="DATA5">#REF!</definedName>
    <definedName name="data5000">'[1]ACTMA Detail'!$N$2:$N$102</definedName>
    <definedName name="DATA6" localSheetId="5">#REF!</definedName>
    <definedName name="DATA6" localSheetId="7">#REF!</definedName>
    <definedName name="DATA6" localSheetId="12">#REF!</definedName>
    <definedName name="DATA6">#REF!</definedName>
    <definedName name="DATA7" localSheetId="5">#REF!</definedName>
    <definedName name="DATA7" localSheetId="7">#REF!</definedName>
    <definedName name="DATA7" localSheetId="12">#REF!</definedName>
    <definedName name="DATA7">#REF!</definedName>
    <definedName name="DATA8" localSheetId="5">#REF!</definedName>
    <definedName name="DATA8" localSheetId="7">#REF!</definedName>
    <definedName name="DATA8" localSheetId="12">#REF!</definedName>
    <definedName name="DATA8">#REF!</definedName>
    <definedName name="DATA9" localSheetId="5">#REF!</definedName>
    <definedName name="DATA9" localSheetId="12">#REF!</definedName>
    <definedName name="DATA9">#REF!</definedName>
    <definedName name="DayTypeList" localSheetId="5">[2]LOOKUP!$E$2:$E$14</definedName>
    <definedName name="DayTypeList" localSheetId="10">[2]LOOKUP!$E$2:$E$14</definedName>
    <definedName name="DayTypeList" localSheetId="12">[2]LOOKUP!$E$2:$E$14</definedName>
    <definedName name="DayTypeList" localSheetId="11">[2]LOOKUP!$E$2:$E$14</definedName>
    <definedName name="DayTypeList">[2]LOOKUP!$E$2:$E$14</definedName>
    <definedName name="Enhance_Delivery_Channels" localSheetId="5">#REF!</definedName>
    <definedName name="Enhance_Delivery_Channels" localSheetId="1">#REF!</definedName>
    <definedName name="Enhance_Delivery_Channels" localSheetId="2">#REF!</definedName>
    <definedName name="Enhance_Delivery_Channels" localSheetId="0">#REF!</definedName>
    <definedName name="Enhance_Delivery_Channels" localSheetId="12">#REF!</definedName>
    <definedName name="Enhance_Delivery_Channels" localSheetId="3">#REF!</definedName>
    <definedName name="Enhance_Delivery_Channels">#REF!</definedName>
    <definedName name="Ethics_and_Compliance" localSheetId="5">#REF!</definedName>
    <definedName name="Ethics_and_Compliance" localSheetId="1">#REF!</definedName>
    <definedName name="Ethics_and_Compliance" localSheetId="2">#REF!</definedName>
    <definedName name="Ethics_and_Compliance" localSheetId="0">#REF!</definedName>
    <definedName name="Ethics_and_Compliance" localSheetId="12">#REF!</definedName>
    <definedName name="Ethics_and_Compliance" localSheetId="3">#REF!</definedName>
    <definedName name="Ethics_and_Compliance">#REF!</definedName>
    <definedName name="Launch_Refine_Market" localSheetId="5">#REF!</definedName>
    <definedName name="Launch_Refine_Market" localSheetId="1">#REF!</definedName>
    <definedName name="Launch_Refine_Market" localSheetId="2">#REF!</definedName>
    <definedName name="Launch_Refine_Market" localSheetId="0">#REF!</definedName>
    <definedName name="Launch_Refine_Market" localSheetId="12">#REF!</definedName>
    <definedName name="Launch_Refine_Market" localSheetId="3">#REF!</definedName>
    <definedName name="Launch_Refine_Market">#REF!</definedName>
    <definedName name="Manage_AMI" localSheetId="5">#REF!</definedName>
    <definedName name="Manage_AMI" localSheetId="1">#REF!</definedName>
    <definedName name="Manage_AMI" localSheetId="2">#REF!</definedName>
    <definedName name="Manage_AMI" localSheetId="0">#REF!</definedName>
    <definedName name="Manage_AMI" localSheetId="12">#REF!</definedName>
    <definedName name="Manage_AMI" localSheetId="3">#REF!</definedName>
    <definedName name="Manage_AMI">#REF!</definedName>
    <definedName name="Meet_Financial_Targets" localSheetId="5">#REF!</definedName>
    <definedName name="Meet_Financial_Targets" localSheetId="1">#REF!</definedName>
    <definedName name="Meet_Financial_Targets" localSheetId="2">#REF!</definedName>
    <definedName name="Meet_Financial_Targets" localSheetId="0">#REF!</definedName>
    <definedName name="Meet_Financial_Targets" localSheetId="12">#REF!</definedName>
    <definedName name="Meet_Financial_Targets" localSheetId="3">#REF!</definedName>
    <definedName name="Meet_Financial_Targets">#REF!</definedName>
    <definedName name="nnnnnn">'[1]ACTMA Detail'!$P$2:$P$102</definedName>
    <definedName name="_xlnm.Print_Area" localSheetId="6">'2016 DRP Carryover Expenditures'!$A$1:$N$24</definedName>
    <definedName name="_xlnm.Print_Area" localSheetId="4">'Auto DR (TI)'!$A$1:$P$20</definedName>
    <definedName name="_xlnm.Print_Area" localSheetId="5">'DRP Expenditures'!$A$1:$S$64</definedName>
    <definedName name="_xlnm.Print_Area" localSheetId="9">'Event Summary'!$A$1:$G$47</definedName>
    <definedName name="_xlnm.Print_Area" localSheetId="1">'Ex ante LI &amp; Eligibility Stats'!$A$1:$O$30</definedName>
    <definedName name="_xlnm.Print_Area" localSheetId="2">'Ex post LI &amp; Eligibility Stats'!$A$1:$O$29</definedName>
    <definedName name="_xlnm.Print_Area" localSheetId="8">'Fund Shift Log'!$A$1:$E$21</definedName>
    <definedName name="_xlnm.Print_Area" localSheetId="7">Marketing!$A$1:$P$58</definedName>
    <definedName name="_xlnm.Print_Area" localSheetId="0">'Program MW '!$A$1:$S$67</definedName>
    <definedName name="_xlnm.Print_Area" localSheetId="10">'SDGE Costs - AMDRMA Balance'!$A$1:$N$71</definedName>
    <definedName name="_xlnm.Print_Area" localSheetId="12">'SDGE Costs -DPDRMA'!$A$1:$N$33</definedName>
    <definedName name="_xlnm.Print_Area" localSheetId="11">'SDGE Costs -GRC '!$A$1:$N$36</definedName>
    <definedName name="Reliability_Expectations" localSheetId="5">#REF!</definedName>
    <definedName name="Reliability_Expectations" localSheetId="1">#REF!</definedName>
    <definedName name="Reliability_Expectations" localSheetId="2">#REF!</definedName>
    <definedName name="Reliability_Expectations" localSheetId="7">#REF!</definedName>
    <definedName name="Reliability_Expectations" localSheetId="0">#REF!</definedName>
    <definedName name="Reliability_Expectations" localSheetId="12">#REF!</definedName>
    <definedName name="Reliability_Expectations" localSheetId="3">#REF!</definedName>
    <definedName name="Reliability_Expectations">#REF!</definedName>
    <definedName name="Stabilization_Customer_Base" localSheetId="5">#REF!</definedName>
    <definedName name="Stabilization_Customer_Base" localSheetId="1">#REF!</definedName>
    <definedName name="Stabilization_Customer_Base" localSheetId="2">#REF!</definedName>
    <definedName name="Stabilization_Customer_Base" localSheetId="7">#REF!</definedName>
    <definedName name="Stabilization_Customer_Base" localSheetId="0">#REF!</definedName>
    <definedName name="Stabilization_Customer_Base" localSheetId="12">#REF!</definedName>
    <definedName name="Stabilization_Customer_Base" localSheetId="3">#REF!</definedName>
    <definedName name="Stabilization_Customer_Base">#REF!</definedName>
    <definedName name="TEST0" localSheetId="5">#REF!</definedName>
    <definedName name="TEST0" localSheetId="7">#REF!</definedName>
    <definedName name="TEST0" localSheetId="12">#REF!</definedName>
    <definedName name="TEST0">#REF!</definedName>
    <definedName name="TEST1" localSheetId="5">#REF!</definedName>
    <definedName name="TEST1" localSheetId="12">#REF!</definedName>
    <definedName name="TEST1">#REF!</definedName>
    <definedName name="TEST10" localSheetId="5">#REF!</definedName>
    <definedName name="TEST10" localSheetId="12">#REF!</definedName>
    <definedName name="TEST10">#REF!</definedName>
    <definedName name="TEST11" localSheetId="5">#REF!</definedName>
    <definedName name="TEST11" localSheetId="12">#REF!</definedName>
    <definedName name="TEST11">#REF!</definedName>
    <definedName name="TEST12" localSheetId="5">#REF!</definedName>
    <definedName name="TEST12" localSheetId="12">#REF!</definedName>
    <definedName name="TEST12">#REF!</definedName>
    <definedName name="TEST13" localSheetId="5">#REF!</definedName>
    <definedName name="TEST13" localSheetId="12">#REF!</definedName>
    <definedName name="TEST13">#REF!</definedName>
    <definedName name="TEST14" localSheetId="5">#REF!</definedName>
    <definedName name="TEST14" localSheetId="12">#REF!</definedName>
    <definedName name="TEST14">#REF!</definedName>
    <definedName name="TEST15" localSheetId="5">#REF!</definedName>
    <definedName name="TEST15" localSheetId="12">#REF!</definedName>
    <definedName name="TEST15">#REF!</definedName>
    <definedName name="TEST16" localSheetId="5">#REF!</definedName>
    <definedName name="TEST16" localSheetId="12">#REF!</definedName>
    <definedName name="TEST16">#REF!</definedName>
    <definedName name="TEST17" localSheetId="5">#REF!</definedName>
    <definedName name="TEST17" localSheetId="12">#REF!</definedName>
    <definedName name="TEST17">#REF!</definedName>
    <definedName name="TEST18" localSheetId="5">#REF!</definedName>
    <definedName name="TEST18" localSheetId="12">#REF!</definedName>
    <definedName name="TEST18">#REF!</definedName>
    <definedName name="TEST19" localSheetId="5">#REF!</definedName>
    <definedName name="TEST19" localSheetId="12">#REF!</definedName>
    <definedName name="TEST19">#REF!</definedName>
    <definedName name="TEST2" localSheetId="5">#REF!</definedName>
    <definedName name="TEST2" localSheetId="12">#REF!</definedName>
    <definedName name="TEST2">#REF!</definedName>
    <definedName name="TEST20" localSheetId="5">#REF!</definedName>
    <definedName name="TEST20" localSheetId="12">#REF!</definedName>
    <definedName name="TEST20">#REF!</definedName>
    <definedName name="TEST21" localSheetId="5">#REF!</definedName>
    <definedName name="TEST21" localSheetId="12">#REF!</definedName>
    <definedName name="TEST21">#REF!</definedName>
    <definedName name="TEST22" localSheetId="5">#REF!</definedName>
    <definedName name="TEST22" localSheetId="12">#REF!</definedName>
    <definedName name="TEST22">#REF!</definedName>
    <definedName name="TEST23" localSheetId="5">#REF!</definedName>
    <definedName name="TEST23" localSheetId="12">#REF!</definedName>
    <definedName name="TEST23">#REF!</definedName>
    <definedName name="TEST24" localSheetId="5">#REF!</definedName>
    <definedName name="TEST24" localSheetId="12">#REF!</definedName>
    <definedName name="TEST24">#REF!</definedName>
    <definedName name="TEST25" localSheetId="5">#REF!</definedName>
    <definedName name="TEST25" localSheetId="12">#REF!</definedName>
    <definedName name="TEST25">#REF!</definedName>
    <definedName name="TEST26" localSheetId="5">#REF!</definedName>
    <definedName name="TEST26" localSheetId="12">#REF!</definedName>
    <definedName name="TEST26">#REF!</definedName>
    <definedName name="TEST27" localSheetId="5">#REF!</definedName>
    <definedName name="TEST27" localSheetId="12">#REF!</definedName>
    <definedName name="TEST27">#REF!</definedName>
    <definedName name="TEST28" localSheetId="5">#REF!</definedName>
    <definedName name="TEST28" localSheetId="12">#REF!</definedName>
    <definedName name="TEST28">#REF!</definedName>
    <definedName name="TEST3" localSheetId="5">#REF!</definedName>
    <definedName name="TEST3" localSheetId="12">#REF!</definedName>
    <definedName name="TEST3">#REF!</definedName>
    <definedName name="TEST4" localSheetId="5">#REF!</definedName>
    <definedName name="TEST4" localSheetId="12">#REF!</definedName>
    <definedName name="TEST4">#REF!</definedName>
    <definedName name="TEST5" localSheetId="5">#REF!</definedName>
    <definedName name="TEST5" localSheetId="12">#REF!</definedName>
    <definedName name="TEST5">#REF!</definedName>
    <definedName name="TEST6" localSheetId="5">#REF!</definedName>
    <definedName name="TEST6" localSheetId="12">#REF!</definedName>
    <definedName name="TEST6">#REF!</definedName>
    <definedName name="TEST7" localSheetId="5">#REF!</definedName>
    <definedName name="TEST7" localSheetId="12">#REF!</definedName>
    <definedName name="TEST7">#REF!</definedName>
    <definedName name="TEST8" localSheetId="5">#REF!</definedName>
    <definedName name="TEST8" localSheetId="12">#REF!</definedName>
    <definedName name="TEST8">#REF!</definedName>
    <definedName name="TEST9" localSheetId="5">#REF!</definedName>
    <definedName name="TEST9" localSheetId="12">#REF!</definedName>
    <definedName name="TEST9">#REF!</definedName>
    <definedName name="TESTHKEY" localSheetId="5">#REF!</definedName>
    <definedName name="TESTHKEY" localSheetId="12">#REF!</definedName>
    <definedName name="TESTHKEY">#REF!</definedName>
    <definedName name="TESTKEYS" localSheetId="5">#REF!</definedName>
    <definedName name="TESTKEYS" localSheetId="12">#REF!</definedName>
    <definedName name="TESTKEYS">#REF!</definedName>
    <definedName name="TESTVKEY" localSheetId="5">#REF!</definedName>
    <definedName name="TESTVKEY" localSheetId="12">#REF!</definedName>
    <definedName name="TESTVKEY">#REF!</definedName>
    <definedName name="Valued_Service_Provider" localSheetId="5">#REF!</definedName>
    <definedName name="Valued_Service_Provider" localSheetId="1">#REF!</definedName>
    <definedName name="Valued_Service_Provider" localSheetId="2">#REF!</definedName>
    <definedName name="Valued_Service_Provider" localSheetId="0">#REF!</definedName>
    <definedName name="Valued_Service_Provider" localSheetId="12">#REF!</definedName>
    <definedName name="Valued_Service_Provider" localSheetId="3">#REF!</definedName>
    <definedName name="Valued_Service_Provider">#REF!</definedName>
    <definedName name="Voice_of_Customer" localSheetId="5">#REF!</definedName>
    <definedName name="Voice_of_Customer" localSheetId="1">#REF!</definedName>
    <definedName name="Voice_of_Customer" localSheetId="2">#REF!</definedName>
    <definedName name="Voice_of_Customer" localSheetId="0">#REF!</definedName>
    <definedName name="Voice_of_Customer" localSheetId="12">#REF!</definedName>
    <definedName name="Voice_of_Customer" localSheetId="3">#REF!</definedName>
    <definedName name="Voice_of_Customer">#REF!</definedName>
    <definedName name="Z_E5DF83AA_DC53_4EBF_A523_33DA0FE284E8_.wvu.PrintArea" localSheetId="2" hidden="1">'Ex post LI &amp; Eligibility Stats'!$A$2:$O$27</definedName>
    <definedName name="Z_E5DF83AA_DC53_4EBF_A523_33DA0FE284E8_.wvu.PrintArea" localSheetId="0" hidden="1">'Program MW '!$A$1:$Z$56</definedName>
    <definedName name="Z_E5DF83AA_DC53_4EBF_A523_33DA0FE284E8_.wvu.PrintArea" localSheetId="3" hidden="1">'TA-TI Distribution@'!#REF!</definedName>
  </definedNames>
  <calcPr calcId="171027"/>
</workbook>
</file>

<file path=xl/calcChain.xml><?xml version="1.0" encoding="utf-8"?>
<calcChain xmlns="http://schemas.openxmlformats.org/spreadsheetml/2006/main">
  <c r="D9" i="33" l="1"/>
  <c r="F47" i="33" l="1"/>
  <c r="F43" i="33"/>
  <c r="L49" i="134" l="1"/>
  <c r="K49" i="134"/>
  <c r="J49" i="134"/>
  <c r="I49" i="134"/>
  <c r="H49" i="134"/>
  <c r="G49" i="134"/>
  <c r="F49" i="134"/>
  <c r="E49" i="134"/>
  <c r="N48" i="134"/>
  <c r="N47" i="134"/>
  <c r="N46" i="134"/>
  <c r="N45" i="134"/>
  <c r="L42" i="134"/>
  <c r="K42" i="134"/>
  <c r="J42" i="134"/>
  <c r="I42" i="134"/>
  <c r="H42" i="134"/>
  <c r="G42" i="134"/>
  <c r="F42" i="134"/>
  <c r="E42" i="134"/>
  <c r="N41" i="134"/>
  <c r="N40" i="134"/>
  <c r="N39" i="134"/>
  <c r="N38" i="134"/>
  <c r="N37" i="134"/>
  <c r="M34" i="134"/>
  <c r="L34" i="134"/>
  <c r="K34" i="134"/>
  <c r="J34" i="134"/>
  <c r="I34" i="134"/>
  <c r="H34" i="134"/>
  <c r="G34" i="134"/>
  <c r="E34" i="134"/>
  <c r="N33" i="134"/>
  <c r="N32" i="134"/>
  <c r="N31" i="134"/>
  <c r="N30" i="134"/>
  <c r="N29" i="134"/>
  <c r="F25" i="134"/>
  <c r="F34" i="134" s="1"/>
  <c r="N24" i="134"/>
  <c r="N23" i="134"/>
  <c r="N22" i="134"/>
  <c r="N21" i="134"/>
  <c r="N20" i="134"/>
  <c r="N19" i="134"/>
  <c r="N18" i="134"/>
  <c r="N17" i="134"/>
  <c r="N49" i="134" l="1"/>
  <c r="N42" i="134"/>
  <c r="N25" i="134"/>
  <c r="N34" i="134" s="1"/>
  <c r="C37" i="33" l="1"/>
  <c r="H13" i="131" l="1"/>
  <c r="C45" i="33" l="1"/>
  <c r="N9" i="34" l="1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M12" i="117" l="1"/>
  <c r="L12" i="117"/>
  <c r="K12" i="117"/>
  <c r="J12" i="117"/>
  <c r="I12" i="117"/>
  <c r="H12" i="117"/>
  <c r="G12" i="117"/>
  <c r="F12" i="117"/>
  <c r="N61" i="119" l="1"/>
  <c r="N34" i="119"/>
  <c r="Q32" i="117" l="1"/>
  <c r="O28" i="117"/>
  <c r="N28" i="117"/>
  <c r="B18" i="29"/>
  <c r="N29" i="129" l="1"/>
  <c r="M27" i="129"/>
  <c r="L27" i="129"/>
  <c r="K27" i="129"/>
  <c r="J27" i="129"/>
  <c r="I27" i="129"/>
  <c r="H27" i="129"/>
  <c r="G27" i="129"/>
  <c r="F27" i="129"/>
  <c r="E27" i="129"/>
  <c r="D27" i="129"/>
  <c r="C27" i="129"/>
  <c r="B27" i="129"/>
  <c r="N25" i="129"/>
  <c r="M22" i="129"/>
  <c r="L22" i="129"/>
  <c r="K22" i="129"/>
  <c r="J22" i="129"/>
  <c r="I22" i="129"/>
  <c r="H22" i="129"/>
  <c r="G22" i="129"/>
  <c r="F22" i="129"/>
  <c r="E22" i="129"/>
  <c r="D22" i="129"/>
  <c r="C22" i="129"/>
  <c r="B22" i="129"/>
  <c r="N21" i="129"/>
  <c r="M18" i="129"/>
  <c r="L18" i="129"/>
  <c r="K18" i="129"/>
  <c r="J18" i="129"/>
  <c r="I18" i="129"/>
  <c r="H18" i="129"/>
  <c r="G18" i="129"/>
  <c r="F18" i="129"/>
  <c r="E18" i="129"/>
  <c r="D18" i="129"/>
  <c r="C18" i="129"/>
  <c r="B18" i="129"/>
  <c r="N17" i="129"/>
  <c r="M14" i="129"/>
  <c r="L14" i="129"/>
  <c r="K14" i="129"/>
  <c r="J14" i="129"/>
  <c r="I14" i="129"/>
  <c r="H14" i="129"/>
  <c r="G14" i="129"/>
  <c r="F14" i="129"/>
  <c r="E14" i="129"/>
  <c r="D14" i="129"/>
  <c r="C14" i="129"/>
  <c r="B14" i="129"/>
  <c r="N13" i="129"/>
  <c r="N12" i="129"/>
  <c r="E5" i="129"/>
  <c r="N32" i="120"/>
  <c r="M30" i="120"/>
  <c r="L30" i="120"/>
  <c r="K30" i="120"/>
  <c r="J30" i="120"/>
  <c r="I30" i="120"/>
  <c r="H30" i="120"/>
  <c r="G30" i="120"/>
  <c r="F30" i="120"/>
  <c r="E30" i="120"/>
  <c r="D30" i="120"/>
  <c r="C30" i="120"/>
  <c r="B30" i="120"/>
  <c r="N29" i="120"/>
  <c r="N28" i="120"/>
  <c r="N27" i="120"/>
  <c r="N26" i="120"/>
  <c r="M23" i="120"/>
  <c r="L23" i="120"/>
  <c r="K23" i="120"/>
  <c r="J23" i="120"/>
  <c r="I23" i="120"/>
  <c r="H23" i="120"/>
  <c r="G23" i="120"/>
  <c r="F23" i="120"/>
  <c r="E23" i="120"/>
  <c r="D23" i="120"/>
  <c r="C23" i="120"/>
  <c r="B23" i="120"/>
  <c r="N22" i="120"/>
  <c r="M19" i="120"/>
  <c r="L19" i="120"/>
  <c r="K19" i="120"/>
  <c r="J19" i="120"/>
  <c r="I19" i="120"/>
  <c r="H19" i="120"/>
  <c r="G19" i="120"/>
  <c r="F19" i="120"/>
  <c r="E19" i="120"/>
  <c r="D19" i="120"/>
  <c r="C19" i="120"/>
  <c r="B19" i="120"/>
  <c r="N18" i="120"/>
  <c r="M15" i="120"/>
  <c r="L15" i="120"/>
  <c r="J15" i="120"/>
  <c r="I15" i="120"/>
  <c r="H15" i="120"/>
  <c r="G15" i="120"/>
  <c r="F15" i="120"/>
  <c r="E15" i="120"/>
  <c r="D15" i="120"/>
  <c r="C15" i="120"/>
  <c r="B15" i="120"/>
  <c r="N14" i="120"/>
  <c r="N13" i="120"/>
  <c r="N12" i="120"/>
  <c r="K11" i="120"/>
  <c r="N11" i="120" s="1"/>
  <c r="E4" i="120"/>
  <c r="N66" i="119"/>
  <c r="M63" i="119"/>
  <c r="L63" i="119"/>
  <c r="K63" i="119"/>
  <c r="J63" i="119"/>
  <c r="I63" i="119"/>
  <c r="H63" i="119"/>
  <c r="G63" i="119"/>
  <c r="F63" i="119"/>
  <c r="E63" i="119"/>
  <c r="D63" i="119"/>
  <c r="C63" i="119"/>
  <c r="B63" i="119"/>
  <c r="N62" i="119"/>
  <c r="N60" i="119"/>
  <c r="N59" i="119"/>
  <c r="N58" i="119"/>
  <c r="N57" i="119"/>
  <c r="A57" i="119"/>
  <c r="N56" i="119"/>
  <c r="N55" i="119"/>
  <c r="N54" i="119"/>
  <c r="N53" i="119"/>
  <c r="N52" i="119"/>
  <c r="M49" i="119"/>
  <c r="L49" i="119"/>
  <c r="K49" i="119"/>
  <c r="J49" i="119"/>
  <c r="I49" i="119"/>
  <c r="H49" i="119"/>
  <c r="G49" i="119"/>
  <c r="F49" i="119"/>
  <c r="E49" i="119"/>
  <c r="D49" i="119"/>
  <c r="C49" i="119"/>
  <c r="B49" i="119"/>
  <c r="N48" i="119"/>
  <c r="N47" i="119"/>
  <c r="M44" i="119"/>
  <c r="L44" i="119"/>
  <c r="K44" i="119"/>
  <c r="I44" i="119"/>
  <c r="H44" i="119"/>
  <c r="G44" i="119"/>
  <c r="F44" i="119"/>
  <c r="E44" i="119"/>
  <c r="D44" i="119"/>
  <c r="C44" i="119"/>
  <c r="B44" i="119"/>
  <c r="N43" i="119"/>
  <c r="N42" i="119"/>
  <c r="M39" i="119"/>
  <c r="L39" i="119"/>
  <c r="J39" i="119"/>
  <c r="I39" i="119"/>
  <c r="H39" i="119"/>
  <c r="G39" i="119"/>
  <c r="F39" i="119"/>
  <c r="E39" i="119"/>
  <c r="D39" i="119"/>
  <c r="C39" i="119"/>
  <c r="B39" i="119"/>
  <c r="N35" i="119"/>
  <c r="N33" i="119"/>
  <c r="N32" i="119"/>
  <c r="N31" i="119"/>
  <c r="N30" i="119"/>
  <c r="N29" i="119"/>
  <c r="N28" i="119"/>
  <c r="N27" i="119"/>
  <c r="N26" i="119"/>
  <c r="N25" i="119"/>
  <c r="N24" i="119"/>
  <c r="N23" i="119"/>
  <c r="N22" i="119"/>
  <c r="N21" i="119"/>
  <c r="N20" i="119"/>
  <c r="N19" i="119"/>
  <c r="N18" i="119"/>
  <c r="N17" i="119"/>
  <c r="N16" i="119"/>
  <c r="N15" i="119"/>
  <c r="N14" i="119"/>
  <c r="N13" i="119"/>
  <c r="N12" i="119"/>
  <c r="N11" i="119"/>
  <c r="K10" i="119"/>
  <c r="N10" i="119" s="1"/>
  <c r="E3" i="119"/>
  <c r="C4" i="57"/>
  <c r="C3" i="29"/>
  <c r="M14" i="135"/>
  <c r="L14" i="135"/>
  <c r="K14" i="135"/>
  <c r="J14" i="135"/>
  <c r="I14" i="135"/>
  <c r="H14" i="135"/>
  <c r="G14" i="135"/>
  <c r="F14" i="135"/>
  <c r="E14" i="135"/>
  <c r="D14" i="135"/>
  <c r="C14" i="135"/>
  <c r="B14" i="135"/>
  <c r="N13" i="135"/>
  <c r="N14" i="135" s="1"/>
  <c r="M11" i="135"/>
  <c r="L11" i="135"/>
  <c r="K11" i="135"/>
  <c r="J11" i="135"/>
  <c r="I11" i="135"/>
  <c r="H11" i="135"/>
  <c r="G11" i="135"/>
  <c r="F11" i="135"/>
  <c r="E11" i="135"/>
  <c r="D11" i="135"/>
  <c r="C11" i="135"/>
  <c r="B11" i="135"/>
  <c r="N10" i="135"/>
  <c r="G4" i="135"/>
  <c r="Q50" i="117"/>
  <c r="P50" i="117"/>
  <c r="M50" i="117"/>
  <c r="L50" i="117"/>
  <c r="K50" i="117"/>
  <c r="J50" i="117"/>
  <c r="I50" i="117"/>
  <c r="H50" i="117"/>
  <c r="G50" i="117"/>
  <c r="F50" i="117"/>
  <c r="E50" i="117"/>
  <c r="D50" i="117"/>
  <c r="C50" i="117"/>
  <c r="B50" i="117"/>
  <c r="O49" i="117"/>
  <c r="R49" i="117" s="1"/>
  <c r="N49" i="117"/>
  <c r="N50" i="117" s="1"/>
  <c r="Q46" i="117"/>
  <c r="P46" i="117"/>
  <c r="M46" i="117"/>
  <c r="L46" i="117"/>
  <c r="K46" i="117"/>
  <c r="J46" i="117"/>
  <c r="I46" i="117"/>
  <c r="H46" i="117"/>
  <c r="G46" i="117"/>
  <c r="F46" i="117"/>
  <c r="E46" i="117"/>
  <c r="D46" i="117"/>
  <c r="C46" i="117"/>
  <c r="B46" i="117"/>
  <c r="O45" i="117"/>
  <c r="R45" i="117" s="1"/>
  <c r="N45" i="117"/>
  <c r="O44" i="117"/>
  <c r="N44" i="117"/>
  <c r="Q41" i="117"/>
  <c r="P41" i="117"/>
  <c r="M41" i="117"/>
  <c r="L41" i="117"/>
  <c r="K41" i="117"/>
  <c r="J41" i="117"/>
  <c r="I41" i="117"/>
  <c r="H41" i="117"/>
  <c r="G41" i="117"/>
  <c r="F41" i="117"/>
  <c r="E41" i="117"/>
  <c r="D41" i="117"/>
  <c r="C41" i="117"/>
  <c r="B41" i="117"/>
  <c r="O40" i="117"/>
  <c r="R40" i="117" s="1"/>
  <c r="N40" i="117"/>
  <c r="N41" i="117" s="1"/>
  <c r="Q37" i="117"/>
  <c r="P37" i="117"/>
  <c r="M37" i="117"/>
  <c r="L37" i="117"/>
  <c r="K37" i="117"/>
  <c r="J37" i="117"/>
  <c r="I37" i="117"/>
  <c r="H37" i="117"/>
  <c r="G37" i="117"/>
  <c r="F37" i="117"/>
  <c r="E37" i="117"/>
  <c r="D37" i="117"/>
  <c r="C37" i="117"/>
  <c r="B37" i="117"/>
  <c r="O36" i="117"/>
  <c r="R36" i="117" s="1"/>
  <c r="N36" i="117"/>
  <c r="O35" i="117"/>
  <c r="N35" i="117"/>
  <c r="P32" i="117"/>
  <c r="M32" i="117"/>
  <c r="L32" i="117"/>
  <c r="K32" i="117"/>
  <c r="J32" i="117"/>
  <c r="I32" i="117"/>
  <c r="H32" i="117"/>
  <c r="G32" i="117"/>
  <c r="F32" i="117"/>
  <c r="E32" i="117"/>
  <c r="D32" i="117"/>
  <c r="C32" i="117"/>
  <c r="B32" i="117"/>
  <c r="O31" i="117"/>
  <c r="R31" i="117" s="1"/>
  <c r="N31" i="117"/>
  <c r="O30" i="117"/>
  <c r="R30" i="117" s="1"/>
  <c r="N30" i="117"/>
  <c r="O29" i="117"/>
  <c r="R29" i="117" s="1"/>
  <c r="N29" i="117"/>
  <c r="O27" i="117"/>
  <c r="R27" i="117" s="1"/>
  <c r="N27" i="117"/>
  <c r="Q24" i="117"/>
  <c r="P24" i="117"/>
  <c r="M24" i="117"/>
  <c r="L24" i="117"/>
  <c r="K24" i="117"/>
  <c r="J24" i="117"/>
  <c r="I24" i="117"/>
  <c r="H24" i="117"/>
  <c r="G24" i="117"/>
  <c r="F24" i="117"/>
  <c r="E24" i="117"/>
  <c r="D24" i="117"/>
  <c r="C24" i="117"/>
  <c r="B24" i="117"/>
  <c r="O23" i="117"/>
  <c r="R23" i="117" s="1"/>
  <c r="N23" i="117"/>
  <c r="O22" i="117"/>
  <c r="R22" i="117" s="1"/>
  <c r="N22" i="117"/>
  <c r="O21" i="117"/>
  <c r="N21" i="117"/>
  <c r="Q18" i="117"/>
  <c r="P18" i="117"/>
  <c r="M18" i="117"/>
  <c r="L18" i="117"/>
  <c r="K18" i="117"/>
  <c r="J18" i="117"/>
  <c r="I18" i="117"/>
  <c r="H18" i="117"/>
  <c r="G18" i="117"/>
  <c r="F18" i="117"/>
  <c r="E18" i="117"/>
  <c r="D18" i="117"/>
  <c r="C18" i="117"/>
  <c r="B18" i="117"/>
  <c r="O17" i="117"/>
  <c r="R17" i="117" s="1"/>
  <c r="N17" i="117"/>
  <c r="O16" i="117"/>
  <c r="R16" i="117" s="1"/>
  <c r="N16" i="117"/>
  <c r="O15" i="117"/>
  <c r="R15" i="117" s="1"/>
  <c r="N15" i="117"/>
  <c r="Q12" i="117"/>
  <c r="P12" i="117"/>
  <c r="E12" i="117"/>
  <c r="D12" i="117"/>
  <c r="C12" i="117"/>
  <c r="B12" i="117"/>
  <c r="O11" i="117"/>
  <c r="G4" i="117"/>
  <c r="M13" i="131"/>
  <c r="L13" i="131"/>
  <c r="K13" i="131"/>
  <c r="J13" i="131"/>
  <c r="I13" i="131"/>
  <c r="G13" i="131"/>
  <c r="F13" i="131"/>
  <c r="E13" i="131"/>
  <c r="D13" i="131"/>
  <c r="C13" i="131"/>
  <c r="B13" i="131"/>
  <c r="G4" i="131"/>
  <c r="U47" i="36"/>
  <c r="U49" i="36" s="1"/>
  <c r="Q47" i="36"/>
  <c r="Q49" i="36" s="1"/>
  <c r="M47" i="36"/>
  <c r="M49" i="36" s="1"/>
  <c r="I47" i="36"/>
  <c r="I49" i="36" s="1"/>
  <c r="F47" i="36"/>
  <c r="F49" i="36" s="1"/>
  <c r="B47" i="36"/>
  <c r="B49" i="36" s="1"/>
  <c r="V42" i="36"/>
  <c r="R42" i="36"/>
  <c r="N42" i="36"/>
  <c r="Y40" i="36"/>
  <c r="U40" i="36"/>
  <c r="Q40" i="36"/>
  <c r="L40" i="36"/>
  <c r="K40" i="36"/>
  <c r="H40" i="36"/>
  <c r="G40" i="36"/>
  <c r="E40" i="36"/>
  <c r="D40" i="36"/>
  <c r="C40" i="36"/>
  <c r="Y39" i="36"/>
  <c r="U39" i="36"/>
  <c r="Q39" i="36"/>
  <c r="M39" i="36"/>
  <c r="I39" i="36"/>
  <c r="Y38" i="36"/>
  <c r="U38" i="36"/>
  <c r="Q38" i="36"/>
  <c r="M38" i="36"/>
  <c r="I38" i="36"/>
  <c r="Y37" i="36"/>
  <c r="U37" i="36"/>
  <c r="Q37" i="36"/>
  <c r="M37" i="36"/>
  <c r="I37" i="36"/>
  <c r="Y36" i="36"/>
  <c r="U36" i="36"/>
  <c r="Q36" i="36"/>
  <c r="M36" i="36"/>
  <c r="I36" i="36"/>
  <c r="Y35" i="36"/>
  <c r="U35" i="36"/>
  <c r="Q35" i="36"/>
  <c r="M35" i="36"/>
  <c r="I35" i="36"/>
  <c r="X33" i="36"/>
  <c r="X42" i="36" s="1"/>
  <c r="W33" i="36"/>
  <c r="W42" i="36" s="1"/>
  <c r="T33" i="36"/>
  <c r="T42" i="36" s="1"/>
  <c r="S33" i="36"/>
  <c r="S42" i="36" s="1"/>
  <c r="P33" i="36"/>
  <c r="P42" i="36" s="1"/>
  <c r="O33" i="36"/>
  <c r="L33" i="36"/>
  <c r="K33" i="36"/>
  <c r="H33" i="36"/>
  <c r="G33" i="36"/>
  <c r="D33" i="36"/>
  <c r="C33" i="36"/>
  <c r="C42" i="36" s="1"/>
  <c r="Y32" i="36"/>
  <c r="U32" i="36"/>
  <c r="Q32" i="36"/>
  <c r="M32" i="36"/>
  <c r="I32" i="36"/>
  <c r="E32" i="36"/>
  <c r="Q31" i="36"/>
  <c r="M31" i="36"/>
  <c r="I31" i="36"/>
  <c r="Q30" i="36"/>
  <c r="M30" i="36"/>
  <c r="I30" i="36"/>
  <c r="Q29" i="36"/>
  <c r="M29" i="36"/>
  <c r="I29" i="36"/>
  <c r="Y28" i="36"/>
  <c r="U28" i="36"/>
  <c r="Q28" i="36"/>
  <c r="M28" i="36"/>
  <c r="I28" i="36"/>
  <c r="E28" i="36"/>
  <c r="V20" i="36"/>
  <c r="V22" i="36" s="1"/>
  <c r="R20" i="36"/>
  <c r="R22" i="36" s="1"/>
  <c r="N20" i="36"/>
  <c r="N22" i="36" s="1"/>
  <c r="J20" i="36"/>
  <c r="J22" i="36" s="1"/>
  <c r="F20" i="36"/>
  <c r="F22" i="36" s="1"/>
  <c r="B20" i="36"/>
  <c r="B22" i="36" s="1"/>
  <c r="U14" i="36"/>
  <c r="Q14" i="36"/>
  <c r="M14" i="36"/>
  <c r="X13" i="36"/>
  <c r="W13" i="36"/>
  <c r="U13" i="36"/>
  <c r="T13" i="36"/>
  <c r="S13" i="36"/>
  <c r="Q13" i="36"/>
  <c r="P13" i="36"/>
  <c r="O13" i="36"/>
  <c r="M13" i="36"/>
  <c r="L13" i="36"/>
  <c r="K13" i="36"/>
  <c r="I13" i="36"/>
  <c r="H13" i="36"/>
  <c r="G13" i="36"/>
  <c r="E13" i="36"/>
  <c r="D13" i="36"/>
  <c r="Y11" i="36"/>
  <c r="Y10" i="36"/>
  <c r="Y9" i="36"/>
  <c r="X7" i="36"/>
  <c r="W7" i="36"/>
  <c r="T7" i="36"/>
  <c r="S7" i="36"/>
  <c r="P7" i="36"/>
  <c r="O7" i="36"/>
  <c r="L7" i="36"/>
  <c r="L15" i="36" s="1"/>
  <c r="K7" i="36"/>
  <c r="K15" i="36" s="1"/>
  <c r="H7" i="36"/>
  <c r="G7" i="36"/>
  <c r="D7" i="36"/>
  <c r="C7" i="36"/>
  <c r="C15" i="36" s="1"/>
  <c r="Y6" i="36"/>
  <c r="U6" i="36"/>
  <c r="Q6" i="36"/>
  <c r="M6" i="36"/>
  <c r="I6" i="36"/>
  <c r="E6" i="36"/>
  <c r="Y5" i="36"/>
  <c r="U5" i="36"/>
  <c r="Q5" i="36"/>
  <c r="M5" i="36"/>
  <c r="I5" i="36"/>
  <c r="E5" i="36"/>
  <c r="H3" i="35"/>
  <c r="O20" i="34"/>
  <c r="N20" i="34"/>
  <c r="O19" i="34"/>
  <c r="N19" i="34"/>
  <c r="O18" i="34"/>
  <c r="N18" i="34"/>
  <c r="H3" i="34"/>
  <c r="Q51" i="33"/>
  <c r="N51" i="33"/>
  <c r="K51" i="33"/>
  <c r="H51" i="33"/>
  <c r="E51" i="33"/>
  <c r="B51" i="33"/>
  <c r="S50" i="33"/>
  <c r="R50" i="33"/>
  <c r="P50" i="33"/>
  <c r="O50" i="33"/>
  <c r="M50" i="33"/>
  <c r="L50" i="33"/>
  <c r="J50" i="33"/>
  <c r="I50" i="33"/>
  <c r="G50" i="33"/>
  <c r="F50" i="33"/>
  <c r="D50" i="33"/>
  <c r="C50" i="33"/>
  <c r="S49" i="33"/>
  <c r="R49" i="33"/>
  <c r="P49" i="33"/>
  <c r="O49" i="33"/>
  <c r="M49" i="33"/>
  <c r="L49" i="33"/>
  <c r="J49" i="33"/>
  <c r="I49" i="33"/>
  <c r="G49" i="33"/>
  <c r="F49" i="33"/>
  <c r="D49" i="33"/>
  <c r="C49" i="33"/>
  <c r="S48" i="33"/>
  <c r="R48" i="33"/>
  <c r="P48" i="33"/>
  <c r="O48" i="33"/>
  <c r="M48" i="33"/>
  <c r="L48" i="33"/>
  <c r="J48" i="33"/>
  <c r="I48" i="33"/>
  <c r="G48" i="33"/>
  <c r="F48" i="33"/>
  <c r="D48" i="33"/>
  <c r="C48" i="33"/>
  <c r="S47" i="33"/>
  <c r="R47" i="33"/>
  <c r="P47" i="33"/>
  <c r="O47" i="33"/>
  <c r="M47" i="33"/>
  <c r="L47" i="33"/>
  <c r="J47" i="33"/>
  <c r="I47" i="33"/>
  <c r="G47" i="33"/>
  <c r="D47" i="33"/>
  <c r="C47" i="33"/>
  <c r="S46" i="33"/>
  <c r="R46" i="33"/>
  <c r="P46" i="33"/>
  <c r="O46" i="33"/>
  <c r="M46" i="33"/>
  <c r="L46" i="33"/>
  <c r="J46" i="33"/>
  <c r="I46" i="33"/>
  <c r="G46" i="33"/>
  <c r="F46" i="33"/>
  <c r="D46" i="33"/>
  <c r="C46" i="33"/>
  <c r="S45" i="33"/>
  <c r="R45" i="33"/>
  <c r="P45" i="33"/>
  <c r="O45" i="33"/>
  <c r="M45" i="33"/>
  <c r="L45" i="33"/>
  <c r="J45" i="33"/>
  <c r="I45" i="33"/>
  <c r="G45" i="33"/>
  <c r="F45" i="33"/>
  <c r="D45" i="33"/>
  <c r="S44" i="33"/>
  <c r="R44" i="33"/>
  <c r="P44" i="33"/>
  <c r="O44" i="33"/>
  <c r="M44" i="33"/>
  <c r="L44" i="33"/>
  <c r="J44" i="33"/>
  <c r="I44" i="33"/>
  <c r="G44" i="33"/>
  <c r="F44" i="33"/>
  <c r="D44" i="33"/>
  <c r="C44" i="33"/>
  <c r="S43" i="33"/>
  <c r="R43" i="33"/>
  <c r="P43" i="33"/>
  <c r="O43" i="33"/>
  <c r="M43" i="33"/>
  <c r="L43" i="33"/>
  <c r="J43" i="33"/>
  <c r="I43" i="33"/>
  <c r="G43" i="33"/>
  <c r="D43" i="33"/>
  <c r="C43" i="33"/>
  <c r="S42" i="33"/>
  <c r="R42" i="33"/>
  <c r="P42" i="33"/>
  <c r="O42" i="33"/>
  <c r="M42" i="33"/>
  <c r="L42" i="33"/>
  <c r="J42" i="33"/>
  <c r="I42" i="33"/>
  <c r="G42" i="33"/>
  <c r="F42" i="33"/>
  <c r="D42" i="33"/>
  <c r="C42" i="33"/>
  <c r="S41" i="33"/>
  <c r="R41" i="33"/>
  <c r="P41" i="33"/>
  <c r="O41" i="33"/>
  <c r="M41" i="33"/>
  <c r="L41" i="33"/>
  <c r="J41" i="33"/>
  <c r="I41" i="33"/>
  <c r="G41" i="33"/>
  <c r="F41" i="33"/>
  <c r="D41" i="33"/>
  <c r="C41" i="33"/>
  <c r="S37" i="33"/>
  <c r="R37" i="33"/>
  <c r="P37" i="33"/>
  <c r="O37" i="33"/>
  <c r="M37" i="33"/>
  <c r="L37" i="33"/>
  <c r="J37" i="33"/>
  <c r="I37" i="33"/>
  <c r="G37" i="33"/>
  <c r="F37" i="33"/>
  <c r="D37" i="33"/>
  <c r="Q35" i="33"/>
  <c r="N35" i="33"/>
  <c r="N52" i="33" s="1"/>
  <c r="K35" i="33"/>
  <c r="H35" i="33"/>
  <c r="H52" i="33" s="1"/>
  <c r="B35" i="33"/>
  <c r="S34" i="33"/>
  <c r="S35" i="33" s="1"/>
  <c r="R34" i="33"/>
  <c r="R35" i="33" s="1"/>
  <c r="P34" i="33"/>
  <c r="P35" i="33" s="1"/>
  <c r="O34" i="33"/>
  <c r="O35" i="33" s="1"/>
  <c r="M34" i="33"/>
  <c r="M35" i="33" s="1"/>
  <c r="L34" i="33"/>
  <c r="L35" i="33" s="1"/>
  <c r="J34" i="33"/>
  <c r="J35" i="33" s="1"/>
  <c r="I34" i="33"/>
  <c r="I35" i="33" s="1"/>
  <c r="G34" i="33"/>
  <c r="G35" i="33" s="1"/>
  <c r="F34" i="33"/>
  <c r="F35" i="33" s="1"/>
  <c r="D34" i="33"/>
  <c r="D35" i="33" s="1"/>
  <c r="C34" i="33"/>
  <c r="C35" i="33" s="1"/>
  <c r="C30" i="33"/>
  <c r="Q26" i="33"/>
  <c r="N26" i="33"/>
  <c r="K26" i="33"/>
  <c r="H26" i="33"/>
  <c r="E26" i="33"/>
  <c r="S25" i="33"/>
  <c r="R25" i="33"/>
  <c r="P25" i="33"/>
  <c r="O25" i="33"/>
  <c r="M25" i="33"/>
  <c r="L25" i="33"/>
  <c r="J25" i="33"/>
  <c r="I25" i="33"/>
  <c r="G25" i="33"/>
  <c r="F25" i="33"/>
  <c r="D25" i="33"/>
  <c r="C25" i="33"/>
  <c r="S24" i="33"/>
  <c r="R24" i="33"/>
  <c r="P24" i="33"/>
  <c r="O24" i="33"/>
  <c r="M24" i="33"/>
  <c r="L24" i="33"/>
  <c r="J24" i="33"/>
  <c r="I24" i="33"/>
  <c r="G24" i="33"/>
  <c r="F24" i="33"/>
  <c r="D24" i="33"/>
  <c r="C24" i="33"/>
  <c r="S23" i="33"/>
  <c r="R23" i="33"/>
  <c r="P23" i="33"/>
  <c r="M23" i="33"/>
  <c r="J23" i="33"/>
  <c r="I23" i="33"/>
  <c r="G23" i="33"/>
  <c r="F23" i="33"/>
  <c r="B23" i="33"/>
  <c r="B26" i="33" s="1"/>
  <c r="S22" i="33"/>
  <c r="R22" i="33"/>
  <c r="P22" i="33"/>
  <c r="O22" i="33"/>
  <c r="M22" i="33"/>
  <c r="L22" i="33"/>
  <c r="J22" i="33"/>
  <c r="I22" i="33"/>
  <c r="G22" i="33"/>
  <c r="F22" i="33"/>
  <c r="D22" i="33"/>
  <c r="C22" i="33"/>
  <c r="S21" i="33"/>
  <c r="R21" i="33"/>
  <c r="P21" i="33"/>
  <c r="O21" i="33"/>
  <c r="M21" i="33"/>
  <c r="L21" i="33"/>
  <c r="J21" i="33"/>
  <c r="I21" i="33"/>
  <c r="G21" i="33"/>
  <c r="F21" i="33"/>
  <c r="D21" i="33"/>
  <c r="S20" i="33"/>
  <c r="R20" i="33"/>
  <c r="P20" i="33"/>
  <c r="O20" i="33"/>
  <c r="M20" i="33"/>
  <c r="L20" i="33"/>
  <c r="J20" i="33"/>
  <c r="I20" i="33"/>
  <c r="G20" i="33"/>
  <c r="F20" i="33"/>
  <c r="D20" i="33"/>
  <c r="C20" i="33"/>
  <c r="S19" i="33"/>
  <c r="R19" i="33"/>
  <c r="P19" i="33"/>
  <c r="O19" i="33"/>
  <c r="M19" i="33"/>
  <c r="L19" i="33"/>
  <c r="J19" i="33"/>
  <c r="I19" i="33"/>
  <c r="G19" i="33"/>
  <c r="F19" i="33"/>
  <c r="D19" i="33"/>
  <c r="C19" i="33"/>
  <c r="S18" i="33"/>
  <c r="R18" i="33"/>
  <c r="P18" i="33"/>
  <c r="O18" i="33"/>
  <c r="M18" i="33"/>
  <c r="L18" i="33"/>
  <c r="J18" i="33"/>
  <c r="I18" i="33"/>
  <c r="G18" i="33"/>
  <c r="F18" i="33"/>
  <c r="D18" i="33"/>
  <c r="C18" i="33"/>
  <c r="S17" i="33"/>
  <c r="R17" i="33"/>
  <c r="P17" i="33"/>
  <c r="O17" i="33"/>
  <c r="M17" i="33"/>
  <c r="L17" i="33"/>
  <c r="J17" i="33"/>
  <c r="I17" i="33"/>
  <c r="G17" i="33"/>
  <c r="F17" i="33"/>
  <c r="D17" i="33"/>
  <c r="C17" i="33"/>
  <c r="S16" i="33"/>
  <c r="R16" i="33"/>
  <c r="P16" i="33"/>
  <c r="O16" i="33"/>
  <c r="M16" i="33"/>
  <c r="L16" i="33"/>
  <c r="J16" i="33"/>
  <c r="I16" i="33"/>
  <c r="G16" i="33"/>
  <c r="F16" i="33"/>
  <c r="D16" i="33"/>
  <c r="C16" i="33"/>
  <c r="S12" i="33"/>
  <c r="R12" i="33"/>
  <c r="P12" i="33"/>
  <c r="O12" i="33"/>
  <c r="M12" i="33"/>
  <c r="L12" i="33"/>
  <c r="J12" i="33"/>
  <c r="I12" i="33"/>
  <c r="G12" i="33"/>
  <c r="F12" i="33"/>
  <c r="D12" i="33"/>
  <c r="C12" i="33"/>
  <c r="Q10" i="33"/>
  <c r="N10" i="33"/>
  <c r="K10" i="33"/>
  <c r="H10" i="33"/>
  <c r="E10" i="33"/>
  <c r="B10" i="33"/>
  <c r="S9" i="33"/>
  <c r="S10" i="33" s="1"/>
  <c r="R9" i="33"/>
  <c r="R10" i="33" s="1"/>
  <c r="P9" i="33"/>
  <c r="P10" i="33" s="1"/>
  <c r="O9" i="33"/>
  <c r="O10" i="33" s="1"/>
  <c r="M9" i="33"/>
  <c r="M10" i="33" s="1"/>
  <c r="L9" i="33"/>
  <c r="L10" i="33" s="1"/>
  <c r="J9" i="33"/>
  <c r="J10" i="33" s="1"/>
  <c r="I9" i="33"/>
  <c r="I10" i="33" s="1"/>
  <c r="G9" i="33"/>
  <c r="G10" i="33" s="1"/>
  <c r="F9" i="33"/>
  <c r="F10" i="33" s="1"/>
  <c r="D10" i="33"/>
  <c r="C9" i="33"/>
  <c r="C10" i="33" s="1"/>
  <c r="F4" i="33"/>
  <c r="F30" i="33" s="1"/>
  <c r="D4" i="33"/>
  <c r="D30" i="33" s="1"/>
  <c r="K52" i="33" l="1"/>
  <c r="B27" i="33"/>
  <c r="L51" i="33"/>
  <c r="D51" i="33"/>
  <c r="D52" i="33" s="1"/>
  <c r="B52" i="33"/>
  <c r="E52" i="33"/>
  <c r="Q52" i="33"/>
  <c r="H27" i="33"/>
  <c r="F51" i="33"/>
  <c r="F52" i="33" s="1"/>
  <c r="G51" i="33"/>
  <c r="G52" i="33" s="1"/>
  <c r="I51" i="33"/>
  <c r="I52" i="33" s="1"/>
  <c r="M51" i="33"/>
  <c r="M52" i="33" s="1"/>
  <c r="R51" i="33"/>
  <c r="R52" i="33" s="1"/>
  <c r="J51" i="33"/>
  <c r="J52" i="33" s="1"/>
  <c r="H64" i="119"/>
  <c r="P15" i="36"/>
  <c r="C51" i="33"/>
  <c r="C52" i="33" s="1"/>
  <c r="I40" i="36"/>
  <c r="G42" i="36"/>
  <c r="E27" i="33"/>
  <c r="Q27" i="33"/>
  <c r="D42" i="36"/>
  <c r="N27" i="33"/>
  <c r="Q7" i="36"/>
  <c r="Q15" i="36" s="1"/>
  <c r="H15" i="36"/>
  <c r="X15" i="36"/>
  <c r="I53" i="117"/>
  <c r="N37" i="117"/>
  <c r="G16" i="135"/>
  <c r="K16" i="135"/>
  <c r="G4" i="33"/>
  <c r="G30" i="33" s="1"/>
  <c r="S15" i="36"/>
  <c r="Y13" i="36"/>
  <c r="H42" i="36"/>
  <c r="O37" i="117"/>
  <c r="R37" i="117" s="1"/>
  <c r="D16" i="135"/>
  <c r="H16" i="135"/>
  <c r="L16" i="135"/>
  <c r="D23" i="33"/>
  <c r="D26" i="33" s="1"/>
  <c r="D27" i="33" s="1"/>
  <c r="I33" i="36"/>
  <c r="P53" i="117"/>
  <c r="L33" i="120"/>
  <c r="N23" i="120"/>
  <c r="N30" i="120"/>
  <c r="M7" i="36"/>
  <c r="M15" i="36" s="1"/>
  <c r="E7" i="36"/>
  <c r="E15" i="36" s="1"/>
  <c r="U7" i="36"/>
  <c r="U15" i="36" s="1"/>
  <c r="M40" i="36"/>
  <c r="O46" i="117"/>
  <c r="R46" i="117" s="1"/>
  <c r="Q53" i="117"/>
  <c r="C16" i="135"/>
  <c r="B16" i="135"/>
  <c r="F16" i="135"/>
  <c r="J16" i="135"/>
  <c r="D33" i="120"/>
  <c r="H33" i="120"/>
  <c r="B30" i="129"/>
  <c r="F30" i="129"/>
  <c r="J30" i="129"/>
  <c r="L64" i="119"/>
  <c r="S51" i="33"/>
  <c r="S52" i="33" s="1"/>
  <c r="K27" i="33"/>
  <c r="I64" i="119"/>
  <c r="M64" i="119"/>
  <c r="D64" i="119"/>
  <c r="E64" i="119"/>
  <c r="N46" i="117"/>
  <c r="N32" i="117"/>
  <c r="E53" i="117"/>
  <c r="N24" i="117"/>
  <c r="N18" i="117"/>
  <c r="G53" i="117"/>
  <c r="C53" i="117"/>
  <c r="E33" i="120"/>
  <c r="O24" i="117"/>
  <c r="R24" i="117" s="1"/>
  <c r="R21" i="117"/>
  <c r="E33" i="36"/>
  <c r="E42" i="36" s="1"/>
  <c r="Q33" i="36"/>
  <c r="Q42" i="36" s="1"/>
  <c r="B53" i="117"/>
  <c r="F53" i="117"/>
  <c r="J53" i="117"/>
  <c r="O32" i="117"/>
  <c r="R32" i="117" s="1"/>
  <c r="N11" i="135"/>
  <c r="N16" i="135" s="1"/>
  <c r="E16" i="135"/>
  <c r="I16" i="135"/>
  <c r="M16" i="135"/>
  <c r="N63" i="119"/>
  <c r="B64" i="119"/>
  <c r="F64" i="119"/>
  <c r="J64" i="119"/>
  <c r="C30" i="129"/>
  <c r="G30" i="129"/>
  <c r="K30" i="129"/>
  <c r="N18" i="129"/>
  <c r="O51" i="33"/>
  <c r="O52" i="33" s="1"/>
  <c r="I7" i="36"/>
  <c r="I15" i="36" s="1"/>
  <c r="Y7" i="36"/>
  <c r="D15" i="36"/>
  <c r="T15" i="36"/>
  <c r="L53" i="117"/>
  <c r="O18" i="117"/>
  <c r="R18" i="117" s="1"/>
  <c r="O41" i="117"/>
  <c r="R41" i="117" s="1"/>
  <c r="O50" i="117"/>
  <c r="R50" i="117" s="1"/>
  <c r="C64" i="119"/>
  <c r="G64" i="119"/>
  <c r="F33" i="120"/>
  <c r="J33" i="120"/>
  <c r="I33" i="120"/>
  <c r="M33" i="120"/>
  <c r="D30" i="129"/>
  <c r="H30" i="129"/>
  <c r="L30" i="129"/>
  <c r="N22" i="129"/>
  <c r="G15" i="36"/>
  <c r="O15" i="36"/>
  <c r="W15" i="36"/>
  <c r="M33" i="36"/>
  <c r="Y33" i="36"/>
  <c r="Y42" i="36" s="1"/>
  <c r="L42" i="36"/>
  <c r="D53" i="117"/>
  <c r="H53" i="117"/>
  <c r="M53" i="117"/>
  <c r="R44" i="117"/>
  <c r="N39" i="119"/>
  <c r="N44" i="119"/>
  <c r="N49" i="119"/>
  <c r="C33" i="120"/>
  <c r="G33" i="120"/>
  <c r="K15" i="120"/>
  <c r="K33" i="120" s="1"/>
  <c r="N19" i="120"/>
  <c r="E30" i="129"/>
  <c r="I30" i="129"/>
  <c r="M30" i="129"/>
  <c r="N27" i="129"/>
  <c r="P51" i="33"/>
  <c r="P52" i="33" s="1"/>
  <c r="L52" i="33"/>
  <c r="O12" i="117"/>
  <c r="R11" i="117"/>
  <c r="P26" i="33"/>
  <c r="P27" i="33" s="1"/>
  <c r="G26" i="33"/>
  <c r="G27" i="33" s="1"/>
  <c r="S26" i="33"/>
  <c r="S27" i="33" s="1"/>
  <c r="K42" i="36"/>
  <c r="O42" i="36"/>
  <c r="M26" i="33"/>
  <c r="M27" i="33" s="1"/>
  <c r="I26" i="33"/>
  <c r="I27" i="33" s="1"/>
  <c r="O26" i="33"/>
  <c r="O27" i="33" s="1"/>
  <c r="C23" i="33"/>
  <c r="C26" i="33" s="1"/>
  <c r="C27" i="33" s="1"/>
  <c r="U33" i="36"/>
  <c r="U42" i="36" s="1"/>
  <c r="R35" i="117"/>
  <c r="K39" i="119"/>
  <c r="K64" i="119" s="1"/>
  <c r="N11" i="117"/>
  <c r="N12" i="117" s="1"/>
  <c r="K53" i="117"/>
  <c r="B33" i="120"/>
  <c r="J26" i="33"/>
  <c r="J27" i="33" s="1"/>
  <c r="I4" i="33"/>
  <c r="F26" i="33"/>
  <c r="F27" i="33" s="1"/>
  <c r="L26" i="33"/>
  <c r="L27" i="33" s="1"/>
  <c r="R26" i="33"/>
  <c r="R27" i="33" s="1"/>
  <c r="N14" i="129"/>
  <c r="I42" i="36" l="1"/>
  <c r="M42" i="36"/>
  <c r="N53" i="117"/>
  <c r="Y15" i="36"/>
  <c r="N30" i="129"/>
  <c r="N15" i="120"/>
  <c r="N33" i="120"/>
  <c r="N64" i="119"/>
  <c r="I30" i="33"/>
  <c r="L4" i="33"/>
  <c r="J4" i="33"/>
  <c r="J30" i="33" s="1"/>
  <c r="O53" i="117"/>
  <c r="R53" i="117" s="1"/>
  <c r="R12" i="117"/>
  <c r="L30" i="33" l="1"/>
  <c r="O4" i="33"/>
  <c r="M4" i="33"/>
  <c r="M30" i="33" s="1"/>
  <c r="O30" i="33" l="1"/>
  <c r="R4" i="33"/>
  <c r="P4" i="33"/>
  <c r="P30" i="33" s="1"/>
  <c r="R30" i="33" l="1"/>
  <c r="S4" i="33"/>
  <c r="S30" i="33" s="1"/>
</calcChain>
</file>

<file path=xl/sharedStrings.xml><?xml version="1.0" encoding="utf-8"?>
<sst xmlns="http://schemas.openxmlformats.org/spreadsheetml/2006/main" count="843" uniqueCount="356">
  <si>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</si>
  <si>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</si>
  <si>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</si>
  <si>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</si>
  <si>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</si>
  <si>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</si>
  <si>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</si>
  <si>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</si>
  <si>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</si>
  <si>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</si>
  <si>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</si>
  <si>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</si>
  <si>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BIP</t>
  </si>
  <si>
    <t xml:space="preserve"> </t>
  </si>
  <si>
    <t>OBMC</t>
  </si>
  <si>
    <t>Service Accounts</t>
  </si>
  <si>
    <t>Year-to-Date Total Cost</t>
  </si>
  <si>
    <t>Annual Total Cost</t>
  </si>
  <si>
    <t>Cost Item</t>
  </si>
  <si>
    <t>Date</t>
  </si>
  <si>
    <t xml:space="preserve">  Sub-Total Interruptible</t>
  </si>
  <si>
    <t>Programs</t>
  </si>
  <si>
    <t>Interruptible/Reliability</t>
  </si>
  <si>
    <t>Total All Programs</t>
  </si>
  <si>
    <t>Event Beginning:End</t>
  </si>
  <si>
    <t>Notes:</t>
  </si>
  <si>
    <t>Total Incremental Cost</t>
  </si>
  <si>
    <t>SLRP</t>
  </si>
  <si>
    <t xml:space="preserve"> Budget Category 1 Total</t>
  </si>
  <si>
    <t xml:space="preserve"> Budget Category 2 Total</t>
  </si>
  <si>
    <t>Capacity Bidding Program</t>
  </si>
  <si>
    <t>Event No.</t>
  </si>
  <si>
    <t xml:space="preserve">  Sub-Total Price Response</t>
  </si>
  <si>
    <t>Category 2:  Price Responsive Programs</t>
  </si>
  <si>
    <t xml:space="preserve"> Budget Category 4 Total</t>
  </si>
  <si>
    <t xml:space="preserve"> Budget Category 5 Total</t>
  </si>
  <si>
    <t xml:space="preserve"> Budget Category 6 Total</t>
  </si>
  <si>
    <t xml:space="preserve"> Budget Category 7 Total</t>
  </si>
  <si>
    <t xml:space="preserve"> Budget Category 8 Total</t>
  </si>
  <si>
    <t xml:space="preserve"> Budget Category 10 Total</t>
  </si>
  <si>
    <t>Price Responsive</t>
  </si>
  <si>
    <t>Program</t>
  </si>
  <si>
    <t xml:space="preserve">August </t>
  </si>
  <si>
    <t xml:space="preserve">September </t>
  </si>
  <si>
    <t xml:space="preserve">November </t>
  </si>
  <si>
    <t>Percent Funding</t>
  </si>
  <si>
    <t>FUND SHIFTING DOCUMENTATION PER DECISION 09-08-027 ORDERING PARAGRAPH 35</t>
  </si>
  <si>
    <t>The utilities shall document the amount of and reason for each shift in their monthly demand response reports.</t>
  </si>
  <si>
    <t>Fund Shift</t>
  </si>
  <si>
    <t>Rationale for Fundshift</t>
  </si>
  <si>
    <t>Programs Impacted</t>
  </si>
  <si>
    <t>Program Category</t>
  </si>
  <si>
    <t>Total</t>
  </si>
  <si>
    <t>Year-to-Date Event Summary</t>
  </si>
  <si>
    <t>General Program</t>
  </si>
  <si>
    <t>CPP-D</t>
  </si>
  <si>
    <t>Summer Saver Residential</t>
  </si>
  <si>
    <t>Summer Saver Commercial</t>
  </si>
  <si>
    <t xml:space="preserve">CBP - Day-Ahead </t>
  </si>
  <si>
    <t xml:space="preserve">CBP - Day-Of </t>
  </si>
  <si>
    <t>Commercial Customers &lt; 100kw</t>
  </si>
  <si>
    <t>Programs in General Rate Case</t>
  </si>
  <si>
    <t>Administrative (O&amp;M)</t>
  </si>
  <si>
    <t xml:space="preserve">AL-TOU-CP </t>
  </si>
  <si>
    <t>Peak Generation (RBRP)</t>
  </si>
  <si>
    <t xml:space="preserve">  Total Administrative (O&amp;M)</t>
  </si>
  <si>
    <t>Capital</t>
  </si>
  <si>
    <t xml:space="preserve">  Total Capital</t>
  </si>
  <si>
    <t>Measurement and Evaluation</t>
  </si>
  <si>
    <t xml:space="preserve">Peak Generation (RBRP) </t>
  </si>
  <si>
    <t>Total M&amp;E</t>
  </si>
  <si>
    <t>Customer Incentives</t>
  </si>
  <si>
    <t>Total Customer Incentives</t>
  </si>
  <si>
    <t xml:space="preserve">Revenue from Penalties </t>
  </si>
  <si>
    <t>Total GRC Program Costs</t>
  </si>
  <si>
    <t>Year-to-Date Cost</t>
  </si>
  <si>
    <t>Base Interruptible Program</t>
  </si>
  <si>
    <t>Technology Incentives</t>
  </si>
  <si>
    <t>Emerging Markets/Technologies</t>
  </si>
  <si>
    <t>Permanent Load Shifting</t>
  </si>
  <si>
    <t xml:space="preserve">  Total Administrative (O&amp;M) </t>
  </si>
  <si>
    <t xml:space="preserve">Capital </t>
  </si>
  <si>
    <t>Emerging Markets</t>
  </si>
  <si>
    <t xml:space="preserve">  Total Capital </t>
  </si>
  <si>
    <t xml:space="preserve">Measurement and Evaluation </t>
  </si>
  <si>
    <t xml:space="preserve">Summer Saver </t>
  </si>
  <si>
    <t xml:space="preserve">Total M&amp;E </t>
  </si>
  <si>
    <t xml:space="preserve">Base Interruptible Program </t>
  </si>
  <si>
    <t xml:space="preserve">Total </t>
  </si>
  <si>
    <t>Base Interruptible Program (BIP)</t>
  </si>
  <si>
    <t>Capacity Bidding Program (CBP)</t>
  </si>
  <si>
    <t>Emerging Technologies (ET)</t>
  </si>
  <si>
    <t>Ex Ante Estimated MW</t>
  </si>
  <si>
    <t>Ex Post Estimated MW</t>
  </si>
  <si>
    <t>Price Response</t>
  </si>
  <si>
    <t>Average Ex Ante Load Impact kW / Customer</t>
  </si>
  <si>
    <t>Eligibility Criteria (Refer to tariff for specifics)</t>
  </si>
  <si>
    <t>Average Ex Post Load Impact kW / Customer</t>
  </si>
  <si>
    <t>TA Identified MWs</t>
  </si>
  <si>
    <t>Auto DR Verified MWs</t>
  </si>
  <si>
    <t>TI Verified MWs</t>
  </si>
  <si>
    <t>Total Technology MWs</t>
  </si>
  <si>
    <t>CBP</t>
  </si>
  <si>
    <t>TA (may also be enrolled in TI and AutoDR)</t>
  </si>
  <si>
    <t>Total TA MWs</t>
  </si>
  <si>
    <t>AMP</t>
  </si>
  <si>
    <t>DBP</t>
  </si>
  <si>
    <t>Peak Choice - Best Effort</t>
  </si>
  <si>
    <t>Peak Choice - Committed</t>
  </si>
  <si>
    <t>PTR</t>
  </si>
  <si>
    <t>Category 1:  Reliability Programs</t>
  </si>
  <si>
    <t>Peak Time Rebate (PTR)</t>
  </si>
  <si>
    <t>Category 4:  Emerging &amp; Enabling Technologies</t>
  </si>
  <si>
    <t>Small Customer Technology Incentives (SCTD)</t>
  </si>
  <si>
    <t xml:space="preserve">Category 5:  Pilots </t>
  </si>
  <si>
    <t>Category 6:  Evaluation, Measurement &amp; Verification</t>
  </si>
  <si>
    <t>DRMEC</t>
  </si>
  <si>
    <t>Category 7:  Marketing Education &amp; Outreach</t>
  </si>
  <si>
    <t>Category 8:  DR System Support Activities</t>
  </si>
  <si>
    <t>Regulatory Policy &amp; Program Support</t>
  </si>
  <si>
    <t>IT Infrastructure &amp; System Support</t>
  </si>
  <si>
    <t>Category 10:  Special Projects</t>
  </si>
  <si>
    <t>SCTD</t>
  </si>
  <si>
    <t>Authorized Budget (if Applicable)</t>
  </si>
  <si>
    <t>Carryover Expenditures to Date 2012 - 2014</t>
  </si>
  <si>
    <t xml:space="preserve">I. STATEWIDE MARKETING </t>
  </si>
  <si>
    <t xml:space="preserve">I. TOTAL STATEWIDE MARKETING </t>
  </si>
  <si>
    <t>Customer Research</t>
  </si>
  <si>
    <t>Collateral- Development, Printing, Distribution etc. (all non-labor costs)</t>
  </si>
  <si>
    <t>Paid Media</t>
  </si>
  <si>
    <t>Other Costs</t>
  </si>
  <si>
    <t>Labor</t>
  </si>
  <si>
    <t>II. TOTAL UTILITY MARKETING BY ACTIVITY</t>
  </si>
  <si>
    <t xml:space="preserve">III. UTILITY MARKETING BY ITEMIZED COST </t>
  </si>
  <si>
    <t xml:space="preserve">III. TOTAL UTILITY MARKETING BY ITEMIZED COST </t>
  </si>
  <si>
    <t>IV. UTILITY MARKETING BY CUSTOMER SEGMENT</t>
  </si>
  <si>
    <t>Large Commercial and Industrial</t>
  </si>
  <si>
    <t>Small and Medium Commercial</t>
  </si>
  <si>
    <t>Residential</t>
  </si>
  <si>
    <t>IV. TOTAL UTILITY MARKETING BY CUSTOMER SEGMENT</t>
  </si>
  <si>
    <t>Small Customer Technology Deployment</t>
  </si>
  <si>
    <t>Customer Awareness, Education and Outreach (CEAO - DR)</t>
  </si>
  <si>
    <t xml:space="preserve">Reduce Your Use (PTR) </t>
  </si>
  <si>
    <t>PTR Residential</t>
  </si>
  <si>
    <t>Eligible Accounts as of Aug 31, 2012</t>
  </si>
  <si>
    <t>SW-COM-Customer Services (TA)</t>
  </si>
  <si>
    <t>SW-IND-Customer Services (TA)</t>
  </si>
  <si>
    <t>Local-IDSM-ME&amp;O-Behavioral Programs</t>
  </si>
  <si>
    <t>Local-IDSM-ME&amp;O-Local Marketing</t>
  </si>
  <si>
    <t xml:space="preserve">DBP </t>
  </si>
  <si>
    <t>Agricultural</t>
  </si>
  <si>
    <t>TOU-A-P Small Commercial</t>
  </si>
  <si>
    <t>Local-IDSM-ME&amp;O-Small Commercial Behavior</t>
  </si>
  <si>
    <t>Information Technology</t>
  </si>
  <si>
    <t>Regulatory Policy</t>
  </si>
  <si>
    <t xml:space="preserve">IOU Administrative Costs </t>
  </si>
  <si>
    <t>Statewide ME&amp;O contract</t>
  </si>
  <si>
    <t>TOTAL AUTHORIZED UTILITY MARKETING BUDGET FOR 2015-2016</t>
  </si>
  <si>
    <t>Local Marketing Education and Outreach</t>
  </si>
  <si>
    <t xml:space="preserve">Local IDSM Marketing </t>
  </si>
  <si>
    <t>SCTD Residential</t>
  </si>
  <si>
    <t>SCTD Commercial</t>
  </si>
  <si>
    <t>Non-residential customers on TOU rates</t>
  </si>
  <si>
    <t>Customers on TOU rates</t>
  </si>
  <si>
    <t>Detailed Breakdown of MWs To Date in TA/Auto DR/TI Programs (A)</t>
  </si>
  <si>
    <t xml:space="preserve">CPP-D </t>
  </si>
  <si>
    <t>·         TA Identified MW</t>
  </si>
  <si>
    <t>Represents identified MW for service accounts from completed TA in accumulative value (may or may not be enrolled in DR).</t>
  </si>
  <si>
    <t>·         AutoDR Verified MW</t>
  </si>
  <si>
    <t>Represents verified/tested MW for service accounts from complete TI (i.e. must be enrolled in DR) and must be Auto DR in accumulative value.</t>
  </si>
  <si>
    <t>·         TI Verified MW</t>
  </si>
  <si>
    <t>Represents verified MW for service accounts from completed TI (i.e. must be enrolled in DR) but not AutoDR in accumulative value; MW reported here not necessarily amount enrolled in DR.</t>
  </si>
  <si>
    <t>·         Total Technology MW</t>
  </si>
  <si>
    <t>Represents the sum of verified MW associated with the service accounts from the completed TI (i.e. must be enrolled in DR), including Auto DR and non-Auto DR.</t>
  </si>
  <si>
    <t>Demand Response Auction Mechanism Pilot (DRAM)</t>
  </si>
  <si>
    <t>ddd</t>
  </si>
  <si>
    <t>DRAM</t>
  </si>
  <si>
    <t>SW-ME&amp;O</t>
  </si>
  <si>
    <t>Total DPDRMA Program Costs</t>
  </si>
  <si>
    <t xml:space="preserve">Notes: </t>
  </si>
  <si>
    <t>AL-TOU-CP</t>
  </si>
  <si>
    <t>- Effective May 2016, Capacity Bidding will report the number of nominations not enrollments.</t>
  </si>
  <si>
    <t>II. UTILITY MARKETING BY ACTIVITY</t>
  </si>
  <si>
    <t>SUBSCRIPTION STATISTICS - ENROLLED MWs</t>
  </si>
  <si>
    <t>YEAR TO DATE PROGRAM EXPENDITURES</t>
  </si>
  <si>
    <t>MARKETING, EDUCATION &amp; OUTREACH</t>
  </si>
  <si>
    <t>FUND SHIFT LOG</t>
  </si>
  <si>
    <t>TOTAL COST AND AMDRMA ACCOUNT BALANCES ($000)</t>
  </si>
  <si>
    <t>GENERAL RATE CASE PROGRAMS ($000)</t>
  </si>
  <si>
    <t>DIRECT PARTICIPATION DR MEMO ACCOUNT ($000)</t>
  </si>
  <si>
    <t>EVENT SUMMARY</t>
  </si>
  <si>
    <t>Year-to Date 2017 Expenditures</t>
  </si>
  <si>
    <t>Program-to-Date Total Expenditures 2017</t>
  </si>
  <si>
    <t>1-Year Funding</t>
  </si>
  <si>
    <t xml:space="preserve">Research </t>
  </si>
  <si>
    <t>Summer Saver</t>
  </si>
  <si>
    <t>Armed Forces Pilot</t>
  </si>
  <si>
    <t>OverGeneration Pilot</t>
  </si>
  <si>
    <t>Local Marketing Education &amp; Outreach</t>
  </si>
  <si>
    <t>2017 Funding Cycle Customer Communication, Marketing, and Outreach</t>
  </si>
  <si>
    <t>OverGen Pilot</t>
  </si>
  <si>
    <t>Eligible Accounts as of January 2017</t>
  </si>
  <si>
    <t>Eligible Accounts as January 2017</t>
  </si>
  <si>
    <t>Event Trigger</t>
  </si>
  <si>
    <t xml:space="preserve">AMDRMA Account End of Month Balance for WG2 </t>
  </si>
  <si>
    <t>Research</t>
  </si>
  <si>
    <t xml:space="preserve">General Administration </t>
  </si>
  <si>
    <t xml:space="preserve">Capacity Bidding Program </t>
  </si>
  <si>
    <t>TOU-DR-P Voluntary Residential</t>
  </si>
  <si>
    <t>CPP-D (Large and Medium customers)</t>
  </si>
  <si>
    <t>Jan</t>
  </si>
  <si>
    <t>Feb</t>
  </si>
  <si>
    <t xml:space="preserve">May </t>
  </si>
  <si>
    <t>AFP</t>
  </si>
  <si>
    <t>Overgeneration Pilot</t>
  </si>
  <si>
    <t>- Permanent Load Shifting - SDG&amp;E only reports projects that have been completed and the incentive has been paid.</t>
  </si>
  <si>
    <r>
      <t xml:space="preserve">Ex Post Estimated MW </t>
    </r>
    <r>
      <rPr>
        <b/>
        <vertAlign val="superscript"/>
        <sz val="10"/>
        <color rgb="FFFF0000"/>
        <rFont val="Arial"/>
        <family val="2"/>
      </rPr>
      <t>1</t>
    </r>
  </si>
  <si>
    <r>
      <t xml:space="preserve">Ex Ante Estimated MW </t>
    </r>
    <r>
      <rPr>
        <b/>
        <vertAlign val="superscript"/>
        <sz val="10"/>
        <color rgb="FFFF0000"/>
        <rFont val="Arial"/>
        <family val="2"/>
      </rPr>
      <t>1</t>
    </r>
  </si>
  <si>
    <t>Auto DR PROGRAM Breakdown of MWs</t>
  </si>
  <si>
    <t>- PTR Residential - Effective  May 1, 2014 per  D.13-07-003.  The number of Service Accounts reflect the cumulative PTR Residential customers who opt into the program.</t>
  </si>
  <si>
    <t>BIP - 20 minute option</t>
  </si>
  <si>
    <t xml:space="preserve">SAN DIEGO GAS &amp; ELECTRIC REPORT COMPANY ON INTERRUPTIBLE LOAD AND DEMAND RESPONSE PROGRAMS </t>
  </si>
  <si>
    <t xml:space="preserve">SAN DIEGO GAS &amp; ELECTRIC COMPANY REPORT ON INTERRUPTIBLE LOAD AND DEMAND RESPONSE PROGRAMS </t>
  </si>
  <si>
    <t>- Prior to January 2017, service accounts for the Summer Saver Program (residential and commercial) represented the number of devices rather than the number of service accounts.</t>
  </si>
  <si>
    <t>Summer Saver PCT Pilot</t>
  </si>
  <si>
    <t>Summer Saver Pilot</t>
  </si>
  <si>
    <t>OP 35: The utilities may shift up to 50% of a program funds to another program within the same budget category.</t>
  </si>
  <si>
    <t>C &amp; I customers &gt; 200kW</t>
  </si>
  <si>
    <t xml:space="preserve">Bundled All non-residential customers with demand &gt;=20kW and equipped with the Appropriate Electric Metering. </t>
  </si>
  <si>
    <t>Residential customers with central AC</t>
  </si>
  <si>
    <t xml:space="preserve">Bundled residential customers with appropriate electric metering </t>
  </si>
  <si>
    <t>Bundled Small Commercial customers with demand less than 20kW</t>
  </si>
  <si>
    <r>
      <t xml:space="preserve">Armed Forces Pilot </t>
    </r>
    <r>
      <rPr>
        <b/>
        <vertAlign val="superscript"/>
        <sz val="10"/>
        <color rgb="FFFF0000"/>
        <rFont val="Arial"/>
        <family val="2"/>
      </rPr>
      <t>2</t>
    </r>
  </si>
  <si>
    <t>New Construction DR</t>
  </si>
  <si>
    <t>CARRY-OVER EXPENDITURES FROM (2015-2016) PROGRAM CYCLE</t>
  </si>
  <si>
    <t xml:space="preserve"> Auto DR Verified MWs: Represent the verified/tested MW for service accounts from completed TI (i.e. must be enrolled in DR).</t>
  </si>
  <si>
    <t>Programs in Direct Participation Demand Response Memorandum Account</t>
  </si>
  <si>
    <r>
      <t xml:space="preserve">Service Accounts </t>
    </r>
    <r>
      <rPr>
        <b/>
        <vertAlign val="superscript"/>
        <sz val="10"/>
        <color rgb="FFFF0000"/>
        <rFont val="Arial"/>
        <family val="2"/>
      </rPr>
      <t>3</t>
    </r>
  </si>
  <si>
    <t xml:space="preserve">Fundshift Adjustments </t>
  </si>
  <si>
    <r>
      <t xml:space="preserve">Armed Forces Pilot </t>
    </r>
    <r>
      <rPr>
        <b/>
        <vertAlign val="superscript"/>
        <sz val="11"/>
        <color rgb="FFFF0000"/>
        <rFont val="Arial"/>
        <family val="2"/>
      </rPr>
      <t>1</t>
    </r>
  </si>
  <si>
    <r>
      <t>Peak Generation (RBRP)</t>
    </r>
    <r>
      <rPr>
        <b/>
        <vertAlign val="superscript"/>
        <sz val="10"/>
        <color rgb="FFFF0000"/>
        <rFont val="Arial"/>
        <family val="2"/>
      </rPr>
      <t xml:space="preserve"> </t>
    </r>
  </si>
  <si>
    <t>Technology Incentives (TI)</t>
  </si>
  <si>
    <t>Small Commercial Energy Management Pilot</t>
  </si>
  <si>
    <r>
      <t>Local Marketing Education &amp; Outreach</t>
    </r>
    <r>
      <rPr>
        <b/>
        <vertAlign val="superscript"/>
        <sz val="12"/>
        <color rgb="FFC00000"/>
        <rFont val="Arial"/>
        <family val="2"/>
      </rPr>
      <t>2</t>
    </r>
  </si>
  <si>
    <r>
      <t>Technical Incentives (TI)</t>
    </r>
    <r>
      <rPr>
        <b/>
        <vertAlign val="superscript"/>
        <sz val="12"/>
        <color rgb="FFFF0000"/>
        <rFont val="Arial"/>
        <family val="2"/>
      </rPr>
      <t>3</t>
    </r>
  </si>
  <si>
    <r>
      <t>Small Commercial Energy Management Pilot</t>
    </r>
    <r>
      <rPr>
        <b/>
        <vertAlign val="superscript"/>
        <sz val="12"/>
        <color rgb="FFFF0000"/>
        <rFont val="Arial"/>
        <family val="2"/>
      </rPr>
      <t>3</t>
    </r>
  </si>
  <si>
    <t>Category 4: Emerging &amp; Enabling Technologies</t>
  </si>
  <si>
    <t>Category 7: Marketing Education
 &amp; Outreach Activities</t>
  </si>
  <si>
    <t>Category 5: Pilots</t>
  </si>
  <si>
    <t>Fund shift $340k to fund Small Commercial Energy Management Pilot AB 793 per Resolution E-4820 (April 6, 2017).</t>
  </si>
  <si>
    <t>Fund shift $50k to fund Small Commercial Energy Management Pilot AB 793 per Resolution E-4820 (April 6, 2017).</t>
  </si>
  <si>
    <t xml:space="preserve">        Smart Pricing (TOU+)</t>
  </si>
  <si>
    <t xml:space="preserve">Reduce Your Use Thermostat </t>
  </si>
  <si>
    <r>
      <t xml:space="preserve">Ex Post Estimated MW </t>
    </r>
    <r>
      <rPr>
        <b/>
        <vertAlign val="superscript"/>
        <sz val="10"/>
        <color rgb="FFFF0000"/>
        <rFont val="Arial"/>
        <family val="2"/>
      </rPr>
      <t>1, 3</t>
    </r>
  </si>
  <si>
    <t>Fund Small Commercial Energy Management Pilot
AB 793 per  Resolution E-4820 (April 6, 2017).</t>
  </si>
  <si>
    <r>
      <rPr>
        <b/>
        <vertAlign val="superscript"/>
        <sz val="11"/>
        <color rgb="FFFF0000"/>
        <rFont val="Arial"/>
        <family val="2"/>
      </rPr>
      <t xml:space="preserve">2   </t>
    </r>
    <r>
      <rPr>
        <sz val="11"/>
        <rFont val="Arial"/>
        <family val="2"/>
      </rPr>
      <t>Per Resolution E-4820 (April 2, 2017), fund shift of $50,000 within Category 7 Marketing Education &amp; Outreach (Local Marketing Education &amp; Outreach) to fund AB 793 Pilot ( Small Commercial Energy Management Pilot) within same category resulting in a net 0 for Category 7.  Reference Fund Shift Log tab.</t>
    </r>
  </si>
  <si>
    <t>(End of page)</t>
  </si>
  <si>
    <r>
      <rPr>
        <b/>
        <vertAlign val="superscript"/>
        <sz val="11"/>
        <color rgb="FFFF0000"/>
        <rFont val="Arial"/>
        <family val="2"/>
      </rPr>
      <t xml:space="preserve">3   </t>
    </r>
    <r>
      <rPr>
        <sz val="11"/>
        <rFont val="Arial"/>
        <family val="2"/>
      </rPr>
      <t>Per Resolution E-4820 (April 2, 2017), fund shift from Technology Incentives (TI) of $340,000 to fund AB 793 Pilot (Small Commercial Energy Management Pilot) Per Resolution E-4820.  Reference Fund Shift Log tab.</t>
    </r>
  </si>
  <si>
    <r>
      <rPr>
        <b/>
        <vertAlign val="superscript"/>
        <sz val="10"/>
        <color rgb="FFFF0000"/>
        <rFont val="Arial"/>
        <family val="2"/>
      </rPr>
      <t>3</t>
    </r>
    <r>
      <rPr>
        <vertAlign val="superscript"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Summer Saver Residential - Beginning in March, the "Service Accounts" and "Ex Post Estimated MW" decreased from prior months due to the removal of 30% of low Residential 100% cycling performers.</t>
    </r>
  </si>
  <si>
    <r>
      <t xml:space="preserve">Permanent Load Shifting </t>
    </r>
    <r>
      <rPr>
        <vertAlign val="superscript"/>
        <sz val="12"/>
        <color rgb="FFFF0000"/>
        <rFont val="Arial"/>
        <family val="2"/>
      </rPr>
      <t>4</t>
    </r>
  </si>
  <si>
    <t>1</t>
  </si>
  <si>
    <t>2</t>
  </si>
  <si>
    <t>3</t>
  </si>
  <si>
    <t>Met Price Triggers</t>
  </si>
  <si>
    <t>3:00 PM to 7:00 PM</t>
  </si>
  <si>
    <t>-  The Estimated Average Ex Ante Load Impact kW/Customer = Average kW / Customer, under 1-in-2 weather conditions, of an event that would occur from 1 - 6 pm on the system peak day of the month.</t>
  </si>
  <si>
    <t>-  Ex Ante winter months are assumed to be November - March and summer months are April - October.  (Source: Decision 06-07-031 RA OPINION ON REMAINING PHASE 1 ISSUES).</t>
  </si>
  <si>
    <t xml:space="preserve">-  Estimated Average Ex Post Load Impact kW / Customer = Average kW / Customer service account over all actual event hours for the preceding year if events occurred. </t>
  </si>
  <si>
    <t xml:space="preserve">-  Estimated Average Ex Ante Load Impact kW/Customer = Average kW / Customer, under 1-in-2 weather conditions, of an event that would occur from 1 - 6 pm on the system peak day of the month, as reported in the load impact reports filed in April 2016. </t>
  </si>
  <si>
    <r>
      <t>SW-AG-Customer Services (TA)</t>
    </r>
    <r>
      <rPr>
        <b/>
        <sz val="9"/>
        <rFont val="Arial"/>
        <family val="2"/>
      </rPr>
      <t xml:space="preserve"> </t>
    </r>
  </si>
  <si>
    <r>
      <t xml:space="preserve">Celerity </t>
    </r>
    <r>
      <rPr>
        <b/>
        <vertAlign val="superscript"/>
        <sz val="10"/>
        <color rgb="FFFF0000"/>
        <rFont val="Arial"/>
        <family val="2"/>
      </rPr>
      <t>1</t>
    </r>
  </si>
  <si>
    <r>
      <t>Program Tolled Hours (Annual)</t>
    </r>
    <r>
      <rPr>
        <b/>
        <sz val="10"/>
        <color rgb="FFFF0000"/>
        <rFont val="Arial"/>
        <family val="2"/>
      </rPr>
      <t xml:space="preserve"> </t>
    </r>
    <r>
      <rPr>
        <b/>
        <vertAlign val="superscript"/>
        <sz val="10"/>
        <color rgb="FFFF0000"/>
        <rFont val="Arial"/>
        <family val="2"/>
      </rPr>
      <t>2</t>
    </r>
  </si>
  <si>
    <r>
      <t xml:space="preserve">Load Reduction     kW </t>
    </r>
    <r>
      <rPr>
        <b/>
        <vertAlign val="superscript"/>
        <sz val="10"/>
        <color rgb="FFFF0000"/>
        <rFont val="Arial"/>
        <family val="2"/>
      </rPr>
      <t>1</t>
    </r>
  </si>
  <si>
    <r>
      <t xml:space="preserve">PLS </t>
    </r>
    <r>
      <rPr>
        <b/>
        <i/>
        <vertAlign val="superscript"/>
        <sz val="10"/>
        <color rgb="FFFF0000"/>
        <rFont val="Arial"/>
        <family val="2"/>
      </rPr>
      <t>2</t>
    </r>
  </si>
  <si>
    <t>Bundled Residential customers with central AC with appropriate Electric Metering</t>
  </si>
  <si>
    <t>Bundled residential customers with appropriate electric metering</t>
  </si>
  <si>
    <t>Commercial customers &lt; 200 kW with central AC with appropriate electric metering</t>
  </si>
  <si>
    <r>
      <rPr>
        <b/>
        <vertAlign val="superscript"/>
        <sz val="12"/>
        <color rgb="FFFF0000"/>
        <rFont val="Arial"/>
        <family val="2"/>
      </rPr>
      <t xml:space="preserve">1  </t>
    </r>
    <r>
      <rPr>
        <sz val="12"/>
        <rFont val="Arial"/>
        <family val="2"/>
      </rPr>
      <t>If the kW Load Reduction is 0.00, there was no actual load reduction.</t>
    </r>
  </si>
  <si>
    <r>
      <rPr>
        <b/>
        <vertAlign val="superscript"/>
        <sz val="11"/>
        <color rgb="FFFF0000"/>
        <rFont val="Arial"/>
        <family val="2"/>
      </rPr>
      <t>2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Permanent Load Shifting in May includes an additional system generated accrual for $1,472.2 which has been corrected and reversed in June.</t>
    </r>
  </si>
  <si>
    <r>
      <rPr>
        <b/>
        <vertAlign val="superscript"/>
        <sz val="11"/>
        <color rgb="FFFF0000"/>
        <rFont val="Arial"/>
        <family val="2"/>
      </rPr>
      <t xml:space="preserve">1  </t>
    </r>
    <r>
      <rPr>
        <sz val="11"/>
        <rFont val="Arial"/>
        <family val="2"/>
      </rPr>
      <t>Charges for Armed Forces Pilot to be corrected in SDG&amp;E's timekeeping system. Corrections in the system will be reflected in the CPUC Monthly DR Report by the end of 3rd Quarter 2017.</t>
    </r>
  </si>
  <si>
    <t xml:space="preserve">-  For the months of January - March the Average Ex Post Load Impact is based on the PY15 load impact reports filed in April 2016 with the exception of the following: The CPP-D (Large and Medium customers), CBP Day-Ahead, CBP Day-Of, PTR Residential, SCTD Residential, SCTD Commercial and PLS ex-post estimates were updated for the months of April - December based on the Amendment to SDG&amp;E's DR Load Impacts report filed in July 13, 2017. </t>
  </si>
  <si>
    <t xml:space="preserve">-  For the months of January - March the Average Ex Ante Load Impact is based on the PY15 load impact reports filed in April 2016 with the exception of the following: The CPP-D (Large and Medium customers), CBP Day-Ahead, CBP Day-Of, PTR Residential, SCTD Residential and SCTD Commercial ex-ante estimates were updated for the months of April - December based on the Amendment to SDG&amp;E's DR Load Impacts report filed in July 13, 2017. </t>
  </si>
  <si>
    <t>Capacity Bidding Program - Day Ahead</t>
  </si>
  <si>
    <r>
      <rPr>
        <b/>
        <vertAlign val="superscript"/>
        <sz val="11"/>
        <color rgb="FFFF0000"/>
        <rFont val="Arial"/>
        <family val="2"/>
      </rPr>
      <t>1</t>
    </r>
    <r>
      <rPr>
        <sz val="11"/>
        <rFont val="Arial"/>
        <family val="2"/>
      </rPr>
      <t xml:space="preserve">  Budget under a different proceeding.</t>
    </r>
  </si>
  <si>
    <r>
      <t xml:space="preserve">Rule 32 </t>
    </r>
    <r>
      <rPr>
        <b/>
        <vertAlign val="superscript"/>
        <sz val="10"/>
        <color rgb="FFFF0000"/>
        <rFont val="Arial"/>
        <family val="2"/>
      </rPr>
      <t>1</t>
    </r>
  </si>
  <si>
    <r>
      <rPr>
        <b/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In July, a labor reclassification was performed to move labor charges from a refundable internal order to a capital internal order.</t>
    </r>
  </si>
  <si>
    <r>
      <rPr>
        <b/>
        <vertAlign val="superscript"/>
        <sz val="10"/>
        <color rgb="FFFF0000"/>
        <rFont val="Arial"/>
        <family val="2"/>
      </rPr>
      <t>2</t>
    </r>
    <r>
      <rPr>
        <vertAlign val="superscript"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The Armed Forces Pilot (Advice Letter 2952-E) was approved per Resolution E-4839 dated on April 6, 2017.</t>
    </r>
  </si>
  <si>
    <t>August 2017</t>
  </si>
  <si>
    <t>Aug 2017</t>
  </si>
  <si>
    <r>
      <t>1</t>
    </r>
    <r>
      <rPr>
        <sz val="9"/>
        <rFont val="Calibri"/>
        <family val="2"/>
      </rPr>
      <t xml:space="preserve"> Programs, Rates &amp; Activities do not include "Marketing My Account/Energy and Integrated Online Audit Tools" - the 2012 ICEAT program is funded through D.09-09-047.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</si>
  <si>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Programs, Rates &amp; Activities do not include "Critical Peak Pricing &gt; 200kW" (CPP-D) as program funding is not approved or directed in D.12-04-045.</t>
    </r>
  </si>
  <si>
    <t>4</t>
  </si>
  <si>
    <t>8/1/2017</t>
  </si>
  <si>
    <t>8/2/2017</t>
  </si>
  <si>
    <t>5</t>
  </si>
  <si>
    <t>8/22/2017</t>
  </si>
  <si>
    <t>6</t>
  </si>
  <si>
    <t>8/28/2017</t>
  </si>
  <si>
    <t>8/29/2017</t>
  </si>
  <si>
    <t>7</t>
  </si>
  <si>
    <t>8/30/2017</t>
  </si>
  <si>
    <t>8/31/2017</t>
  </si>
  <si>
    <t>Capacity Bidding Program - Day Of</t>
  </si>
  <si>
    <t>8</t>
  </si>
  <si>
    <t>9</t>
  </si>
  <si>
    <t>4:00 PM to 7:00 PM</t>
  </si>
  <si>
    <t>5:00 PM to 7:00 PM</t>
  </si>
  <si>
    <t>10</t>
  </si>
  <si>
    <t>System load/temperature</t>
  </si>
  <si>
    <t>11:00 AM to 3:00 PM</t>
  </si>
  <si>
    <t>CPP</t>
  </si>
  <si>
    <t>11</t>
  </si>
  <si>
    <t>11:00 AM to 6:00 PM</t>
  </si>
  <si>
    <t>System load</t>
  </si>
  <si>
    <t>4:00 PM to 8:00 PM</t>
  </si>
  <si>
    <t>12</t>
  </si>
  <si>
    <t>8/3/2017</t>
  </si>
  <si>
    <t>13</t>
  </si>
  <si>
    <t>7:00 PM to 8:00 PM</t>
  </si>
  <si>
    <t>6:00 PM to 8:00 PM</t>
  </si>
  <si>
    <t>14</t>
  </si>
  <si>
    <t>15</t>
  </si>
  <si>
    <t>Reduce Your Use Rewards (PTR)</t>
  </si>
  <si>
    <t>Reduce Your Use Thermostat- Res (SCTD)</t>
  </si>
  <si>
    <t>16</t>
  </si>
  <si>
    <t xml:space="preserve">PCT- SMB (SCTD) </t>
  </si>
  <si>
    <t>Reduce Your Use (TOU-A-P &amp; TOU-PA-P)</t>
  </si>
  <si>
    <t>17</t>
  </si>
  <si>
    <t>Reduce Your Use (TOU-DR-P)</t>
  </si>
  <si>
    <t>2:00 PM to 6:00 pm</t>
  </si>
  <si>
    <t>5:30 PM to 9:00 pm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</si>
  <si>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</si>
  <si>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</si>
  <si>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</si>
  <si>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</si>
  <si>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</si>
  <si>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</si>
  <si>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</si>
  <si>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</si>
  <si>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</si>
  <si>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</si>
  <si>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</si>
  <si>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</si>
  <si>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</si>
  <si>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</si>
  <si>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</si>
  <si>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r>
      <rPr>
        <b/>
        <vertAlign val="superscript"/>
        <sz val="10"/>
        <color rgb="FFFF0000"/>
        <rFont val="Arial"/>
        <family val="2"/>
      </rPr>
      <t xml:space="preserve">1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New Construction Demand Response Program (NCDRP) Total Year-To-Date Expenditures for 2017 is $22,804.00 which represents the close out efforts from the previous Program Cycle 2015-2016.</t>
    </r>
  </si>
  <si>
    <r>
      <t xml:space="preserve">New Construction Demand Response Program (NCDRP) </t>
    </r>
    <r>
      <rPr>
        <b/>
        <vertAlign val="superscript"/>
        <sz val="10"/>
        <color rgb="FFFF0000"/>
        <rFont val="Arial"/>
        <family val="2"/>
      </rPr>
      <t>1</t>
    </r>
  </si>
  <si>
    <r>
      <t>Demand Bidding Program (DBP)</t>
    </r>
    <r>
      <rPr>
        <b/>
        <vertAlign val="superscript"/>
        <sz val="10"/>
        <color rgb="FFFF0000"/>
        <rFont val="Arial"/>
        <family val="2"/>
      </rPr>
      <t xml:space="preserve"> </t>
    </r>
  </si>
  <si>
    <r>
      <rPr>
        <b/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For the months of January - March the Average Ex Ante and Ex Post Load Impact is based on the PY15 load impact reports filed in April 2016 with the exception of the following: The CPP-D (Large and Medium customers), CBP Day-Ahead, CBP Day-Of, PTR Residential, SCTD Residential and </t>
    </r>
  </si>
  <si>
    <t xml:space="preserve">  SCTD Commercial ex-ante and ex-post estimates were updated for the months of April - December based on the Amendment to SDG&amp;E's DR Load Impacts report filed in July 13, 2017. </t>
  </si>
  <si>
    <r>
      <rPr>
        <b/>
        <vertAlign val="superscript"/>
        <sz val="12"/>
        <color rgb="FFFF0000"/>
        <rFont val="Arial"/>
        <family val="2"/>
      </rPr>
      <t xml:space="preserve">2  </t>
    </r>
    <r>
      <rPr>
        <sz val="12"/>
        <rFont val="Arial"/>
        <family val="2"/>
      </rPr>
      <t>Program Tolled Hours (Annual) is accumulated.</t>
    </r>
  </si>
  <si>
    <t>Summer Saver Residential &amp; Commercial</t>
  </si>
  <si>
    <r>
      <t>PROGRAMS, RATES &amp; ACTIVITES WHICH DO NOT REQUIRE ITEMIZED ACCOUNTING</t>
    </r>
    <r>
      <rPr>
        <b/>
        <vertAlign val="superscript"/>
        <sz val="9"/>
        <rFont val="Calibri"/>
        <family val="2"/>
      </rPr>
      <t xml:space="preserve"> 1, 2</t>
    </r>
  </si>
  <si>
    <r>
      <t>PROGRAMS &amp; RATES WHICH REQUIRE ITEMIZED ACCOUNTING</t>
    </r>
    <r>
      <rPr>
        <b/>
        <vertAlign val="superscript"/>
        <sz val="9"/>
        <rFont val="Calibri"/>
        <family val="2"/>
      </rPr>
      <t xml:space="preserve"> </t>
    </r>
  </si>
  <si>
    <r>
      <rPr>
        <b/>
        <vertAlign val="superscript"/>
        <sz val="11"/>
        <color rgb="FFFF0000"/>
        <rFont val="Arial"/>
        <family val="2"/>
      </rPr>
      <t>4</t>
    </r>
    <r>
      <rPr>
        <sz val="11"/>
        <color theme="1"/>
        <rFont val="Arial"/>
        <family val="2"/>
      </rPr>
      <t xml:space="preserve">  Permanent Load Shifting: May and June total dollars include a duplicative system generated accrual for $1,472,213.75 that reversed in June.  Difference of $11,031.20 ($1,477,870 minus $1,466,839) represents Labor and Non Labor Charges for May and June.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</si>
</sst>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#,##0.0_);[Red]\(#,##0.0\)"/>
    <numFmt numFmtId="166" formatCode="#,##0.0"/>
    <numFmt numFmtId="167" formatCode="0.0%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mm/dd/yy;@"/>
    <numFmt numFmtId="172" formatCode="0.0"/>
    <numFmt numFmtId="173" formatCode="0.0_);[Red]\(0.0\)"/>
    <numFmt numFmtId="174" formatCode="0.00_);[Red]\(0.00\)"/>
    <numFmt numFmtId="175" formatCode="[$-F800]dddd\,\ mmmm\ dd\,\ yyyy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3"/>
      <name val="Arial"/>
      <family val="2"/>
    </font>
    <font>
      <sz val="10"/>
      <color indexed="30"/>
      <name val="Arial"/>
      <family val="2"/>
    </font>
    <font>
      <sz val="10"/>
      <color indexed="10"/>
      <name val="Arial"/>
      <family val="2"/>
    </font>
    <font>
      <b/>
      <strike/>
      <sz val="10"/>
      <color indexed="8"/>
      <name val="Arial"/>
      <family val="2"/>
    </font>
    <font>
      <strike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1F497D"/>
      <name val="Calibri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rgb="FF1F497D"/>
      <name val="Calibri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color rgb="FFFF0000"/>
      <name val="Arial"/>
      <family val="2"/>
    </font>
    <font>
      <sz val="11"/>
      <color rgb="FF1F497D"/>
      <name val="Calibri"/>
      <family val="2"/>
    </font>
    <font>
      <sz val="16"/>
      <color indexed="8"/>
      <name val="Arial"/>
      <family val="2"/>
    </font>
    <font>
      <sz val="10"/>
      <name val="Tahoma"/>
      <family val="2"/>
    </font>
    <font>
      <b/>
      <vertAlign val="superscript"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vertAlign val="superscript"/>
      <sz val="11"/>
      <color rgb="FFFF0000"/>
      <name val="Arial"/>
      <family val="2"/>
    </font>
    <font>
      <sz val="14"/>
      <color indexed="8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sz val="9"/>
      <color indexed="10"/>
      <name val="Calibri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color rgb="FFC00000"/>
      <name val="Arial"/>
      <family val="2"/>
    </font>
    <font>
      <b/>
      <vertAlign val="superscript"/>
      <sz val="12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vertAlign val="superscript"/>
      <sz val="12"/>
      <color rgb="FFFF000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FF0000"/>
      <name val="Arial"/>
      <family val="2"/>
    </font>
    <font>
      <b/>
      <i/>
      <vertAlign val="superscript"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7">
    <xf numFmtId="175" fontId="0" fillId="0" borderId="0"/>
    <xf numFmtId="175" fontId="14" fillId="2" borderId="0" applyNumberFormat="0" applyBorder="0" applyAlignment="0" applyProtection="0"/>
    <xf numFmtId="175" fontId="14" fillId="3" borderId="0" applyNumberFormat="0" applyBorder="0" applyAlignment="0" applyProtection="0"/>
    <xf numFmtId="175" fontId="14" fillId="4" borderId="0" applyNumberFormat="0" applyBorder="0" applyAlignment="0" applyProtection="0"/>
    <xf numFmtId="175" fontId="14" fillId="5" borderId="0" applyNumberFormat="0" applyBorder="0" applyAlignment="0" applyProtection="0"/>
    <xf numFmtId="175" fontId="14" fillId="6" borderId="0" applyNumberFormat="0" applyBorder="0" applyAlignment="0" applyProtection="0"/>
    <xf numFmtId="175" fontId="14" fillId="7" borderId="0" applyNumberFormat="0" applyBorder="0" applyAlignment="0" applyProtection="0"/>
    <xf numFmtId="175" fontId="14" fillId="8" borderId="0" applyNumberFormat="0" applyBorder="0" applyAlignment="0" applyProtection="0"/>
    <xf numFmtId="175" fontId="14" fillId="3" borderId="0" applyNumberFormat="0" applyBorder="0" applyAlignment="0" applyProtection="0"/>
    <xf numFmtId="175" fontId="14" fillId="9" borderId="0" applyNumberFormat="0" applyBorder="0" applyAlignment="0" applyProtection="0"/>
    <xf numFmtId="175" fontId="14" fillId="10" borderId="0" applyNumberFormat="0" applyBorder="0" applyAlignment="0" applyProtection="0"/>
    <xf numFmtId="175" fontId="14" fillId="8" borderId="0" applyNumberFormat="0" applyBorder="0" applyAlignment="0" applyProtection="0"/>
    <xf numFmtId="175" fontId="14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7" fillId="13" borderId="0" applyNumberFormat="0" applyBorder="0" applyAlignment="0" applyProtection="0"/>
    <xf numFmtId="175" fontId="17" fillId="14" borderId="0" applyNumberFormat="0" applyBorder="0" applyAlignment="0" applyProtection="0"/>
    <xf numFmtId="175" fontId="16" fillId="15" borderId="0" applyNumberFormat="0" applyBorder="0" applyAlignment="0" applyProtection="0"/>
    <xf numFmtId="175" fontId="16" fillId="16" borderId="0" applyNumberFormat="0" applyBorder="0" applyAlignment="0" applyProtection="0"/>
    <xf numFmtId="175" fontId="17" fillId="17" borderId="0" applyNumberFormat="0" applyBorder="0" applyAlignment="0" applyProtection="0"/>
    <xf numFmtId="175" fontId="17" fillId="18" borderId="0" applyNumberFormat="0" applyBorder="0" applyAlignment="0" applyProtection="0"/>
    <xf numFmtId="175" fontId="16" fillId="19" borderId="0" applyNumberFormat="0" applyBorder="0" applyAlignment="0" applyProtection="0"/>
    <xf numFmtId="175" fontId="16" fillId="19" borderId="0" applyNumberFormat="0" applyBorder="0" applyAlignment="0" applyProtection="0"/>
    <xf numFmtId="175" fontId="17" fillId="20" borderId="0" applyNumberFormat="0" applyBorder="0" applyAlignment="0" applyProtection="0"/>
    <xf numFmtId="175" fontId="17" fillId="21" borderId="0" applyNumberFormat="0" applyBorder="0" applyAlignment="0" applyProtection="0"/>
    <xf numFmtId="175" fontId="16" fillId="22" borderId="0" applyNumberFormat="0" applyBorder="0" applyAlignment="0" applyProtection="0"/>
    <xf numFmtId="175" fontId="16" fillId="23" borderId="0" applyNumberFormat="0" applyBorder="0" applyAlignment="0" applyProtection="0"/>
    <xf numFmtId="175" fontId="17" fillId="21" borderId="0" applyNumberFormat="0" applyBorder="0" applyAlignment="0" applyProtection="0"/>
    <xf numFmtId="175" fontId="17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4" borderId="0" applyNumberFormat="0" applyBorder="0" applyAlignment="0" applyProtection="0"/>
    <xf numFmtId="175" fontId="17" fillId="13" borderId="0" applyNumberFormat="0" applyBorder="0" applyAlignment="0" applyProtection="0"/>
    <xf numFmtId="175" fontId="17" fillId="14" borderId="0" applyNumberFormat="0" applyBorder="0" applyAlignment="0" applyProtection="0"/>
    <xf numFmtId="175" fontId="16" fillId="14" borderId="0" applyNumberFormat="0" applyBorder="0" applyAlignment="0" applyProtection="0"/>
    <xf numFmtId="175" fontId="16" fillId="25" borderId="0" applyNumberFormat="0" applyBorder="0" applyAlignment="0" applyProtection="0"/>
    <xf numFmtId="175" fontId="17" fillId="26" borderId="0" applyNumberFormat="0" applyBorder="0" applyAlignment="0" applyProtection="0"/>
    <xf numFmtId="175" fontId="17" fillId="18" borderId="0" applyNumberFormat="0" applyBorder="0" applyAlignment="0" applyProtection="0"/>
    <xf numFmtId="175" fontId="16" fillId="27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7" fillId="0" borderId="0" applyFont="0" applyFill="0" applyBorder="0" applyAlignment="0" applyProtection="0"/>
    <xf numFmtId="175" fontId="21" fillId="29" borderId="0" applyNumberFormat="0" applyBorder="0" applyAlignment="0" applyProtection="0"/>
    <xf numFmtId="175" fontId="21" fillId="30" borderId="0" applyNumberFormat="0" applyBorder="0" applyAlignment="0" applyProtection="0"/>
    <xf numFmtId="175" fontId="21" fillId="31" borderId="0" applyNumberFormat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0" borderId="0"/>
    <xf numFmtId="175" fontId="12" fillId="0" borderId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9" fontId="46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31" fillId="33" borderId="9" applyNumberFormat="0" applyProtection="0">
      <alignment vertical="center"/>
    </xf>
    <xf numFmtId="4" fontId="32" fillId="33" borderId="9" applyNumberFormat="0" applyProtection="0">
      <alignment vertical="center"/>
    </xf>
    <xf numFmtId="4" fontId="31" fillId="33" borderId="9" applyNumberFormat="0" applyProtection="0">
      <alignment horizontal="left" vertical="center" indent="1"/>
    </xf>
    <xf numFmtId="175" fontId="31" fillId="33" borderId="9" applyNumberFormat="0" applyProtection="0">
      <alignment horizontal="left" vertical="top" indent="1"/>
    </xf>
    <xf numFmtId="4" fontId="31" fillId="2" borderId="0" applyNumberFormat="0" applyProtection="0">
      <alignment horizontal="left" vertical="center" indent="1"/>
    </xf>
    <xf numFmtId="4" fontId="14" fillId="7" borderId="9" applyNumberFormat="0" applyProtection="0">
      <alignment horizontal="right" vertical="center"/>
    </xf>
    <xf numFmtId="4" fontId="14" fillId="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9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4" fillId="39" borderId="9" applyNumberFormat="0" applyProtection="0">
      <alignment horizontal="right" vertical="center"/>
    </xf>
    <xf numFmtId="4" fontId="31" fillId="40" borderId="10" applyNumberFormat="0" applyProtection="0">
      <alignment horizontal="left" vertical="center" indent="1"/>
    </xf>
    <xf numFmtId="4" fontId="14" fillId="41" borderId="0" applyNumberFormat="0" applyProtection="0">
      <alignment horizontal="left" vertical="center" indent="1"/>
    </xf>
    <xf numFmtId="4" fontId="33" fillId="8" borderId="0" applyNumberFormat="0" applyProtection="0">
      <alignment horizontal="left" vertical="center" indent="1"/>
    </xf>
    <xf numFmtId="4" fontId="14" fillId="2" borderId="9" applyNumberFormat="0" applyProtection="0">
      <alignment horizontal="right" vertical="center"/>
    </xf>
    <xf numFmtId="4" fontId="12" fillId="41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175" fontId="10" fillId="8" borderId="9" applyNumberFormat="0" applyProtection="0">
      <alignment horizontal="left" vertical="center" indent="1"/>
    </xf>
    <xf numFmtId="175" fontId="10" fillId="8" borderId="9" applyNumberFormat="0" applyProtection="0">
      <alignment horizontal="left" vertical="top" indent="1"/>
    </xf>
    <xf numFmtId="175" fontId="10" fillId="2" borderId="9" applyNumberFormat="0" applyProtection="0">
      <alignment horizontal="left" vertical="center" indent="1"/>
    </xf>
    <xf numFmtId="175" fontId="10" fillId="2" borderId="9" applyNumberFormat="0" applyProtection="0">
      <alignment horizontal="left" vertical="top" indent="1"/>
    </xf>
    <xf numFmtId="175" fontId="10" fillId="6" borderId="9" applyNumberFormat="0" applyProtection="0">
      <alignment horizontal="left" vertical="center" indent="1"/>
    </xf>
    <xf numFmtId="175" fontId="10" fillId="6" borderId="9" applyNumberFormat="0" applyProtection="0">
      <alignment horizontal="left" vertical="top" indent="1"/>
    </xf>
    <xf numFmtId="175" fontId="10" fillId="41" borderId="9" applyNumberFormat="0" applyProtection="0">
      <alignment horizontal="left" vertical="center" indent="1"/>
    </xf>
    <xf numFmtId="175" fontId="10" fillId="41" borderId="9" applyNumberFormat="0" applyProtection="0">
      <alignment horizontal="left" vertical="top" indent="1"/>
    </xf>
    <xf numFmtId="175" fontId="10" fillId="5" borderId="11" applyNumberFormat="0">
      <protection locked="0"/>
    </xf>
    <xf numFmtId="4" fontId="14" fillId="4" borderId="9" applyNumberFormat="0" applyProtection="0">
      <alignment vertical="center"/>
    </xf>
    <xf numFmtId="4" fontId="34" fillId="4" borderId="9" applyNumberFormat="0" applyProtection="0">
      <alignment vertical="center"/>
    </xf>
    <xf numFmtId="4" fontId="14" fillId="4" borderId="9" applyNumberFormat="0" applyProtection="0">
      <alignment horizontal="left" vertical="center" indent="1"/>
    </xf>
    <xf numFmtId="175" fontId="14" fillId="4" borderId="9" applyNumberFormat="0" applyProtection="0">
      <alignment horizontal="left" vertical="top" indent="1"/>
    </xf>
    <xf numFmtId="4" fontId="14" fillId="41" borderId="9" applyNumberFormat="0" applyProtection="0">
      <alignment horizontal="right" vertical="center"/>
    </xf>
    <xf numFmtId="4" fontId="34" fillId="41" borderId="9" applyNumberFormat="0" applyProtection="0">
      <alignment horizontal="right" vertical="center"/>
    </xf>
    <xf numFmtId="4" fontId="14" fillId="2" borderId="9" applyNumberFormat="0" applyProtection="0">
      <alignment horizontal="left" vertical="center" indent="1"/>
    </xf>
    <xf numFmtId="175" fontId="14" fillId="2" borderId="9" applyNumberFormat="0" applyProtection="0">
      <alignment horizontal="left" vertical="top" indent="1"/>
    </xf>
    <xf numFmtId="4" fontId="35" fillId="42" borderId="0" applyNumberFormat="0" applyProtection="0">
      <alignment horizontal="left" vertical="center" indent="1"/>
    </xf>
    <xf numFmtId="4" fontId="36" fillId="41" borderId="9" applyNumberFormat="0" applyProtection="0">
      <alignment horizontal="right" vertical="center"/>
    </xf>
    <xf numFmtId="175" fontId="37" fillId="0" borderId="0" applyNumberFormat="0" applyFill="0" applyBorder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44" fontId="10" fillId="0" borderId="0" applyFont="0" applyFill="0" applyBorder="0" applyAlignment="0" applyProtection="0"/>
    <xf numFmtId="4" fontId="12" fillId="7" borderId="9" applyNumberFormat="0" applyProtection="0">
      <alignment horizontal="right" vertical="center"/>
    </xf>
    <xf numFmtId="4" fontId="12" fillId="3" borderId="9" applyNumberFormat="0" applyProtection="0">
      <alignment horizontal="right" vertical="center"/>
    </xf>
    <xf numFmtId="4" fontId="12" fillId="34" borderId="9" applyNumberFormat="0" applyProtection="0">
      <alignment horizontal="right" vertical="center"/>
    </xf>
    <xf numFmtId="4" fontId="12" fillId="35" borderId="9" applyNumberFormat="0" applyProtection="0">
      <alignment horizontal="right" vertical="center"/>
    </xf>
    <xf numFmtId="4" fontId="12" fillId="36" borderId="9" applyNumberFormat="0" applyProtection="0">
      <alignment horizontal="right" vertical="center"/>
    </xf>
    <xf numFmtId="4" fontId="12" fillId="37" borderId="9" applyNumberFormat="0" applyProtection="0">
      <alignment horizontal="right" vertical="center"/>
    </xf>
    <xf numFmtId="4" fontId="12" fillId="9" borderId="9" applyNumberFormat="0" applyProtection="0">
      <alignment horizontal="right" vertical="center"/>
    </xf>
    <xf numFmtId="4" fontId="12" fillId="38" borderId="9" applyNumberFormat="0" applyProtection="0">
      <alignment horizontal="right" vertical="center"/>
    </xf>
    <xf numFmtId="4" fontId="12" fillId="39" borderId="9" applyNumberFormat="0" applyProtection="0">
      <alignment horizontal="right" vertical="center"/>
    </xf>
    <xf numFmtId="4" fontId="12" fillId="41" borderId="0" applyNumberFormat="0" applyProtection="0">
      <alignment horizontal="left" vertical="center" indent="1"/>
    </xf>
    <xf numFmtId="4" fontId="12" fillId="2" borderId="9" applyNumberFormat="0" applyProtection="0">
      <alignment horizontal="right" vertical="center"/>
    </xf>
    <xf numFmtId="4" fontId="12" fillId="4" borderId="9" applyNumberFormat="0" applyProtection="0">
      <alignment vertical="center"/>
    </xf>
    <xf numFmtId="4" fontId="12" fillId="4" borderId="9" applyNumberFormat="0" applyProtection="0">
      <alignment horizontal="left" vertical="center" indent="1"/>
    </xf>
    <xf numFmtId="175" fontId="12" fillId="4" borderId="9" applyNumberFormat="0" applyProtection="0">
      <alignment horizontal="left" vertical="top" indent="1"/>
    </xf>
    <xf numFmtId="4" fontId="12" fillId="41" borderId="9" applyNumberFormat="0" applyProtection="0">
      <alignment horizontal="right" vertical="center"/>
    </xf>
    <xf numFmtId="4" fontId="12" fillId="2" borderId="9" applyNumberFormat="0" applyProtection="0">
      <alignment horizontal="left" vertical="center" indent="1"/>
    </xf>
    <xf numFmtId="175" fontId="12" fillId="2" borderId="9" applyNumberFormat="0" applyProtection="0">
      <alignment horizontal="left" vertical="top" indent="1"/>
    </xf>
    <xf numFmtId="9" fontId="55" fillId="0" borderId="0" applyFont="0" applyFill="0" applyBorder="0" applyAlignment="0" applyProtection="0"/>
    <xf numFmtId="175" fontId="57" fillId="0" borderId="0"/>
    <xf numFmtId="175" fontId="9" fillId="0" borderId="0"/>
    <xf numFmtId="175" fontId="10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10" fillId="0" borderId="0"/>
    <xf numFmtId="175" fontId="8" fillId="0" borderId="0"/>
    <xf numFmtId="175" fontId="58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8" fillId="0" borderId="0"/>
    <xf numFmtId="175" fontId="7" fillId="0" borderId="0"/>
    <xf numFmtId="175" fontId="10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7" fillId="0" borderId="0"/>
    <xf numFmtId="175" fontId="7" fillId="0" borderId="0"/>
    <xf numFmtId="175" fontId="10" fillId="0" borderId="0"/>
    <xf numFmtId="175" fontId="7" fillId="0" borderId="0"/>
    <xf numFmtId="175" fontId="6" fillId="0" borderId="0"/>
    <xf numFmtId="175" fontId="10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5" fillId="0" borderId="0"/>
    <xf numFmtId="175" fontId="4" fillId="0" borderId="0"/>
    <xf numFmtId="175" fontId="60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10" fillId="0" borderId="0"/>
    <xf numFmtId="175" fontId="3" fillId="0" borderId="0"/>
    <xf numFmtId="0" fontId="2" fillId="0" borderId="0"/>
    <xf numFmtId="175" fontId="10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10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1" fillId="0" borderId="0"/>
    <xf numFmtId="175" fontId="10" fillId="0" borderId="0"/>
    <xf numFmtId="175" fontId="12" fillId="2" borderId="0" applyNumberFormat="0" applyBorder="0" applyAlignment="0" applyProtection="0"/>
    <xf numFmtId="175" fontId="12" fillId="3" borderId="0" applyNumberFormat="0" applyBorder="0" applyAlignment="0" applyProtection="0"/>
    <xf numFmtId="175" fontId="12" fillId="4" borderId="0" applyNumberFormat="0" applyBorder="0" applyAlignment="0" applyProtection="0"/>
    <xf numFmtId="175" fontId="12" fillId="5" borderId="0" applyNumberFormat="0" applyBorder="0" applyAlignment="0" applyProtection="0"/>
    <xf numFmtId="175" fontId="12" fillId="6" borderId="0" applyNumberFormat="0" applyBorder="0" applyAlignment="0" applyProtection="0"/>
    <xf numFmtId="175" fontId="12" fillId="7" borderId="0" applyNumberFormat="0" applyBorder="0" applyAlignment="0" applyProtection="0"/>
    <xf numFmtId="175" fontId="12" fillId="8" borderId="0" applyNumberFormat="0" applyBorder="0" applyAlignment="0" applyProtection="0"/>
    <xf numFmtId="175" fontId="12" fillId="3" borderId="0" applyNumberFormat="0" applyBorder="0" applyAlignment="0" applyProtection="0"/>
    <xf numFmtId="175" fontId="12" fillId="9" borderId="0" applyNumberFormat="0" applyBorder="0" applyAlignment="0" applyProtection="0"/>
    <xf numFmtId="175" fontId="12" fillId="10" borderId="0" applyNumberFormat="0" applyBorder="0" applyAlignment="0" applyProtection="0"/>
    <xf numFmtId="175" fontId="12" fillId="8" borderId="0" applyNumberFormat="0" applyBorder="0" applyAlignment="0" applyProtection="0"/>
    <xf numFmtId="175" fontId="12" fillId="11" borderId="0" applyNumberFormat="0" applyBorder="0" applyAlignment="0" applyProtection="0"/>
    <xf numFmtId="175" fontId="15" fillId="8" borderId="0" applyNumberFormat="0" applyBorder="0" applyAlignment="0" applyProtection="0"/>
    <xf numFmtId="175" fontId="15" fillId="3" borderId="0" applyNumberFormat="0" applyBorder="0" applyAlignment="0" applyProtection="0"/>
    <xf numFmtId="175" fontId="15" fillId="9" borderId="0" applyNumberFormat="0" applyBorder="0" applyAlignment="0" applyProtection="0"/>
    <xf numFmtId="175" fontId="15" fillId="10" borderId="0" applyNumberFormat="0" applyBorder="0" applyAlignment="0" applyProtection="0"/>
    <xf numFmtId="175" fontId="15" fillId="8" borderId="0" applyNumberFormat="0" applyBorder="0" applyAlignment="0" applyProtection="0"/>
    <xf numFmtId="175" fontId="15" fillId="11" borderId="0" applyNumberFormat="0" applyBorder="0" applyAlignment="0" applyProtection="0"/>
    <xf numFmtId="175" fontId="16" fillId="12" borderId="0" applyNumberFormat="0" applyBorder="0" applyAlignment="0" applyProtection="0"/>
    <xf numFmtId="175" fontId="16" fillId="16" borderId="0" applyNumberFormat="0" applyBorder="0" applyAlignment="0" applyProtection="0"/>
    <xf numFmtId="175" fontId="16" fillId="19" borderId="0" applyNumberFormat="0" applyBorder="0" applyAlignment="0" applyProtection="0"/>
    <xf numFmtId="175" fontId="16" fillId="23" borderId="0" applyNumberFormat="0" applyBorder="0" applyAlignment="0" applyProtection="0"/>
    <xf numFmtId="175" fontId="16" fillId="24" borderId="0" applyNumberFormat="0" applyBorder="0" applyAlignment="0" applyProtection="0"/>
    <xf numFmtId="175" fontId="16" fillId="25" borderId="0" applyNumberFormat="0" applyBorder="0" applyAlignment="0" applyProtection="0"/>
    <xf numFmtId="175" fontId="18" fillId="18" borderId="0" applyNumberFormat="0" applyBorder="0" applyAlignment="0" applyProtection="0"/>
    <xf numFmtId="175" fontId="19" fillId="28" borderId="1" applyNumberFormat="0" applyAlignment="0" applyProtection="0"/>
    <xf numFmtId="175" fontId="20" fillId="19" borderId="2" applyNumberFormat="0" applyAlignment="0" applyProtection="0"/>
    <xf numFmtId="43" fontId="10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175" fontId="23" fillId="32" borderId="0" applyNumberFormat="0" applyBorder="0" applyAlignment="0" applyProtection="0"/>
    <xf numFmtId="175" fontId="24" fillId="0" borderId="3" applyNumberFormat="0" applyFill="0" applyAlignment="0" applyProtection="0"/>
    <xf numFmtId="175" fontId="25" fillId="0" borderId="4" applyNumberFormat="0" applyFill="0" applyAlignment="0" applyProtection="0"/>
    <xf numFmtId="175" fontId="26" fillId="0" borderId="5" applyNumberFormat="0" applyFill="0" applyAlignment="0" applyProtection="0"/>
    <xf numFmtId="175" fontId="26" fillId="0" borderId="0" applyNumberFormat="0" applyFill="0" applyBorder="0" applyAlignment="0" applyProtection="0"/>
    <xf numFmtId="175" fontId="27" fillId="27" borderId="1" applyNumberFormat="0" applyAlignment="0" applyProtection="0"/>
    <xf numFmtId="175" fontId="28" fillId="0" borderId="6" applyNumberFormat="0" applyFill="0" applyAlignment="0" applyProtection="0"/>
    <xf numFmtId="175" fontId="29" fillId="27" borderId="0" applyNumberFormat="0" applyBorder="0" applyAlignment="0" applyProtection="0"/>
    <xf numFmtId="175" fontId="10" fillId="26" borderId="7" applyNumberFormat="0" applyFont="0" applyAlignment="0" applyProtection="0"/>
    <xf numFmtId="175" fontId="30" fillId="28" borderId="8" applyNumberFormat="0" applyAlignment="0" applyProtection="0"/>
    <xf numFmtId="175" fontId="37" fillId="0" borderId="0" applyNumberFormat="0" applyFill="0" applyBorder="0" applyAlignment="0" applyProtection="0"/>
    <xf numFmtId="175" fontId="21" fillId="0" borderId="12" applyNumberFormat="0" applyFill="0" applyAlignment="0" applyProtection="0"/>
    <xf numFmtId="175" fontId="3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680">
    <xf numFmtId="175" fontId="0" fillId="0" borderId="0" xfId="0"/>
    <xf numFmtId="3" fontId="10" fillId="0" borderId="24" xfId="0" applyNumberFormat="1" applyFont="1" applyFill="1" applyBorder="1" applyAlignment="1" applyProtection="1">
      <alignment horizontal="center"/>
    </xf>
    <xf numFmtId="165" fontId="10" fillId="0" borderId="25" xfId="0" applyNumberFormat="1" applyFont="1" applyFill="1" applyBorder="1" applyAlignment="1" applyProtection="1">
      <alignment horizontal="center"/>
    </xf>
    <xf numFmtId="165" fontId="10" fillId="0" borderId="24" xfId="0" applyNumberFormat="1" applyFont="1" applyFill="1" applyBorder="1" applyAlignment="1" applyProtection="1">
      <alignment horizontal="center"/>
    </xf>
    <xf numFmtId="3" fontId="10" fillId="0" borderId="31" xfId="0" applyNumberFormat="1" applyFont="1" applyBorder="1" applyAlignment="1" applyProtection="1">
      <alignment horizontal="center"/>
    </xf>
    <xf numFmtId="165" fontId="10" fillId="0" borderId="32" xfId="0" applyNumberFormat="1" applyFont="1" applyBorder="1" applyAlignment="1" applyProtection="1">
      <alignment horizontal="center"/>
    </xf>
    <xf numFmtId="3" fontId="10" fillId="0" borderId="33" xfId="0" applyNumberFormat="1" applyFont="1" applyFill="1" applyBorder="1" applyAlignment="1" applyProtection="1">
      <alignment horizontal="center"/>
    </xf>
    <xf numFmtId="165" fontId="10" fillId="0" borderId="30" xfId="0" applyNumberFormat="1" applyFont="1" applyBorder="1" applyAlignment="1" applyProtection="1">
      <alignment horizontal="center"/>
    </xf>
    <xf numFmtId="175" fontId="43" fillId="0" borderId="0" xfId="0" applyFont="1" applyProtection="1"/>
    <xf numFmtId="3" fontId="43" fillId="0" borderId="0" xfId="0" applyNumberFormat="1" applyFont="1" applyProtection="1"/>
    <xf numFmtId="3" fontId="10" fillId="0" borderId="42" xfId="0" applyNumberFormat="1" applyFont="1" applyBorder="1" applyAlignment="1" applyProtection="1">
      <alignment wrapText="1"/>
      <protection locked="0"/>
    </xf>
    <xf numFmtId="165" fontId="10" fillId="0" borderId="25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Border="1" applyProtection="1">
      <protection locked="0"/>
    </xf>
    <xf numFmtId="3" fontId="10" fillId="0" borderId="57" xfId="0" applyNumberFormat="1" applyFont="1" applyBorder="1" applyAlignment="1" applyProtection="1">
      <alignment wrapText="1"/>
      <protection locked="0"/>
    </xf>
    <xf numFmtId="165" fontId="10" fillId="0" borderId="0" xfId="0" applyNumberFormat="1" applyFont="1" applyFill="1" applyBorder="1" applyProtection="1">
      <protection locked="0"/>
    </xf>
    <xf numFmtId="165" fontId="10" fillId="0" borderId="32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Fill="1" applyBorder="1" applyAlignment="1" applyProtection="1">
      <alignment horizontal="center"/>
      <protection locked="0"/>
    </xf>
    <xf numFmtId="175" fontId="10" fillId="0" borderId="0" xfId="0" applyFont="1" applyFill="1" applyProtection="1">
      <protection locked="0"/>
    </xf>
    <xf numFmtId="175" fontId="10" fillId="0" borderId="0" xfId="0" applyFont="1" applyFill="1" applyBorder="1" applyProtection="1">
      <protection locked="0"/>
    </xf>
    <xf numFmtId="175" fontId="11" fillId="0" borderId="0" xfId="0" applyFont="1" applyFill="1" applyBorder="1" applyAlignment="1" applyProtection="1">
      <alignment horizontal="center" wrapText="1"/>
      <protection locked="0"/>
    </xf>
    <xf numFmtId="175" fontId="10" fillId="0" borderId="0" xfId="0" applyFont="1" applyBorder="1" applyProtection="1">
      <protection locked="0"/>
    </xf>
    <xf numFmtId="3" fontId="10" fillId="0" borderId="0" xfId="0" applyNumberFormat="1" applyFont="1" applyBorder="1" applyProtection="1">
      <protection locked="0"/>
    </xf>
    <xf numFmtId="3" fontId="10" fillId="0" borderId="0" xfId="0" applyNumberFormat="1" applyFont="1" applyFill="1" applyBorder="1" applyProtection="1">
      <protection locked="0"/>
    </xf>
    <xf numFmtId="175" fontId="11" fillId="0" borderId="0" xfId="0" applyFont="1" applyFill="1" applyAlignment="1" applyProtection="1">
      <alignment wrapText="1"/>
      <protection locked="0"/>
    </xf>
    <xf numFmtId="3" fontId="42" fillId="0" borderId="17" xfId="0" applyNumberFormat="1" applyFont="1" applyFill="1" applyBorder="1" applyAlignment="1" applyProtection="1">
      <alignment horizontal="center"/>
    </xf>
    <xf numFmtId="3" fontId="42" fillId="0" borderId="22" xfId="0" applyNumberFormat="1" applyFont="1" applyFill="1" applyBorder="1" applyAlignment="1" applyProtection="1">
      <alignment horizontal="center"/>
    </xf>
    <xf numFmtId="3" fontId="42" fillId="0" borderId="21" xfId="0" applyNumberFormat="1" applyFont="1" applyFill="1" applyBorder="1" applyAlignment="1" applyProtection="1">
      <alignment horizontal="center"/>
    </xf>
    <xf numFmtId="6" fontId="10" fillId="0" borderId="0" xfId="66" applyNumberFormat="1" applyFill="1" applyBorder="1" applyProtection="1"/>
    <xf numFmtId="175" fontId="10" fillId="0" borderId="41" xfId="66" applyFill="1" applyBorder="1" applyAlignment="1" applyProtection="1">
      <alignment horizontal="left" indent="1"/>
    </xf>
    <xf numFmtId="6" fontId="10" fillId="0" borderId="13" xfId="66" applyNumberFormat="1" applyFill="1" applyBorder="1" applyProtection="1"/>
    <xf numFmtId="6" fontId="10" fillId="0" borderId="13" xfId="66" applyNumberFormat="1" applyFont="1" applyFill="1" applyBorder="1" applyAlignment="1" applyProtection="1">
      <alignment horizontal="right"/>
    </xf>
    <xf numFmtId="167" fontId="10" fillId="0" borderId="13" xfId="66" applyNumberFormat="1" applyFont="1" applyFill="1" applyBorder="1" applyAlignment="1" applyProtection="1">
      <alignment horizontal="right"/>
    </xf>
    <xf numFmtId="175" fontId="11" fillId="0" borderId="43" xfId="66" applyFont="1" applyFill="1" applyBorder="1" applyProtection="1"/>
    <xf numFmtId="6" fontId="10" fillId="0" borderId="18" xfId="66" applyNumberFormat="1" applyFont="1" applyFill="1" applyBorder="1" applyProtection="1"/>
    <xf numFmtId="6" fontId="10" fillId="0" borderId="11" xfId="66" applyNumberFormat="1" applyFill="1" applyBorder="1" applyProtection="1"/>
    <xf numFmtId="167" fontId="10" fillId="0" borderId="11" xfId="66" applyNumberFormat="1" applyFont="1" applyFill="1" applyBorder="1" applyAlignment="1" applyProtection="1">
      <alignment horizontal="right"/>
    </xf>
    <xf numFmtId="167" fontId="10" fillId="0" borderId="11" xfId="66" applyNumberFormat="1" applyFill="1" applyBorder="1" applyProtection="1"/>
    <xf numFmtId="175" fontId="13" fillId="0" borderId="41" xfId="66" applyFont="1" applyFill="1" applyBorder="1" applyAlignment="1" applyProtection="1">
      <alignment wrapText="1"/>
    </xf>
    <xf numFmtId="167" fontId="10" fillId="0" borderId="13" xfId="66" applyNumberFormat="1" applyFill="1" applyBorder="1" applyProtection="1"/>
    <xf numFmtId="6" fontId="10" fillId="0" borderId="13" xfId="66" applyNumberFormat="1" applyFont="1" applyFill="1" applyBorder="1" applyProtection="1"/>
    <xf numFmtId="6" fontId="10" fillId="0" borderId="13" xfId="66" applyNumberFormat="1" applyFill="1" applyBorder="1" applyAlignment="1" applyProtection="1">
      <alignment horizontal="right" vertical="center"/>
    </xf>
    <xf numFmtId="6" fontId="10" fillId="0" borderId="0" xfId="66" applyNumberFormat="1" applyFont="1" applyFill="1" applyBorder="1" applyProtection="1"/>
    <xf numFmtId="6" fontId="10" fillId="0" borderId="24" xfId="66" applyNumberFormat="1" applyFill="1" applyBorder="1" applyProtection="1"/>
    <xf numFmtId="6" fontId="10" fillId="0" borderId="23" xfId="66" applyNumberFormat="1" applyFill="1" applyBorder="1" applyProtection="1"/>
    <xf numFmtId="167" fontId="10" fillId="0" borderId="23" xfId="66" applyNumberFormat="1" applyFill="1" applyBorder="1" applyProtection="1"/>
    <xf numFmtId="175" fontId="10" fillId="0" borderId="0" xfId="66" applyProtection="1"/>
    <xf numFmtId="175" fontId="31" fillId="0" borderId="0" xfId="67" applyFont="1" applyProtection="1"/>
    <xf numFmtId="175" fontId="12" fillId="0" borderId="0" xfId="67" applyFont="1" applyProtection="1"/>
    <xf numFmtId="175" fontId="12" fillId="0" borderId="0" xfId="67" applyProtection="1"/>
    <xf numFmtId="175" fontId="31" fillId="0" borderId="11" xfId="67" applyFont="1" applyBorder="1" applyAlignment="1" applyProtection="1">
      <alignment horizontal="center"/>
    </xf>
    <xf numFmtId="175" fontId="31" fillId="0" borderId="0" xfId="67" applyFont="1" applyAlignment="1" applyProtection="1">
      <alignment horizontal="center"/>
    </xf>
    <xf numFmtId="175" fontId="10" fillId="0" borderId="0" xfId="66" applyFont="1" applyFill="1" applyBorder="1" applyProtection="1"/>
    <xf numFmtId="175" fontId="11" fillId="0" borderId="45" xfId="66" applyFont="1" applyFill="1" applyBorder="1" applyProtection="1"/>
    <xf numFmtId="175" fontId="11" fillId="0" borderId="45" xfId="66" applyFont="1" applyFill="1" applyBorder="1" applyAlignment="1" applyProtection="1">
      <alignment horizontal="left" wrapText="1" indent="1"/>
    </xf>
    <xf numFmtId="175" fontId="11" fillId="0" borderId="49" xfId="66" applyFont="1" applyFill="1" applyBorder="1" applyAlignment="1" applyProtection="1">
      <alignment wrapText="1"/>
    </xf>
    <xf numFmtId="175" fontId="40" fillId="0" borderId="0" xfId="66" applyFont="1" applyProtection="1"/>
    <xf numFmtId="175" fontId="11" fillId="45" borderId="35" xfId="66" applyFont="1" applyFill="1" applyBorder="1" applyAlignment="1" applyProtection="1">
      <alignment horizontal="center"/>
    </xf>
    <xf numFmtId="175" fontId="11" fillId="0" borderId="36" xfId="66" applyFont="1" applyBorder="1" applyAlignment="1" applyProtection="1">
      <alignment horizontal="center"/>
    </xf>
    <xf numFmtId="175" fontId="11" fillId="0" borderId="52" xfId="66" applyFont="1" applyBorder="1" applyAlignment="1" applyProtection="1">
      <alignment horizontal="center" wrapText="1"/>
    </xf>
    <xf numFmtId="175" fontId="41" fillId="0" borderId="47" xfId="66" applyFont="1" applyBorder="1" applyAlignment="1" applyProtection="1">
      <alignment horizontal="center"/>
    </xf>
    <xf numFmtId="175" fontId="10" fillId="0" borderId="0" xfId="66" applyBorder="1" applyAlignment="1" applyProtection="1"/>
    <xf numFmtId="175" fontId="10" fillId="0" borderId="48" xfId="66" applyBorder="1" applyAlignment="1" applyProtection="1"/>
    <xf numFmtId="175" fontId="11" fillId="0" borderId="47" xfId="66" applyFont="1" applyBorder="1" applyAlignment="1" applyProtection="1">
      <alignment horizontal="center"/>
    </xf>
    <xf numFmtId="175" fontId="10" fillId="0" borderId="47" xfId="66" applyBorder="1" applyProtection="1"/>
    <xf numFmtId="164" fontId="10" fillId="0" borderId="0" xfId="66" applyNumberFormat="1" applyBorder="1" applyAlignment="1" applyProtection="1"/>
    <xf numFmtId="164" fontId="10" fillId="0" borderId="48" xfId="66" applyNumberFormat="1" applyBorder="1" applyAlignment="1" applyProtection="1"/>
    <xf numFmtId="164" fontId="10" fillId="0" borderId="0" xfId="66" applyNumberFormat="1" applyProtection="1"/>
    <xf numFmtId="164" fontId="10" fillId="0" borderId="18" xfId="66" applyNumberFormat="1" applyFill="1" applyBorder="1" applyAlignment="1" applyProtection="1"/>
    <xf numFmtId="164" fontId="10" fillId="0" borderId="46" xfId="66" applyNumberFormat="1" applyFill="1" applyBorder="1" applyAlignment="1" applyProtection="1"/>
    <xf numFmtId="175" fontId="11" fillId="0" borderId="47" xfId="66" applyFont="1" applyFill="1" applyBorder="1" applyProtection="1"/>
    <xf numFmtId="164" fontId="10" fillId="0" borderId="0" xfId="66" applyNumberFormat="1" applyFill="1" applyBorder="1" applyAlignment="1" applyProtection="1"/>
    <xf numFmtId="164" fontId="10" fillId="0" borderId="48" xfId="66" applyNumberFormat="1" applyFill="1" applyBorder="1" applyAlignment="1" applyProtection="1"/>
    <xf numFmtId="164" fontId="10" fillId="0" borderId="0" xfId="66" applyNumberFormat="1" applyFill="1" applyBorder="1" applyAlignment="1" applyProtection="1">
      <alignment horizontal="right"/>
    </xf>
    <xf numFmtId="175" fontId="11" fillId="0" borderId="47" xfId="66" applyFont="1" applyFill="1" applyBorder="1" applyAlignment="1" applyProtection="1">
      <alignment horizontal="left" indent="1"/>
    </xf>
    <xf numFmtId="164" fontId="10" fillId="0" borderId="27" xfId="66" applyNumberFormat="1" applyFill="1" applyBorder="1" applyAlignment="1" applyProtection="1"/>
    <xf numFmtId="175" fontId="11" fillId="0" borderId="47" xfId="66" applyFont="1" applyFill="1" applyBorder="1" applyAlignment="1" applyProtection="1">
      <alignment horizontal="center" wrapText="1"/>
    </xf>
    <xf numFmtId="175" fontId="11" fillId="0" borderId="45" xfId="66" applyFont="1" applyFill="1" applyBorder="1" applyAlignment="1" applyProtection="1">
      <alignment horizontal="left" indent="1"/>
    </xf>
    <xf numFmtId="175" fontId="11" fillId="0" borderId="53" xfId="66" applyFont="1" applyFill="1" applyBorder="1" applyAlignment="1" applyProtection="1">
      <alignment horizontal="left" indent="1"/>
    </xf>
    <xf numFmtId="164" fontId="10" fillId="0" borderId="54" xfId="66" applyNumberFormat="1" applyFill="1" applyBorder="1" applyAlignment="1" applyProtection="1"/>
    <xf numFmtId="175" fontId="11" fillId="0" borderId="11" xfId="66" applyFont="1" applyFill="1" applyBorder="1" applyProtection="1"/>
    <xf numFmtId="164" fontId="10" fillId="45" borderId="18" xfId="66" applyNumberFormat="1" applyFill="1" applyBorder="1" applyAlignment="1" applyProtection="1"/>
    <xf numFmtId="164" fontId="10" fillId="45" borderId="46" xfId="66" applyNumberFormat="1" applyFill="1" applyBorder="1" applyAlignment="1" applyProtection="1">
      <alignment horizontal="right"/>
    </xf>
    <xf numFmtId="164" fontId="10" fillId="45" borderId="0" xfId="66" applyNumberFormat="1" applyFill="1" applyBorder="1" applyAlignment="1" applyProtection="1"/>
    <xf numFmtId="164" fontId="11" fillId="0" borderId="50" xfId="66" applyNumberFormat="1" applyFont="1" applyFill="1" applyBorder="1" applyAlignment="1" applyProtection="1"/>
    <xf numFmtId="164" fontId="11" fillId="0" borderId="51" xfId="66" applyNumberFormat="1" applyFont="1" applyFill="1" applyBorder="1" applyAlignment="1" applyProtection="1"/>
    <xf numFmtId="175" fontId="11" fillId="0" borderId="37" xfId="66" applyFont="1" applyFill="1" applyBorder="1" applyAlignment="1" applyProtection="1">
      <alignment wrapText="1"/>
    </xf>
    <xf numFmtId="164" fontId="11" fillId="0" borderId="37" xfId="66" applyNumberFormat="1" applyFont="1" applyFill="1" applyBorder="1" applyAlignment="1" applyProtection="1"/>
    <xf numFmtId="175" fontId="11" fillId="0" borderId="0" xfId="66" applyFont="1" applyBorder="1" applyAlignment="1" applyProtection="1">
      <alignment wrapText="1"/>
    </xf>
    <xf numFmtId="164" fontId="10" fillId="0" borderId="0" xfId="66" applyNumberFormat="1" applyBorder="1" applyProtection="1"/>
    <xf numFmtId="175" fontId="11" fillId="0" borderId="0" xfId="0" applyFont="1" applyFill="1" applyProtection="1"/>
    <xf numFmtId="175" fontId="0" fillId="0" borderId="0" xfId="0" applyFill="1" applyProtection="1"/>
    <xf numFmtId="175" fontId="0" fillId="0" borderId="15" xfId="0" applyFill="1" applyBorder="1" applyProtection="1"/>
    <xf numFmtId="175" fontId="11" fillId="0" borderId="34" xfId="0" applyFont="1" applyFill="1" applyBorder="1" applyProtection="1"/>
    <xf numFmtId="175" fontId="11" fillId="0" borderId="11" xfId="0" applyFont="1" applyFill="1" applyBorder="1" applyAlignment="1" applyProtection="1">
      <alignment horizontal="center"/>
    </xf>
    <xf numFmtId="175" fontId="11" fillId="0" borderId="34" xfId="0" applyFont="1" applyFill="1" applyBorder="1" applyAlignment="1" applyProtection="1">
      <alignment horizontal="center"/>
    </xf>
    <xf numFmtId="175" fontId="0" fillId="0" borderId="0" xfId="0" applyProtection="1"/>
    <xf numFmtId="175" fontId="10" fillId="0" borderId="0" xfId="0" applyFont="1" applyFill="1" applyProtection="1"/>
    <xf numFmtId="175" fontId="10" fillId="0" borderId="13" xfId="0" applyFont="1" applyBorder="1" applyProtection="1"/>
    <xf numFmtId="175" fontId="10" fillId="0" borderId="0" xfId="0" applyFont="1" applyBorder="1" applyProtection="1"/>
    <xf numFmtId="175" fontId="10" fillId="0" borderId="11" xfId="0" applyFont="1" applyFill="1" applyBorder="1" applyProtection="1"/>
    <xf numFmtId="175" fontId="10" fillId="0" borderId="0" xfId="0" applyFont="1" applyFill="1" applyBorder="1" applyProtection="1"/>
    <xf numFmtId="175" fontId="31" fillId="0" borderId="0" xfId="0" applyFont="1" applyFill="1" applyProtection="1">
      <protection locked="0"/>
    </xf>
    <xf numFmtId="175" fontId="12" fillId="0" borderId="0" xfId="0" applyFont="1" applyFill="1" applyProtection="1">
      <protection locked="0"/>
    </xf>
    <xf numFmtId="175" fontId="31" fillId="0" borderId="0" xfId="0" applyFont="1" applyFill="1" applyBorder="1" applyProtection="1">
      <protection locked="0"/>
    </xf>
    <xf numFmtId="165" fontId="12" fillId="0" borderId="0" xfId="0" applyNumberFormat="1" applyFont="1" applyFill="1" applyBorder="1" applyAlignment="1" applyProtection="1">
      <protection locked="0"/>
    </xf>
    <xf numFmtId="175" fontId="44" fillId="0" borderId="0" xfId="0" applyFont="1" applyFill="1" applyProtection="1">
      <protection locked="0"/>
    </xf>
    <xf numFmtId="172" fontId="31" fillId="0" borderId="0" xfId="0" applyNumberFormat="1" applyFont="1" applyFill="1" applyBorder="1" applyAlignment="1" applyProtection="1">
      <alignment horizontal="right"/>
      <protection locked="0"/>
    </xf>
    <xf numFmtId="172" fontId="31" fillId="0" borderId="0" xfId="0" applyNumberFormat="1" applyFont="1" applyFill="1" applyBorder="1" applyAlignment="1" applyProtection="1">
      <alignment horizontal="center"/>
      <protection locked="0"/>
    </xf>
    <xf numFmtId="175" fontId="44" fillId="0" borderId="0" xfId="0" applyFont="1" applyFill="1" applyBorder="1" applyProtection="1">
      <protection locked="0"/>
    </xf>
    <xf numFmtId="38" fontId="45" fillId="0" borderId="0" xfId="0" applyNumberFormat="1" applyFont="1" applyFill="1" applyBorder="1" applyAlignment="1" applyProtection="1">
      <protection locked="0"/>
    </xf>
    <xf numFmtId="165" fontId="45" fillId="0" borderId="0" xfId="0" applyNumberFormat="1" applyFont="1" applyFill="1" applyBorder="1" applyAlignment="1" applyProtection="1">
      <protection locked="0"/>
    </xf>
    <xf numFmtId="175" fontId="45" fillId="0" borderId="0" xfId="0" applyFont="1" applyFill="1" applyProtection="1">
      <protection locked="0"/>
    </xf>
    <xf numFmtId="175" fontId="12" fillId="0" borderId="0" xfId="0" applyFont="1" applyFill="1" applyBorder="1" applyProtection="1">
      <protection locked="0"/>
    </xf>
    <xf numFmtId="175" fontId="12" fillId="0" borderId="0" xfId="0" applyFont="1" applyFill="1" applyAlignment="1" applyProtection="1">
      <alignment horizontal="left" indent="1"/>
      <protection locked="0"/>
    </xf>
    <xf numFmtId="175" fontId="12" fillId="0" borderId="0" xfId="0" applyFont="1" applyFill="1" applyProtection="1"/>
    <xf numFmtId="175" fontId="31" fillId="0" borderId="11" xfId="0" applyFont="1" applyFill="1" applyBorder="1" applyAlignment="1" applyProtection="1">
      <alignment horizontal="center" wrapText="1"/>
    </xf>
    <xf numFmtId="175" fontId="12" fillId="0" borderId="11" xfId="0" applyFont="1" applyFill="1" applyBorder="1" applyProtection="1"/>
    <xf numFmtId="172" fontId="12" fillId="0" borderId="11" xfId="0" applyNumberFormat="1" applyFont="1" applyFill="1" applyBorder="1" applyProtection="1"/>
    <xf numFmtId="172" fontId="12" fillId="0" borderId="11" xfId="46" applyNumberFormat="1" applyFont="1" applyFill="1" applyBorder="1" applyAlignment="1" applyProtection="1">
      <alignment horizontal="right"/>
    </xf>
    <xf numFmtId="166" fontId="12" fillId="0" borderId="11" xfId="46" applyNumberFormat="1" applyFont="1" applyFill="1" applyBorder="1" applyAlignment="1" applyProtection="1">
      <alignment horizontal="right"/>
    </xf>
    <xf numFmtId="172" fontId="31" fillId="0" borderId="11" xfId="46" applyNumberFormat="1" applyFont="1" applyFill="1" applyBorder="1" applyAlignment="1" applyProtection="1">
      <alignment horizontal="right" wrapText="1"/>
    </xf>
    <xf numFmtId="166" fontId="31" fillId="0" borderId="11" xfId="0" applyNumberFormat="1" applyFont="1" applyFill="1" applyBorder="1" applyProtection="1"/>
    <xf numFmtId="166" fontId="12" fillId="0" borderId="11" xfId="46" applyNumberFormat="1" applyFont="1" applyFill="1" applyBorder="1" applyAlignment="1" applyProtection="1">
      <alignment horizontal="right" wrapText="1"/>
    </xf>
    <xf numFmtId="166" fontId="12" fillId="0" borderId="11" xfId="0" applyNumberFormat="1" applyFont="1" applyFill="1" applyBorder="1" applyProtection="1"/>
    <xf numFmtId="175" fontId="31" fillId="0" borderId="20" xfId="0" applyFont="1" applyFill="1" applyBorder="1" applyProtection="1"/>
    <xf numFmtId="166" fontId="31" fillId="0" borderId="20" xfId="0" applyNumberFormat="1" applyFont="1" applyFill="1" applyBorder="1" applyProtection="1"/>
    <xf numFmtId="166" fontId="12" fillId="0" borderId="11" xfId="0" applyNumberFormat="1" applyFont="1" applyFill="1" applyBorder="1" applyAlignment="1" applyProtection="1"/>
    <xf numFmtId="175" fontId="31" fillId="0" borderId="20" xfId="0" applyFont="1" applyFill="1" applyBorder="1" applyAlignment="1" applyProtection="1">
      <alignment horizontal="center"/>
    </xf>
    <xf numFmtId="166" fontId="31" fillId="0" borderId="11" xfId="0" applyNumberFormat="1" applyFont="1" applyFill="1" applyBorder="1" applyAlignment="1" applyProtection="1">
      <alignment horizontal="center" wrapText="1"/>
    </xf>
    <xf numFmtId="166" fontId="31" fillId="0" borderId="11" xfId="0" applyNumberFormat="1" applyFont="1" applyFill="1" applyBorder="1" applyAlignment="1" applyProtection="1">
      <alignment horizontal="center"/>
    </xf>
    <xf numFmtId="166" fontId="31" fillId="0" borderId="20" xfId="0" applyNumberFormat="1" applyFont="1" applyFill="1" applyBorder="1" applyAlignment="1" applyProtection="1">
      <alignment horizontal="center"/>
    </xf>
    <xf numFmtId="166" fontId="31" fillId="0" borderId="11" xfId="0" applyNumberFormat="1" applyFont="1" applyFill="1" applyBorder="1" applyAlignment="1" applyProtection="1"/>
    <xf numFmtId="166" fontId="12" fillId="0" borderId="27" xfId="0" applyNumberFormat="1" applyFont="1" applyFill="1" applyBorder="1" applyProtection="1"/>
    <xf numFmtId="166" fontId="12" fillId="0" borderId="27" xfId="0" applyNumberFormat="1" applyFont="1" applyFill="1" applyBorder="1" applyAlignment="1" applyProtection="1"/>
    <xf numFmtId="166" fontId="31" fillId="0" borderId="27" xfId="0" applyNumberFormat="1" applyFont="1" applyFill="1" applyBorder="1" applyProtection="1"/>
    <xf numFmtId="166" fontId="12" fillId="0" borderId="18" xfId="46" applyNumberFormat="1" applyFont="1" applyFill="1" applyBorder="1" applyAlignment="1" applyProtection="1">
      <alignment horizontal="right"/>
    </xf>
    <xf numFmtId="166" fontId="12" fillId="0" borderId="18" xfId="0" applyNumberFormat="1" applyFont="1" applyFill="1" applyBorder="1" applyProtection="1"/>
    <xf numFmtId="166" fontId="12" fillId="0" borderId="19" xfId="0" applyNumberFormat="1" applyFont="1" applyFill="1" applyBorder="1" applyProtection="1"/>
    <xf numFmtId="172" fontId="31" fillId="0" borderId="11" xfId="0" applyNumberFormat="1" applyFont="1" applyFill="1" applyBorder="1" applyProtection="1"/>
    <xf numFmtId="166" fontId="31" fillId="0" borderId="11" xfId="46" applyNumberFormat="1" applyFont="1" applyFill="1" applyBorder="1" applyAlignment="1" applyProtection="1">
      <alignment horizontal="right"/>
    </xf>
    <xf numFmtId="172" fontId="31" fillId="0" borderId="20" xfId="0" applyNumberFormat="1" applyFont="1" applyFill="1" applyBorder="1" applyAlignment="1" applyProtection="1">
      <alignment horizontal="right"/>
    </xf>
    <xf numFmtId="172" fontId="31" fillId="0" borderId="20" xfId="0" applyNumberFormat="1" applyFont="1" applyFill="1" applyBorder="1" applyAlignment="1" applyProtection="1">
      <alignment horizontal="center"/>
    </xf>
    <xf numFmtId="166" fontId="12" fillId="0" borderId="11" xfId="0" quotePrefix="1" applyNumberFormat="1" applyFont="1" applyFill="1" applyBorder="1" applyAlignment="1" applyProtection="1">
      <alignment horizontal="center"/>
    </xf>
    <xf numFmtId="166" fontId="12" fillId="0" borderId="11" xfId="46" applyNumberFormat="1" applyFont="1" applyFill="1" applyBorder="1" applyAlignment="1" applyProtection="1">
      <alignment horizontal="center"/>
    </xf>
    <xf numFmtId="166" fontId="31" fillId="0" borderId="20" xfId="0" applyNumberFormat="1" applyFont="1" applyFill="1" applyBorder="1" applyAlignment="1" applyProtection="1">
      <alignment horizontal="right"/>
    </xf>
    <xf numFmtId="172" fontId="46" fillId="0" borderId="0" xfId="0" applyNumberFormat="1" applyFont="1" applyFill="1" applyBorder="1" applyAlignment="1" applyProtection="1"/>
    <xf numFmtId="175" fontId="31" fillId="0" borderId="27" xfId="0" applyFont="1" applyFill="1" applyBorder="1" applyProtection="1"/>
    <xf numFmtId="175" fontId="31" fillId="0" borderId="0" xfId="0" applyFont="1" applyFill="1" applyBorder="1" applyProtection="1"/>
    <xf numFmtId="38" fontId="12" fillId="0" borderId="0" xfId="0" applyNumberFormat="1" applyFont="1" applyFill="1" applyBorder="1" applyAlignment="1" applyProtection="1"/>
    <xf numFmtId="165" fontId="12" fillId="0" borderId="0" xfId="0" applyNumberFormat="1" applyFont="1" applyFill="1" applyBorder="1" applyAlignment="1" applyProtection="1"/>
    <xf numFmtId="175" fontId="10" fillId="0" borderId="13" xfId="0" applyFont="1" applyFill="1" applyBorder="1" applyProtection="1">
      <protection locked="0"/>
    </xf>
    <xf numFmtId="3" fontId="10" fillId="0" borderId="31" xfId="0" applyNumberFormat="1" applyFont="1" applyFill="1" applyBorder="1" applyAlignment="1" applyProtection="1">
      <alignment horizontal="center"/>
    </xf>
    <xf numFmtId="175" fontId="31" fillId="0" borderId="11" xfId="0" applyFont="1" applyFill="1" applyBorder="1" applyAlignment="1" applyProtection="1">
      <alignment horizontal="center"/>
      <protection locked="0"/>
    </xf>
    <xf numFmtId="3" fontId="10" fillId="0" borderId="0" xfId="0" applyNumberFormat="1" applyFont="1" applyProtection="1">
      <protection locked="0"/>
    </xf>
    <xf numFmtId="9" fontId="10" fillId="0" borderId="0" xfId="145" applyFont="1" applyProtection="1">
      <protection locked="0"/>
    </xf>
    <xf numFmtId="175" fontId="11" fillId="0" borderId="14" xfId="0" applyFont="1" applyFill="1" applyBorder="1" applyAlignment="1" applyProtection="1">
      <alignment horizontal="center"/>
      <protection locked="0"/>
    </xf>
    <xf numFmtId="175" fontId="10" fillId="0" borderId="16" xfId="0" applyFont="1" applyBorder="1" applyProtection="1">
      <protection locked="0"/>
    </xf>
    <xf numFmtId="175" fontId="11" fillId="0" borderId="11" xfId="0" applyFont="1" applyFill="1" applyBorder="1" applyAlignment="1" applyProtection="1">
      <alignment horizontal="center"/>
      <protection locked="0"/>
    </xf>
    <xf numFmtId="175" fontId="11" fillId="0" borderId="34" xfId="0" applyFont="1" applyFill="1" applyBorder="1" applyAlignment="1" applyProtection="1">
      <alignment horizontal="center"/>
      <protection locked="0"/>
    </xf>
    <xf numFmtId="175" fontId="10" fillId="0" borderId="13" xfId="0" applyFont="1" applyBorder="1" applyProtection="1">
      <protection locked="0"/>
    </xf>
    <xf numFmtId="175" fontId="10" fillId="0" borderId="16" xfId="0" applyFont="1" applyFill="1" applyBorder="1" applyProtection="1">
      <protection locked="0"/>
    </xf>
    <xf numFmtId="166" fontId="10" fillId="0" borderId="0" xfId="0" applyNumberFormat="1" applyFont="1" applyBorder="1" applyAlignment="1" applyProtection="1">
      <alignment horizontal="center"/>
    </xf>
    <xf numFmtId="173" fontId="10" fillId="0" borderId="0" xfId="0" applyNumberFormat="1" applyFont="1" applyFill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175" fontId="31" fillId="0" borderId="16" xfId="0" applyFont="1" applyFill="1" applyBorder="1" applyAlignment="1" applyProtection="1">
      <alignment horizontal="center"/>
      <protection locked="0"/>
    </xf>
    <xf numFmtId="175" fontId="12" fillId="0" borderId="11" xfId="0" applyFont="1" applyFill="1" applyBorder="1" applyProtection="1">
      <protection locked="0"/>
    </xf>
    <xf numFmtId="175" fontId="31" fillId="0" borderId="20" xfId="0" applyFont="1" applyFill="1" applyBorder="1" applyProtection="1">
      <protection locked="0"/>
    </xf>
    <xf numFmtId="175" fontId="31" fillId="0" borderId="20" xfId="0" applyFont="1" applyFill="1" applyBorder="1" applyAlignment="1" applyProtection="1">
      <alignment horizontal="center"/>
      <protection locked="0"/>
    </xf>
    <xf numFmtId="175" fontId="31" fillId="0" borderId="22" xfId="0" applyFont="1" applyFill="1" applyBorder="1" applyProtection="1">
      <protection locked="0"/>
    </xf>
    <xf numFmtId="175" fontId="12" fillId="0" borderId="11" xfId="0" applyFont="1" applyFill="1" applyBorder="1" applyAlignment="1" applyProtection="1">
      <alignment wrapText="1" shrinkToFit="1"/>
      <protection locked="0"/>
    </xf>
    <xf numFmtId="175" fontId="31" fillId="0" borderId="11" xfId="0" applyFont="1" applyFill="1" applyBorder="1" applyProtection="1">
      <protection locked="0"/>
    </xf>
    <xf numFmtId="175" fontId="12" fillId="0" borderId="16" xfId="0" applyFont="1" applyFill="1" applyBorder="1" applyProtection="1">
      <protection locked="0"/>
    </xf>
    <xf numFmtId="38" fontId="53" fillId="0" borderId="17" xfId="0" applyNumberFormat="1" applyFont="1" applyFill="1" applyBorder="1" applyAlignment="1" applyProtection="1">
      <alignment horizontal="center"/>
    </xf>
    <xf numFmtId="172" fontId="12" fillId="0" borderId="11" xfId="0" quotePrefix="1" applyNumberFormat="1" applyFont="1" applyFill="1" applyBorder="1" applyAlignment="1" applyProtection="1">
      <alignment horizontal="center"/>
    </xf>
    <xf numFmtId="172" fontId="12" fillId="0" borderId="11" xfId="0" quotePrefix="1" applyNumberFormat="1" applyFont="1" applyFill="1" applyBorder="1" applyAlignment="1" applyProtection="1">
      <alignment horizontal="right"/>
    </xf>
    <xf numFmtId="172" fontId="31" fillId="0" borderId="20" xfId="0" quotePrefix="1" applyNumberFormat="1" applyFont="1" applyFill="1" applyBorder="1" applyAlignment="1" applyProtection="1">
      <alignment horizontal="center"/>
    </xf>
    <xf numFmtId="172" fontId="31" fillId="0" borderId="20" xfId="0" applyNumberFormat="1" applyFont="1" applyFill="1" applyBorder="1" applyProtection="1"/>
    <xf numFmtId="38" fontId="12" fillId="0" borderId="11" xfId="0" applyNumberFormat="1" applyFont="1" applyFill="1" applyBorder="1" applyProtection="1"/>
    <xf numFmtId="165" fontId="31" fillId="0" borderId="11" xfId="0" applyNumberFormat="1" applyFont="1" applyFill="1" applyBorder="1" applyAlignment="1" applyProtection="1"/>
    <xf numFmtId="172" fontId="31" fillId="0" borderId="11" xfId="46" applyNumberFormat="1" applyFont="1" applyFill="1" applyBorder="1" applyAlignment="1" applyProtection="1">
      <alignment horizontal="right"/>
    </xf>
    <xf numFmtId="38" fontId="12" fillId="0" borderId="27" xfId="0" applyNumberFormat="1" applyFont="1" applyFill="1" applyBorder="1" applyProtection="1"/>
    <xf numFmtId="165" fontId="31" fillId="0" borderId="27" xfId="0" applyNumberFormat="1" applyFont="1" applyFill="1" applyBorder="1" applyAlignment="1" applyProtection="1"/>
    <xf numFmtId="175" fontId="12" fillId="0" borderId="20" xfId="0" applyFont="1" applyFill="1" applyBorder="1" applyProtection="1"/>
    <xf numFmtId="170" fontId="12" fillId="0" borderId="18" xfId="46" applyNumberFormat="1" applyFont="1" applyFill="1" applyBorder="1" applyAlignment="1" applyProtection="1">
      <alignment horizontal="right"/>
    </xf>
    <xf numFmtId="169" fontId="31" fillId="0" borderId="18" xfId="46" applyNumberFormat="1" applyFont="1" applyFill="1" applyBorder="1" applyAlignment="1" applyProtection="1">
      <alignment horizontal="right"/>
    </xf>
    <xf numFmtId="170" fontId="12" fillId="0" borderId="11" xfId="46" applyNumberFormat="1" applyFont="1" applyFill="1" applyBorder="1" applyAlignment="1" applyProtection="1">
      <alignment horizontal="right"/>
    </xf>
    <xf numFmtId="169" fontId="31" fillId="0" borderId="11" xfId="46" applyNumberFormat="1" applyFont="1" applyFill="1" applyBorder="1" applyAlignment="1" applyProtection="1">
      <alignment horizontal="right"/>
    </xf>
    <xf numFmtId="166" fontId="31" fillId="0" borderId="11" xfId="46" applyNumberFormat="1" applyFont="1" applyFill="1" applyBorder="1" applyAlignment="1" applyProtection="1">
      <alignment horizontal="right" wrapText="1"/>
    </xf>
    <xf numFmtId="166" fontId="12" fillId="0" borderId="11" xfId="0" quotePrefix="1" applyNumberFormat="1" applyFont="1" applyFill="1" applyBorder="1" applyAlignment="1" applyProtection="1">
      <alignment horizontal="right"/>
    </xf>
    <xf numFmtId="166" fontId="31" fillId="0" borderId="20" xfId="0" quotePrefix="1" applyNumberFormat="1" applyFont="1" applyFill="1" applyBorder="1" applyAlignment="1" applyProtection="1">
      <alignment horizontal="center"/>
    </xf>
    <xf numFmtId="166" fontId="31" fillId="0" borderId="27" xfId="0" applyNumberFormat="1" applyFont="1" applyFill="1" applyBorder="1" applyAlignment="1" applyProtection="1"/>
    <xf numFmtId="166" fontId="12" fillId="0" borderId="20" xfId="0" applyNumberFormat="1" applyFont="1" applyFill="1" applyBorder="1" applyProtection="1"/>
    <xf numFmtId="166" fontId="31" fillId="0" borderId="18" xfId="46" applyNumberFormat="1" applyFont="1" applyFill="1" applyBorder="1" applyAlignment="1" applyProtection="1">
      <alignment horizontal="right"/>
    </xf>
    <xf numFmtId="175" fontId="12" fillId="0" borderId="18" xfId="0" applyFont="1" applyFill="1" applyBorder="1" applyProtection="1"/>
    <xf numFmtId="175" fontId="31" fillId="0" borderId="11" xfId="0" applyFont="1" applyFill="1" applyBorder="1" applyAlignment="1" applyProtection="1">
      <alignment horizontal="center"/>
    </xf>
    <xf numFmtId="175" fontId="59" fillId="0" borderId="0" xfId="0" applyFont="1"/>
    <xf numFmtId="3" fontId="42" fillId="0" borderId="17" xfId="0" applyNumberFormat="1" applyFont="1" applyFill="1" applyBorder="1" applyAlignment="1" applyProtection="1">
      <alignment horizontal="center"/>
      <protection locked="0"/>
    </xf>
    <xf numFmtId="3" fontId="42" fillId="0" borderId="22" xfId="0" applyNumberFormat="1" applyFont="1" applyFill="1" applyBorder="1" applyAlignment="1" applyProtection="1">
      <alignment horizontal="center"/>
      <protection locked="0"/>
    </xf>
    <xf numFmtId="3" fontId="42" fillId="0" borderId="21" xfId="0" applyNumberFormat="1" applyFont="1" applyFill="1" applyBorder="1" applyAlignment="1" applyProtection="1">
      <alignment horizontal="center"/>
      <protection locked="0"/>
    </xf>
    <xf numFmtId="166" fontId="12" fillId="0" borderId="11" xfId="0" applyNumberFormat="1" applyFont="1" applyFill="1" applyBorder="1" applyProtection="1">
      <protection locked="0"/>
    </xf>
    <xf numFmtId="166" fontId="12" fillId="0" borderId="11" xfId="46" applyNumberFormat="1" applyFont="1" applyFill="1" applyBorder="1" applyAlignment="1" applyProtection="1">
      <alignment horizontal="right"/>
      <protection locked="0"/>
    </xf>
    <xf numFmtId="3" fontId="10" fillId="0" borderId="24" xfId="0" applyNumberFormat="1" applyFont="1" applyFill="1" applyBorder="1" applyAlignment="1" applyProtection="1">
      <alignment horizontal="center"/>
      <protection locked="0"/>
    </xf>
    <xf numFmtId="3" fontId="42" fillId="44" borderId="17" xfId="0" applyNumberFormat="1" applyFont="1" applyFill="1" applyBorder="1" applyAlignment="1" applyProtection="1">
      <alignment horizontal="center"/>
      <protection locked="0"/>
    </xf>
    <xf numFmtId="3" fontId="42" fillId="0" borderId="0" xfId="0" applyNumberFormat="1" applyFont="1" applyFill="1" applyBorder="1" applyAlignment="1" applyProtection="1">
      <alignment horizontal="center"/>
      <protection locked="0"/>
    </xf>
    <xf numFmtId="3" fontId="42" fillId="0" borderId="20" xfId="0" applyNumberFormat="1" applyFont="1" applyFill="1" applyBorder="1" applyAlignment="1" applyProtection="1">
      <alignment horizontal="center"/>
      <protection locked="0"/>
    </xf>
    <xf numFmtId="38" fontId="53" fillId="0" borderId="11" xfId="146" applyNumberFormat="1" applyFont="1" applyFill="1" applyBorder="1" applyAlignment="1" applyProtection="1">
      <alignment horizontal="center"/>
      <protection locked="0"/>
    </xf>
    <xf numFmtId="175" fontId="31" fillId="0" borderId="11" xfId="0" applyFont="1" applyFill="1" applyBorder="1" applyAlignment="1" applyProtection="1">
      <alignment horizontal="center" wrapText="1"/>
      <protection locked="0"/>
    </xf>
    <xf numFmtId="175" fontId="11" fillId="0" borderId="0" xfId="66" applyFont="1" applyFill="1" applyProtection="1">
      <protection locked="0"/>
    </xf>
    <xf numFmtId="175" fontId="10" fillId="0" borderId="0" xfId="66" applyFill="1" applyProtection="1">
      <protection locked="0"/>
    </xf>
    <xf numFmtId="175" fontId="11" fillId="0" borderId="35" xfId="66" applyFont="1" applyFill="1" applyBorder="1" applyProtection="1">
      <protection locked="0"/>
    </xf>
    <xf numFmtId="175" fontId="10" fillId="0" borderId="36" xfId="66" applyFill="1" applyBorder="1" applyProtection="1">
      <protection locked="0"/>
    </xf>
    <xf numFmtId="175" fontId="10" fillId="0" borderId="37" xfId="66" applyFill="1" applyBorder="1" applyProtection="1">
      <protection locked="0"/>
    </xf>
    <xf numFmtId="175" fontId="10" fillId="0" borderId="38" xfId="66" applyFill="1" applyBorder="1" applyProtection="1">
      <protection locked="0"/>
    </xf>
    <xf numFmtId="175" fontId="11" fillId="0" borderId="39" xfId="66" applyFont="1" applyFill="1" applyBorder="1" applyProtection="1">
      <protection locked="0"/>
    </xf>
    <xf numFmtId="175" fontId="10" fillId="0" borderId="14" xfId="66" applyFill="1" applyBorder="1" applyProtection="1">
      <protection locked="0"/>
    </xf>
    <xf numFmtId="175" fontId="10" fillId="0" borderId="18" xfId="66" applyFill="1" applyBorder="1" applyProtection="1">
      <protection locked="0"/>
    </xf>
    <xf numFmtId="175" fontId="10" fillId="0" borderId="19" xfId="66" applyFill="1" applyBorder="1" applyProtection="1">
      <protection locked="0"/>
    </xf>
    <xf numFmtId="175" fontId="11" fillId="0" borderId="40" xfId="66" applyFont="1" applyFill="1" applyBorder="1" applyAlignment="1" applyProtection="1">
      <alignment horizontal="center"/>
      <protection locked="0"/>
    </xf>
    <xf numFmtId="175" fontId="11" fillId="0" borderId="11" xfId="66" applyFont="1" applyFill="1" applyBorder="1" applyAlignment="1" applyProtection="1">
      <alignment horizontal="center" wrapText="1"/>
      <protection locked="0"/>
    </xf>
    <xf numFmtId="175" fontId="11" fillId="0" borderId="14" xfId="66" applyFont="1" applyFill="1" applyBorder="1" applyAlignment="1" applyProtection="1">
      <alignment horizontal="center"/>
      <protection locked="0"/>
    </xf>
    <xf numFmtId="6" fontId="10" fillId="0" borderId="0" xfId="66" applyNumberFormat="1" applyFill="1" applyBorder="1" applyProtection="1">
      <protection locked="0"/>
    </xf>
    <xf numFmtId="175" fontId="11" fillId="0" borderId="13" xfId="66" applyFont="1" applyFill="1" applyBorder="1" applyAlignment="1" applyProtection="1">
      <alignment horizontal="center" wrapText="1"/>
      <protection locked="0"/>
    </xf>
    <xf numFmtId="175" fontId="10" fillId="0" borderId="13" xfId="66" applyFill="1" applyBorder="1" applyProtection="1">
      <protection locked="0"/>
    </xf>
    <xf numFmtId="6" fontId="10" fillId="0" borderId="18" xfId="66" applyNumberFormat="1" applyFont="1" applyFill="1" applyBorder="1" applyProtection="1">
      <protection locked="0"/>
    </xf>
    <xf numFmtId="6" fontId="10" fillId="0" borderId="0" xfId="66" applyNumberFormat="1" applyFont="1" applyFill="1" applyBorder="1" applyProtection="1">
      <protection locked="0"/>
    </xf>
    <xf numFmtId="6" fontId="10" fillId="0" borderId="24" xfId="66" applyNumberFormat="1" applyFill="1" applyBorder="1" applyProtection="1">
      <protection locked="0"/>
    </xf>
    <xf numFmtId="175" fontId="10" fillId="0" borderId="0" xfId="66" applyProtection="1">
      <protection locked="0"/>
    </xf>
    <xf numFmtId="6" fontId="10" fillId="0" borderId="55" xfId="66" applyNumberFormat="1" applyFill="1" applyBorder="1" applyProtection="1">
      <protection locked="0"/>
    </xf>
    <xf numFmtId="164" fontId="10" fillId="0" borderId="44" xfId="66" applyNumberFormat="1" applyBorder="1" applyProtection="1">
      <protection locked="0"/>
    </xf>
    <xf numFmtId="175" fontId="10" fillId="0" borderId="44" xfId="66" applyFill="1" applyBorder="1" applyProtection="1">
      <protection locked="0"/>
    </xf>
    <xf numFmtId="175" fontId="10" fillId="0" borderId="56" xfId="66" applyBorder="1" applyProtection="1">
      <protection locked="0"/>
    </xf>
    <xf numFmtId="6" fontId="10" fillId="0" borderId="0" xfId="66" applyNumberFormat="1" applyFill="1" applyProtection="1">
      <protection locked="0"/>
    </xf>
    <xf numFmtId="175" fontId="10" fillId="0" borderId="0" xfId="66" applyFill="1" applyBorder="1" applyProtection="1">
      <protection locked="0"/>
    </xf>
    <xf numFmtId="44" fontId="10" fillId="0" borderId="0" xfId="50" applyFill="1" applyProtection="1">
      <protection locked="0"/>
    </xf>
    <xf numFmtId="6" fontId="10" fillId="0" borderId="0" xfId="66" applyNumberFormat="1" applyProtection="1">
      <protection locked="0"/>
    </xf>
    <xf numFmtId="6" fontId="10" fillId="0" borderId="0" xfId="66" applyNumberFormat="1" applyBorder="1" applyAlignment="1" applyProtection="1">
      <alignment horizontal="right"/>
      <protection locked="0"/>
    </xf>
    <xf numFmtId="168" fontId="10" fillId="0" borderId="0" xfId="50" applyNumberFormat="1" applyProtection="1">
      <protection locked="0"/>
    </xf>
    <xf numFmtId="175" fontId="10" fillId="0" borderId="0" xfId="66" applyBorder="1" applyProtection="1">
      <protection locked="0"/>
    </xf>
    <xf numFmtId="168" fontId="10" fillId="0" borderId="0" xfId="50" applyNumberFormat="1" applyFont="1" applyProtection="1">
      <protection locked="0"/>
    </xf>
    <xf numFmtId="6" fontId="10" fillId="0" borderId="0" xfId="66" applyNumberFormat="1" applyFont="1" applyBorder="1" applyProtection="1">
      <protection locked="0"/>
    </xf>
    <xf numFmtId="168" fontId="10" fillId="0" borderId="0" xfId="66" applyNumberFormat="1" applyProtection="1">
      <protection locked="0"/>
    </xf>
    <xf numFmtId="175" fontId="12" fillId="0" borderId="0" xfId="67" applyFont="1" applyProtection="1">
      <protection locked="0"/>
    </xf>
    <xf numFmtId="175" fontId="12" fillId="0" borderId="0" xfId="67" applyProtection="1">
      <protection locked="0"/>
    </xf>
    <xf numFmtId="175" fontId="12" fillId="0" borderId="11" xfId="67" applyFont="1" applyBorder="1" applyProtection="1">
      <protection locked="0"/>
    </xf>
    <xf numFmtId="14" fontId="12" fillId="0" borderId="11" xfId="67" applyNumberFormat="1" applyBorder="1" applyProtection="1">
      <protection locked="0"/>
    </xf>
    <xf numFmtId="175" fontId="12" fillId="0" borderId="11" xfId="67" applyBorder="1" applyProtection="1">
      <protection locked="0"/>
    </xf>
    <xf numFmtId="6" fontId="12" fillId="0" borderId="11" xfId="67" applyNumberFormat="1" applyBorder="1" applyProtection="1">
      <protection locked="0"/>
    </xf>
    <xf numFmtId="175" fontId="31" fillId="0" borderId="11" xfId="67" applyFont="1" applyBorder="1" applyProtection="1">
      <protection locked="0"/>
    </xf>
    <xf numFmtId="175" fontId="52" fillId="0" borderId="0" xfId="0" applyFont="1" applyProtection="1">
      <protection locked="0"/>
    </xf>
    <xf numFmtId="3" fontId="42" fillId="44" borderId="17" xfId="0" applyNumberFormat="1" applyFont="1" applyFill="1" applyBorder="1" applyAlignment="1" applyProtection="1">
      <alignment horizontal="center"/>
    </xf>
    <xf numFmtId="172" fontId="46" fillId="0" borderId="0" xfId="0" applyNumberFormat="1" applyFont="1" applyFill="1" applyBorder="1" applyAlignment="1" applyProtection="1">
      <alignment horizontal="right"/>
    </xf>
    <xf numFmtId="172" fontId="46" fillId="0" borderId="0" xfId="0" applyNumberFormat="1" applyFont="1" applyFill="1" applyBorder="1" applyAlignment="1" applyProtection="1">
      <alignment horizontal="right"/>
      <protection locked="0"/>
    </xf>
    <xf numFmtId="175" fontId="11" fillId="0" borderId="0" xfId="0" applyFont="1" applyFill="1" applyProtection="1">
      <protection locked="0"/>
    </xf>
    <xf numFmtId="175" fontId="11" fillId="0" borderId="0" xfId="0" applyFont="1" applyProtection="1">
      <protection locked="0"/>
    </xf>
    <xf numFmtId="175" fontId="11" fillId="0" borderId="14" xfId="66" quotePrefix="1" applyFont="1" applyFill="1" applyBorder="1" applyAlignment="1" applyProtection="1">
      <alignment horizontal="center"/>
      <protection locked="0"/>
    </xf>
    <xf numFmtId="175" fontId="62" fillId="0" borderId="0" xfId="66" quotePrefix="1" applyFont="1" applyFill="1" applyProtection="1">
      <protection locked="0"/>
    </xf>
    <xf numFmtId="175" fontId="63" fillId="0" borderId="0" xfId="0" applyFont="1" applyAlignment="1">
      <alignment horizontal="left" vertical="center" indent="4"/>
    </xf>
    <xf numFmtId="175" fontId="0" fillId="0" borderId="11" xfId="0" applyBorder="1" applyProtection="1"/>
    <xf numFmtId="175" fontId="10" fillId="0" borderId="11" xfId="0" applyFont="1" applyBorder="1" applyProtection="1"/>
    <xf numFmtId="175" fontId="11" fillId="0" borderId="0" xfId="0" applyFont="1" applyAlignment="1" applyProtection="1">
      <alignment horizontal="center"/>
      <protection locked="0"/>
    </xf>
    <xf numFmtId="17" fontId="11" fillId="0" borderId="0" xfId="0" quotePrefix="1" applyNumberFormat="1" applyFont="1" applyAlignment="1" applyProtection="1">
      <alignment horizontal="center"/>
      <protection locked="0"/>
    </xf>
    <xf numFmtId="175" fontId="0" fillId="49" borderId="0" xfId="0" applyFill="1" applyProtection="1"/>
    <xf numFmtId="17" fontId="11" fillId="49" borderId="0" xfId="0" quotePrefix="1" applyNumberFormat="1" applyFont="1" applyFill="1" applyAlignment="1" applyProtection="1">
      <alignment horizontal="center"/>
      <protection locked="0"/>
    </xf>
    <xf numFmtId="175" fontId="10" fillId="49" borderId="0" xfId="0" applyFont="1" applyFill="1" applyProtection="1">
      <protection locked="0"/>
    </xf>
    <xf numFmtId="175" fontId="50" fillId="0" borderId="0" xfId="0" applyFont="1" applyFill="1" applyAlignment="1" applyProtection="1">
      <alignment horizontal="center"/>
    </xf>
    <xf numFmtId="3" fontId="10" fillId="49" borderId="11" xfId="0" applyNumberFormat="1" applyFont="1" applyFill="1" applyBorder="1" applyAlignment="1" applyProtection="1">
      <alignment horizontal="center" wrapText="1"/>
    </xf>
    <xf numFmtId="175" fontId="50" fillId="0" borderId="0" xfId="0" applyFont="1" applyAlignment="1" applyProtection="1">
      <alignment horizontal="center"/>
    </xf>
    <xf numFmtId="38" fontId="10" fillId="0" borderId="24" xfId="0" applyNumberFormat="1" applyFont="1" applyFill="1" applyBorder="1" applyAlignment="1" applyProtection="1">
      <alignment horizontal="center"/>
    </xf>
    <xf numFmtId="38" fontId="10" fillId="0" borderId="24" xfId="0" applyNumberFormat="1" applyFont="1" applyFill="1" applyBorder="1" applyAlignment="1" applyProtection="1">
      <alignment horizontal="center"/>
      <protection locked="0"/>
    </xf>
    <xf numFmtId="175" fontId="10" fillId="0" borderId="17" xfId="0" applyFont="1" applyFill="1" applyBorder="1" applyProtection="1">
      <protection locked="0"/>
    </xf>
    <xf numFmtId="175" fontId="10" fillId="0" borderId="17" xfId="0" applyFont="1" applyBorder="1" applyProtection="1">
      <protection locked="0"/>
    </xf>
    <xf numFmtId="3" fontId="10" fillId="0" borderId="29" xfId="0" applyNumberFormat="1" applyFont="1" applyFill="1" applyBorder="1" applyAlignment="1" applyProtection="1">
      <alignment horizontal="center"/>
    </xf>
    <xf numFmtId="3" fontId="53" fillId="0" borderId="22" xfId="0" applyNumberFormat="1" applyFont="1" applyFill="1" applyBorder="1" applyAlignment="1" applyProtection="1">
      <alignment horizontal="center"/>
    </xf>
    <xf numFmtId="3" fontId="53" fillId="0" borderId="17" xfId="0" applyNumberFormat="1" applyFont="1" applyFill="1" applyBorder="1" applyAlignment="1" applyProtection="1">
      <alignment horizontal="center"/>
    </xf>
    <xf numFmtId="3" fontId="53" fillId="0" borderId="21" xfId="0" applyNumberFormat="1" applyFont="1" applyFill="1" applyBorder="1" applyAlignment="1" applyProtection="1">
      <alignment horizontal="center"/>
    </xf>
    <xf numFmtId="175" fontId="10" fillId="49" borderId="0" xfId="66" applyFill="1" applyProtection="1"/>
    <xf numFmtId="175" fontId="11" fillId="49" borderId="0" xfId="0" applyFont="1" applyFill="1" applyAlignment="1" applyProtection="1">
      <alignment horizontal="center"/>
      <protection locked="0"/>
    </xf>
    <xf numFmtId="175" fontId="11" fillId="0" borderId="11" xfId="0" applyFont="1" applyFill="1" applyBorder="1" applyAlignment="1" applyProtection="1">
      <alignment horizontal="left"/>
      <protection locked="0"/>
    </xf>
    <xf numFmtId="3" fontId="10" fillId="49" borderId="11" xfId="0" applyNumberFormat="1" applyFont="1" applyFill="1" applyBorder="1" applyAlignment="1" applyProtection="1">
      <alignment horizontal="left" wrapText="1"/>
    </xf>
    <xf numFmtId="2" fontId="12" fillId="0" borderId="11" xfId="0" applyNumberFormat="1" applyFont="1" applyFill="1" applyBorder="1" applyAlignment="1" applyProtection="1"/>
    <xf numFmtId="2" fontId="12" fillId="0" borderId="11" xfId="0" applyNumberFormat="1" applyFont="1" applyFill="1" applyBorder="1" applyAlignment="1" applyProtection="1">
      <protection locked="0"/>
    </xf>
    <xf numFmtId="2" fontId="46" fillId="0" borderId="11" xfId="0" applyNumberFormat="1" applyFont="1" applyFill="1" applyBorder="1" applyAlignment="1" applyProtection="1">
      <alignment horizontal="right"/>
    </xf>
    <xf numFmtId="2" fontId="46" fillId="0" borderId="11" xfId="0" applyNumberFormat="1" applyFont="1" applyFill="1" applyBorder="1" applyAlignment="1" applyProtection="1">
      <alignment horizontal="right"/>
      <protection locked="0"/>
    </xf>
    <xf numFmtId="175" fontId="31" fillId="0" borderId="11" xfId="0" applyFont="1" applyFill="1" applyBorder="1" applyAlignment="1" applyProtection="1">
      <alignment horizontal="center"/>
      <protection locked="0"/>
    </xf>
    <xf numFmtId="175" fontId="10" fillId="0" borderId="17" xfId="0" applyFont="1" applyBorder="1" applyProtection="1"/>
    <xf numFmtId="17" fontId="12" fillId="0" borderId="0" xfId="0" applyNumberFormat="1" applyFont="1" applyFill="1" applyAlignment="1" applyProtection="1">
      <alignment horizontal="center"/>
      <protection locked="0"/>
    </xf>
    <xf numFmtId="175" fontId="64" fillId="0" borderId="0" xfId="0" applyFont="1" applyFill="1" applyAlignment="1" applyProtection="1">
      <alignment vertical="center"/>
      <protection locked="0"/>
    </xf>
    <xf numFmtId="175" fontId="31" fillId="50" borderId="20" xfId="0" applyFont="1" applyFill="1" applyBorder="1" applyAlignment="1" applyProtection="1">
      <alignment horizontal="center" vertical="center"/>
      <protection locked="0"/>
    </xf>
    <xf numFmtId="175" fontId="31" fillId="50" borderId="11" xfId="0" applyFont="1" applyFill="1" applyBorder="1" applyAlignment="1" applyProtection="1">
      <alignment horizontal="center" vertical="center"/>
      <protection locked="0"/>
    </xf>
    <xf numFmtId="175" fontId="31" fillId="0" borderId="20" xfId="0" applyFont="1" applyFill="1" applyBorder="1" applyAlignment="1" applyProtection="1">
      <alignment horizontal="right"/>
      <protection locked="0"/>
    </xf>
    <xf numFmtId="175" fontId="12" fillId="0" borderId="11" xfId="0" applyFont="1" applyFill="1" applyBorder="1" applyAlignment="1" applyProtection="1">
      <alignment horizontal="left"/>
      <protection locked="0"/>
    </xf>
    <xf numFmtId="175" fontId="11" fillId="0" borderId="19" xfId="0" applyFont="1" applyBorder="1" applyAlignment="1" applyProtection="1">
      <alignment horizontal="center" wrapText="1"/>
      <protection locked="0"/>
    </xf>
    <xf numFmtId="172" fontId="0" fillId="0" borderId="0" xfId="0" applyNumberFormat="1" applyFill="1" applyProtection="1"/>
    <xf numFmtId="3" fontId="11" fillId="0" borderId="26" xfId="0" applyNumberFormat="1" applyFont="1" applyFill="1" applyBorder="1" applyAlignment="1" applyProtection="1">
      <alignment horizontal="center" wrapText="1"/>
    </xf>
    <xf numFmtId="43" fontId="10" fillId="43" borderId="0" xfId="46" quotePrefix="1" applyFont="1" applyFill="1" applyBorder="1" applyAlignment="1" applyProtection="1">
      <alignment horizontal="left"/>
    </xf>
    <xf numFmtId="43" fontId="10" fillId="43" borderId="14" xfId="46" quotePrefix="1" applyFont="1" applyFill="1" applyBorder="1" applyAlignment="1" applyProtection="1">
      <alignment horizontal="left"/>
    </xf>
    <xf numFmtId="174" fontId="10" fillId="0" borderId="24" xfId="0" applyNumberFormat="1" applyFont="1" applyFill="1" applyBorder="1" applyAlignment="1" applyProtection="1"/>
    <xf numFmtId="3" fontId="11" fillId="0" borderId="27" xfId="0" applyNumberFormat="1" applyFont="1" applyFill="1" applyBorder="1" applyAlignment="1" applyProtection="1">
      <alignment horizontal="center" wrapText="1"/>
    </xf>
    <xf numFmtId="175" fontId="11" fillId="0" borderId="59" xfId="0" applyFont="1" applyFill="1" applyBorder="1" applyAlignment="1" applyProtection="1">
      <alignment horizontal="center"/>
    </xf>
    <xf numFmtId="43" fontId="65" fillId="43" borderId="57" xfId="46" quotePrefix="1" applyFont="1" applyFill="1" applyBorder="1" applyAlignment="1" applyProtection="1">
      <alignment horizontal="left"/>
    </xf>
    <xf numFmtId="43" fontId="65" fillId="43" borderId="42" xfId="46" quotePrefix="1" applyFont="1" applyFill="1" applyBorder="1" applyAlignment="1" applyProtection="1">
      <alignment horizontal="left"/>
    </xf>
    <xf numFmtId="43" fontId="65" fillId="43" borderId="16" xfId="46" quotePrefix="1" applyFont="1" applyFill="1" applyBorder="1" applyAlignment="1" applyProtection="1">
      <alignment horizontal="left"/>
    </xf>
    <xf numFmtId="4" fontId="10" fillId="0" borderId="32" xfId="0" applyNumberFormat="1" applyFont="1" applyFill="1" applyBorder="1" applyAlignment="1" applyProtection="1">
      <alignment horizontal="right"/>
    </xf>
    <xf numFmtId="4" fontId="10" fillId="0" borderId="30" xfId="0" applyNumberFormat="1" applyFont="1" applyFill="1" applyBorder="1" applyAlignment="1" applyProtection="1">
      <alignment horizontal="right"/>
    </xf>
    <xf numFmtId="4" fontId="10" fillId="0" borderId="29" xfId="0" applyNumberFormat="1" applyFont="1" applyFill="1" applyBorder="1" applyAlignment="1" applyProtection="1">
      <alignment horizontal="right"/>
    </xf>
    <xf numFmtId="4" fontId="10" fillId="0" borderId="29" xfId="0" applyNumberFormat="1" applyFont="1" applyBorder="1" applyAlignment="1" applyProtection="1">
      <alignment horizontal="right"/>
    </xf>
    <xf numFmtId="175" fontId="10" fillId="0" borderId="0" xfId="0" applyFont="1" applyProtection="1">
      <protection locked="0"/>
    </xf>
    <xf numFmtId="175" fontId="11" fillId="0" borderId="11" xfId="0" applyFont="1" applyFill="1" applyBorder="1" applyAlignment="1" applyProtection="1">
      <alignment horizontal="center"/>
    </xf>
    <xf numFmtId="175" fontId="11" fillId="0" borderId="17" xfId="0" applyFont="1" applyBorder="1" applyAlignment="1" applyProtection="1">
      <protection locked="0"/>
    </xf>
    <xf numFmtId="175" fontId="11" fillId="0" borderId="11" xfId="0" applyFont="1" applyBorder="1" applyProtection="1">
      <protection locked="0"/>
    </xf>
    <xf numFmtId="175" fontId="11" fillId="0" borderId="18" xfId="0" applyFont="1" applyBorder="1" applyAlignment="1" applyProtection="1">
      <alignment horizontal="center" wrapText="1"/>
      <protection locked="0"/>
    </xf>
    <xf numFmtId="175" fontId="11" fillId="0" borderId="11" xfId="0" applyFont="1" applyBorder="1" applyAlignment="1" applyProtection="1">
      <alignment horizontal="center" wrapText="1"/>
      <protection locked="0"/>
    </xf>
    <xf numFmtId="175" fontId="11" fillId="0" borderId="20" xfId="0" applyFont="1" applyBorder="1" applyAlignment="1" applyProtection="1">
      <alignment horizontal="center" wrapText="1"/>
      <protection locked="0"/>
    </xf>
    <xf numFmtId="175" fontId="11" fillId="0" borderId="21" xfId="0" applyFont="1" applyBorder="1" applyAlignment="1" applyProtection="1">
      <alignment horizontal="center" wrapText="1"/>
      <protection locked="0"/>
    </xf>
    <xf numFmtId="175" fontId="11" fillId="0" borderId="18" xfId="0" applyFont="1" applyBorder="1" applyAlignment="1" applyProtection="1">
      <alignment horizontal="center" wrapText="1"/>
    </xf>
    <xf numFmtId="175" fontId="11" fillId="0" borderId="18" xfId="0" applyFont="1" applyBorder="1" applyAlignment="1" applyProtection="1">
      <alignment horizontal="center"/>
    </xf>
    <xf numFmtId="175" fontId="11" fillId="0" borderId="20" xfId="0" applyFont="1" applyBorder="1" applyAlignment="1" applyProtection="1">
      <alignment horizontal="center" wrapText="1"/>
    </xf>
    <xf numFmtId="175" fontId="11" fillId="0" borderId="19" xfId="0" applyFont="1" applyBorder="1" applyAlignment="1" applyProtection="1">
      <alignment horizontal="center"/>
    </xf>
    <xf numFmtId="175" fontId="11" fillId="0" borderId="19" xfId="0" applyFont="1" applyBorder="1" applyAlignment="1" applyProtection="1">
      <alignment horizontal="center"/>
      <protection locked="0"/>
    </xf>
    <xf numFmtId="43" fontId="65" fillId="43" borderId="0" xfId="46" quotePrefix="1" applyFont="1" applyFill="1" applyBorder="1" applyAlignment="1" applyProtection="1">
      <alignment horizontal="left"/>
    </xf>
    <xf numFmtId="175" fontId="11" fillId="0" borderId="23" xfId="0" applyFont="1" applyFill="1" applyBorder="1" applyProtection="1">
      <protection locked="0"/>
    </xf>
    <xf numFmtId="3" fontId="11" fillId="0" borderId="20" xfId="0" applyNumberFormat="1" applyFont="1" applyFill="1" applyBorder="1" applyAlignment="1" applyProtection="1">
      <alignment horizontal="center" wrapText="1"/>
    </xf>
    <xf numFmtId="2" fontId="11" fillId="0" borderId="18" xfId="0" applyNumberFormat="1" applyFont="1" applyFill="1" applyBorder="1" applyAlignment="1" applyProtection="1">
      <alignment horizontal="center" wrapText="1"/>
    </xf>
    <xf numFmtId="175" fontId="11" fillId="0" borderId="26" xfId="0" applyFont="1" applyFill="1" applyBorder="1" applyAlignment="1" applyProtection="1">
      <alignment horizontal="center"/>
    </xf>
    <xf numFmtId="3" fontId="11" fillId="0" borderId="18" xfId="0" applyNumberFormat="1" applyFont="1" applyFill="1" applyBorder="1" applyAlignment="1" applyProtection="1">
      <alignment horizontal="center" wrapText="1"/>
    </xf>
    <xf numFmtId="3" fontId="11" fillId="43" borderId="18" xfId="0" applyNumberFormat="1" applyFont="1" applyFill="1" applyBorder="1" applyAlignment="1" applyProtection="1">
      <alignment horizontal="center" wrapText="1"/>
    </xf>
    <xf numFmtId="175" fontId="11" fillId="43" borderId="26" xfId="0" applyFont="1" applyFill="1" applyBorder="1" applyAlignment="1" applyProtection="1">
      <alignment horizontal="center"/>
    </xf>
    <xf numFmtId="3" fontId="11" fillId="0" borderId="20" xfId="0" applyNumberFormat="1" applyFont="1" applyFill="1" applyBorder="1" applyAlignment="1" applyProtection="1">
      <alignment horizontal="center" wrapText="1"/>
      <protection locked="0"/>
    </xf>
    <xf numFmtId="175" fontId="11" fillId="0" borderId="58" xfId="0" applyFont="1" applyFill="1" applyBorder="1" applyAlignment="1" applyProtection="1">
      <alignment horizontal="center"/>
    </xf>
    <xf numFmtId="175" fontId="11" fillId="0" borderId="19" xfId="0" applyFont="1" applyFill="1" applyBorder="1" applyAlignment="1" applyProtection="1">
      <alignment horizontal="center"/>
      <protection locked="0"/>
    </xf>
    <xf numFmtId="175" fontId="11" fillId="0" borderId="28" xfId="0" applyFont="1" applyFill="1" applyBorder="1" applyProtection="1">
      <protection locked="0"/>
    </xf>
    <xf numFmtId="175" fontId="11" fillId="0" borderId="0" xfId="0" applyFont="1" applyFill="1" applyBorder="1" applyProtection="1">
      <protection locked="0"/>
    </xf>
    <xf numFmtId="175" fontId="11" fillId="0" borderId="0" xfId="0" applyFont="1" applyFill="1" applyBorder="1" applyAlignment="1" applyProtection="1">
      <protection locked="0"/>
    </xf>
    <xf numFmtId="175" fontId="11" fillId="0" borderId="20" xfId="0" applyFont="1" applyFill="1" applyBorder="1" applyAlignment="1" applyProtection="1">
      <alignment horizontal="center" wrapText="1"/>
    </xf>
    <xf numFmtId="175" fontId="11" fillId="0" borderId="11" xfId="0" applyFont="1" applyFill="1" applyBorder="1" applyAlignment="1" applyProtection="1">
      <alignment horizontal="center" wrapText="1"/>
    </xf>
    <xf numFmtId="175" fontId="11" fillId="0" borderId="19" xfId="0" applyFont="1" applyFill="1" applyBorder="1" applyAlignment="1" applyProtection="1">
      <alignment horizontal="center" wrapText="1"/>
    </xf>
    <xf numFmtId="175" fontId="11" fillId="0" borderId="18" xfId="0" applyFont="1" applyFill="1" applyBorder="1" applyAlignment="1" applyProtection="1">
      <alignment horizontal="center" wrapText="1"/>
    </xf>
    <xf numFmtId="175" fontId="11" fillId="0" borderId="19" xfId="0" applyFont="1" applyFill="1" applyBorder="1" applyAlignment="1" applyProtection="1">
      <alignment horizontal="center"/>
    </xf>
    <xf numFmtId="175" fontId="36" fillId="0" borderId="0" xfId="0" applyFont="1" applyProtection="1">
      <protection locked="0"/>
    </xf>
    <xf numFmtId="3" fontId="36" fillId="0" borderId="0" xfId="0" applyNumberFormat="1" applyFont="1" applyProtection="1">
      <protection locked="0"/>
    </xf>
    <xf numFmtId="1" fontId="36" fillId="0" borderId="0" xfId="0" applyNumberFormat="1" applyFont="1" applyProtection="1">
      <protection locked="0"/>
    </xf>
    <xf numFmtId="175" fontId="11" fillId="0" borderId="0" xfId="0" applyFont="1" applyAlignment="1" applyProtection="1">
      <alignment wrapText="1"/>
      <protection locked="0"/>
    </xf>
    <xf numFmtId="175" fontId="11" fillId="49" borderId="18" xfId="0" applyFont="1" applyFill="1" applyBorder="1" applyAlignment="1" applyProtection="1">
      <alignment horizontal="center" wrapText="1"/>
      <protection locked="0"/>
    </xf>
    <xf numFmtId="175" fontId="10" fillId="49" borderId="0" xfId="0" quotePrefix="1" applyFont="1" applyFill="1" applyProtection="1">
      <protection locked="0"/>
    </xf>
    <xf numFmtId="175" fontId="12" fillId="49" borderId="0" xfId="67" applyFill="1" applyProtection="1">
      <protection locked="0"/>
    </xf>
    <xf numFmtId="175" fontId="10" fillId="49" borderId="0" xfId="66" applyFill="1" applyProtection="1">
      <protection locked="0"/>
    </xf>
    <xf numFmtId="17" fontId="11" fillId="49" borderId="0" xfId="0" applyNumberFormat="1" applyFont="1" applyFill="1" applyAlignment="1" applyProtection="1">
      <alignment horizontal="center"/>
      <protection locked="0"/>
    </xf>
    <xf numFmtId="175" fontId="12" fillId="49" borderId="0" xfId="0" applyFont="1" applyFill="1" applyProtection="1">
      <protection locked="0"/>
    </xf>
    <xf numFmtId="175" fontId="11" fillId="0" borderId="41" xfId="66" applyFont="1" applyFill="1" applyBorder="1" applyAlignment="1" applyProtection="1">
      <alignment horizontal="left" indent="1"/>
    </xf>
    <xf numFmtId="175" fontId="11" fillId="0" borderId="43" xfId="66" applyFont="1" applyFill="1" applyBorder="1" applyAlignment="1" applyProtection="1">
      <alignment wrapText="1"/>
    </xf>
    <xf numFmtId="164" fontId="10" fillId="0" borderId="60" xfId="66" applyNumberFormat="1" applyBorder="1" applyProtection="1">
      <protection locked="0"/>
    </xf>
    <xf numFmtId="175" fontId="50" fillId="49" borderId="0" xfId="0" applyFont="1" applyFill="1" applyAlignment="1" applyProtection="1">
      <alignment horizontal="center"/>
    </xf>
    <xf numFmtId="3" fontId="10" fillId="49" borderId="0" xfId="0" applyNumberFormat="1" applyFont="1" applyFill="1" applyBorder="1" applyAlignment="1" applyProtection="1">
      <alignment horizontal="center" wrapText="1"/>
    </xf>
    <xf numFmtId="175" fontId="10" fillId="0" borderId="0" xfId="0" applyFont="1" applyProtection="1">
      <protection locked="0"/>
    </xf>
    <xf numFmtId="175" fontId="11" fillId="0" borderId="0" xfId="66" applyFont="1" applyProtection="1">
      <protection locked="0"/>
    </xf>
    <xf numFmtId="175" fontId="11" fillId="0" borderId="22" xfId="66" applyFont="1" applyFill="1" applyBorder="1" applyAlignment="1" applyProtection="1">
      <alignment wrapText="1"/>
      <protection locked="0"/>
    </xf>
    <xf numFmtId="175" fontId="11" fillId="0" borderId="60" xfId="66" applyFont="1" applyBorder="1" applyProtection="1">
      <protection locked="0"/>
    </xf>
    <xf numFmtId="175" fontId="11" fillId="49" borderId="0" xfId="0" applyFont="1" applyFill="1" applyProtection="1">
      <protection locked="0"/>
    </xf>
    <xf numFmtId="6" fontId="10" fillId="0" borderId="19" xfId="66" applyNumberFormat="1" applyFill="1" applyBorder="1" applyProtection="1"/>
    <xf numFmtId="6" fontId="10" fillId="0" borderId="19" xfId="66" applyNumberFormat="1" applyFont="1" applyFill="1" applyBorder="1" applyProtection="1"/>
    <xf numFmtId="175" fontId="0" fillId="0" borderId="0" xfId="0" quotePrefix="1" applyFill="1" applyProtection="1"/>
    <xf numFmtId="175" fontId="10" fillId="0" borderId="0" xfId="0" applyFont="1" applyProtection="1">
      <protection locked="0"/>
    </xf>
    <xf numFmtId="175" fontId="69" fillId="0" borderId="0" xfId="0" applyFont="1" applyFill="1" applyAlignment="1" applyProtection="1">
      <alignment vertical="center"/>
      <protection locked="0"/>
    </xf>
    <xf numFmtId="175" fontId="10" fillId="49" borderId="17" xfId="0" applyFont="1" applyFill="1" applyBorder="1" applyProtection="1"/>
    <xf numFmtId="3" fontId="53" fillId="49" borderId="17" xfId="0" applyNumberFormat="1" applyFont="1" applyFill="1" applyBorder="1" applyAlignment="1" applyProtection="1">
      <alignment horizontal="center"/>
    </xf>
    <xf numFmtId="175" fontId="11" fillId="0" borderId="45" xfId="66" quotePrefix="1" applyFont="1" applyFill="1" applyBorder="1" applyAlignment="1" applyProtection="1">
      <alignment horizontal="left" wrapText="1" indent="1"/>
    </xf>
    <xf numFmtId="175" fontId="10" fillId="0" borderId="41" xfId="66" quotePrefix="1" applyFill="1" applyBorder="1" applyAlignment="1" applyProtection="1">
      <alignment horizontal="left" indent="1"/>
    </xf>
    <xf numFmtId="175" fontId="12" fillId="0" borderId="0" xfId="0" quotePrefix="1" applyFont="1" applyFill="1" applyProtection="1">
      <protection locked="0"/>
    </xf>
    <xf numFmtId="175" fontId="49" fillId="0" borderId="0" xfId="66" applyFont="1" applyFill="1" applyBorder="1"/>
    <xf numFmtId="175" fontId="49" fillId="0" borderId="0" xfId="66" applyFont="1"/>
    <xf numFmtId="175" fontId="70" fillId="0" borderId="0" xfId="0" applyFont="1" applyAlignment="1" applyProtection="1">
      <alignment horizontal="center"/>
      <protection locked="0"/>
    </xf>
    <xf numFmtId="175" fontId="49" fillId="49" borderId="0" xfId="66" applyFont="1" applyFill="1" applyBorder="1"/>
    <xf numFmtId="175" fontId="71" fillId="0" borderId="42" xfId="66" applyFont="1" applyFill="1" applyBorder="1" applyAlignment="1"/>
    <xf numFmtId="175" fontId="71" fillId="46" borderId="20" xfId="66" applyFont="1" applyFill="1" applyBorder="1" applyAlignment="1"/>
    <xf numFmtId="175" fontId="71" fillId="46" borderId="18" xfId="66" applyFont="1" applyFill="1" applyBorder="1" applyAlignment="1"/>
    <xf numFmtId="175" fontId="71" fillId="46" borderId="19" xfId="66" applyFont="1" applyFill="1" applyBorder="1" applyAlignment="1"/>
    <xf numFmtId="175" fontId="49" fillId="0" borderId="27" xfId="66" applyFont="1" applyFill="1" applyBorder="1" applyAlignment="1">
      <alignment horizontal="center" vertical="center"/>
    </xf>
    <xf numFmtId="175" fontId="49" fillId="0" borderId="0" xfId="66" applyFont="1" applyFill="1"/>
    <xf numFmtId="175" fontId="71" fillId="0" borderId="16" xfId="66" applyFont="1" applyFill="1" applyBorder="1" applyAlignment="1"/>
    <xf numFmtId="175" fontId="71" fillId="0" borderId="21" xfId="66" applyFont="1" applyFill="1" applyBorder="1" applyAlignment="1">
      <alignment horizontal="center"/>
    </xf>
    <xf numFmtId="175" fontId="71" fillId="0" borderId="14" xfId="66" applyFont="1" applyFill="1" applyBorder="1" applyAlignment="1">
      <alignment horizontal="center"/>
    </xf>
    <xf numFmtId="175" fontId="71" fillId="0" borderId="16" xfId="66" applyFont="1" applyFill="1" applyBorder="1" applyAlignment="1">
      <alignment horizontal="center"/>
    </xf>
    <xf numFmtId="175" fontId="71" fillId="0" borderId="14" xfId="66" applyFont="1" applyFill="1" applyBorder="1" applyAlignment="1">
      <alignment horizontal="center" vertical="center" wrapText="1"/>
    </xf>
    <xf numFmtId="175" fontId="71" fillId="0" borderId="18" xfId="66" applyFont="1" applyFill="1" applyBorder="1" applyAlignment="1">
      <alignment wrapText="1"/>
    </xf>
    <xf numFmtId="6" fontId="49" fillId="0" borderId="18" xfId="66" applyNumberFormat="1" applyFont="1" applyFill="1" applyBorder="1"/>
    <xf numFmtId="175" fontId="71" fillId="0" borderId="18" xfId="66" applyFont="1" applyFill="1" applyBorder="1" applyAlignment="1">
      <alignment horizontal="center" wrapText="1"/>
    </xf>
    <xf numFmtId="175" fontId="49" fillId="0" borderId="0" xfId="66" applyFont="1" applyFill="1" applyBorder="1" applyAlignment="1">
      <alignment horizontal="left" indent="2"/>
    </xf>
    <xf numFmtId="6" fontId="49" fillId="0" borderId="0" xfId="66" applyNumberFormat="1" applyFont="1" applyFill="1" applyBorder="1"/>
    <xf numFmtId="175" fontId="71" fillId="46" borderId="20" xfId="66" applyFont="1" applyFill="1" applyBorder="1"/>
    <xf numFmtId="6" fontId="71" fillId="46" borderId="18" xfId="66" applyNumberFormat="1" applyFont="1" applyFill="1" applyBorder="1"/>
    <xf numFmtId="175" fontId="49" fillId="0" borderId="0" xfId="66" applyFont="1" applyBorder="1"/>
    <xf numFmtId="175" fontId="71" fillId="0" borderId="0" xfId="66" applyFont="1" applyBorder="1"/>
    <xf numFmtId="175" fontId="49" fillId="0" borderId="0" xfId="66" applyFont="1" applyBorder="1" applyAlignment="1">
      <alignment horizontal="left" indent="2"/>
    </xf>
    <xf numFmtId="175" fontId="49" fillId="47" borderId="0" xfId="66" applyFont="1" applyFill="1" applyBorder="1"/>
    <xf numFmtId="6" fontId="49" fillId="47" borderId="0" xfId="66" applyNumberFormat="1" applyFont="1" applyFill="1" applyBorder="1"/>
    <xf numFmtId="175" fontId="71" fillId="0" borderId="14" xfId="66" applyFont="1" applyFill="1" applyBorder="1" applyAlignment="1">
      <alignment wrapText="1"/>
    </xf>
    <xf numFmtId="175" fontId="49" fillId="0" borderId="14" xfId="66" applyFont="1" applyBorder="1"/>
    <xf numFmtId="175" fontId="49" fillId="0" borderId="14" xfId="66" applyFont="1" applyFill="1" applyBorder="1"/>
    <xf numFmtId="6" fontId="49" fillId="0" borderId="14" xfId="66" applyNumberFormat="1" applyFont="1" applyFill="1" applyBorder="1"/>
    <xf numFmtId="175" fontId="49" fillId="0" borderId="0" xfId="66" applyFont="1" applyFill="1" applyBorder="1" applyAlignment="1">
      <alignment horizontal="left" wrapText="1" indent="2"/>
    </xf>
    <xf numFmtId="175" fontId="49" fillId="0" borderId="0" xfId="66" applyFont="1" applyFill="1" applyAlignment="1">
      <alignment horizontal="left" indent="2"/>
    </xf>
    <xf numFmtId="175" fontId="71" fillId="0" borderId="0" xfId="66" applyFont="1" applyFill="1" applyBorder="1"/>
    <xf numFmtId="6" fontId="71" fillId="0" borderId="0" xfId="66" applyNumberFormat="1" applyFont="1" applyFill="1" applyBorder="1"/>
    <xf numFmtId="175" fontId="71" fillId="0" borderId="0" xfId="66" applyFont="1" applyFill="1" applyBorder="1" applyAlignment="1">
      <alignment wrapText="1"/>
    </xf>
    <xf numFmtId="175" fontId="71" fillId="48" borderId="18" xfId="66" applyFont="1" applyFill="1" applyBorder="1"/>
    <xf numFmtId="6" fontId="49" fillId="48" borderId="18" xfId="66" applyNumberFormat="1" applyFont="1" applyFill="1" applyBorder="1"/>
    <xf numFmtId="175" fontId="49" fillId="48" borderId="0" xfId="66" applyFont="1" applyFill="1" applyBorder="1"/>
    <xf numFmtId="175" fontId="71" fillId="0" borderId="14" xfId="66" applyFont="1" applyFill="1" applyBorder="1"/>
    <xf numFmtId="175" fontId="71" fillId="46" borderId="18" xfId="66" applyFont="1" applyFill="1" applyBorder="1"/>
    <xf numFmtId="6" fontId="49" fillId="46" borderId="18" xfId="66" applyNumberFormat="1" applyFont="1" applyFill="1" applyBorder="1"/>
    <xf numFmtId="175" fontId="71" fillId="0" borderId="27" xfId="66" applyFont="1" applyFill="1" applyBorder="1"/>
    <xf numFmtId="175" fontId="49" fillId="0" borderId="27" xfId="66" applyFont="1" applyFill="1" applyBorder="1"/>
    <xf numFmtId="175" fontId="49" fillId="46" borderId="0" xfId="66" applyFont="1" applyFill="1" applyBorder="1"/>
    <xf numFmtId="175" fontId="48" fillId="0" borderId="0" xfId="66" applyFont="1" applyFill="1" applyBorder="1" applyAlignment="1">
      <alignment horizontal="left" vertical="top"/>
    </xf>
    <xf numFmtId="175" fontId="49" fillId="0" borderId="0" xfId="66" applyFont="1" applyFill="1" applyBorder="1" applyAlignment="1">
      <alignment vertical="top" wrapText="1"/>
    </xf>
    <xf numFmtId="175" fontId="73" fillId="0" borderId="0" xfId="66" applyFont="1" applyFill="1" applyBorder="1"/>
    <xf numFmtId="6" fontId="49" fillId="0" borderId="0" xfId="66" applyNumberFormat="1" applyFont="1" applyFill="1" applyBorder="1" applyAlignment="1">
      <alignment horizontal="right"/>
    </xf>
    <xf numFmtId="168" fontId="49" fillId="0" borderId="0" xfId="52" applyNumberFormat="1" applyFont="1" applyFill="1" applyBorder="1"/>
    <xf numFmtId="6" fontId="49" fillId="0" borderId="0" xfId="66" applyNumberFormat="1" applyFont="1" applyBorder="1"/>
    <xf numFmtId="168" fontId="49" fillId="0" borderId="0" xfId="52" applyNumberFormat="1" applyFont="1" applyBorder="1"/>
    <xf numFmtId="168" fontId="49" fillId="0" borderId="0" xfId="66" applyNumberFormat="1" applyFont="1" applyBorder="1"/>
    <xf numFmtId="175" fontId="74" fillId="44" borderId="0" xfId="66" applyFont="1" applyFill="1" applyBorder="1" applyProtection="1"/>
    <xf numFmtId="44" fontId="74" fillId="44" borderId="0" xfId="50" applyFont="1" applyFill="1" applyBorder="1" applyProtection="1"/>
    <xf numFmtId="175" fontId="74" fillId="49" borderId="0" xfId="66" applyFont="1" applyFill="1" applyBorder="1" applyProtection="1"/>
    <xf numFmtId="17" fontId="70" fillId="49" borderId="0" xfId="0" applyNumberFormat="1" applyFont="1" applyFill="1" applyAlignment="1" applyProtection="1">
      <alignment horizontal="center"/>
      <protection locked="0"/>
    </xf>
    <xf numFmtId="175" fontId="70" fillId="45" borderId="35" xfId="66" applyFont="1" applyFill="1" applyBorder="1" applyProtection="1"/>
    <xf numFmtId="175" fontId="74" fillId="44" borderId="37" xfId="66" applyFont="1" applyFill="1" applyBorder="1" applyProtection="1"/>
    <xf numFmtId="44" fontId="74" fillId="44" borderId="37" xfId="50" applyFont="1" applyFill="1" applyBorder="1" applyProtection="1"/>
    <xf numFmtId="175" fontId="70" fillId="45" borderId="45" xfId="66" applyFont="1" applyFill="1" applyBorder="1" applyAlignment="1" applyProtection="1">
      <alignment horizontal="center"/>
    </xf>
    <xf numFmtId="175" fontId="70" fillId="44" borderId="18" xfId="66" applyFont="1" applyFill="1" applyBorder="1" applyAlignment="1" applyProtection="1">
      <alignment horizontal="center"/>
    </xf>
    <xf numFmtId="44" fontId="70" fillId="44" borderId="18" xfId="50" applyFont="1" applyFill="1" applyBorder="1" applyAlignment="1" applyProtection="1">
      <alignment horizontal="center"/>
    </xf>
    <xf numFmtId="175" fontId="70" fillId="45" borderId="47" xfId="66" applyFont="1" applyFill="1" applyBorder="1" applyAlignment="1" applyProtection="1">
      <alignment horizontal="center"/>
    </xf>
    <xf numFmtId="175" fontId="70" fillId="44" borderId="0" xfId="66" applyFont="1" applyFill="1" applyBorder="1" applyAlignment="1" applyProtection="1">
      <alignment horizontal="center"/>
    </xf>
    <xf numFmtId="44" fontId="70" fillId="44" borderId="0" xfId="50" applyFont="1" applyFill="1" applyBorder="1" applyAlignment="1" applyProtection="1">
      <alignment horizontal="center"/>
    </xf>
    <xf numFmtId="175" fontId="70" fillId="0" borderId="47" xfId="66" applyFont="1" applyFill="1" applyBorder="1" applyAlignment="1" applyProtection="1">
      <alignment horizontal="center"/>
    </xf>
    <xf numFmtId="175" fontId="74" fillId="0" borderId="47" xfId="66" applyFont="1" applyFill="1" applyBorder="1" applyProtection="1"/>
    <xf numFmtId="164" fontId="74" fillId="44" borderId="0" xfId="66" applyNumberFormat="1" applyFont="1" applyFill="1" applyBorder="1" applyProtection="1"/>
    <xf numFmtId="164" fontId="74" fillId="0" borderId="0" xfId="66" applyNumberFormat="1" applyFont="1" applyFill="1" applyBorder="1" applyProtection="1"/>
    <xf numFmtId="175" fontId="74" fillId="0" borderId="0" xfId="66" applyFont="1" applyFill="1" applyBorder="1" applyProtection="1"/>
    <xf numFmtId="164" fontId="74" fillId="44" borderId="0" xfId="66" applyNumberFormat="1" applyFont="1" applyFill="1" applyBorder="1" applyProtection="1">
      <protection locked="0"/>
    </xf>
    <xf numFmtId="164" fontId="74" fillId="0" borderId="0" xfId="66" applyNumberFormat="1" applyFont="1" applyFill="1" applyBorder="1" applyProtection="1">
      <protection locked="0"/>
    </xf>
    <xf numFmtId="175" fontId="70" fillId="0" borderId="45" xfId="66" applyFont="1" applyFill="1" applyBorder="1" applyProtection="1"/>
    <xf numFmtId="164" fontId="70" fillId="44" borderId="18" xfId="66" applyNumberFormat="1" applyFont="1" applyFill="1" applyBorder="1" applyAlignment="1" applyProtection="1">
      <alignment horizontal="right"/>
    </xf>
    <xf numFmtId="164" fontId="70" fillId="44" borderId="18" xfId="66" applyNumberFormat="1" applyFont="1" applyFill="1" applyBorder="1" applyProtection="1"/>
    <xf numFmtId="49" fontId="70" fillId="44" borderId="0" xfId="66" applyNumberFormat="1" applyFont="1" applyFill="1" applyBorder="1" applyAlignment="1" applyProtection="1">
      <alignment horizontal="center"/>
    </xf>
    <xf numFmtId="164" fontId="74" fillId="49" borderId="0" xfId="66" applyNumberFormat="1" applyFont="1" applyFill="1" applyBorder="1" applyProtection="1"/>
    <xf numFmtId="175" fontId="70" fillId="0" borderId="45" xfId="66" applyFont="1" applyFill="1" applyBorder="1" applyAlignment="1" applyProtection="1">
      <alignment horizontal="left" wrapText="1" indent="1"/>
    </xf>
    <xf numFmtId="175" fontId="70" fillId="0" borderId="45" xfId="66" applyFont="1" applyFill="1" applyBorder="1" applyAlignment="1" applyProtection="1">
      <alignment wrapText="1"/>
    </xf>
    <xf numFmtId="175" fontId="70" fillId="0" borderId="20" xfId="66" applyFont="1" applyFill="1" applyBorder="1" applyProtection="1"/>
    <xf numFmtId="44" fontId="70" fillId="44" borderId="18" xfId="50" applyFont="1" applyFill="1" applyBorder="1" applyProtection="1"/>
    <xf numFmtId="175" fontId="70" fillId="0" borderId="61" xfId="66" applyFont="1" applyFill="1" applyBorder="1" applyAlignment="1" applyProtection="1">
      <alignment wrapText="1"/>
    </xf>
    <xf numFmtId="164" fontId="70" fillId="44" borderId="60" xfId="66" applyNumberFormat="1" applyFont="1" applyFill="1" applyBorder="1" applyProtection="1"/>
    <xf numFmtId="164" fontId="70" fillId="44" borderId="44" xfId="66" applyNumberFormat="1" applyFont="1" applyFill="1" applyBorder="1" applyProtection="1"/>
    <xf numFmtId="164" fontId="74" fillId="44" borderId="0" xfId="50" applyNumberFormat="1" applyFont="1" applyFill="1" applyBorder="1" applyProtection="1"/>
    <xf numFmtId="43" fontId="10" fillId="43" borderId="0" xfId="46" quotePrefix="1" applyFont="1" applyFill="1" applyBorder="1" applyAlignment="1" applyProtection="1">
      <alignment horizontal="right"/>
    </xf>
    <xf numFmtId="43" fontId="10" fillId="0" borderId="24" xfId="0" applyNumberFormat="1" applyFont="1" applyFill="1" applyBorder="1" applyAlignment="1" applyProtection="1">
      <alignment horizontal="right"/>
    </xf>
    <xf numFmtId="43" fontId="10" fillId="43" borderId="57" xfId="46" quotePrefix="1" applyFont="1" applyFill="1" applyBorder="1" applyAlignment="1" applyProtection="1">
      <alignment horizontal="left"/>
    </xf>
    <xf numFmtId="43" fontId="10" fillId="43" borderId="27" xfId="46" quotePrefix="1" applyFont="1" applyFill="1" applyBorder="1" applyAlignment="1" applyProtection="1">
      <alignment horizontal="left"/>
    </xf>
    <xf numFmtId="43" fontId="10" fillId="43" borderId="42" xfId="46" quotePrefix="1" applyFont="1" applyFill="1" applyBorder="1" applyAlignment="1" applyProtection="1">
      <alignment horizontal="left"/>
    </xf>
    <xf numFmtId="43" fontId="10" fillId="43" borderId="16" xfId="46" quotePrefix="1" applyFont="1" applyFill="1" applyBorder="1" applyAlignment="1" applyProtection="1">
      <alignment horizontal="left"/>
    </xf>
    <xf numFmtId="175" fontId="10" fillId="49" borderId="13" xfId="0" applyFont="1" applyFill="1" applyBorder="1" applyProtection="1"/>
    <xf numFmtId="3" fontId="42" fillId="49" borderId="17" xfId="0" applyNumberFormat="1" applyFont="1" applyFill="1" applyBorder="1" applyAlignment="1" applyProtection="1">
      <alignment horizontal="center"/>
    </xf>
    <xf numFmtId="164" fontId="10" fillId="0" borderId="56" xfId="66" applyNumberFormat="1" applyBorder="1" applyProtection="1">
      <protection locked="0"/>
    </xf>
    <xf numFmtId="175" fontId="11" fillId="0" borderId="0" xfId="66" applyFont="1" applyFill="1" applyAlignment="1" applyProtection="1">
      <alignment horizontal="center"/>
      <protection locked="0"/>
    </xf>
    <xf numFmtId="175" fontId="10" fillId="49" borderId="11" xfId="66" applyFill="1" applyBorder="1" applyAlignment="1" applyProtection="1">
      <alignment horizontal="left" indent="1"/>
    </xf>
    <xf numFmtId="175" fontId="10" fillId="0" borderId="20" xfId="66" applyBorder="1" applyProtection="1">
      <protection locked="0"/>
    </xf>
    <xf numFmtId="175" fontId="11" fillId="49" borderId="0" xfId="0" quotePrefix="1" applyNumberFormat="1" applyFont="1" applyFill="1" applyAlignment="1" applyProtection="1">
      <alignment horizontal="center"/>
      <protection locked="0"/>
    </xf>
    <xf numFmtId="175" fontId="75" fillId="0" borderId="0" xfId="0" applyFont="1" applyAlignment="1">
      <alignment vertical="center"/>
    </xf>
    <xf numFmtId="6" fontId="10" fillId="0" borderId="34" xfId="66" applyNumberFormat="1" applyFill="1" applyBorder="1" applyProtection="1"/>
    <xf numFmtId="175" fontId="11" fillId="0" borderId="22" xfId="0" applyFont="1" applyBorder="1"/>
    <xf numFmtId="175" fontId="10" fillId="0" borderId="0" xfId="289"/>
    <xf numFmtId="175" fontId="70" fillId="0" borderId="0" xfId="289" applyFont="1" applyAlignment="1" applyProtection="1">
      <alignment horizontal="center"/>
      <protection locked="0"/>
    </xf>
    <xf numFmtId="17" fontId="70" fillId="49" borderId="0" xfId="289" quotePrefix="1" applyNumberFormat="1" applyFont="1" applyFill="1" applyAlignment="1" applyProtection="1">
      <alignment horizontal="center"/>
      <protection locked="0"/>
    </xf>
    <xf numFmtId="175" fontId="49" fillId="46" borderId="18" xfId="66" applyFont="1" applyFill="1" applyBorder="1"/>
    <xf numFmtId="43" fontId="10" fillId="0" borderId="24" xfId="0" applyNumberFormat="1" applyFont="1" applyFill="1" applyBorder="1" applyAlignment="1" applyProtection="1">
      <alignment horizontal="center"/>
    </xf>
    <xf numFmtId="175" fontId="12" fillId="0" borderId="11" xfId="67" applyFont="1" applyBorder="1" applyAlignment="1" applyProtection="1">
      <alignment horizontal="left" vertical="top" wrapText="1"/>
    </xf>
    <xf numFmtId="6" fontId="12" fillId="0" borderId="11" xfId="67" applyNumberFormat="1" applyFont="1" applyBorder="1" applyAlignment="1" applyProtection="1">
      <alignment horizontal="center" vertical="top" wrapText="1"/>
    </xf>
    <xf numFmtId="14" fontId="12" fillId="0" borderId="11" xfId="67" applyNumberFormat="1" applyBorder="1" applyAlignment="1" applyProtection="1">
      <alignment horizontal="center" vertical="top" wrapText="1"/>
    </xf>
    <xf numFmtId="175" fontId="49" fillId="0" borderId="0" xfId="0" applyFont="1" applyAlignment="1">
      <alignment horizontal="left"/>
    </xf>
    <xf numFmtId="6" fontId="31" fillId="0" borderId="11" xfId="67" applyNumberFormat="1" applyFont="1" applyBorder="1" applyAlignment="1" applyProtection="1">
      <alignment horizontal="center"/>
      <protection locked="0"/>
    </xf>
    <xf numFmtId="4" fontId="10" fillId="0" borderId="24" xfId="0" applyNumberFormat="1" applyFont="1" applyFill="1" applyBorder="1" applyAlignment="1" applyProtection="1">
      <alignment horizontal="right"/>
    </xf>
    <xf numFmtId="43" fontId="10" fillId="43" borderId="16" xfId="46" quotePrefix="1" applyFont="1" applyFill="1" applyBorder="1" applyAlignment="1" applyProtection="1">
      <alignment horizontal="right"/>
    </xf>
    <xf numFmtId="4" fontId="10" fillId="0" borderId="25" xfId="0" applyNumberFormat="1" applyFont="1" applyFill="1" applyBorder="1" applyAlignment="1" applyProtection="1">
      <alignment horizontal="right"/>
    </xf>
    <xf numFmtId="40" fontId="10" fillId="0" borderId="32" xfId="0" applyNumberFormat="1" applyFont="1" applyBorder="1" applyAlignment="1" applyProtection="1">
      <alignment horizontal="right"/>
    </xf>
    <xf numFmtId="4" fontId="10" fillId="0" borderId="32" xfId="0" applyNumberFormat="1" applyFont="1" applyBorder="1" applyAlignment="1" applyProtection="1">
      <alignment horizontal="right"/>
    </xf>
    <xf numFmtId="2" fontId="10" fillId="0" borderId="24" xfId="0" applyNumberFormat="1" applyFont="1" applyFill="1" applyBorder="1" applyAlignment="1" applyProtection="1">
      <alignment horizontal="right"/>
    </xf>
    <xf numFmtId="2" fontId="10" fillId="0" borderId="29" xfId="0" applyNumberFormat="1" applyFont="1" applyBorder="1" applyAlignment="1" applyProtection="1">
      <alignment horizontal="right"/>
    </xf>
    <xf numFmtId="165" fontId="10" fillId="0" borderId="32" xfId="0" applyNumberFormat="1" applyFont="1" applyFill="1" applyBorder="1" applyAlignment="1" applyProtection="1">
      <alignment horizontal="right"/>
    </xf>
    <xf numFmtId="165" fontId="10" fillId="0" borderId="25" xfId="0" applyNumberFormat="1" applyFont="1" applyBorder="1" applyAlignment="1" applyProtection="1">
      <alignment horizontal="right"/>
    </xf>
    <xf numFmtId="175" fontId="10" fillId="0" borderId="0" xfId="0" applyFont="1" applyProtection="1">
      <protection locked="0"/>
    </xf>
    <xf numFmtId="175" fontId="78" fillId="0" borderId="0" xfId="0" applyFont="1" applyAlignment="1">
      <alignment vertical="center"/>
    </xf>
    <xf numFmtId="175" fontId="11" fillId="0" borderId="0" xfId="0" applyFont="1" applyAlignment="1">
      <alignment vertical="center"/>
    </xf>
    <xf numFmtId="175" fontId="78" fillId="0" borderId="0" xfId="66" applyFont="1" applyProtection="1">
      <protection locked="0"/>
    </xf>
    <xf numFmtId="164" fontId="11" fillId="0" borderId="0" xfId="66" applyNumberFormat="1" applyFont="1" applyFill="1" applyBorder="1" applyAlignment="1" applyProtection="1"/>
    <xf numFmtId="164" fontId="10" fillId="0" borderId="0" xfId="66" applyNumberFormat="1" applyBorder="1" applyAlignment="1" applyProtection="1">
      <alignment horizontal="center"/>
    </xf>
    <xf numFmtId="164" fontId="10" fillId="0" borderId="18" xfId="66" applyNumberFormat="1" applyFill="1" applyBorder="1" applyAlignment="1" applyProtection="1">
      <alignment horizontal="center"/>
    </xf>
    <xf numFmtId="164" fontId="10" fillId="0" borderId="0" xfId="66" applyNumberFormat="1" applyFill="1" applyBorder="1" applyAlignment="1" applyProtection="1">
      <alignment horizontal="center"/>
    </xf>
    <xf numFmtId="164" fontId="10" fillId="0" borderId="27" xfId="66" applyNumberFormat="1" applyFill="1" applyBorder="1" applyAlignment="1" applyProtection="1">
      <alignment horizontal="center"/>
    </xf>
    <xf numFmtId="164" fontId="10" fillId="45" borderId="18" xfId="66" applyNumberFormat="1" applyFill="1" applyBorder="1" applyAlignment="1" applyProtection="1">
      <alignment horizontal="center"/>
    </xf>
    <xf numFmtId="164" fontId="11" fillId="0" borderId="50" xfId="66" applyNumberFormat="1" applyFont="1" applyFill="1" applyBorder="1" applyAlignment="1" applyProtection="1">
      <alignment horizontal="center"/>
    </xf>
    <xf numFmtId="164" fontId="11" fillId="0" borderId="37" xfId="66" applyNumberFormat="1" applyFont="1" applyFill="1" applyBorder="1" applyAlignment="1" applyProtection="1">
      <alignment horizontal="center"/>
    </xf>
    <xf numFmtId="164" fontId="10" fillId="0" borderId="0" xfId="66" applyNumberFormat="1" applyBorder="1" applyAlignment="1" applyProtection="1">
      <alignment horizontal="center"/>
      <protection locked="0"/>
    </xf>
    <xf numFmtId="175" fontId="10" fillId="0" borderId="0" xfId="66" applyBorder="1" applyAlignment="1" applyProtection="1">
      <alignment horizontal="center"/>
    </xf>
    <xf numFmtId="164" fontId="10" fillId="0" borderId="0" xfId="66" applyNumberFormat="1" applyFill="1" applyBorder="1" applyAlignment="1" applyProtection="1">
      <alignment horizontal="center"/>
      <protection locked="0"/>
    </xf>
    <xf numFmtId="164" fontId="10" fillId="0" borderId="14" xfId="66" applyNumberFormat="1" applyFill="1" applyBorder="1" applyAlignment="1" applyProtection="1">
      <alignment horizontal="center"/>
      <protection locked="0"/>
    </xf>
    <xf numFmtId="164" fontId="10" fillId="45" borderId="19" xfId="66" applyNumberFormat="1" applyFill="1" applyBorder="1" applyAlignment="1" applyProtection="1">
      <alignment horizontal="center"/>
    </xf>
    <xf numFmtId="175" fontId="10" fillId="0" borderId="0" xfId="0" quotePrefix="1" applyFont="1" applyFill="1" applyBorder="1" applyAlignment="1" applyProtection="1">
      <alignment vertical="top" wrapText="1"/>
    </xf>
    <xf numFmtId="175" fontId="10" fillId="0" borderId="0" xfId="0" applyFont="1" applyFill="1" applyBorder="1" applyAlignment="1" applyProtection="1">
      <alignment vertical="top" wrapText="1"/>
    </xf>
    <xf numFmtId="2" fontId="10" fillId="0" borderId="24" xfId="0" applyNumberFormat="1" applyFont="1" applyFill="1" applyBorder="1" applyAlignment="1" applyProtection="1"/>
    <xf numFmtId="43" fontId="10" fillId="0" borderId="25" xfId="0" applyNumberFormat="1" applyFont="1" applyFill="1" applyBorder="1" applyAlignment="1" applyProtection="1">
      <alignment horizontal="right"/>
    </xf>
    <xf numFmtId="43" fontId="10" fillId="0" borderId="24" xfId="0" applyNumberFormat="1" applyFont="1" applyFill="1" applyBorder="1" applyAlignment="1" applyProtection="1"/>
    <xf numFmtId="2" fontId="10" fillId="0" borderId="25" xfId="0" applyNumberFormat="1" applyFont="1" applyBorder="1" applyAlignment="1" applyProtection="1">
      <alignment horizontal="right"/>
    </xf>
    <xf numFmtId="2" fontId="10" fillId="0" borderId="32" xfId="0" applyNumberFormat="1" applyFont="1" applyFill="1" applyBorder="1" applyAlignment="1" applyProtection="1">
      <alignment horizontal="right"/>
    </xf>
    <xf numFmtId="43" fontId="10" fillId="43" borderId="0" xfId="46" quotePrefix="1" applyFont="1" applyFill="1" applyBorder="1" applyAlignment="1" applyProtection="1"/>
    <xf numFmtId="2" fontId="10" fillId="0" borderId="29" xfId="0" applyNumberFormat="1" applyFont="1" applyBorder="1" applyAlignment="1" applyProtection="1"/>
    <xf numFmtId="2" fontId="10" fillId="49" borderId="11" xfId="0" applyNumberFormat="1" applyFont="1" applyFill="1" applyBorder="1" applyAlignment="1" applyProtection="1">
      <alignment horizontal="right"/>
    </xf>
    <xf numFmtId="171" fontId="11" fillId="49" borderId="0" xfId="0" quotePrefix="1" applyNumberFormat="1" applyFont="1" applyFill="1" applyAlignment="1" applyProtection="1">
      <alignment horizontal="center"/>
      <protection locked="0"/>
    </xf>
    <xf numFmtId="175" fontId="10" fillId="49" borderId="0" xfId="66" applyFont="1" applyFill="1" applyAlignment="1" applyProtection="1">
      <alignment horizontal="center"/>
      <protection locked="0"/>
    </xf>
    <xf numFmtId="175" fontId="11" fillId="49" borderId="0" xfId="66" applyFont="1" applyFill="1" applyAlignment="1" applyProtection="1">
      <alignment horizontal="center"/>
      <protection locked="0"/>
    </xf>
    <xf numFmtId="171" fontId="11" fillId="49" borderId="0" xfId="0" applyNumberFormat="1" applyFont="1" applyFill="1" applyAlignment="1" applyProtection="1">
      <alignment horizontal="center"/>
      <protection locked="0"/>
    </xf>
    <xf numFmtId="175" fontId="10" fillId="49" borderId="0" xfId="66" applyFont="1" applyFill="1" applyProtection="1">
      <protection locked="0"/>
    </xf>
    <xf numFmtId="175" fontId="11" fillId="49" borderId="11" xfId="66" applyFont="1" applyFill="1" applyBorder="1" applyAlignment="1" applyProtection="1">
      <alignment horizontal="center"/>
    </xf>
    <xf numFmtId="171" fontId="11" fillId="49" borderId="11" xfId="66" applyNumberFormat="1" applyFont="1" applyFill="1" applyBorder="1" applyAlignment="1" applyProtection="1">
      <alignment horizontal="center"/>
    </xf>
    <xf numFmtId="175" fontId="11" fillId="49" borderId="11" xfId="66" applyFont="1" applyFill="1" applyBorder="1" applyAlignment="1" applyProtection="1">
      <alignment horizontal="center" wrapText="1"/>
    </xf>
    <xf numFmtId="175" fontId="10" fillId="49" borderId="11" xfId="66" applyFont="1" applyFill="1" applyBorder="1" applyAlignment="1" applyProtection="1">
      <alignment horizontal="right"/>
      <protection locked="0"/>
    </xf>
    <xf numFmtId="171" fontId="10" fillId="49" borderId="11" xfId="66" applyNumberFormat="1" applyFont="1" applyFill="1" applyBorder="1" applyAlignment="1" applyProtection="1">
      <alignment horizontal="center"/>
      <protection locked="0"/>
    </xf>
    <xf numFmtId="175" fontId="10" fillId="49" borderId="11" xfId="66" quotePrefix="1" applyFont="1" applyFill="1" applyBorder="1" applyAlignment="1" applyProtection="1">
      <alignment horizontal="center"/>
      <protection locked="0"/>
    </xf>
    <xf numFmtId="175" fontId="11" fillId="49" borderId="11" xfId="66" applyFont="1" applyFill="1" applyBorder="1" applyAlignment="1" applyProtection="1">
      <alignment horizontal="center"/>
      <protection locked="0"/>
    </xf>
    <xf numFmtId="175" fontId="10" fillId="49" borderId="11" xfId="66" applyFont="1" applyFill="1" applyBorder="1" applyAlignment="1" applyProtection="1">
      <alignment horizontal="center"/>
      <protection locked="0"/>
    </xf>
    <xf numFmtId="170" fontId="10" fillId="49" borderId="11" xfId="268" applyNumberFormat="1" applyFont="1" applyFill="1" applyBorder="1" applyAlignment="1" applyProtection="1">
      <alignment horizontal="center"/>
      <protection locked="0"/>
    </xf>
    <xf numFmtId="175" fontId="10" fillId="49" borderId="0" xfId="66" applyFont="1" applyFill="1" applyBorder="1" applyProtection="1">
      <protection locked="0"/>
    </xf>
    <xf numFmtId="175" fontId="10" fillId="49" borderId="0" xfId="66" applyFont="1" applyFill="1" applyBorder="1" applyAlignment="1" applyProtection="1">
      <alignment horizontal="right"/>
      <protection locked="0"/>
    </xf>
    <xf numFmtId="175" fontId="11" fillId="49" borderId="0" xfId="66" applyFont="1" applyFill="1" applyBorder="1" applyAlignment="1" applyProtection="1">
      <alignment horizontal="center"/>
      <protection locked="0"/>
    </xf>
    <xf numFmtId="171" fontId="10" fillId="49" borderId="0" xfId="66" applyNumberFormat="1" applyFont="1" applyFill="1" applyBorder="1" applyAlignment="1" applyProtection="1">
      <alignment horizontal="center"/>
      <protection locked="0"/>
    </xf>
    <xf numFmtId="175" fontId="10" fillId="49" borderId="0" xfId="66" applyFont="1" applyFill="1" applyBorder="1" applyAlignment="1" applyProtection="1">
      <alignment horizontal="center"/>
      <protection locked="0"/>
    </xf>
    <xf numFmtId="170" fontId="10" fillId="49" borderId="0" xfId="268" applyNumberFormat="1" applyFont="1" applyFill="1" applyBorder="1" applyAlignment="1" applyProtection="1">
      <alignment horizontal="center"/>
      <protection locked="0"/>
    </xf>
    <xf numFmtId="175" fontId="10" fillId="49" borderId="0" xfId="66" quotePrefix="1" applyFont="1" applyFill="1" applyBorder="1" applyAlignment="1" applyProtection="1">
      <alignment horizontal="center"/>
      <protection locked="0"/>
    </xf>
    <xf numFmtId="175" fontId="11" fillId="49" borderId="0" xfId="0" applyFont="1" applyFill="1" applyAlignment="1">
      <alignment vertical="center"/>
    </xf>
    <xf numFmtId="171" fontId="10" fillId="49" borderId="0" xfId="66" applyNumberFormat="1" applyFont="1" applyFill="1" applyAlignment="1" applyProtection="1">
      <alignment horizontal="center"/>
      <protection locked="0"/>
    </xf>
    <xf numFmtId="175" fontId="11" fillId="49" borderId="0" xfId="66" applyFont="1" applyFill="1" applyBorder="1" applyAlignment="1" applyProtection="1">
      <alignment horizontal="left"/>
      <protection locked="0"/>
    </xf>
    <xf numFmtId="175" fontId="54" fillId="49" borderId="0" xfId="66" quotePrefix="1" applyFont="1" applyFill="1" applyBorder="1" applyAlignment="1" applyProtection="1">
      <alignment horizontal="left"/>
      <protection locked="0"/>
    </xf>
    <xf numFmtId="175" fontId="78" fillId="0" borderId="0" xfId="0" applyFont="1" applyAlignment="1" applyProtection="1">
      <protection locked="0"/>
    </xf>
    <xf numFmtId="175" fontId="78" fillId="0" borderId="0" xfId="0" applyFont="1" applyAlignment="1" applyProtection="1"/>
    <xf numFmtId="175" fontId="78" fillId="0" borderId="0" xfId="0" applyFont="1" applyAlignment="1">
      <alignment vertical="top"/>
    </xf>
    <xf numFmtId="175" fontId="12" fillId="0" borderId="0" xfId="0" quotePrefix="1" applyFont="1" applyAlignment="1">
      <alignment vertical="center"/>
    </xf>
    <xf numFmtId="175" fontId="12" fillId="0" borderId="0" xfId="0" quotePrefix="1" applyFont="1" applyProtection="1">
      <protection locked="0"/>
    </xf>
    <xf numFmtId="175" fontId="12" fillId="49" borderId="0" xfId="0" quotePrefix="1" applyFont="1" applyFill="1" applyProtection="1">
      <protection locked="0"/>
    </xf>
    <xf numFmtId="175" fontId="82" fillId="0" borderId="0" xfId="0" applyFont="1" applyFill="1" applyProtection="1">
      <protection locked="0"/>
    </xf>
    <xf numFmtId="175" fontId="83" fillId="0" borderId="0" xfId="0" applyFont="1" applyFill="1" applyBorder="1" applyAlignment="1" applyProtection="1">
      <alignment horizontal="left"/>
      <protection locked="0"/>
    </xf>
    <xf numFmtId="175" fontId="83" fillId="0" borderId="0" xfId="0" applyFont="1" applyAlignment="1">
      <alignment horizontal="left" vertical="top"/>
    </xf>
    <xf numFmtId="4" fontId="10" fillId="0" borderId="0" xfId="66" applyNumberFormat="1" applyProtection="1">
      <protection locked="0"/>
    </xf>
    <xf numFmtId="175" fontId="70" fillId="0" borderId="0" xfId="66" applyFont="1" applyFill="1" applyBorder="1" applyAlignment="1" applyProtection="1">
      <alignment wrapText="1"/>
    </xf>
    <xf numFmtId="164" fontId="70" fillId="44" borderId="0" xfId="66" applyNumberFormat="1" applyFont="1" applyFill="1" applyBorder="1" applyProtection="1"/>
    <xf numFmtId="164" fontId="70" fillId="0" borderId="0" xfId="66" applyNumberFormat="1" applyFont="1" applyFill="1" applyBorder="1" applyAlignment="1" applyProtection="1">
      <alignment horizontal="right"/>
    </xf>
    <xf numFmtId="175" fontId="10" fillId="0" borderId="0" xfId="0" quotePrefix="1" applyFont="1" applyFill="1" applyBorder="1" applyAlignment="1" applyProtection="1">
      <alignment vertical="top" wrapText="1"/>
    </xf>
    <xf numFmtId="175" fontId="10" fillId="0" borderId="0" xfId="0" applyFont="1" applyFill="1" applyBorder="1" applyAlignment="1" applyProtection="1">
      <alignment vertical="top" wrapText="1"/>
    </xf>
    <xf numFmtId="175" fontId="71" fillId="46" borderId="0" xfId="66" applyFont="1" applyFill="1" applyBorder="1"/>
    <xf numFmtId="6" fontId="49" fillId="46" borderId="0" xfId="66" applyNumberFormat="1" applyFont="1" applyFill="1" applyBorder="1"/>
    <xf numFmtId="175" fontId="87" fillId="0" borderId="0" xfId="66" applyFont="1" applyFill="1" applyBorder="1"/>
    <xf numFmtId="0" fontId="10" fillId="0" borderId="0" xfId="66" applyNumberFormat="1" applyFont="1" applyFill="1" applyBorder="1" applyAlignment="1" applyProtection="1">
      <alignment horizontal="left"/>
    </xf>
    <xf numFmtId="43" fontId="10" fillId="43" borderId="0" xfId="46" quotePrefix="1" applyFont="1" applyFill="1" applyBorder="1" applyAlignment="1" applyProtection="1">
      <alignment horizontal="center"/>
    </xf>
    <xf numFmtId="165" fontId="10" fillId="0" borderId="24" xfId="0" applyNumberFormat="1" applyFont="1" applyFill="1" applyBorder="1" applyAlignment="1" applyProtection="1">
      <alignment horizontal="right"/>
    </xf>
    <xf numFmtId="165" fontId="10" fillId="0" borderId="30" xfId="0" applyNumberFormat="1" applyFont="1" applyBorder="1" applyAlignment="1" applyProtection="1">
      <alignment horizontal="right"/>
    </xf>
    <xf numFmtId="165" fontId="10" fillId="0" borderId="25" xfId="0" applyNumberFormat="1" applyFont="1" applyFill="1" applyBorder="1" applyAlignment="1" applyProtection="1">
      <alignment horizontal="right"/>
    </xf>
    <xf numFmtId="165" fontId="10" fillId="0" borderId="32" xfId="0" applyNumberFormat="1" applyFont="1" applyBorder="1" applyAlignment="1" applyProtection="1">
      <alignment horizontal="right"/>
    </xf>
    <xf numFmtId="39" fontId="11" fillId="0" borderId="11" xfId="0" applyNumberFormat="1" applyFont="1" applyFill="1" applyBorder="1" applyAlignment="1" applyProtection="1">
      <alignment horizontal="center"/>
    </xf>
    <xf numFmtId="39" fontId="10" fillId="43" borderId="0" xfId="46" quotePrefix="1" applyNumberFormat="1" applyFont="1" applyFill="1" applyBorder="1" applyAlignment="1" applyProtection="1">
      <alignment horizontal="right"/>
    </xf>
    <xf numFmtId="6" fontId="10" fillId="0" borderId="0" xfId="66" applyNumberFormat="1" applyFill="1" applyBorder="1" applyAlignment="1" applyProtection="1">
      <alignment horizontal="center"/>
      <protection locked="0"/>
    </xf>
    <xf numFmtId="6" fontId="10" fillId="0" borderId="0" xfId="66" applyNumberFormat="1" applyFill="1" applyBorder="1" applyAlignment="1" applyProtection="1">
      <alignment horizontal="center"/>
    </xf>
    <xf numFmtId="167" fontId="10" fillId="0" borderId="13" xfId="145" applyNumberFormat="1" applyFont="1" applyFill="1" applyBorder="1" applyProtection="1"/>
    <xf numFmtId="175" fontId="74" fillId="44" borderId="62" xfId="66" applyFont="1" applyFill="1" applyBorder="1" applyProtection="1"/>
    <xf numFmtId="175" fontId="70" fillId="44" borderId="40" xfId="66" applyFont="1" applyFill="1" applyBorder="1" applyAlignment="1" applyProtection="1">
      <alignment horizontal="center" wrapText="1"/>
    </xf>
    <xf numFmtId="175" fontId="70" fillId="44" borderId="63" xfId="66" applyFont="1" applyFill="1" applyBorder="1" applyAlignment="1" applyProtection="1">
      <alignment horizontal="center" wrapText="1"/>
    </xf>
    <xf numFmtId="175" fontId="70" fillId="0" borderId="63" xfId="66" applyFont="1" applyFill="1" applyBorder="1" applyAlignment="1" applyProtection="1">
      <alignment horizontal="center" wrapText="1"/>
    </xf>
    <xf numFmtId="164" fontId="74" fillId="0" borderId="63" xfId="66" applyNumberFormat="1" applyFont="1" applyFill="1" applyBorder="1" applyProtection="1"/>
    <xf numFmtId="164" fontId="70" fillId="0" borderId="40" xfId="66" applyNumberFormat="1" applyFont="1" applyFill="1" applyBorder="1" applyAlignment="1" applyProtection="1">
      <alignment horizontal="right"/>
    </xf>
    <xf numFmtId="164" fontId="70" fillId="0" borderId="40" xfId="66" applyNumberFormat="1" applyFont="1" applyFill="1" applyBorder="1" applyProtection="1"/>
    <xf numFmtId="164" fontId="70" fillId="44" borderId="40" xfId="66" applyNumberFormat="1" applyFont="1" applyFill="1" applyBorder="1" applyProtection="1"/>
    <xf numFmtId="164" fontId="70" fillId="0" borderId="64" xfId="66" applyNumberFormat="1" applyFont="1" applyFill="1" applyBorder="1" applyAlignment="1" applyProtection="1">
      <alignment horizontal="right"/>
    </xf>
    <xf numFmtId="40" fontId="10" fillId="0" borderId="24" xfId="0" applyNumberFormat="1" applyFont="1" applyFill="1" applyBorder="1" applyAlignment="1" applyProtection="1">
      <alignment horizontal="right"/>
    </xf>
    <xf numFmtId="40" fontId="10" fillId="0" borderId="25" xfId="0" applyNumberFormat="1" applyFont="1" applyFill="1" applyBorder="1" applyAlignment="1" applyProtection="1">
      <alignment horizontal="right"/>
    </xf>
    <xf numFmtId="175" fontId="61" fillId="49" borderId="0" xfId="66" applyFont="1" applyFill="1" applyProtection="1">
      <protection locked="0"/>
    </xf>
    <xf numFmtId="6" fontId="10" fillId="49" borderId="0" xfId="66" applyNumberFormat="1" applyFill="1" applyProtection="1">
      <protection locked="0"/>
    </xf>
    <xf numFmtId="6" fontId="10" fillId="0" borderId="11" xfId="66" applyNumberFormat="1" applyFill="1" applyBorder="1" applyAlignment="1" applyProtection="1">
      <alignment horizontal="center"/>
    </xf>
    <xf numFmtId="6" fontId="10" fillId="0" borderId="20" xfId="66" applyNumberFormat="1" applyFont="1" applyFill="1" applyBorder="1" applyAlignment="1" applyProtection="1">
      <alignment horizontal="center"/>
    </xf>
    <xf numFmtId="6" fontId="10" fillId="0" borderId="17" xfId="66" applyNumberFormat="1" applyFill="1" applyBorder="1" applyAlignment="1" applyProtection="1">
      <alignment horizontal="center"/>
    </xf>
    <xf numFmtId="175" fontId="10" fillId="0" borderId="0" xfId="66" applyAlignment="1" applyProtection="1">
      <alignment horizontal="center"/>
      <protection locked="0"/>
    </xf>
    <xf numFmtId="6" fontId="10" fillId="0" borderId="33" xfId="66" applyNumberFormat="1" applyFill="1" applyBorder="1" applyAlignment="1" applyProtection="1">
      <alignment horizontal="center"/>
    </xf>
    <xf numFmtId="6" fontId="10" fillId="0" borderId="13" xfId="66" applyNumberFormat="1" applyFill="1" applyBorder="1" applyAlignment="1" applyProtection="1">
      <alignment horizontal="center"/>
    </xf>
    <xf numFmtId="175" fontId="10" fillId="0" borderId="19" xfId="66" applyBorder="1" applyAlignment="1" applyProtection="1">
      <alignment horizontal="center"/>
      <protection locked="0"/>
    </xf>
    <xf numFmtId="6" fontId="10" fillId="0" borderId="23" xfId="66" applyNumberFormat="1" applyFill="1" applyBorder="1" applyAlignment="1" applyProtection="1">
      <alignment horizontal="center"/>
    </xf>
    <xf numFmtId="175" fontId="61" fillId="44" borderId="0" xfId="66" applyFont="1" applyFill="1" applyBorder="1" applyProtection="1"/>
    <xf numFmtId="175" fontId="49" fillId="0" borderId="0" xfId="66" applyFont="1" applyFill="1" applyBorder="1" applyAlignment="1">
      <alignment horizontal="left" vertical="top" wrapText="1"/>
    </xf>
    <xf numFmtId="175" fontId="49" fillId="0" borderId="0" xfId="66" applyFont="1" applyFill="1" applyBorder="1" applyAlignment="1">
      <alignment horizontal="left" vertical="top"/>
    </xf>
    <xf numFmtId="175" fontId="10" fillId="49" borderId="11" xfId="66" applyFont="1" applyFill="1" applyBorder="1" applyAlignment="1" applyProtection="1">
      <alignment horizontal="right"/>
      <protection locked="0"/>
    </xf>
    <xf numFmtId="171" fontId="10" fillId="49" borderId="11" xfId="66" applyNumberFormat="1" applyFont="1" applyFill="1" applyBorder="1" applyAlignment="1" applyProtection="1">
      <alignment horizontal="center"/>
      <protection locked="0"/>
    </xf>
    <xf numFmtId="175" fontId="10" fillId="49" borderId="11" xfId="66" quotePrefix="1" applyFont="1" applyFill="1" applyBorder="1" applyAlignment="1" applyProtection="1">
      <alignment horizontal="center"/>
      <protection locked="0"/>
    </xf>
    <xf numFmtId="175" fontId="11" fillId="49" borderId="11" xfId="66" quotePrefix="1" applyFont="1" applyFill="1" applyBorder="1" applyAlignment="1" applyProtection="1">
      <alignment horizontal="center"/>
      <protection locked="0"/>
    </xf>
    <xf numFmtId="39" fontId="10" fillId="49" borderId="11" xfId="381" applyNumberFormat="1" applyFont="1" applyFill="1" applyBorder="1" applyAlignment="1" applyProtection="1">
      <alignment horizontal="center"/>
      <protection locked="0"/>
    </xf>
    <xf numFmtId="1" fontId="10" fillId="49" borderId="11" xfId="66" applyNumberFormat="1" applyFont="1" applyFill="1" applyBorder="1" applyAlignment="1" applyProtection="1">
      <alignment horizontal="center"/>
      <protection locked="0"/>
    </xf>
    <xf numFmtId="1" fontId="10" fillId="49" borderId="11" xfId="353" applyNumberFormat="1" applyFill="1" applyBorder="1" applyAlignment="1" applyProtection="1">
      <alignment horizontal="center"/>
      <protection locked="0"/>
    </xf>
    <xf numFmtId="172" fontId="10" fillId="49" borderId="11" xfId="66" applyNumberFormat="1" applyFont="1" applyFill="1" applyBorder="1" applyAlignment="1" applyProtection="1">
      <alignment horizontal="center"/>
      <protection locked="0"/>
    </xf>
    <xf numFmtId="0" fontId="88" fillId="0" borderId="11" xfId="423" applyFont="1" applyBorder="1" applyAlignment="1" applyProtection="1">
      <alignment horizontal="center"/>
      <protection locked="0"/>
    </xf>
    <xf numFmtId="175" fontId="10" fillId="49" borderId="11" xfId="66" applyFont="1" applyFill="1" applyBorder="1" applyAlignment="1" applyProtection="1">
      <alignment horizontal="left"/>
      <protection locked="0"/>
    </xf>
    <xf numFmtId="0" fontId="10" fillId="0" borderId="11" xfId="520" applyFont="1" applyFill="1" applyBorder="1" applyAlignment="1" applyProtection="1">
      <alignment horizontal="left"/>
      <protection locked="0"/>
    </xf>
    <xf numFmtId="43" fontId="10" fillId="43" borderId="42" xfId="46" quotePrefix="1" applyFont="1" applyFill="1" applyBorder="1" applyAlignment="1" applyProtection="1"/>
    <xf numFmtId="165" fontId="10" fillId="0" borderId="24" xfId="0" applyNumberFormat="1" applyFont="1" applyFill="1" applyBorder="1" applyAlignment="1" applyProtection="1"/>
    <xf numFmtId="165" fontId="10" fillId="0" borderId="25" xfId="0" applyNumberFormat="1" applyFont="1" applyFill="1" applyBorder="1" applyAlignment="1" applyProtection="1"/>
    <xf numFmtId="165" fontId="10" fillId="0" borderId="30" xfId="0" applyNumberFormat="1" applyFont="1" applyBorder="1" applyAlignment="1" applyProtection="1"/>
    <xf numFmtId="165" fontId="10" fillId="0" borderId="32" xfId="0" applyNumberFormat="1" applyFont="1" applyBorder="1" applyAlignment="1" applyProtection="1"/>
    <xf numFmtId="175" fontId="74" fillId="0" borderId="15" xfId="66" applyFont="1" applyFill="1" applyBorder="1" applyProtection="1"/>
    <xf numFmtId="175" fontId="70" fillId="0" borderId="13" xfId="66" applyFont="1" applyFill="1" applyBorder="1" applyAlignment="1" applyProtection="1">
      <alignment horizontal="center"/>
    </xf>
    <xf numFmtId="175" fontId="74" fillId="0" borderId="13" xfId="66" applyFont="1" applyFill="1" applyBorder="1" applyProtection="1"/>
    <xf numFmtId="175" fontId="74" fillId="0" borderId="34" xfId="66" applyFont="1" applyFill="1" applyBorder="1" applyProtection="1"/>
    <xf numFmtId="2" fontId="10" fillId="0" borderId="11" xfId="0" applyNumberFormat="1" applyFont="1" applyFill="1" applyBorder="1" applyAlignment="1" applyProtection="1">
      <alignment horizontal="right"/>
    </xf>
    <xf numFmtId="2" fontId="46" fillId="0" borderId="11" xfId="0" applyNumberFormat="1" applyFont="1" applyFill="1" applyBorder="1" applyAlignment="1" applyProtection="1"/>
    <xf numFmtId="2" fontId="46" fillId="0" borderId="11" xfId="0" applyNumberFormat="1" applyFont="1" applyFill="1" applyBorder="1" applyAlignment="1" applyProtection="1">
      <protection locked="0"/>
    </xf>
    <xf numFmtId="2" fontId="10" fillId="0" borderId="11" xfId="0" applyNumberFormat="1" applyFont="1" applyFill="1" applyBorder="1" applyAlignment="1" applyProtection="1"/>
    <xf numFmtId="2" fontId="10" fillId="0" borderId="11" xfId="0" applyNumberFormat="1" applyFont="1" applyFill="1" applyBorder="1" applyAlignment="1" applyProtection="1">
      <alignment horizontal="right"/>
      <protection locked="0"/>
    </xf>
    <xf numFmtId="2" fontId="46" fillId="49" borderId="11" xfId="0" applyNumberFormat="1" applyFont="1" applyFill="1" applyBorder="1" applyAlignment="1" applyProtection="1">
      <alignment horizontal="right"/>
    </xf>
    <xf numFmtId="2" fontId="46" fillId="49" borderId="11" xfId="0" applyNumberFormat="1" applyFont="1" applyFill="1" applyBorder="1" applyAlignment="1" applyProtection="1">
      <alignment horizontal="right"/>
      <protection locked="0"/>
    </xf>
    <xf numFmtId="2" fontId="12" fillId="49" borderId="11" xfId="0" applyNumberFormat="1" applyFont="1" applyFill="1" applyBorder="1" applyAlignment="1" applyProtection="1">
      <alignment horizontal="right"/>
    </xf>
    <xf numFmtId="2" fontId="12" fillId="49" borderId="11" xfId="0" applyNumberFormat="1" applyFont="1" applyFill="1" applyBorder="1" applyAlignment="1" applyProtection="1">
      <alignment horizontal="right"/>
      <protection locked="0"/>
    </xf>
    <xf numFmtId="2" fontId="12" fillId="49" borderId="11" xfId="0" applyNumberFormat="1" applyFont="1" applyFill="1" applyBorder="1" applyAlignment="1" applyProtection="1"/>
    <xf numFmtId="2" fontId="12" fillId="49" borderId="11" xfId="0" applyNumberFormat="1" applyFont="1" applyFill="1" applyBorder="1" applyAlignment="1" applyProtection="1">
      <protection locked="0"/>
    </xf>
    <xf numFmtId="2" fontId="56" fillId="0" borderId="11" xfId="0" applyNumberFormat="1" applyFont="1" applyFill="1" applyBorder="1" applyAlignment="1" applyProtection="1">
      <alignment horizontal="right"/>
    </xf>
    <xf numFmtId="2" fontId="56" fillId="49" borderId="11" xfId="0" applyNumberFormat="1" applyFont="1" applyFill="1" applyBorder="1" applyAlignment="1" applyProtection="1">
      <alignment horizontal="right"/>
    </xf>
    <xf numFmtId="2" fontId="56" fillId="0" borderId="11" xfId="0" applyNumberFormat="1" applyFont="1" applyFill="1" applyBorder="1" applyAlignment="1" applyProtection="1">
      <alignment horizontal="right"/>
      <protection locked="0"/>
    </xf>
    <xf numFmtId="2" fontId="56" fillId="0" borderId="13" xfId="0" applyNumberFormat="1" applyFont="1" applyFill="1" applyBorder="1" applyAlignment="1" applyProtection="1">
      <alignment horizontal="right"/>
    </xf>
    <xf numFmtId="2" fontId="56" fillId="0" borderId="13" xfId="0" applyNumberFormat="1" applyFont="1" applyFill="1" applyBorder="1" applyAlignment="1" applyProtection="1">
      <alignment horizontal="right"/>
      <protection locked="0"/>
    </xf>
    <xf numFmtId="2" fontId="56" fillId="49" borderId="13" xfId="0" applyNumberFormat="1" applyFont="1" applyFill="1" applyBorder="1" applyAlignment="1" applyProtection="1">
      <alignment horizontal="right"/>
    </xf>
    <xf numFmtId="2" fontId="10" fillId="0" borderId="13" xfId="0" applyNumberFormat="1" applyFont="1" applyFill="1" applyBorder="1" applyAlignment="1" applyProtection="1">
      <alignment horizontal="right"/>
    </xf>
    <xf numFmtId="2" fontId="10" fillId="0" borderId="13" xfId="0" applyNumberFormat="1" applyFont="1" applyFill="1" applyBorder="1" applyAlignment="1" applyProtection="1">
      <alignment horizontal="right"/>
      <protection locked="0"/>
    </xf>
    <xf numFmtId="40" fontId="10" fillId="0" borderId="24" xfId="0" applyNumberFormat="1" applyFont="1" applyFill="1" applyBorder="1" applyAlignment="1" applyProtection="1"/>
    <xf numFmtId="40" fontId="10" fillId="0" borderId="25" xfId="0" applyNumberFormat="1" applyFont="1" applyFill="1" applyBorder="1" applyAlignment="1" applyProtection="1"/>
    <xf numFmtId="175" fontId="11" fillId="0" borderId="14" xfId="66" applyFont="1" applyFill="1" applyBorder="1" applyAlignment="1" applyProtection="1">
      <alignment horizontal="right"/>
      <protection locked="0"/>
    </xf>
    <xf numFmtId="175" fontId="11" fillId="0" borderId="14" xfId="66" quotePrefix="1" applyFont="1" applyFill="1" applyBorder="1" applyAlignment="1" applyProtection="1">
      <alignment horizontal="right"/>
      <protection locked="0"/>
    </xf>
    <xf numFmtId="6" fontId="10" fillId="0" borderId="17" xfId="66" applyNumberFormat="1" applyFill="1" applyBorder="1" applyAlignment="1" applyProtection="1">
      <alignment horizontal="center"/>
      <protection locked="0"/>
    </xf>
    <xf numFmtId="6" fontId="10" fillId="0" borderId="22" xfId="66" applyNumberFormat="1" applyFill="1" applyBorder="1" applyAlignment="1" applyProtection="1">
      <alignment horizontal="right"/>
    </xf>
    <xf numFmtId="6" fontId="10" fillId="0" borderId="17" xfId="66" applyNumberFormat="1" applyFill="1" applyBorder="1" applyAlignment="1" applyProtection="1">
      <alignment horizontal="right"/>
    </xf>
    <xf numFmtId="6" fontId="10" fillId="0" borderId="20" xfId="66" applyNumberFormat="1" applyFont="1" applyFill="1" applyBorder="1" applyAlignment="1" applyProtection="1">
      <alignment horizontal="right"/>
    </xf>
    <xf numFmtId="6" fontId="10" fillId="0" borderId="17" xfId="66" applyNumberFormat="1" applyFont="1" applyFill="1" applyBorder="1" applyAlignment="1" applyProtection="1">
      <alignment horizontal="right"/>
    </xf>
    <xf numFmtId="6" fontId="10" fillId="0" borderId="33" xfId="66" applyNumberFormat="1" applyFill="1" applyBorder="1" applyAlignment="1" applyProtection="1">
      <alignment horizontal="right"/>
    </xf>
    <xf numFmtId="6" fontId="10" fillId="0" borderId="0" xfId="66" applyNumberFormat="1" applyFill="1" applyBorder="1" applyAlignment="1" applyProtection="1">
      <alignment horizontal="right"/>
    </xf>
    <xf numFmtId="6" fontId="10" fillId="0" borderId="0" xfId="66" applyNumberFormat="1" applyFill="1" applyBorder="1" applyAlignment="1" applyProtection="1">
      <alignment horizontal="right"/>
      <protection locked="0"/>
    </xf>
    <xf numFmtId="6" fontId="10" fillId="0" borderId="18" xfId="66" applyNumberFormat="1" applyFont="1" applyFill="1" applyBorder="1" applyAlignment="1" applyProtection="1">
      <alignment horizontal="right"/>
    </xf>
    <xf numFmtId="6" fontId="10" fillId="0" borderId="0" xfId="66" applyNumberFormat="1" applyFont="1" applyFill="1" applyBorder="1" applyAlignment="1" applyProtection="1">
      <alignment horizontal="right"/>
    </xf>
    <xf numFmtId="6" fontId="10" fillId="0" borderId="24" xfId="66" applyNumberFormat="1" applyFill="1" applyBorder="1" applyAlignment="1" applyProtection="1">
      <alignment horizontal="right"/>
    </xf>
    <xf numFmtId="175" fontId="12" fillId="0" borderId="0" xfId="0" quotePrefix="1" applyFont="1" applyAlignment="1" applyProtection="1">
      <alignment vertical="top" wrapText="1"/>
      <protection locked="0"/>
    </xf>
    <xf numFmtId="175" fontId="12" fillId="0" borderId="0" xfId="0" applyFont="1" applyProtection="1">
      <protection locked="0"/>
    </xf>
    <xf numFmtId="175" fontId="11" fillId="0" borderId="11" xfId="0" applyFont="1" applyFill="1" applyBorder="1" applyAlignment="1" applyProtection="1">
      <alignment horizontal="center"/>
    </xf>
    <xf numFmtId="175" fontId="31" fillId="0" borderId="15" xfId="0" applyFont="1" applyFill="1" applyBorder="1" applyAlignment="1" applyProtection="1">
      <alignment horizontal="center" wrapText="1"/>
    </xf>
    <xf numFmtId="175" fontId="51" fillId="0" borderId="34" xfId="0" applyFont="1" applyFill="1" applyBorder="1" applyAlignment="1" applyProtection="1">
      <alignment horizontal="center" wrapText="1"/>
    </xf>
    <xf numFmtId="175" fontId="10" fillId="0" borderId="0" xfId="0" quotePrefix="1" applyFont="1" applyFill="1" applyBorder="1" applyAlignment="1" applyProtection="1">
      <alignment vertical="top" wrapText="1"/>
    </xf>
    <xf numFmtId="175" fontId="10" fillId="0" borderId="0" xfId="0" applyFont="1" applyFill="1" applyBorder="1" applyAlignment="1" applyProtection="1">
      <alignment vertical="top" wrapText="1"/>
    </xf>
    <xf numFmtId="175" fontId="10" fillId="0" borderId="0" xfId="0" applyFont="1" applyFill="1" applyAlignment="1" applyProtection="1">
      <alignment vertical="top" wrapText="1"/>
    </xf>
    <xf numFmtId="175" fontId="10" fillId="0" borderId="0" xfId="0" quotePrefix="1" applyFont="1" applyFill="1" applyAlignment="1" applyProtection="1">
      <alignment wrapText="1"/>
    </xf>
    <xf numFmtId="175" fontId="10" fillId="49" borderId="0" xfId="0" quotePrefix="1" applyFont="1" applyFill="1" applyBorder="1" applyAlignment="1" applyProtection="1">
      <alignment vertical="top" wrapText="1"/>
    </xf>
    <xf numFmtId="175" fontId="10" fillId="49" borderId="0" xfId="0" applyFont="1" applyFill="1" applyBorder="1" applyAlignment="1" applyProtection="1">
      <alignment vertical="top" wrapText="1"/>
    </xf>
    <xf numFmtId="175" fontId="10" fillId="49" borderId="0" xfId="0" applyFont="1" applyFill="1" applyAlignment="1" applyProtection="1">
      <alignment vertical="top" wrapText="1"/>
    </xf>
    <xf numFmtId="175" fontId="31" fillId="49" borderId="15" xfId="0" applyFont="1" applyFill="1" applyBorder="1" applyAlignment="1" applyProtection="1">
      <alignment horizontal="center" wrapText="1"/>
    </xf>
    <xf numFmtId="175" fontId="51" fillId="49" borderId="34" xfId="0" applyFont="1" applyFill="1" applyBorder="1" applyAlignment="1" applyProtection="1">
      <alignment horizontal="center" wrapText="1"/>
    </xf>
    <xf numFmtId="175" fontId="78" fillId="0" borderId="0" xfId="0" applyFont="1" applyFill="1" applyBorder="1" applyAlignment="1" applyProtection="1">
      <alignment vertical="top" wrapText="1"/>
    </xf>
    <xf numFmtId="175" fontId="10" fillId="0" borderId="0" xfId="0" applyFont="1" applyFill="1" applyAlignment="1" applyProtection="1">
      <alignment wrapText="1"/>
    </xf>
    <xf numFmtId="175" fontId="31" fillId="0" borderId="11" xfId="0" applyFont="1" applyFill="1" applyBorder="1" applyAlignment="1" applyProtection="1">
      <alignment horizontal="center"/>
      <protection locked="0"/>
    </xf>
    <xf numFmtId="175" fontId="31" fillId="0" borderId="11" xfId="0" applyFont="1" applyFill="1" applyBorder="1" applyAlignment="1" applyProtection="1">
      <alignment horizontal="center"/>
    </xf>
    <xf numFmtId="175" fontId="69" fillId="0" borderId="0" xfId="0" applyFont="1" applyFill="1" applyAlignment="1" applyProtection="1">
      <alignment horizontal="center"/>
      <protection locked="0"/>
    </xf>
    <xf numFmtId="17" fontId="69" fillId="49" borderId="0" xfId="0" quotePrefix="1" applyNumberFormat="1" applyFont="1" applyFill="1" applyAlignment="1" applyProtection="1">
      <alignment horizontal="left"/>
      <protection locked="0"/>
    </xf>
    <xf numFmtId="175" fontId="71" fillId="0" borderId="22" xfId="66" applyFont="1" applyFill="1" applyBorder="1" applyAlignment="1">
      <alignment horizontal="center" vertical="center" wrapText="1"/>
    </xf>
    <xf numFmtId="175" fontId="71" fillId="0" borderId="21" xfId="66" applyFont="1" applyFill="1" applyBorder="1" applyAlignment="1">
      <alignment horizontal="center" vertical="center" wrapText="1"/>
    </xf>
    <xf numFmtId="175" fontId="71" fillId="49" borderId="15" xfId="66" applyFont="1" applyFill="1" applyBorder="1" applyAlignment="1">
      <alignment horizontal="center" vertical="center" wrapText="1"/>
    </xf>
    <xf numFmtId="175" fontId="71" fillId="49" borderId="34" xfId="66" applyFont="1" applyFill="1" applyBorder="1" applyAlignment="1">
      <alignment horizontal="center" vertical="center" wrapText="1"/>
    </xf>
    <xf numFmtId="175" fontId="49" fillId="0" borderId="0" xfId="66" applyFont="1" applyFill="1" applyBorder="1" applyAlignment="1">
      <alignment horizontal="left" vertical="top" wrapText="1"/>
    </xf>
    <xf numFmtId="175" fontId="48" fillId="0" borderId="0" xfId="66" applyFont="1" applyFill="1" applyBorder="1" applyAlignment="1">
      <alignment horizontal="left" vertical="top" wrapText="1"/>
    </xf>
    <xf numFmtId="175" fontId="54" fillId="49" borderId="20" xfId="66" applyFont="1" applyFill="1" applyBorder="1" applyAlignment="1" applyProtection="1">
      <alignment horizontal="center" wrapText="1"/>
    </xf>
    <xf numFmtId="175" fontId="54" fillId="49" borderId="18" xfId="66" applyFont="1" applyFill="1" applyBorder="1" applyAlignment="1" applyProtection="1">
      <alignment horizontal="center" wrapText="1"/>
    </xf>
    <xf numFmtId="175" fontId="54" fillId="49" borderId="19" xfId="66" applyFont="1" applyFill="1" applyBorder="1" applyAlignment="1" applyProtection="1">
      <alignment horizontal="center" wrapText="1"/>
    </xf>
    <xf numFmtId="175" fontId="10" fillId="0" borderId="0" xfId="66" applyAlignment="1" applyProtection="1">
      <alignment wrapText="1"/>
    </xf>
  </cellXfs>
  <cellStyles count="527">
    <cellStyle name="20% - Accent1" xfId="1" builtinId="30" customBuiltin="1"/>
    <cellStyle name="20% - Accent1 2" xfId="115"/>
    <cellStyle name="20% - Accent1 3" xfId="149"/>
    <cellStyle name="20% - Accent1 4" xfId="195"/>
    <cellStyle name="20% - Accent1 5" xfId="241"/>
    <cellStyle name="20% - Accent1 6" xfId="290"/>
    <cellStyle name="20% - Accent1 7" xfId="354"/>
    <cellStyle name="20% - Accent1 8" xfId="425"/>
    <cellStyle name="20% - Accent2" xfId="2" builtinId="34" customBuiltin="1"/>
    <cellStyle name="20% - Accent2 2" xfId="116"/>
    <cellStyle name="20% - Accent2 3" xfId="150"/>
    <cellStyle name="20% - Accent2 4" xfId="196"/>
    <cellStyle name="20% - Accent2 5" xfId="242"/>
    <cellStyle name="20% - Accent2 6" xfId="291"/>
    <cellStyle name="20% - Accent2 7" xfId="355"/>
    <cellStyle name="20% - Accent2 8" xfId="426"/>
    <cellStyle name="20% - Accent3" xfId="3" builtinId="38" customBuiltin="1"/>
    <cellStyle name="20% - Accent3 2" xfId="117"/>
    <cellStyle name="20% - Accent3 3" xfId="151"/>
    <cellStyle name="20% - Accent3 4" xfId="197"/>
    <cellStyle name="20% - Accent3 5" xfId="243"/>
    <cellStyle name="20% - Accent3 6" xfId="292"/>
    <cellStyle name="20% - Accent3 7" xfId="356"/>
    <cellStyle name="20% - Accent3 8" xfId="427"/>
    <cellStyle name="20% - Accent4" xfId="4" builtinId="42" customBuiltin="1"/>
    <cellStyle name="20% - Accent4 2" xfId="118"/>
    <cellStyle name="20% - Accent4 3" xfId="152"/>
    <cellStyle name="20% - Accent4 4" xfId="198"/>
    <cellStyle name="20% - Accent4 5" xfId="244"/>
    <cellStyle name="20% - Accent4 6" xfId="293"/>
    <cellStyle name="20% - Accent4 7" xfId="357"/>
    <cellStyle name="20% - Accent4 8" xfId="428"/>
    <cellStyle name="20% - Accent5" xfId="5" builtinId="46" customBuiltin="1"/>
    <cellStyle name="20% - Accent5 2" xfId="119"/>
    <cellStyle name="20% - Accent5 3" xfId="153"/>
    <cellStyle name="20% - Accent5 4" xfId="199"/>
    <cellStyle name="20% - Accent5 5" xfId="245"/>
    <cellStyle name="20% - Accent5 6" xfId="294"/>
    <cellStyle name="20% - Accent5 7" xfId="358"/>
    <cellStyle name="20% - Accent5 8" xfId="429"/>
    <cellStyle name="20% - Accent6" xfId="6" builtinId="50" customBuiltin="1"/>
    <cellStyle name="20% - Accent6 2" xfId="120"/>
    <cellStyle name="20% - Accent6 3" xfId="154"/>
    <cellStyle name="20% - Accent6 4" xfId="200"/>
    <cellStyle name="20% - Accent6 5" xfId="246"/>
    <cellStyle name="20% - Accent6 6" xfId="295"/>
    <cellStyle name="20% - Accent6 7" xfId="359"/>
    <cellStyle name="20% - Accent6 8" xfId="430"/>
    <cellStyle name="40% - Accent1" xfId="7" builtinId="31" customBuiltin="1"/>
    <cellStyle name="40% - Accent1 2" xfId="121"/>
    <cellStyle name="40% - Accent1 3" xfId="155"/>
    <cellStyle name="40% - Accent1 4" xfId="201"/>
    <cellStyle name="40% - Accent1 5" xfId="247"/>
    <cellStyle name="40% - Accent1 6" xfId="296"/>
    <cellStyle name="40% - Accent1 7" xfId="360"/>
    <cellStyle name="40% - Accent1 8" xfId="431"/>
    <cellStyle name="40% - Accent2" xfId="8" builtinId="35" customBuiltin="1"/>
    <cellStyle name="40% - Accent2 2" xfId="122"/>
    <cellStyle name="40% - Accent2 3" xfId="156"/>
    <cellStyle name="40% - Accent2 4" xfId="202"/>
    <cellStyle name="40% - Accent2 5" xfId="248"/>
    <cellStyle name="40% - Accent2 6" xfId="297"/>
    <cellStyle name="40% - Accent2 7" xfId="361"/>
    <cellStyle name="40% - Accent2 8" xfId="432"/>
    <cellStyle name="40% - Accent3" xfId="9" builtinId="39" customBuiltin="1"/>
    <cellStyle name="40% - Accent3 2" xfId="123"/>
    <cellStyle name="40% - Accent3 3" xfId="157"/>
    <cellStyle name="40% - Accent3 4" xfId="203"/>
    <cellStyle name="40% - Accent3 5" xfId="249"/>
    <cellStyle name="40% - Accent3 6" xfId="298"/>
    <cellStyle name="40% - Accent3 7" xfId="362"/>
    <cellStyle name="40% - Accent3 8" xfId="433"/>
    <cellStyle name="40% - Accent4" xfId="10" builtinId="43" customBuiltin="1"/>
    <cellStyle name="40% - Accent4 2" xfId="124"/>
    <cellStyle name="40% - Accent4 3" xfId="158"/>
    <cellStyle name="40% - Accent4 4" xfId="204"/>
    <cellStyle name="40% - Accent4 5" xfId="250"/>
    <cellStyle name="40% - Accent4 6" xfId="299"/>
    <cellStyle name="40% - Accent4 7" xfId="363"/>
    <cellStyle name="40% - Accent4 8" xfId="434"/>
    <cellStyle name="40% - Accent5" xfId="11" builtinId="47" customBuiltin="1"/>
    <cellStyle name="40% - Accent5 2" xfId="125"/>
    <cellStyle name="40% - Accent5 3" xfId="159"/>
    <cellStyle name="40% - Accent5 4" xfId="205"/>
    <cellStyle name="40% - Accent5 5" xfId="251"/>
    <cellStyle name="40% - Accent5 6" xfId="300"/>
    <cellStyle name="40% - Accent5 7" xfId="364"/>
    <cellStyle name="40% - Accent5 8" xfId="435"/>
    <cellStyle name="40% - Accent6" xfId="12" builtinId="51" customBuiltin="1"/>
    <cellStyle name="40% - Accent6 2" xfId="126"/>
    <cellStyle name="40% - Accent6 3" xfId="160"/>
    <cellStyle name="40% - Accent6 4" xfId="206"/>
    <cellStyle name="40% - Accent6 5" xfId="252"/>
    <cellStyle name="40% - Accent6 6" xfId="301"/>
    <cellStyle name="40% - Accent6 7" xfId="365"/>
    <cellStyle name="40% - Accent6 8" xfId="436"/>
    <cellStyle name="60% - Accent1" xfId="13" builtinId="32" customBuiltin="1"/>
    <cellStyle name="60% - Accent1 2" xfId="161"/>
    <cellStyle name="60% - Accent1 3" xfId="207"/>
    <cellStyle name="60% - Accent1 4" xfId="253"/>
    <cellStyle name="60% - Accent1 5" xfId="302"/>
    <cellStyle name="60% - Accent1 6" xfId="366"/>
    <cellStyle name="60% - Accent1 7" xfId="437"/>
    <cellStyle name="60% - Accent2" xfId="14" builtinId="36" customBuiltin="1"/>
    <cellStyle name="60% - Accent2 2" xfId="162"/>
    <cellStyle name="60% - Accent2 3" xfId="208"/>
    <cellStyle name="60% - Accent2 4" xfId="254"/>
    <cellStyle name="60% - Accent2 5" xfId="303"/>
    <cellStyle name="60% - Accent2 6" xfId="367"/>
    <cellStyle name="60% - Accent2 7" xfId="438"/>
    <cellStyle name="60% - Accent3" xfId="15" builtinId="40" customBuiltin="1"/>
    <cellStyle name="60% - Accent3 2" xfId="163"/>
    <cellStyle name="60% - Accent3 3" xfId="209"/>
    <cellStyle name="60% - Accent3 4" xfId="255"/>
    <cellStyle name="60% - Accent3 5" xfId="304"/>
    <cellStyle name="60% - Accent3 6" xfId="368"/>
    <cellStyle name="60% - Accent3 7" xfId="439"/>
    <cellStyle name="60% - Accent4" xfId="16" builtinId="44" customBuiltin="1"/>
    <cellStyle name="60% - Accent4 2" xfId="164"/>
    <cellStyle name="60% - Accent4 3" xfId="210"/>
    <cellStyle name="60% - Accent4 4" xfId="256"/>
    <cellStyle name="60% - Accent4 5" xfId="305"/>
    <cellStyle name="60% - Accent4 6" xfId="369"/>
    <cellStyle name="60% - Accent4 7" xfId="440"/>
    <cellStyle name="60% - Accent5" xfId="17" builtinId="48" customBuiltin="1"/>
    <cellStyle name="60% - Accent5 2" xfId="165"/>
    <cellStyle name="60% - Accent5 3" xfId="211"/>
    <cellStyle name="60% - Accent5 4" xfId="257"/>
    <cellStyle name="60% - Accent5 5" xfId="306"/>
    <cellStyle name="60% - Accent5 6" xfId="370"/>
    <cellStyle name="60% - Accent5 7" xfId="441"/>
    <cellStyle name="60% - Accent6" xfId="18" builtinId="52" customBuiltin="1"/>
    <cellStyle name="60% - Accent6 2" xfId="166"/>
    <cellStyle name="60% - Accent6 3" xfId="212"/>
    <cellStyle name="60% - Accent6 4" xfId="258"/>
    <cellStyle name="60% - Accent6 5" xfId="307"/>
    <cellStyle name="60% - Accent6 6" xfId="371"/>
    <cellStyle name="60% - Accent6 7" xfId="442"/>
    <cellStyle name="Accent1" xfId="19" builtinId="29" customBuiltin="1"/>
    <cellStyle name="Accent1 - 20%" xfId="20"/>
    <cellStyle name="Accent1 - 40%" xfId="21"/>
    <cellStyle name="Accent1 - 60%" xfId="22"/>
    <cellStyle name="Accent1 2" xfId="167"/>
    <cellStyle name="Accent1 3" xfId="213"/>
    <cellStyle name="Accent1 4" xfId="259"/>
    <cellStyle name="Accent1 5" xfId="308"/>
    <cellStyle name="Accent1 6" xfId="372"/>
    <cellStyle name="Accent1 7" xfId="443"/>
    <cellStyle name="Accent2" xfId="23" builtinId="33" customBuiltin="1"/>
    <cellStyle name="Accent2 - 20%" xfId="24"/>
    <cellStyle name="Accent2 - 40%" xfId="25"/>
    <cellStyle name="Accent2 - 60%" xfId="26"/>
    <cellStyle name="Accent2 2" xfId="168"/>
    <cellStyle name="Accent2 3" xfId="214"/>
    <cellStyle name="Accent2 4" xfId="260"/>
    <cellStyle name="Accent2 5" xfId="309"/>
    <cellStyle name="Accent2 6" xfId="373"/>
    <cellStyle name="Accent2 7" xfId="444"/>
    <cellStyle name="Accent3" xfId="27" builtinId="37" customBuiltin="1"/>
    <cellStyle name="Accent3 - 20%" xfId="28"/>
    <cellStyle name="Accent3 - 40%" xfId="29"/>
    <cellStyle name="Accent3 - 60%" xfId="30"/>
    <cellStyle name="Accent3 2" xfId="169"/>
    <cellStyle name="Accent3 3" xfId="215"/>
    <cellStyle name="Accent3 4" xfId="261"/>
    <cellStyle name="Accent3 5" xfId="310"/>
    <cellStyle name="Accent3 6" xfId="374"/>
    <cellStyle name="Accent3 7" xfId="445"/>
    <cellStyle name="Accent4" xfId="31" builtinId="41" customBuiltin="1"/>
    <cellStyle name="Accent4 - 20%" xfId="32"/>
    <cellStyle name="Accent4 - 40%" xfId="33"/>
    <cellStyle name="Accent4 - 60%" xfId="34"/>
    <cellStyle name="Accent4 2" xfId="170"/>
    <cellStyle name="Accent4 3" xfId="216"/>
    <cellStyle name="Accent4 4" xfId="262"/>
    <cellStyle name="Accent4 5" xfId="311"/>
    <cellStyle name="Accent4 6" xfId="375"/>
    <cellStyle name="Accent4 7" xfId="446"/>
    <cellStyle name="Accent5" xfId="35" builtinId="45" customBuiltin="1"/>
    <cellStyle name="Accent5 - 20%" xfId="36"/>
    <cellStyle name="Accent5 - 40%" xfId="37"/>
    <cellStyle name="Accent5 - 60%" xfId="38"/>
    <cellStyle name="Accent5 2" xfId="171"/>
    <cellStyle name="Accent5 3" xfId="217"/>
    <cellStyle name="Accent5 4" xfId="263"/>
    <cellStyle name="Accent5 5" xfId="312"/>
    <cellStyle name="Accent5 6" xfId="376"/>
    <cellStyle name="Accent5 7" xfId="447"/>
    <cellStyle name="Accent6" xfId="39" builtinId="49" customBuiltin="1"/>
    <cellStyle name="Accent6 - 20%" xfId="40"/>
    <cellStyle name="Accent6 - 40%" xfId="41"/>
    <cellStyle name="Accent6 - 60%" xfId="42"/>
    <cellStyle name="Accent6 2" xfId="172"/>
    <cellStyle name="Accent6 3" xfId="218"/>
    <cellStyle name="Accent6 4" xfId="264"/>
    <cellStyle name="Accent6 5" xfId="313"/>
    <cellStyle name="Accent6 6" xfId="377"/>
    <cellStyle name="Accent6 7" xfId="448"/>
    <cellStyle name="Bad" xfId="43" builtinId="27" customBuiltin="1"/>
    <cellStyle name="Bad 2" xfId="173"/>
    <cellStyle name="Bad 3" xfId="219"/>
    <cellStyle name="Bad 4" xfId="265"/>
    <cellStyle name="Bad 5" xfId="314"/>
    <cellStyle name="Bad 6" xfId="378"/>
    <cellStyle name="Bad 7" xfId="449"/>
    <cellStyle name="Calculation" xfId="44" builtinId="22" customBuiltin="1"/>
    <cellStyle name="Calculation 2" xfId="174"/>
    <cellStyle name="Calculation 3" xfId="220"/>
    <cellStyle name="Calculation 4" xfId="266"/>
    <cellStyle name="Calculation 5" xfId="315"/>
    <cellStyle name="Calculation 6" xfId="379"/>
    <cellStyle name="Calculation 7" xfId="450"/>
    <cellStyle name="Check Cell" xfId="45" builtinId="23" customBuiltin="1"/>
    <cellStyle name="Check Cell 2" xfId="175"/>
    <cellStyle name="Check Cell 3" xfId="221"/>
    <cellStyle name="Check Cell 4" xfId="267"/>
    <cellStyle name="Check Cell 5" xfId="316"/>
    <cellStyle name="Check Cell 6" xfId="380"/>
    <cellStyle name="Check Cell 7" xfId="451"/>
    <cellStyle name="Comma" xfId="46" builtinId="3"/>
    <cellStyle name="Comma 2" xfId="47"/>
    <cellStyle name="Comma 2 2" xfId="48"/>
    <cellStyle name="Comma 3" xfId="176"/>
    <cellStyle name="Comma 4" xfId="222"/>
    <cellStyle name="Comma 5" xfId="268"/>
    <cellStyle name="Comma 6" xfId="317"/>
    <cellStyle name="Comma 7" xfId="381"/>
    <cellStyle name="Comma 8" xfId="452"/>
    <cellStyle name="Currency 2" xfId="49"/>
    <cellStyle name="Currency 2 2" xfId="50"/>
    <cellStyle name="Currency 3" xfId="51"/>
    <cellStyle name="Currency 3 2" xfId="52"/>
    <cellStyle name="Currency 4" xfId="53"/>
    <cellStyle name="Currency 4 2" xfId="127"/>
    <cellStyle name="Emphasis 1" xfId="54"/>
    <cellStyle name="Emphasis 2" xfId="55"/>
    <cellStyle name="Emphasis 3" xfId="56"/>
    <cellStyle name="Explanatory Text" xfId="57" builtinId="53" customBuiltin="1"/>
    <cellStyle name="Explanatory Text 2" xfId="177"/>
    <cellStyle name="Explanatory Text 3" xfId="223"/>
    <cellStyle name="Explanatory Text 4" xfId="269"/>
    <cellStyle name="Explanatory Text 5" xfId="318"/>
    <cellStyle name="Explanatory Text 6" xfId="382"/>
    <cellStyle name="Explanatory Text 7" xfId="453"/>
    <cellStyle name="Good" xfId="58" builtinId="26" customBuiltin="1"/>
    <cellStyle name="Good 2" xfId="178"/>
    <cellStyle name="Good 3" xfId="224"/>
    <cellStyle name="Good 4" xfId="270"/>
    <cellStyle name="Good 5" xfId="319"/>
    <cellStyle name="Good 6" xfId="383"/>
    <cellStyle name="Good 7" xfId="454"/>
    <cellStyle name="Heading 1" xfId="59" builtinId="16" customBuiltin="1"/>
    <cellStyle name="Heading 1 2" xfId="179"/>
    <cellStyle name="Heading 1 3" xfId="225"/>
    <cellStyle name="Heading 1 4" xfId="271"/>
    <cellStyle name="Heading 1 5" xfId="320"/>
    <cellStyle name="Heading 1 6" xfId="384"/>
    <cellStyle name="Heading 1 7" xfId="455"/>
    <cellStyle name="Heading 2" xfId="60" builtinId="17" customBuiltin="1"/>
    <cellStyle name="Heading 2 2" xfId="180"/>
    <cellStyle name="Heading 2 3" xfId="226"/>
    <cellStyle name="Heading 2 4" xfId="272"/>
    <cellStyle name="Heading 2 5" xfId="321"/>
    <cellStyle name="Heading 2 6" xfId="385"/>
    <cellStyle name="Heading 2 7" xfId="456"/>
    <cellStyle name="Heading 3" xfId="61" builtinId="18" customBuiltin="1"/>
    <cellStyle name="Heading 3 2" xfId="181"/>
    <cellStyle name="Heading 3 3" xfId="227"/>
    <cellStyle name="Heading 3 4" xfId="273"/>
    <cellStyle name="Heading 3 5" xfId="322"/>
    <cellStyle name="Heading 3 6" xfId="386"/>
    <cellStyle name="Heading 3 7" xfId="457"/>
    <cellStyle name="Heading 4" xfId="62" builtinId="19" customBuiltin="1"/>
    <cellStyle name="Heading 4 2" xfId="182"/>
    <cellStyle name="Heading 4 3" xfId="228"/>
    <cellStyle name="Heading 4 4" xfId="274"/>
    <cellStyle name="Heading 4 5" xfId="323"/>
    <cellStyle name="Heading 4 6" xfId="387"/>
    <cellStyle name="Heading 4 7" xfId="458"/>
    <cellStyle name="Input" xfId="63" builtinId="20" customBuiltin="1"/>
    <cellStyle name="Input 2" xfId="183"/>
    <cellStyle name="Input 3" xfId="229"/>
    <cellStyle name="Input 4" xfId="275"/>
    <cellStyle name="Input 5" xfId="324"/>
    <cellStyle name="Input 6" xfId="388"/>
    <cellStyle name="Input 7" xfId="459"/>
    <cellStyle name="Linked Cell" xfId="64" builtinId="24" customBuiltin="1"/>
    <cellStyle name="Linked Cell 2" xfId="184"/>
    <cellStyle name="Linked Cell 3" xfId="230"/>
    <cellStyle name="Linked Cell 4" xfId="276"/>
    <cellStyle name="Linked Cell 5" xfId="325"/>
    <cellStyle name="Linked Cell 6" xfId="389"/>
    <cellStyle name="Linked Cell 7" xfId="460"/>
    <cellStyle name="Neutral" xfId="65" builtinId="28" customBuiltin="1"/>
    <cellStyle name="Neutral 2" xfId="185"/>
    <cellStyle name="Neutral 3" xfId="231"/>
    <cellStyle name="Neutral 4" xfId="277"/>
    <cellStyle name="Neutral 5" xfId="326"/>
    <cellStyle name="Neutral 6" xfId="390"/>
    <cellStyle name="Neutral 7" xfId="461"/>
    <cellStyle name="Normal" xfId="0" builtinId="0"/>
    <cellStyle name="Normal 10" xfId="289"/>
    <cellStyle name="Normal 10 2" xfId="342"/>
    <cellStyle name="Normal 10 2 2" xfId="414"/>
    <cellStyle name="Normal 10 2 3" xfId="522"/>
    <cellStyle name="Normal 10 3" xfId="521"/>
    <cellStyle name="Normal 11" xfId="288"/>
    <cellStyle name="Normal 11 2" xfId="404"/>
    <cellStyle name="Normal 11 2 2" xfId="501"/>
    <cellStyle name="Normal 11 3" xfId="475"/>
    <cellStyle name="Normal 12" xfId="340"/>
    <cellStyle name="Normal 12 2" xfId="412"/>
    <cellStyle name="Normal 12 2 2" xfId="509"/>
    <cellStyle name="Normal 12 3" xfId="483"/>
    <cellStyle name="Normal 13" xfId="341"/>
    <cellStyle name="Normal 13 2" xfId="413"/>
    <cellStyle name="Normal 13 2 2" xfId="510"/>
    <cellStyle name="Normal 13 3" xfId="523"/>
    <cellStyle name="Normal 13 4" xfId="484"/>
    <cellStyle name="Normal 14" xfId="350"/>
    <cellStyle name="Normal 14 2" xfId="525"/>
    <cellStyle name="Normal 15" xfId="351"/>
    <cellStyle name="Normal 15 2" xfId="422"/>
    <cellStyle name="Normal 15 2 2" xfId="518"/>
    <cellStyle name="Normal 15 3" xfId="492"/>
    <cellStyle name="Normal 16" xfId="353"/>
    <cellStyle name="Normal 17" xfId="352"/>
    <cellStyle name="Normal 17 2" xfId="493"/>
    <cellStyle name="Normal 18" xfId="424"/>
    <cellStyle name="Normal 19" xfId="519"/>
    <cellStyle name="Normal 2" xfId="66"/>
    <cellStyle name="Normal 2 2" xfId="520"/>
    <cellStyle name="Normal 20" xfId="423"/>
    <cellStyle name="Normal 3" xfId="146"/>
    <cellStyle name="Normal 3 2" xfId="192"/>
    <cellStyle name="Normal 4" xfId="148"/>
    <cellStyle name="Normal 4 2" xfId="526"/>
    <cellStyle name="Normal 5" xfId="147"/>
    <cellStyle name="Normal 5 2" xfId="238"/>
    <cellStyle name="Normal 5 2 2" xfId="287"/>
    <cellStyle name="Normal 5 2 2 2" xfId="339"/>
    <cellStyle name="Normal 5 2 2 2 2" xfId="411"/>
    <cellStyle name="Normal 5 2 2 2 2 2" xfId="508"/>
    <cellStyle name="Normal 5 2 2 2 3" xfId="482"/>
    <cellStyle name="Normal 5 2 2 3" xfId="349"/>
    <cellStyle name="Normal 5 2 2 3 2" xfId="421"/>
    <cellStyle name="Normal 5 2 2 3 2 2" xfId="517"/>
    <cellStyle name="Normal 5 2 2 3 3" xfId="491"/>
    <cellStyle name="Normal 5 2 2 4" xfId="403"/>
    <cellStyle name="Normal 5 2 2 4 2" xfId="500"/>
    <cellStyle name="Normal 5 2 2 5" xfId="474"/>
    <cellStyle name="Normal 5 2 3" xfId="335"/>
    <cellStyle name="Normal 5 2 3 2" xfId="407"/>
    <cellStyle name="Normal 5 2 3 2 2" xfId="504"/>
    <cellStyle name="Normal 5 2 3 3" xfId="478"/>
    <cellStyle name="Normal 5 2 4" xfId="345"/>
    <cellStyle name="Normal 5 2 4 2" xfId="417"/>
    <cellStyle name="Normal 5 2 4 2 2" xfId="513"/>
    <cellStyle name="Normal 5 2 4 3" xfId="487"/>
    <cellStyle name="Normal 5 2 5" xfId="399"/>
    <cellStyle name="Normal 5 2 5 2" xfId="496"/>
    <cellStyle name="Normal 5 2 6" xfId="470"/>
    <cellStyle name="Normal 5 3" xfId="284"/>
    <cellStyle name="Normal 5 3 2" xfId="337"/>
    <cellStyle name="Normal 5 3 2 2" xfId="409"/>
    <cellStyle name="Normal 5 3 2 2 2" xfId="506"/>
    <cellStyle name="Normal 5 3 2 3" xfId="480"/>
    <cellStyle name="Normal 5 3 3" xfId="347"/>
    <cellStyle name="Normal 5 3 3 2" xfId="419"/>
    <cellStyle name="Normal 5 3 3 2 2" xfId="515"/>
    <cellStyle name="Normal 5 3 3 3" xfId="489"/>
    <cellStyle name="Normal 5 3 4" xfId="401"/>
    <cellStyle name="Normal 5 3 4 2" xfId="498"/>
    <cellStyle name="Normal 5 3 5" xfId="472"/>
    <cellStyle name="Normal 5 4" xfId="333"/>
    <cellStyle name="Normal 5 4 2" xfId="405"/>
    <cellStyle name="Normal 5 4 2 2" xfId="502"/>
    <cellStyle name="Normal 5 4 3" xfId="476"/>
    <cellStyle name="Normal 5 5" xfId="343"/>
    <cellStyle name="Normal 5 5 2" xfId="415"/>
    <cellStyle name="Normal 5 5 2 2" xfId="511"/>
    <cellStyle name="Normal 5 5 3" xfId="485"/>
    <cellStyle name="Normal 5 6" xfId="397"/>
    <cellStyle name="Normal 5 6 2" xfId="494"/>
    <cellStyle name="Normal 5 7" xfId="468"/>
    <cellStyle name="Normal 6" xfId="194"/>
    <cellStyle name="Normal 6 2" xfId="286"/>
    <cellStyle name="Normal 7" xfId="193"/>
    <cellStyle name="Normal 7 2" xfId="285"/>
    <cellStyle name="Normal 7 2 2" xfId="338"/>
    <cellStyle name="Normal 7 2 2 2" xfId="410"/>
    <cellStyle name="Normal 7 2 2 2 2" xfId="507"/>
    <cellStyle name="Normal 7 2 2 3" xfId="481"/>
    <cellStyle name="Normal 7 2 3" xfId="348"/>
    <cellStyle name="Normal 7 2 3 2" xfId="420"/>
    <cellStyle name="Normal 7 2 3 2 2" xfId="516"/>
    <cellStyle name="Normal 7 2 3 3" xfId="490"/>
    <cellStyle name="Normal 7 2 4" xfId="402"/>
    <cellStyle name="Normal 7 2 4 2" xfId="499"/>
    <cellStyle name="Normal 7 2 5" xfId="473"/>
    <cellStyle name="Normal 7 3" xfId="334"/>
    <cellStyle name="Normal 7 3 2" xfId="406"/>
    <cellStyle name="Normal 7 3 2 2" xfId="503"/>
    <cellStyle name="Normal 7 3 3" xfId="477"/>
    <cellStyle name="Normal 7 4" xfId="344"/>
    <cellStyle name="Normal 7 4 2" xfId="416"/>
    <cellStyle name="Normal 7 4 2 2" xfId="512"/>
    <cellStyle name="Normal 7 4 3" xfId="486"/>
    <cellStyle name="Normal 7 5" xfId="398"/>
    <cellStyle name="Normal 7 5 2" xfId="495"/>
    <cellStyle name="Normal 7 6" xfId="469"/>
    <cellStyle name="Normal 8" xfId="240"/>
    <cellStyle name="Normal 8 2" xfId="524"/>
    <cellStyle name="Normal 9" xfId="239"/>
    <cellStyle name="Normal 9 2" xfId="336"/>
    <cellStyle name="Normal 9 2 2" xfId="408"/>
    <cellStyle name="Normal 9 2 2 2" xfId="505"/>
    <cellStyle name="Normal 9 2 3" xfId="479"/>
    <cellStyle name="Normal 9 3" xfId="346"/>
    <cellStyle name="Normal 9 3 2" xfId="418"/>
    <cellStyle name="Normal 9 3 2 2" xfId="514"/>
    <cellStyle name="Normal 9 3 3" xfId="488"/>
    <cellStyle name="Normal 9 4" xfId="400"/>
    <cellStyle name="Normal 9 4 2" xfId="497"/>
    <cellStyle name="Normal 9 5" xfId="471"/>
    <cellStyle name="Normal_Funding Shift Table Sample" xfId="67"/>
    <cellStyle name="Note" xfId="68" builtinId="10" customBuiltin="1"/>
    <cellStyle name="Note 2" xfId="186"/>
    <cellStyle name="Note 3" xfId="232"/>
    <cellStyle name="Note 4" xfId="278"/>
    <cellStyle name="Note 5" xfId="327"/>
    <cellStyle name="Note 6" xfId="391"/>
    <cellStyle name="Note 7" xfId="462"/>
    <cellStyle name="Output" xfId="69" builtinId="21" customBuiltin="1"/>
    <cellStyle name="Output 2" xfId="187"/>
    <cellStyle name="Output 3" xfId="233"/>
    <cellStyle name="Output 4" xfId="279"/>
    <cellStyle name="Output 5" xfId="328"/>
    <cellStyle name="Output 6" xfId="392"/>
    <cellStyle name="Output 7" xfId="463"/>
    <cellStyle name="Percent" xfId="145" builtinId="5"/>
    <cellStyle name="Percent 2" xfId="70"/>
    <cellStyle name="Percent 2 2" xfId="71"/>
    <cellStyle name="Percent 3" xfId="191"/>
    <cellStyle name="Percent 4" xfId="237"/>
    <cellStyle name="Percent 5" xfId="283"/>
    <cellStyle name="Percent 6" xfId="332"/>
    <cellStyle name="Percent 7" xfId="396"/>
    <cellStyle name="Percent 8" xfId="467"/>
    <cellStyle name="SAPBEXaggData" xfId="72"/>
    <cellStyle name="SAPBEXaggDataEmph" xfId="73"/>
    <cellStyle name="SAPBEXaggItem" xfId="74"/>
    <cellStyle name="SAPBEXaggItemX" xfId="75"/>
    <cellStyle name="SAPBEXchaText" xfId="76"/>
    <cellStyle name="SAPBEXexcBad7" xfId="77"/>
    <cellStyle name="SAPBEXexcBad7 2" xfId="128"/>
    <cellStyle name="SAPBEXexcBad8" xfId="78"/>
    <cellStyle name="SAPBEXexcBad8 2" xfId="129"/>
    <cellStyle name="SAPBEXexcBad9" xfId="79"/>
    <cellStyle name="SAPBEXexcBad9 2" xfId="130"/>
    <cellStyle name="SAPBEXexcCritical4" xfId="80"/>
    <cellStyle name="SAPBEXexcCritical4 2" xfId="131"/>
    <cellStyle name="SAPBEXexcCritical5" xfId="81"/>
    <cellStyle name="SAPBEXexcCritical5 2" xfId="132"/>
    <cellStyle name="SAPBEXexcCritical6" xfId="82"/>
    <cellStyle name="SAPBEXexcCritical6 2" xfId="133"/>
    <cellStyle name="SAPBEXexcGood1" xfId="83"/>
    <cellStyle name="SAPBEXexcGood1 2" xfId="134"/>
    <cellStyle name="SAPBEXexcGood2" xfId="84"/>
    <cellStyle name="SAPBEXexcGood2 2" xfId="135"/>
    <cellStyle name="SAPBEXexcGood3" xfId="85"/>
    <cellStyle name="SAPBEXexcGood3 2" xfId="136"/>
    <cellStyle name="SAPBEXfilterDrill" xfId="86"/>
    <cellStyle name="SAPBEXfilterItem" xfId="87"/>
    <cellStyle name="SAPBEXfilterItem 2" xfId="137"/>
    <cellStyle name="SAPBEXfilterText" xfId="88"/>
    <cellStyle name="SAPBEXformats" xfId="89"/>
    <cellStyle name="SAPBEXformats 2" xfId="138"/>
    <cellStyle name="SAPBEXheaderItem" xfId="90"/>
    <cellStyle name="SAPBEXheaderText" xfId="91"/>
    <cellStyle name="SAPBEXHLevel0" xfId="92"/>
    <cellStyle name="SAPBEXHLevel0X" xfId="93"/>
    <cellStyle name="SAPBEXHLevel1" xfId="94"/>
    <cellStyle name="SAPBEXHLevel1X" xfId="95"/>
    <cellStyle name="SAPBEXHLevel2" xfId="96"/>
    <cellStyle name="SAPBEXHLevel2X" xfId="97"/>
    <cellStyle name="SAPBEXHLevel3" xfId="98"/>
    <cellStyle name="SAPBEXHLevel3X" xfId="99"/>
    <cellStyle name="SAPBEXinputData" xfId="100"/>
    <cellStyle name="SAPBEXresData" xfId="101"/>
    <cellStyle name="SAPBEXresData 2" xfId="139"/>
    <cellStyle name="SAPBEXresDataEmph" xfId="102"/>
    <cellStyle name="SAPBEXresItem" xfId="103"/>
    <cellStyle name="SAPBEXresItem 2" xfId="140"/>
    <cellStyle name="SAPBEXresItemX" xfId="104"/>
    <cellStyle name="SAPBEXresItemX 2" xfId="141"/>
    <cellStyle name="SAPBEXstdData" xfId="105"/>
    <cellStyle name="SAPBEXstdData 2" xfId="142"/>
    <cellStyle name="SAPBEXstdDataEmph" xfId="106"/>
    <cellStyle name="SAPBEXstdItem" xfId="107"/>
    <cellStyle name="SAPBEXstdItem 2" xfId="143"/>
    <cellStyle name="SAPBEXstdItemX" xfId="108"/>
    <cellStyle name="SAPBEXstdItemX 2" xfId="144"/>
    <cellStyle name="SAPBEXtitle" xfId="109"/>
    <cellStyle name="SAPBEXundefined" xfId="110"/>
    <cellStyle name="Sheet Title" xfId="111"/>
    <cellStyle name="Title" xfId="112" builtinId="15" customBuiltin="1"/>
    <cellStyle name="Title 2" xfId="188"/>
    <cellStyle name="Title 3" xfId="234"/>
    <cellStyle name="Title 4" xfId="280"/>
    <cellStyle name="Title 5" xfId="329"/>
    <cellStyle name="Title 6" xfId="393"/>
    <cellStyle name="Title 7" xfId="464"/>
    <cellStyle name="Total" xfId="113" builtinId="25" customBuiltin="1"/>
    <cellStyle name="Total 2" xfId="189"/>
    <cellStyle name="Total 3" xfId="235"/>
    <cellStyle name="Total 4" xfId="281"/>
    <cellStyle name="Total 5" xfId="330"/>
    <cellStyle name="Total 6" xfId="394"/>
    <cellStyle name="Total 7" xfId="465"/>
    <cellStyle name="Warning Text" xfId="114" builtinId="11" customBuiltin="1"/>
    <cellStyle name="Warning Text 2" xfId="190"/>
    <cellStyle name="Warning Text 3" xfId="236"/>
    <cellStyle name="Warning Text 4" xfId="282"/>
    <cellStyle name="Warning Text 5" xfId="331"/>
    <cellStyle name="Warning Text 6" xfId="395"/>
    <cellStyle name="Warning Text 7" xfId="466"/>
  </cellStyles>
  <dxfs count="0"/>
  <tableStyles count="0" defaultTableStyle="TableStyleMedium9" defaultPivotStyle="PivotStyleLight16"/>
  <colors>
    <mruColors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13</xdr:col>
      <xdr:colOff>0</xdr:colOff>
      <xdr:row>8</xdr:row>
      <xdr:rowOff>381000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5086350" y="600075"/>
          <a:ext cx="935355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2017 Expenditures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13</xdr:col>
      <xdr:colOff>0</xdr:colOff>
      <xdr:row>8</xdr:row>
      <xdr:rowOff>381000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010025" y="1247775"/>
          <a:ext cx="96012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2017 Expenditures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</xdr:colOff>
      <xdr:row>8</xdr:row>
      <xdr:rowOff>9525</xdr:rowOff>
    </xdr:from>
    <xdr:to>
      <xdr:col>13</xdr:col>
      <xdr:colOff>0</xdr:colOff>
      <xdr:row>8</xdr:row>
      <xdr:rowOff>381000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010025" y="1247775"/>
          <a:ext cx="96012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2017 Expenditures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cee/dr/Shared%20Documents/2007%20Budget/Budget%20Forecast%202006-08/DR_ACTMA%20Docs/DR%20ACTMA%20thru%2009%20Sept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TKinjo/AppData/Local/Microsoft/Windows/Temporary%20Internet%20Files/Content.Outlook/XGUO2WB4/BIP%20Study%20Appendix%20FF%20%20Ex-Ante%20Load%20Impac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MA Pivot"/>
      <sheetName val="ACTMA Detail"/>
      <sheetName val="GL 1430010 2002"/>
    </sheetNames>
    <sheetDataSet>
      <sheetData sheetId="0"/>
      <sheetData sheetId="1">
        <row r="2">
          <cell r="N2" t="str">
            <v>ENERTOUCH INC</v>
          </cell>
          <cell r="P2">
            <v>232323.08</v>
          </cell>
        </row>
        <row r="3">
          <cell r="N3" t="str">
            <v>ENERTOUCH INC</v>
          </cell>
          <cell r="P3">
            <v>180623.66</v>
          </cell>
        </row>
        <row r="4">
          <cell r="N4" t="str">
            <v>CANNON TECHNOLOGIES INC</v>
          </cell>
          <cell r="P4">
            <v>0</v>
          </cell>
        </row>
        <row r="5">
          <cell r="N5" t="str">
            <v>CANNON TECHNOLOGIES INC</v>
          </cell>
          <cell r="P5">
            <v>4132.8</v>
          </cell>
        </row>
        <row r="6">
          <cell r="N6" t="str">
            <v>CANNON TECHNOLOGIES INC</v>
          </cell>
          <cell r="P6">
            <v>0</v>
          </cell>
        </row>
        <row r="7">
          <cell r="N7" t="str">
            <v>CANNON TECHNOLOGIES INC</v>
          </cell>
          <cell r="P7">
            <v>96768</v>
          </cell>
        </row>
        <row r="8">
          <cell r="N8" t="str">
            <v>CANNON TECHNOLOGIES INC</v>
          </cell>
          <cell r="P8">
            <v>72375</v>
          </cell>
        </row>
        <row r="9">
          <cell r="N9" t="str">
            <v>CANNON TECHNOLOGIES INC</v>
          </cell>
          <cell r="P9">
            <v>96768</v>
          </cell>
        </row>
        <row r="10">
          <cell r="N10" t="str">
            <v>CANNON TECHNOLOGIES INC</v>
          </cell>
          <cell r="P10">
            <v>96768</v>
          </cell>
        </row>
        <row r="11">
          <cell r="N11" t="str">
            <v>CANNON TECHNOLOGIES INC</v>
          </cell>
          <cell r="P11">
            <v>-423059.4</v>
          </cell>
        </row>
        <row r="12">
          <cell r="N12" t="str">
            <v>CANNON TECHNOLOGIES INC</v>
          </cell>
          <cell r="P12">
            <v>0</v>
          </cell>
        </row>
        <row r="13">
          <cell r="N13" t="str">
            <v>CANNON TECHNOLOGIES INC</v>
          </cell>
          <cell r="P13">
            <v>72375</v>
          </cell>
        </row>
        <row r="14">
          <cell r="N14" t="str">
            <v>CANNON TECHNOLOGIES INC</v>
          </cell>
          <cell r="P14">
            <v>423059.4</v>
          </cell>
        </row>
        <row r="15">
          <cell r="N15" t="str">
            <v>CANNON TECHNOLOGIES INC</v>
          </cell>
          <cell r="P15">
            <v>4132.8</v>
          </cell>
        </row>
        <row r="16">
          <cell r="N16" t="str">
            <v>CANNON TECHNOLOGIES INC</v>
          </cell>
          <cell r="P16">
            <v>4132.8</v>
          </cell>
        </row>
        <row r="17">
          <cell r="N17" t="str">
            <v>CANNON TECHNOLOGIES INC</v>
          </cell>
          <cell r="P17">
            <v>72375</v>
          </cell>
        </row>
        <row r="18">
          <cell r="N18" t="str">
            <v>CANNON TECHNOLOGIES INC</v>
          </cell>
          <cell r="P18">
            <v>96768</v>
          </cell>
        </row>
        <row r="19">
          <cell r="N19" t="str">
            <v>CANNON TECHNOLOGIES INC</v>
          </cell>
          <cell r="P19">
            <v>72375</v>
          </cell>
        </row>
        <row r="20">
          <cell r="N20" t="str">
            <v>CANNON TECHNOLOGIES INC</v>
          </cell>
          <cell r="P20">
            <v>1935.36</v>
          </cell>
        </row>
        <row r="21">
          <cell r="N21" t="str">
            <v>CANNON TECHNOLOGIES INC</v>
          </cell>
          <cell r="P21">
            <v>1935.36</v>
          </cell>
        </row>
        <row r="22">
          <cell r="N22" t="str">
            <v>CANNON TECHNOLOGIES INC</v>
          </cell>
          <cell r="P22">
            <v>82.66</v>
          </cell>
        </row>
        <row r="23">
          <cell r="N23" t="str">
            <v>CANNON TECHNOLOGIES INC</v>
          </cell>
          <cell r="P23">
            <v>1935.36</v>
          </cell>
        </row>
        <row r="24">
          <cell r="N24" t="str">
            <v>CANNON TECHNOLOGIES INC</v>
          </cell>
          <cell r="P24">
            <v>1447.5</v>
          </cell>
        </row>
        <row r="25">
          <cell r="N25" t="str">
            <v>CANNON TECHNOLOGIES INC</v>
          </cell>
          <cell r="P25">
            <v>-82.66</v>
          </cell>
        </row>
        <row r="26">
          <cell r="N26" t="str">
            <v>CANNON TECHNOLOGIES INC</v>
          </cell>
          <cell r="P26">
            <v>1447.5</v>
          </cell>
        </row>
        <row r="27">
          <cell r="N27" t="str">
            <v>CANNON TECHNOLOGIES INC</v>
          </cell>
          <cell r="P27">
            <v>82.66</v>
          </cell>
        </row>
        <row r="28">
          <cell r="N28" t="str">
            <v>CANNON TECHNOLOGIES INC</v>
          </cell>
          <cell r="P28">
            <v>1447.5</v>
          </cell>
        </row>
        <row r="29">
          <cell r="N29" t="str">
            <v>CANNON TECHNOLOGIES INC</v>
          </cell>
          <cell r="P29">
            <v>82.66</v>
          </cell>
        </row>
        <row r="30">
          <cell r="N30" t="str">
            <v>CANNON TECHNOLOGIES INC</v>
          </cell>
          <cell r="P30">
            <v>1935.36</v>
          </cell>
        </row>
        <row r="31">
          <cell r="N31" t="str">
            <v>CANNON TECHNOLOGIES INC</v>
          </cell>
          <cell r="P31">
            <v>82.66</v>
          </cell>
        </row>
        <row r="32">
          <cell r="N32" t="str">
            <v>CANNON TECHNOLOGIES INC</v>
          </cell>
          <cell r="P32">
            <v>1447.5</v>
          </cell>
        </row>
        <row r="33">
          <cell r="N33">
            <v>0</v>
          </cell>
          <cell r="P33">
            <v>0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 t="str">
            <v>CORESTAFF SERVICES LP</v>
          </cell>
          <cell r="P40">
            <v>0</v>
          </cell>
        </row>
        <row r="41">
          <cell r="N41" t="str">
            <v>CORESTAFF SERVICES LP</v>
          </cell>
          <cell r="P41">
            <v>0</v>
          </cell>
        </row>
        <row r="42">
          <cell r="N42" t="str">
            <v>CORESTAFF SERVICES LP</v>
          </cell>
          <cell r="P42">
            <v>0</v>
          </cell>
        </row>
        <row r="43">
          <cell r="N43" t="str">
            <v>CORESTAFF SERVICES LP</v>
          </cell>
          <cell r="P43">
            <v>0</v>
          </cell>
        </row>
        <row r="44">
          <cell r="N44" t="str">
            <v>CORESTAFF SERVICES LP</v>
          </cell>
          <cell r="P44">
            <v>0</v>
          </cell>
        </row>
        <row r="45">
          <cell r="N45" t="str">
            <v>CORESTAFF SERVICES LP</v>
          </cell>
          <cell r="P45">
            <v>0</v>
          </cell>
        </row>
        <row r="46">
          <cell r="N46">
            <v>0</v>
          </cell>
          <cell r="P46">
            <v>0</v>
          </cell>
        </row>
        <row r="47">
          <cell r="N47">
            <v>0</v>
          </cell>
          <cell r="P47">
            <v>4</v>
          </cell>
        </row>
        <row r="48">
          <cell r="N48" t="str">
            <v>CANNON TECHNOLOGIES INC</v>
          </cell>
          <cell r="P48">
            <v>6500</v>
          </cell>
        </row>
        <row r="49">
          <cell r="N49" t="str">
            <v>CANNON TECHNOLOGIES INC</v>
          </cell>
          <cell r="P49">
            <v>1700</v>
          </cell>
        </row>
        <row r="50">
          <cell r="N50" t="str">
            <v>CANNON TECHNOLOGIES INC</v>
          </cell>
          <cell r="P50">
            <v>-1447.5</v>
          </cell>
        </row>
        <row r="51">
          <cell r="N51" t="str">
            <v>ENERTOUCH INC</v>
          </cell>
          <cell r="P51">
            <v>10678</v>
          </cell>
        </row>
        <row r="52">
          <cell r="N52" t="str">
            <v>CANNON TECHNOLOGIES INC</v>
          </cell>
          <cell r="P52">
            <v>1447.5</v>
          </cell>
        </row>
        <row r="53">
          <cell r="N53" t="str">
            <v>ENERTOUCH INC</v>
          </cell>
          <cell r="P53">
            <v>10272</v>
          </cell>
        </row>
        <row r="54">
          <cell r="N54" t="str">
            <v>ENERTOUCH INC</v>
          </cell>
          <cell r="P54">
            <v>27698.54</v>
          </cell>
        </row>
        <row r="55">
          <cell r="N55" t="str">
            <v>ENERTOUCH INC</v>
          </cell>
          <cell r="P55">
            <v>16523.47</v>
          </cell>
        </row>
        <row r="56">
          <cell r="N56" t="str">
            <v>CORESTAFF SERVICES LP</v>
          </cell>
          <cell r="P56">
            <v>0</v>
          </cell>
        </row>
        <row r="57">
          <cell r="N57" t="str">
            <v>CORESTAFF SERVICES LP</v>
          </cell>
          <cell r="P57">
            <v>0</v>
          </cell>
        </row>
        <row r="58">
          <cell r="N58" t="str">
            <v>CORESTAFF SERVICES LP</v>
          </cell>
          <cell r="P58">
            <v>0</v>
          </cell>
        </row>
        <row r="59">
          <cell r="N59" t="str">
            <v>CORESTAFF SERVICES LP</v>
          </cell>
          <cell r="P59">
            <v>0</v>
          </cell>
        </row>
        <row r="60">
          <cell r="N60" t="str">
            <v>CORESTAFF SERVICES LP</v>
          </cell>
          <cell r="P60">
            <v>0</v>
          </cell>
        </row>
        <row r="61">
          <cell r="N61" t="str">
            <v>YATES ADVERTISING</v>
          </cell>
          <cell r="P61">
            <v>25500</v>
          </cell>
        </row>
        <row r="62">
          <cell r="N62" t="str">
            <v>YATES ADVERTISING</v>
          </cell>
          <cell r="P62">
            <v>14250</v>
          </cell>
        </row>
        <row r="63">
          <cell r="N63" t="str">
            <v>YATES ADVERTISING</v>
          </cell>
          <cell r="P63">
            <v>28436.41</v>
          </cell>
        </row>
        <row r="64">
          <cell r="N64" t="str">
            <v>YATES ADVERTISING</v>
          </cell>
          <cell r="P64">
            <v>38400</v>
          </cell>
        </row>
        <row r="65">
          <cell r="N65" t="str">
            <v>YATES ADVERTISING</v>
          </cell>
          <cell r="P65">
            <v>12826.5</v>
          </cell>
        </row>
        <row r="66">
          <cell r="N66" t="str">
            <v>YATES ADVERTISING</v>
          </cell>
          <cell r="P66">
            <v>813.75</v>
          </cell>
        </row>
        <row r="67">
          <cell r="N67" t="str">
            <v>YATES ADVERTISING</v>
          </cell>
          <cell r="P67">
            <v>33766.75</v>
          </cell>
        </row>
        <row r="68">
          <cell r="N68" t="str">
            <v>YATES ADVERTISING</v>
          </cell>
          <cell r="P68">
            <v>61289.79</v>
          </cell>
        </row>
        <row r="69">
          <cell r="N69" t="str">
            <v>YATES ADVERTISING</v>
          </cell>
          <cell r="P69">
            <v>7950</v>
          </cell>
        </row>
        <row r="70">
          <cell r="N70" t="str">
            <v>YATES ADVERTISING</v>
          </cell>
          <cell r="P70">
            <v>10481.25</v>
          </cell>
        </row>
        <row r="71">
          <cell r="N71" t="str">
            <v>HUGHES UTILITIES LTD</v>
          </cell>
          <cell r="P71">
            <v>1000</v>
          </cell>
        </row>
        <row r="72">
          <cell r="N72" t="str">
            <v>TRANSCONTINENTAL DIRECT USA IN</v>
          </cell>
          <cell r="P72">
            <v>169882.63</v>
          </cell>
        </row>
        <row r="73">
          <cell r="N73" t="str">
            <v>CORESTAFF SERVICES LP</v>
          </cell>
          <cell r="P73">
            <v>0</v>
          </cell>
        </row>
        <row r="74">
          <cell r="N74" t="str">
            <v>CORESTAFF SERVICES LP</v>
          </cell>
          <cell r="P74">
            <v>0</v>
          </cell>
        </row>
        <row r="75">
          <cell r="N75" t="str">
            <v>CORESTAFF SERVICES LP</v>
          </cell>
          <cell r="P75">
            <v>0</v>
          </cell>
        </row>
        <row r="76">
          <cell r="N76" t="str">
            <v>CORESTAFF SERVICES LP</v>
          </cell>
          <cell r="P76">
            <v>0</v>
          </cell>
        </row>
        <row r="77">
          <cell r="N77" t="str">
            <v>CORESTAFF SERVICES LP</v>
          </cell>
          <cell r="P77">
            <v>0</v>
          </cell>
        </row>
        <row r="78">
          <cell r="N78" t="str">
            <v>CORESTAFF SERVICES LP</v>
          </cell>
          <cell r="P78">
            <v>0</v>
          </cell>
        </row>
        <row r="79">
          <cell r="N79">
            <v>0</v>
          </cell>
          <cell r="P79">
            <v>0</v>
          </cell>
        </row>
        <row r="80">
          <cell r="N80" t="str">
            <v>TRANSCONTINENTAL DIRECT USA IN</v>
          </cell>
          <cell r="P80">
            <v>165430</v>
          </cell>
        </row>
        <row r="81">
          <cell r="N81" t="str">
            <v>US POSTMASTER</v>
          </cell>
          <cell r="P81">
            <v>0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8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1</v>
          </cell>
        </row>
        <row r="90">
          <cell r="N90">
            <v>0</v>
          </cell>
          <cell r="P90">
            <v>1</v>
          </cell>
        </row>
        <row r="91">
          <cell r="N91">
            <v>0</v>
          </cell>
          <cell r="P91">
            <v>1</v>
          </cell>
        </row>
        <row r="92">
          <cell r="N92">
            <v>0</v>
          </cell>
          <cell r="P92">
            <v>1</v>
          </cell>
        </row>
        <row r="93">
          <cell r="N93">
            <v>0</v>
          </cell>
          <cell r="P93">
            <v>1</v>
          </cell>
        </row>
        <row r="94">
          <cell r="N94">
            <v>0</v>
          </cell>
          <cell r="P94">
            <v>1</v>
          </cell>
        </row>
        <row r="95">
          <cell r="N95">
            <v>0</v>
          </cell>
          <cell r="P95">
            <v>1</v>
          </cell>
        </row>
        <row r="96">
          <cell r="N96">
            <v>0</v>
          </cell>
          <cell r="P96">
            <v>1</v>
          </cell>
        </row>
        <row r="97">
          <cell r="N97">
            <v>0</v>
          </cell>
          <cell r="P97">
            <v>2</v>
          </cell>
        </row>
        <row r="98">
          <cell r="N98">
            <v>0</v>
          </cell>
          <cell r="P98">
            <v>1</v>
          </cell>
        </row>
        <row r="99">
          <cell r="N99">
            <v>0</v>
          </cell>
          <cell r="P99">
            <v>1</v>
          </cell>
        </row>
        <row r="100">
          <cell r="N100">
            <v>0</v>
          </cell>
          <cell r="P100">
            <v>1</v>
          </cell>
        </row>
        <row r="101">
          <cell r="N101">
            <v>0</v>
          </cell>
          <cell r="P101">
            <v>1</v>
          </cell>
        </row>
        <row r="102">
          <cell r="N102">
            <v>0</v>
          </cell>
          <cell r="P102">
            <v>2442.12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OUTPUTS"/>
      <sheetName val="LOOKUP"/>
      <sheetName val="DATA"/>
      <sheetName val="ENROLLMENT"/>
    </sheetNames>
    <sheetDataSet>
      <sheetData sheetId="0" refreshError="1"/>
      <sheetData sheetId="1">
        <row r="2">
          <cell r="E2" t="str">
            <v>Typical Event Day</v>
          </cell>
        </row>
        <row r="3">
          <cell r="E3" t="str">
            <v>January Monthly Peak</v>
          </cell>
        </row>
        <row r="4">
          <cell r="E4" t="str">
            <v>February Monthly Peak</v>
          </cell>
        </row>
        <row r="5">
          <cell r="E5" t="str">
            <v>March Monthly Peak</v>
          </cell>
        </row>
        <row r="6">
          <cell r="E6" t="str">
            <v>April Monthly Peak</v>
          </cell>
        </row>
        <row r="7">
          <cell r="E7" t="str">
            <v>May Monthly Peak</v>
          </cell>
        </row>
        <row r="8">
          <cell r="E8" t="str">
            <v>June Monthly Peak</v>
          </cell>
        </row>
        <row r="9">
          <cell r="E9" t="str">
            <v>July Monthly Peak</v>
          </cell>
        </row>
        <row r="10">
          <cell r="E10" t="str">
            <v>August Monthly Peak</v>
          </cell>
        </row>
        <row r="11">
          <cell r="E11" t="str">
            <v>September Monthly Peak</v>
          </cell>
        </row>
        <row r="12">
          <cell r="E12" t="str">
            <v>October Monthly Peak</v>
          </cell>
        </row>
        <row r="13">
          <cell r="E13" t="str">
            <v>November Monthly Peak</v>
          </cell>
        </row>
        <row r="14">
          <cell r="E14" t="str">
            <v>December Monthly Peak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67"/>
  <sheetViews>
    <sheetView showGridLines="0" tabSelected="1" showRuler="0" zoomScaleNormal="100" zoomScaleSheetLayoutView="80" workbookViewId="0">
      <selection activeCell="A20" sqref="A20"/>
    </sheetView>
  </sheetViews>
  <sheetFormatPr defaultColWidth="9.1796875" defaultRowHeight="12.5" x14ac:dyDescent="0.25"/>
  <cols>
    <col min="1" max="1" width="32.1796875" style="308" customWidth="1"/>
    <col min="2" max="2" width="11.26953125" style="308" customWidth="1"/>
    <col min="3" max="3" width="12.26953125" style="308" customWidth="1"/>
    <col min="4" max="4" width="16.1796875" style="308" customWidth="1"/>
    <col min="5" max="5" width="12" style="308" customWidth="1"/>
    <col min="6" max="6" width="10.1796875" style="308" customWidth="1"/>
    <col min="7" max="7" width="9.81640625" style="308" bestFit="1" customWidth="1"/>
    <col min="8" max="8" width="11.453125" style="308" customWidth="1"/>
    <col min="9" max="9" width="11.54296875" style="308" bestFit="1" customWidth="1"/>
    <col min="10" max="10" width="10.7265625" style="308" customWidth="1"/>
    <col min="11" max="16" width="12.54296875" style="308" customWidth="1"/>
    <col min="17" max="17" width="10.7265625" style="308" customWidth="1"/>
    <col min="18" max="18" width="11" style="308" customWidth="1"/>
    <col min="19" max="19" width="11.26953125" style="308" customWidth="1"/>
    <col min="20" max="20" width="14.1796875" style="308" hidden="1" customWidth="1"/>
    <col min="21" max="21" width="9.7265625" style="308" customWidth="1"/>
    <col min="22" max="22" width="11.453125" style="308" customWidth="1"/>
    <col min="23" max="23" width="11" style="308" customWidth="1"/>
    <col min="24" max="25" width="9.7265625" style="308" customWidth="1"/>
    <col min="26" max="26" width="12.81640625" style="308" customWidth="1"/>
    <col min="27" max="27" width="8.81640625" style="308" bestFit="1" customWidth="1"/>
    <col min="28" max="28" width="10.54296875" style="308" customWidth="1"/>
    <col min="29" max="29" width="9.81640625" style="308" bestFit="1" customWidth="1"/>
    <col min="30" max="30" width="11.1796875" style="308" customWidth="1"/>
    <col min="31" max="31" width="9.81640625" style="308" bestFit="1" customWidth="1"/>
    <col min="32" max="32" width="10.81640625" style="308" customWidth="1"/>
    <col min="33" max="33" width="12.1796875" style="308" bestFit="1" customWidth="1"/>
    <col min="34" max="34" width="12.1796875" style="308" customWidth="1"/>
    <col min="35" max="35" width="9.54296875" style="308" bestFit="1" customWidth="1"/>
    <col min="36" max="36" width="11.1796875" style="308" customWidth="1"/>
    <col min="37" max="37" width="11.7265625" style="308" bestFit="1" customWidth="1"/>
    <col min="38" max="38" width="11.7265625" style="308" customWidth="1"/>
    <col min="39" max="16384" width="9.1796875" style="308"/>
  </cols>
  <sheetData>
    <row r="1" spans="1:31" ht="13" x14ac:dyDescent="0.3">
      <c r="H1" s="261" t="s">
        <v>222</v>
      </c>
    </row>
    <row r="2" spans="1:31" ht="14.25" customHeight="1" x14ac:dyDescent="0.3">
      <c r="H2" s="261" t="s">
        <v>183</v>
      </c>
      <c r="Q2" s="153"/>
      <c r="R2" s="154"/>
    </row>
    <row r="3" spans="1:31" ht="14.25" customHeight="1" x14ac:dyDescent="0.3">
      <c r="C3" s="265"/>
      <c r="E3" s="265"/>
      <c r="G3" s="265"/>
      <c r="H3" s="264" t="s">
        <v>287</v>
      </c>
      <c r="I3" s="265"/>
    </row>
    <row r="4" spans="1:31" hidden="1" x14ac:dyDescent="0.25">
      <c r="C4" s="308">
        <v>2</v>
      </c>
      <c r="D4" s="308">
        <f>C4</f>
        <v>2</v>
      </c>
      <c r="F4" s="308">
        <f>C4+1</f>
        <v>3</v>
      </c>
      <c r="G4" s="308">
        <f>F4</f>
        <v>3</v>
      </c>
      <c r="I4" s="308">
        <f>F4+1</f>
        <v>4</v>
      </c>
      <c r="J4" s="308">
        <f>I4</f>
        <v>4</v>
      </c>
      <c r="L4" s="308">
        <f>I4+1</f>
        <v>5</v>
      </c>
      <c r="M4" s="308">
        <f>L4</f>
        <v>5</v>
      </c>
      <c r="O4" s="308">
        <f>L4+1</f>
        <v>6</v>
      </c>
      <c r="P4" s="308">
        <f>O4</f>
        <v>6</v>
      </c>
      <c r="R4" s="308">
        <f>O4+1</f>
        <v>7</v>
      </c>
      <c r="S4" s="308">
        <f>R4</f>
        <v>7</v>
      </c>
    </row>
    <row r="5" spans="1:31" ht="13" x14ac:dyDescent="0.3">
      <c r="C5" s="155"/>
    </row>
    <row r="6" spans="1:31" ht="15" customHeight="1" x14ac:dyDescent="0.3">
      <c r="A6" s="156"/>
      <c r="B6" s="157"/>
      <c r="C6" s="158" t="s">
        <v>0</v>
      </c>
      <c r="D6" s="157"/>
      <c r="E6" s="157"/>
      <c r="F6" s="157" t="s">
        <v>1</v>
      </c>
      <c r="G6" s="157"/>
      <c r="H6" s="157"/>
      <c r="I6" s="157" t="s">
        <v>2</v>
      </c>
      <c r="J6" s="157"/>
      <c r="K6" s="157"/>
      <c r="L6" s="157" t="s">
        <v>3</v>
      </c>
      <c r="M6" s="157"/>
      <c r="N6" s="157"/>
      <c r="O6" s="157" t="s">
        <v>4</v>
      </c>
      <c r="P6" s="157"/>
      <c r="Q6" s="157"/>
      <c r="R6" s="157" t="s">
        <v>5</v>
      </c>
      <c r="S6" s="157"/>
      <c r="T6" s="310"/>
    </row>
    <row r="7" spans="1:31" ht="41.25" customHeight="1" x14ac:dyDescent="0.3">
      <c r="A7" s="311" t="s">
        <v>21</v>
      </c>
      <c r="B7" s="344" t="s">
        <v>15</v>
      </c>
      <c r="C7" s="313" t="s">
        <v>217</v>
      </c>
      <c r="D7" s="293" t="s">
        <v>216</v>
      </c>
      <c r="E7" s="312" t="s">
        <v>15</v>
      </c>
      <c r="F7" s="313" t="s">
        <v>217</v>
      </c>
      <c r="G7" s="293" t="s">
        <v>216</v>
      </c>
      <c r="H7" s="314" t="s">
        <v>237</v>
      </c>
      <c r="I7" s="313" t="s">
        <v>217</v>
      </c>
      <c r="J7" s="293" t="s">
        <v>253</v>
      </c>
      <c r="K7" s="315" t="s">
        <v>15</v>
      </c>
      <c r="L7" s="313" t="s">
        <v>217</v>
      </c>
      <c r="M7" s="293" t="s">
        <v>216</v>
      </c>
      <c r="N7" s="315" t="s">
        <v>15</v>
      </c>
      <c r="O7" s="313" t="s">
        <v>217</v>
      </c>
      <c r="P7" s="293" t="s">
        <v>216</v>
      </c>
      <c r="Q7" s="314" t="s">
        <v>15</v>
      </c>
      <c r="R7" s="313" t="s">
        <v>217</v>
      </c>
      <c r="S7" s="293" t="s">
        <v>216</v>
      </c>
      <c r="T7" s="293" t="s">
        <v>144</v>
      </c>
    </row>
    <row r="8" spans="1:31" ht="12.75" customHeight="1" x14ac:dyDescent="0.3">
      <c r="A8" s="279" t="s">
        <v>22</v>
      </c>
      <c r="B8" s="316"/>
      <c r="C8" s="316"/>
      <c r="D8" s="317"/>
      <c r="E8" s="318"/>
      <c r="F8" s="316"/>
      <c r="G8" s="317"/>
      <c r="H8" s="318"/>
      <c r="I8" s="316"/>
      <c r="J8" s="316"/>
      <c r="K8" s="318"/>
      <c r="L8" s="316"/>
      <c r="M8" s="319"/>
      <c r="N8" s="318"/>
      <c r="O8" s="316"/>
      <c r="P8" s="319"/>
      <c r="Q8" s="318"/>
      <c r="R8" s="316"/>
      <c r="S8" s="319"/>
      <c r="T8" s="320"/>
    </row>
    <row r="9" spans="1:31" x14ac:dyDescent="0.25">
      <c r="A9" s="159" t="s">
        <v>220</v>
      </c>
      <c r="B9" s="174">
        <v>6</v>
      </c>
      <c r="C9" s="562">
        <f>B9*(INDEX('Ex ante LI &amp; Eligibility Stats'!$A:$M,MATCH('Program MW '!$A9,'Ex ante LI &amp; Eligibility Stats'!$A:$A,0),MATCH('Program MW '!C$6,'Ex ante LI &amp; Eligibility Stats'!$A$8:$M$8,0))/1000)</f>
        <v>0.45695498400000001</v>
      </c>
      <c r="D9" s="296">
        <f>B9*(INDEX('Ex post LI &amp; Eligibility Stats'!$A:$N,MATCH($A9,'Ex post LI &amp; Eligibility Stats'!$A:$A,0),MATCH('Program MW '!C$6,'Ex post LI &amp; Eligibility Stats'!$A$8:$N$8,0))/1000)</f>
        <v>1.85381295</v>
      </c>
      <c r="E9" s="24">
        <v>6</v>
      </c>
      <c r="F9" s="296">
        <f>E9*(INDEX('Ex ante LI &amp; Eligibility Stats'!$A:$M,MATCH('Program MW '!$A9,'Ex ante LI &amp; Eligibility Stats'!$A:$A,0),MATCH('Program MW '!F$6,'Ex ante LI &amp; Eligibility Stats'!$A$8:$M$8,0))/1000)</f>
        <v>0.28228555199999994</v>
      </c>
      <c r="G9" s="296">
        <f>E9*(INDEX('Ex post LI &amp; Eligibility Stats'!$A:$N,MATCH($A9,'Ex post LI &amp; Eligibility Stats'!$A:$A,0),MATCH('Program MW '!F$6,'Ex post LI &amp; Eligibility Stats'!$A$8:$N$8,0))/1000)</f>
        <v>1.85381295</v>
      </c>
      <c r="H9" s="24">
        <v>6</v>
      </c>
      <c r="I9" s="456">
        <f>H9*(INDEX('Ex ante LI &amp; Eligibility Stats'!$A:$M,MATCH('Program MW '!$A9,'Ex ante LI &amp; Eligibility Stats'!$A:$A,0),MATCH('Program MW '!I$6,'Ex ante LI &amp; Eligibility Stats'!$A$8:$M$8,0))/1000)</f>
        <v>0.53059503600000002</v>
      </c>
      <c r="J9" s="296">
        <f>H9*(INDEX('Ex post LI &amp; Eligibility Stats'!$A:$N,MATCH($A9,'Ex post LI &amp; Eligibility Stats'!$A:$A,0),MATCH('Program MW '!I$6,'Ex post LI &amp; Eligibility Stats'!$A$8:$N$8,0))/1000)</f>
        <v>1.85381295</v>
      </c>
      <c r="K9" s="24">
        <v>6</v>
      </c>
      <c r="L9" s="296">
        <f>K9*(INDEX('Ex ante LI &amp; Eligibility Stats'!$A:$M,MATCH('Program MW '!$A9,'Ex ante LI &amp; Eligibility Stats'!$A:$A,0),MATCH('Program MW '!L$6,'Ex ante LI &amp; Eligibility Stats'!$A$8:$M$8,0))/1000)</f>
        <v>1.08483324</v>
      </c>
      <c r="M9" s="296">
        <f>K9*(INDEX('Ex post LI &amp; Eligibility Stats'!$A:$N,MATCH($A9,'Ex post LI &amp; Eligibility Stats'!$A:$A,0),MATCH('Program MW '!L$6,'Ex post LI &amp; Eligibility Stats'!$A$8:$N$8,0))/1000)</f>
        <v>1.3260919499999999</v>
      </c>
      <c r="N9" s="24">
        <v>6</v>
      </c>
      <c r="O9" s="296">
        <f>N9*(INDEX('Ex ante LI &amp; Eligibility Stats'!$A:$M,MATCH('Program MW '!$A9,'Ex ante LI &amp; Eligibility Stats'!$A:$A,0),MATCH('Program MW '!O$6,'Ex ante LI &amp; Eligibility Stats'!$A$8:$M$8,0))/1000)</f>
        <v>1.0927283999999999</v>
      </c>
      <c r="P9" s="296">
        <f>N9*(INDEX('Ex post LI &amp; Eligibility Stats'!$A:$N,MATCH($A9,'Ex post LI &amp; Eligibility Stats'!$A:$A,0),MATCH('Program MW '!O$6,'Ex post LI &amp; Eligibility Stats'!$A$8:$N$8,0))/1000)</f>
        <v>1.3260919499999999</v>
      </c>
      <c r="Q9" s="198">
        <v>6</v>
      </c>
      <c r="R9" s="296">
        <f>Q9*(INDEX('Ex ante LI &amp; Eligibility Stats'!$A:$M,MATCH('Program MW '!$A9,'Ex ante LI &amp; Eligibility Stats'!$A:$A,0),MATCH('Program MW '!R$6,'Ex ante LI &amp; Eligibility Stats'!$A$8:$M$8,0))/1000)</f>
        <v>0.89124837600000006</v>
      </c>
      <c r="S9" s="460">
        <f>Q9*(INDEX('Ex post LI &amp; Eligibility Stats'!$A:$N,MATCH($A9,'Ex post LI &amp; Eligibility Stats'!$A:$A,0),MATCH('Program MW '!R$6,'Ex post LI &amp; Eligibility Stats'!$A$8:$N$8,0))/1000)</f>
        <v>1.3260919499999999</v>
      </c>
      <c r="T9" s="10">
        <v>5276</v>
      </c>
    </row>
    <row r="10" spans="1:31" ht="16.5" customHeight="1" thickBot="1" x14ac:dyDescent="0.35">
      <c r="A10" s="322" t="s">
        <v>20</v>
      </c>
      <c r="B10" s="269">
        <f t="shared" ref="B10:S10" si="0">SUM(B9:B9)</f>
        <v>6</v>
      </c>
      <c r="C10" s="298">
        <f t="shared" si="0"/>
        <v>0.45695498400000001</v>
      </c>
      <c r="D10" s="298">
        <f t="shared" si="0"/>
        <v>1.85381295</v>
      </c>
      <c r="E10" s="1">
        <f t="shared" si="0"/>
        <v>6</v>
      </c>
      <c r="F10" s="457">
        <f t="shared" si="0"/>
        <v>0.28228555199999994</v>
      </c>
      <c r="G10" s="457">
        <f t="shared" si="0"/>
        <v>1.85381295</v>
      </c>
      <c r="H10" s="1">
        <f t="shared" si="0"/>
        <v>6</v>
      </c>
      <c r="I10" s="457">
        <f t="shared" si="0"/>
        <v>0.53059503600000002</v>
      </c>
      <c r="J10" s="457">
        <f t="shared" si="0"/>
        <v>1.85381295</v>
      </c>
      <c r="K10" s="1">
        <f>SUM(K9)</f>
        <v>6</v>
      </c>
      <c r="L10" s="476">
        <f t="shared" si="0"/>
        <v>1.08483324</v>
      </c>
      <c r="M10" s="476">
        <f t="shared" si="0"/>
        <v>1.3260919499999999</v>
      </c>
      <c r="N10" s="1">
        <f t="shared" si="0"/>
        <v>6</v>
      </c>
      <c r="O10" s="457">
        <f t="shared" si="0"/>
        <v>1.0927283999999999</v>
      </c>
      <c r="P10" s="457">
        <f t="shared" si="0"/>
        <v>1.3260919499999999</v>
      </c>
      <c r="Q10" s="203">
        <f t="shared" si="0"/>
        <v>6</v>
      </c>
      <c r="R10" s="512">
        <f t="shared" si="0"/>
        <v>0.89124837600000006</v>
      </c>
      <c r="S10" s="511">
        <f t="shared" si="0"/>
        <v>1.3260919499999999</v>
      </c>
      <c r="T10" s="11"/>
    </row>
    <row r="11" spans="1:31" ht="16.5" customHeight="1" thickTop="1" x14ac:dyDescent="0.3">
      <c r="A11" s="279" t="s">
        <v>94</v>
      </c>
      <c r="B11" s="299"/>
      <c r="C11" s="295"/>
      <c r="D11" s="300"/>
      <c r="E11" s="323"/>
      <c r="F11" s="324"/>
      <c r="G11" s="325"/>
      <c r="H11" s="323"/>
      <c r="I11" s="326"/>
      <c r="J11" s="325"/>
      <c r="K11" s="323"/>
      <c r="L11" s="326"/>
      <c r="M11" s="325"/>
      <c r="N11" s="323"/>
      <c r="O11" s="327"/>
      <c r="P11" s="328"/>
      <c r="Q11" s="329"/>
      <c r="R11" s="326"/>
      <c r="S11" s="330"/>
      <c r="T11" s="331"/>
      <c r="Y11" s="12"/>
      <c r="Z11" s="12"/>
      <c r="AA11" s="12"/>
      <c r="AB11" s="12"/>
      <c r="AC11" s="12"/>
      <c r="AD11" s="12"/>
      <c r="AE11" s="12"/>
    </row>
    <row r="12" spans="1:31" x14ac:dyDescent="0.25">
      <c r="A12" s="97" t="s">
        <v>209</v>
      </c>
      <c r="B12" s="274">
        <v>13899</v>
      </c>
      <c r="C12" s="296">
        <f>B12*(INDEX('Ex ante LI &amp; Eligibility Stats'!$A:$M,MATCH($A12,'Ex ante LI &amp; Eligibility Stats'!$A:$A,0),MATCH('Program MW '!C$6,'Ex ante LI &amp; Eligibility Stats'!$A$8:$M$8,0))/1000)</f>
        <v>13.129286300547928</v>
      </c>
      <c r="D12" s="458">
        <f>B12*(INDEX('Ex post LI &amp; Eligibility Stats'!$A:$N,MATCH($A12,'Ex post LI &amp; Eligibility Stats'!$A:$A,0),MATCH('Program MW '!C$6,'Ex post LI &amp; Eligibility Stats'!$A$8:$N$8,0))/1000)</f>
        <v>25.884125740119586</v>
      </c>
      <c r="E12" s="25">
        <v>13851</v>
      </c>
      <c r="F12" s="459">
        <f>E12*(INDEX('Ex ante LI &amp; Eligibility Stats'!$A:$M,MATCH($A12,'Ex ante LI &amp; Eligibility Stats'!$A:$A,0),MATCH('Program MW '!F$6,'Ex ante LI &amp; Eligibility Stats'!$A$8:$M$8,0))/1000)</f>
        <v>13.769909939623741</v>
      </c>
      <c r="G12" s="458">
        <f>E12*(INDEX('Ex post LI &amp; Eligibility Stats'!$A:$N,MATCH($A12,'Ex post LI &amp; Eligibility Stats'!$A:$A,0),MATCH('Program MW '!F$6,'Ex post LI &amp; Eligibility Stats'!$A$8:$N$8,0))/1000)</f>
        <v>25.79473527781829</v>
      </c>
      <c r="H12" s="25">
        <v>13900</v>
      </c>
      <c r="I12" s="459">
        <f>H12*(INDEX('Ex ante LI &amp; Eligibility Stats'!$A:$M,MATCH('Program MW '!$A12,'Ex ante LI &amp; Eligibility Stats'!$A:$A,0),MATCH('Program MW '!I$6,'Ex ante LI &amp; Eligibility Stats'!$A$8:$M$8,0))/1000)</f>
        <v>15.288937207025144</v>
      </c>
      <c r="J12" s="458">
        <f>H12*(INDEX('Ex post LI &amp; Eligibility Stats'!$A:$N,MATCH($A12,'Ex post LI &amp; Eligibility Stats'!$A:$A,0),MATCH('Program MW '!I$6,'Ex post LI &amp; Eligibility Stats'!$A$8:$N$8,0))/1000)</f>
        <v>25.88598804141753</v>
      </c>
      <c r="K12" s="25">
        <v>13900</v>
      </c>
      <c r="L12" s="459">
        <f>K12*(INDEX('Ex ante LI &amp; Eligibility Stats'!$A:$M,MATCH('Program MW '!$A12,'Ex ante LI &amp; Eligibility Stats'!$A:$A,0),MATCH('Program MW '!L$6,'Ex ante LI &amp; Eligibility Stats'!$A$8:$M$8,0))/1000)</f>
        <v>3.8558019894361499</v>
      </c>
      <c r="M12" s="458">
        <f>K12*(INDEX('Ex post LI &amp; Eligibility Stats'!$A:$N,MATCH($A12,'Ex post LI &amp; Eligibility Stats'!$A:$A,0),MATCH('Program MW '!L$6,'Ex post LI &amp; Eligibility Stats'!$A$8:$N$8,0))/1000)</f>
        <v>2.8390080212056636</v>
      </c>
      <c r="N12" s="25">
        <v>13870</v>
      </c>
      <c r="O12" s="296">
        <f>N12*(INDEX('Ex ante LI &amp; Eligibility Stats'!$A:$M,MATCH('Program MW '!$A12,'Ex ante LI &amp; Eligibility Stats'!$A:$A,0),MATCH('Program MW '!O$6,'Ex ante LI &amp; Eligibility Stats'!$A$8:$M$8,0))/1000)</f>
        <v>4.1000469628423444</v>
      </c>
      <c r="P12" s="296">
        <f>N12*(INDEX('Ex post LI &amp; Eligibility Stats'!$A:$N,MATCH($A12,'Ex post LI &amp; Eligibility Stats'!$A:$A,0),MATCH('Program MW '!O$6,'Ex post LI &amp; Eligibility Stats'!$A$8:$N$8,0))/1000)</f>
        <v>2.8328806657642125</v>
      </c>
      <c r="Q12" s="199">
        <v>13852</v>
      </c>
      <c r="R12" s="515">
        <f>Q12*(INDEX('Ex ante LI &amp; Eligibility Stats'!$A:$M,MATCH('Program MW '!$A12,'Ex ante LI &amp; Eligibility Stats'!$A:$A,0),MATCH('Program MW '!R$6,'Ex ante LI &amp; Eligibility Stats'!$A$8:$M$8,0))/1000)</f>
        <v>3.8471410598278037</v>
      </c>
      <c r="S12" s="460">
        <f>Q12*(INDEX('Ex post LI &amp; Eligibility Stats'!$A:$N,MATCH($A12,'Ex post LI &amp; Eligibility Stats'!$A:$A,0),MATCH('Program MW '!R$6,'Ex post LI &amp; Eligibility Stats'!$A$8:$N$8,0))/1000)</f>
        <v>2.8292042524993417</v>
      </c>
      <c r="T12" s="13">
        <v>138123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5" x14ac:dyDescent="0.3">
      <c r="A13" s="365" t="s">
        <v>232</v>
      </c>
      <c r="B13" s="366">
        <v>0</v>
      </c>
      <c r="C13" s="296">
        <v>0</v>
      </c>
      <c r="D13" s="460">
        <v>0</v>
      </c>
      <c r="E13" s="24">
        <v>0</v>
      </c>
      <c r="F13" s="296">
        <v>0</v>
      </c>
      <c r="G13" s="460">
        <v>0</v>
      </c>
      <c r="H13" s="24">
        <v>0</v>
      </c>
      <c r="I13" s="296">
        <v>0</v>
      </c>
      <c r="J13" s="460">
        <v>0</v>
      </c>
      <c r="K13" s="24">
        <v>0</v>
      </c>
      <c r="L13" s="296">
        <v>0</v>
      </c>
      <c r="M13" s="460">
        <v>0</v>
      </c>
      <c r="N13" s="24">
        <v>0</v>
      </c>
      <c r="O13" s="296">
        <v>0</v>
      </c>
      <c r="P13" s="460">
        <v>0</v>
      </c>
      <c r="Q13" s="24">
        <v>0</v>
      </c>
      <c r="R13" s="515">
        <v>0</v>
      </c>
      <c r="S13" s="460">
        <v>0</v>
      </c>
      <c r="T13" s="10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5">
      <c r="A14" s="286" t="s">
        <v>214</v>
      </c>
      <c r="B14" s="275">
        <v>0</v>
      </c>
      <c r="C14" s="296">
        <v>0</v>
      </c>
      <c r="D14" s="460">
        <v>0</v>
      </c>
      <c r="E14" s="24">
        <v>0</v>
      </c>
      <c r="F14" s="296">
        <v>0</v>
      </c>
      <c r="G14" s="460">
        <v>0</v>
      </c>
      <c r="H14" s="24">
        <v>0</v>
      </c>
      <c r="I14" s="296">
        <v>0</v>
      </c>
      <c r="J14" s="460">
        <v>0</v>
      </c>
      <c r="K14" s="24">
        <v>0</v>
      </c>
      <c r="L14" s="296">
        <v>0</v>
      </c>
      <c r="M14" s="460">
        <v>0</v>
      </c>
      <c r="N14" s="24">
        <v>0</v>
      </c>
      <c r="O14" s="296">
        <v>0</v>
      </c>
      <c r="P14" s="460">
        <v>0</v>
      </c>
      <c r="Q14" s="24">
        <v>0</v>
      </c>
      <c r="R14" s="515">
        <v>0</v>
      </c>
      <c r="S14" s="460">
        <v>0</v>
      </c>
      <c r="T14" s="10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s="363" customFormat="1" x14ac:dyDescent="0.25">
      <c r="A15" s="286" t="s">
        <v>225</v>
      </c>
      <c r="B15" s="275">
        <v>0</v>
      </c>
      <c r="C15" s="296">
        <v>0</v>
      </c>
      <c r="D15" s="460">
        <v>0</v>
      </c>
      <c r="E15" s="24">
        <v>0</v>
      </c>
      <c r="F15" s="296">
        <v>0</v>
      </c>
      <c r="G15" s="460">
        <v>0</v>
      </c>
      <c r="H15" s="24">
        <v>0</v>
      </c>
      <c r="I15" s="296">
        <v>0</v>
      </c>
      <c r="J15" s="460">
        <v>0</v>
      </c>
      <c r="K15" s="24">
        <v>0</v>
      </c>
      <c r="L15" s="296">
        <v>0</v>
      </c>
      <c r="M15" s="460">
        <v>0</v>
      </c>
      <c r="N15" s="24">
        <v>0</v>
      </c>
      <c r="O15" s="296">
        <v>0</v>
      </c>
      <c r="P15" s="460">
        <v>0</v>
      </c>
      <c r="Q15" s="24">
        <v>0</v>
      </c>
      <c r="R15" s="515">
        <v>0</v>
      </c>
      <c r="S15" s="460">
        <v>0</v>
      </c>
      <c r="T15" s="10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x14ac:dyDescent="0.25">
      <c r="A16" s="272" t="s">
        <v>56</v>
      </c>
      <c r="B16" s="275">
        <v>20947</v>
      </c>
      <c r="C16" s="296">
        <f>B16*(INDEX('Ex ante LI &amp; Eligibility Stats'!$A:$M,MATCH($A16,'Ex ante LI &amp; Eligibility Stats'!$A:$A,0),MATCH('Program MW '!C$6,'Ex ante LI &amp; Eligibility Stats'!$A$8:$M$8,0))/1000)</f>
        <v>0</v>
      </c>
      <c r="D16" s="460">
        <f>B16*(INDEX('Ex post LI &amp; Eligibility Stats'!$A:$N,MATCH($A16,'Ex post LI &amp; Eligibility Stats'!$A:$A,0),MATCH('Program MW '!C$6,'Ex post LI &amp; Eligibility Stats'!$A$8:$N$8,0))/1000)</f>
        <v>13.19661</v>
      </c>
      <c r="E16" s="24">
        <v>20930</v>
      </c>
      <c r="F16" s="296">
        <f>E16*(INDEX('Ex ante LI &amp; Eligibility Stats'!$A:$M,MATCH($A16,'Ex ante LI &amp; Eligibility Stats'!$A:$A,0),MATCH('Program MW '!F$6,'Ex ante LI &amp; Eligibility Stats'!$A$8:$M$8,0))/1000)</f>
        <v>0</v>
      </c>
      <c r="G16" s="460">
        <f>E16*(INDEX('Ex post LI &amp; Eligibility Stats'!$A:$N,MATCH($A16,'Ex post LI &amp; Eligibility Stats'!$A:$A,0),MATCH('Program MW '!F$6,'Ex post LI &amp; Eligibility Stats'!$A$8:$N$8,0))/1000)</f>
        <v>13.1859</v>
      </c>
      <c r="H16" s="24">
        <v>14736</v>
      </c>
      <c r="I16" s="296">
        <f>H16*(INDEX('Ex ante LI &amp; Eligibility Stats'!$A:$M,MATCH('Program MW '!$A16,'Ex ante LI &amp; Eligibility Stats'!$A:$A,0),MATCH('Program MW '!I$6,'Ex ante LI &amp; Eligibility Stats'!$A$8:$M$8,0))/1000)</f>
        <v>0</v>
      </c>
      <c r="J16" s="460">
        <f>H16*(INDEX('Ex post LI &amp; Eligibility Stats'!$A:$N,MATCH($A16,'Ex post LI &amp; Eligibility Stats'!$A:$A,0),MATCH('Program MW '!I$6,'Ex post LI &amp; Eligibility Stats'!$A$8:$N$8,0))/1000)</f>
        <v>9.2836800000000004</v>
      </c>
      <c r="K16" s="24">
        <v>14769</v>
      </c>
      <c r="L16" s="296">
        <f>K16*(INDEX('Ex ante LI &amp; Eligibility Stats'!$A:$M,MATCH('Program MW '!$A16,'Ex ante LI &amp; Eligibility Stats'!$A:$A,0),MATCH('Program MW '!L$6,'Ex ante LI &amp; Eligibility Stats'!$A$8:$M$8,0))/1000)</f>
        <v>0</v>
      </c>
      <c r="M16" s="460">
        <f>K16*(INDEX('Ex post LI &amp; Eligibility Stats'!$A:$N,MATCH($A16,'Ex post LI &amp; Eligibility Stats'!$A:$A,0),MATCH('Program MW '!L$6,'Ex post LI &amp; Eligibility Stats'!$A$8:$N$8,0))/1000)</f>
        <v>6.2732623479749989</v>
      </c>
      <c r="N16" s="24">
        <v>14853</v>
      </c>
      <c r="O16" s="296">
        <f>N16*(INDEX('Ex ante LI &amp; Eligibility Stats'!$A:$M,MATCH('Program MW '!$A16,'Ex ante LI &amp; Eligibility Stats'!$A:$A,0),MATCH('Program MW '!O$6,'Ex ante LI &amp; Eligibility Stats'!$A$8:$M$8,0))/1000)</f>
        <v>6.3650588727599997</v>
      </c>
      <c r="P16" s="296">
        <f>N16*(INDEX('Ex post LI &amp; Eligibility Stats'!$A:$N,MATCH($A16,'Ex post LI &amp; Eligibility Stats'!$A:$A,0),MATCH('Program MW '!O$6,'Ex post LI &amp; Eligibility Stats'!$A$8:$N$8,0))/1000)</f>
        <v>6.3089420850749995</v>
      </c>
      <c r="Q16" s="24">
        <v>14835</v>
      </c>
      <c r="R16" s="515">
        <f>Q16*(INDEX('Ex ante LI &amp; Eligibility Stats'!$A:$M,MATCH('Program MW '!$A16,'Ex ante LI &amp; Eligibility Stats'!$A:$A,0),MATCH('Program MW '!R$6,'Ex ante LI &amp; Eligibility Stats'!$A$8:$M$8,0))/1000)</f>
        <v>5.1375405968999983</v>
      </c>
      <c r="S16" s="460">
        <f>Q16*(INDEX('Ex post LI &amp; Eligibility Stats'!$A:$N,MATCH($A16,'Ex post LI &amp; Eligibility Stats'!$A:$A,0),MATCH('Program MW '!R$6,'Ex post LI &amp; Eligibility Stats'!$A$8:$N$8,0))/1000)</f>
        <v>6.3012964271249992</v>
      </c>
      <c r="T16" s="10">
        <v>663393.5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x14ac:dyDescent="0.25">
      <c r="A17" s="272" t="s">
        <v>57</v>
      </c>
      <c r="B17" s="275">
        <v>4646</v>
      </c>
      <c r="C17" s="296">
        <f>B17*(INDEX('Ex ante LI &amp; Eligibility Stats'!$A:$M,MATCH($A17,'Ex ante LI &amp; Eligibility Stats'!$A:$A,0),MATCH('Program MW '!C$6,'Ex ante LI &amp; Eligibility Stats'!$A$8:$M$8,0))/1000)</f>
        <v>0</v>
      </c>
      <c r="D17" s="460">
        <f>B17*(INDEX('Ex post LI &amp; Eligibility Stats'!$A:$N,MATCH($A17,'Ex post LI &amp; Eligibility Stats'!$A:$A,0),MATCH('Program MW '!C$6,'Ex post LI &amp; Eligibility Stats'!$A$8:$N$8,0))/1000)</f>
        <v>1.410061</v>
      </c>
      <c r="E17" s="24">
        <v>4627</v>
      </c>
      <c r="F17" s="296">
        <f>E17*(INDEX('Ex ante LI &amp; Eligibility Stats'!$A:$M,MATCH($A17,'Ex ante LI &amp; Eligibility Stats'!$A:$A,0),MATCH('Program MW '!F$6,'Ex ante LI &amp; Eligibility Stats'!$A$8:$M$8,0))/1000)</f>
        <v>0</v>
      </c>
      <c r="G17" s="460">
        <f>E17*(INDEX('Ex post LI &amp; Eligibility Stats'!$A:$N,MATCH($A17,'Ex post LI &amp; Eligibility Stats'!$A:$A,0),MATCH('Program MW '!F$6,'Ex post LI &amp; Eligibility Stats'!$A$8:$N$8,0))/1000)</f>
        <v>1.4042945</v>
      </c>
      <c r="H17" s="24">
        <v>4631</v>
      </c>
      <c r="I17" s="296">
        <f>H17*(INDEX('Ex ante LI &amp; Eligibility Stats'!$A:$M,MATCH('Program MW '!$A17,'Ex ante LI &amp; Eligibility Stats'!$A:$A,0),MATCH('Program MW '!I$6,'Ex ante LI &amp; Eligibility Stats'!$A$8:$M$8,0))/1000)</f>
        <v>0</v>
      </c>
      <c r="J17" s="460">
        <f>H17*(INDEX('Ex post LI &amp; Eligibility Stats'!$A:$N,MATCH($A17,'Ex post LI &amp; Eligibility Stats'!$A:$A,0),MATCH('Program MW '!I$6,'Ex post LI &amp; Eligibility Stats'!$A$8:$N$8,0))/1000)</f>
        <v>1.4055085</v>
      </c>
      <c r="K17" s="24">
        <v>4619</v>
      </c>
      <c r="L17" s="296">
        <f>K17*(INDEX('Ex ante LI &amp; Eligibility Stats'!$A:$M,MATCH('Program MW '!$A17,'Ex ante LI &amp; Eligibility Stats'!$A:$A,0),MATCH('Program MW '!L$6,'Ex ante LI &amp; Eligibility Stats'!$A$8:$M$8,0))/1000)</f>
        <v>0</v>
      </c>
      <c r="M17" s="460">
        <f>K17*(INDEX('Ex post LI &amp; Eligibility Stats'!$A:$N,MATCH($A17,'Ex post LI &amp; Eligibility Stats'!$A:$A,0),MATCH('Program MW '!L$6,'Ex post LI &amp; Eligibility Stats'!$A$8:$N$8,0))/1000)</f>
        <v>1.3050192341500004</v>
      </c>
      <c r="N17" s="24">
        <v>4628</v>
      </c>
      <c r="O17" s="296">
        <f>N17*(INDEX('Ex ante LI &amp; Eligibility Stats'!$A:$M,MATCH('Program MW '!$A17,'Ex ante LI &amp; Eligibility Stats'!$A:$A,0),MATCH('Program MW '!O$6,'Ex ante LI &amp; Eligibility Stats'!$A$8:$M$8,0))/1000)</f>
        <v>2.7423021567760002</v>
      </c>
      <c r="P17" s="296">
        <f>N17*(INDEX('Ex post LI &amp; Eligibility Stats'!$A:$N,MATCH($A17,'Ex post LI &amp; Eligibility Stats'!$A:$A,0),MATCH('Program MW '!O$6,'Ex post LI &amp; Eligibility Stats'!$A$8:$N$8,0))/1000)</f>
        <v>1.3075620298000004</v>
      </c>
      <c r="Q17" s="198">
        <v>4659</v>
      </c>
      <c r="R17" s="515">
        <f>Q17*(INDEX('Ex ante LI &amp; Eligibility Stats'!$A:$M,MATCH('Program MW '!$A17,'Ex ante LI &amp; Eligibility Stats'!$A:$A,0),MATCH('Program MW '!R$6,'Ex ante LI &amp; Eligibility Stats'!$A$8:$M$8,0))/1000)</f>
        <v>2.7615506784420001</v>
      </c>
      <c r="S17" s="460">
        <f>Q17*(INDEX('Ex post LI &amp; Eligibility Stats'!$A:$N,MATCH($A17,'Ex post LI &amp; Eligibility Stats'!$A:$A,0),MATCH('Program MW '!R$6,'Ex post LI &amp; Eligibility Stats'!$A$8:$N$8,0))/1000)</f>
        <v>1.3163205481500004</v>
      </c>
      <c r="T17" s="10">
        <v>157189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5">
      <c r="A18" s="272" t="s">
        <v>58</v>
      </c>
      <c r="B18" s="275">
        <v>0</v>
      </c>
      <c r="C18" s="296">
        <f>B18*(INDEX('Ex ante LI &amp; Eligibility Stats'!$A:$M,MATCH($A18,'Ex ante LI &amp; Eligibility Stats'!$A:$A,0),MATCH('Program MW '!C$6,'Ex ante LI &amp; Eligibility Stats'!$A$8:$M$8,0))/1000)</f>
        <v>0</v>
      </c>
      <c r="D18" s="460">
        <f>B18*(INDEX('Ex post LI &amp; Eligibility Stats'!$A:$N,MATCH($A18,'Ex post LI &amp; Eligibility Stats'!$A:$A,0),MATCH('Program MW '!C$6,'Ex post LI &amp; Eligibility Stats'!$A$8:$N$8,0))/1000)</f>
        <v>0</v>
      </c>
      <c r="E18" s="24">
        <v>0</v>
      </c>
      <c r="F18" s="296">
        <f>E18*(INDEX('Ex ante LI &amp; Eligibility Stats'!$A:$M,MATCH($A18,'Ex ante LI &amp; Eligibility Stats'!$A:$A,0),MATCH('Program MW '!F$6,'Ex ante LI &amp; Eligibility Stats'!$A$8:$M$8,0))/1000)</f>
        <v>0</v>
      </c>
      <c r="G18" s="460">
        <f>E18*(INDEX('Ex post LI &amp; Eligibility Stats'!$A:$N,MATCH($A18,'Ex post LI &amp; Eligibility Stats'!$A:$A,0),MATCH('Program MW '!F$6,'Ex post LI &amp; Eligibility Stats'!$A$8:$N$8,0))/1000)</f>
        <v>0</v>
      </c>
      <c r="H18" s="24">
        <v>0</v>
      </c>
      <c r="I18" s="296">
        <f>H18*(INDEX('Ex ante LI &amp; Eligibility Stats'!$A:$M,MATCH('Program MW '!$A18,'Ex ante LI &amp; Eligibility Stats'!$A:$A,0),MATCH('Program MW '!I$6,'Ex ante LI &amp; Eligibility Stats'!$A$8:$M$8,0))/1000)</f>
        <v>0</v>
      </c>
      <c r="J18" s="460">
        <f>H18*(INDEX('Ex post LI &amp; Eligibility Stats'!$A:$N,MATCH($A18,'Ex post LI &amp; Eligibility Stats'!$A:$A,0),MATCH('Program MW '!I$6,'Ex post LI &amp; Eligibility Stats'!$A$8:$N$8,0))/1000)</f>
        <v>0</v>
      </c>
      <c r="K18" s="251">
        <v>0</v>
      </c>
      <c r="L18" s="296">
        <f>K18*(INDEX('Ex ante LI &amp; Eligibility Stats'!$A:$M,MATCH('Program MW '!$A18,'Ex ante LI &amp; Eligibility Stats'!$A:$A,0),MATCH('Program MW '!L$6,'Ex ante LI &amp; Eligibility Stats'!$A$8:$M$8,0))/1000)</f>
        <v>0</v>
      </c>
      <c r="M18" s="460">
        <f>K18*(INDEX('Ex post LI &amp; Eligibility Stats'!$A:$N,MATCH($A18,'Ex post LI &amp; Eligibility Stats'!$A:$A,0),MATCH('Program MW '!L$6,'Ex post LI &amp; Eligibility Stats'!$A$8:$N$8,0))/1000)</f>
        <v>0</v>
      </c>
      <c r="N18" s="251">
        <v>71</v>
      </c>
      <c r="O18" s="296">
        <f>N18*(INDEX('Ex ante LI &amp; Eligibility Stats'!$A:$M,MATCH('Program MW '!$A18,'Ex ante LI &amp; Eligibility Stats'!$A:$A,0),MATCH('Program MW '!O$6,'Ex ante LI &amp; Eligibility Stats'!$A$8:$M$8,0))/1000)</f>
        <v>0.85914879119999998</v>
      </c>
      <c r="P18" s="296">
        <f>N18*(INDEX('Ex post LI &amp; Eligibility Stats'!$A:$N,MATCH($A18,'Ex post LI &amp; Eligibility Stats'!$A:$A,0),MATCH('Program MW '!O$6,'Ex post LI &amp; Eligibility Stats'!$A$8:$N$8,0))/1000)</f>
        <v>3.6475786956521743</v>
      </c>
      <c r="Q18" s="204">
        <v>66</v>
      </c>
      <c r="R18" s="515">
        <f>Q18*(INDEX('Ex ante LI &amp; Eligibility Stats'!$A:$M,MATCH('Program MW '!$A18,'Ex ante LI &amp; Eligibility Stats'!$A:$A,0),MATCH('Program MW '!R$6,'Ex ante LI &amp; Eligibility Stats'!$A$8:$M$8,0))/1000)</f>
        <v>0.79864535520000002</v>
      </c>
      <c r="S18" s="460">
        <f>Q18*(INDEX('Ex post LI &amp; Eligibility Stats'!$A:$N,MATCH($A18,'Ex post LI &amp; Eligibility Stats'!$A:$A,0),MATCH('Program MW '!R$6,'Ex post LI &amp; Eligibility Stats'!$A$8:$N$8,0))/1000)</f>
        <v>3.3907069565217398</v>
      </c>
      <c r="T18" s="10">
        <v>18875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5">
      <c r="A19" s="272" t="s">
        <v>59</v>
      </c>
      <c r="B19" s="275">
        <v>0</v>
      </c>
      <c r="C19" s="296">
        <f>B19*(INDEX('Ex ante LI &amp; Eligibility Stats'!$A:$M,MATCH($A19,'Ex ante LI &amp; Eligibility Stats'!$A:$A,0),MATCH('Program MW '!C$6,'Ex ante LI &amp; Eligibility Stats'!$A$8:$M$8,0))/1000)</f>
        <v>0</v>
      </c>
      <c r="D19" s="460">
        <f>B19*(INDEX('Ex post LI &amp; Eligibility Stats'!$A:$N,MATCH($A19,'Ex post LI &amp; Eligibility Stats'!$A:$A,0),MATCH('Program MW '!C$6,'Ex post LI &amp; Eligibility Stats'!$A$8:$N$8,0))/1000)</f>
        <v>0</v>
      </c>
      <c r="E19" s="24">
        <v>0</v>
      </c>
      <c r="F19" s="296">
        <f>E19*(INDEX('Ex ante LI &amp; Eligibility Stats'!$A:$M,MATCH($A19,'Ex ante LI &amp; Eligibility Stats'!$A:$A,0),MATCH('Program MW '!F$6,'Ex ante LI &amp; Eligibility Stats'!$A$8:$M$8,0))/1000)</f>
        <v>0</v>
      </c>
      <c r="G19" s="460">
        <f>E19*(INDEX('Ex post LI &amp; Eligibility Stats'!$A:$N,MATCH($A19,'Ex post LI &amp; Eligibility Stats'!$A:$A,0),MATCH('Program MW '!F$6,'Ex post LI &amp; Eligibility Stats'!$A$8:$N$8,0))/1000)</f>
        <v>0</v>
      </c>
      <c r="H19" s="24">
        <v>0</v>
      </c>
      <c r="I19" s="296">
        <f>H19*(INDEX('Ex ante LI &amp; Eligibility Stats'!$A:$M,MATCH('Program MW '!$A19,'Ex ante LI &amp; Eligibility Stats'!$A:$A,0),MATCH('Program MW '!I$6,'Ex ante LI &amp; Eligibility Stats'!$A$8:$M$8,0))/1000)</f>
        <v>0</v>
      </c>
      <c r="J19" s="460">
        <f>H19*(INDEX('Ex post LI &amp; Eligibility Stats'!$A:$N,MATCH($A19,'Ex post LI &amp; Eligibility Stats'!$A:$A,0),MATCH('Program MW '!I$6,'Ex post LI &amp; Eligibility Stats'!$A$8:$N$8,0))/1000)</f>
        <v>0</v>
      </c>
      <c r="K19" s="251">
        <v>0</v>
      </c>
      <c r="L19" s="296">
        <f>K19*(INDEX('Ex ante LI &amp; Eligibility Stats'!$A:$M,MATCH('Program MW '!$A19,'Ex ante LI &amp; Eligibility Stats'!$A:$A,0),MATCH('Program MW '!L$6,'Ex ante LI &amp; Eligibility Stats'!$A$8:$M$8,0))/1000)</f>
        <v>0</v>
      </c>
      <c r="M19" s="460">
        <f>K19*(INDEX('Ex post LI &amp; Eligibility Stats'!$A:$N,MATCH($A19,'Ex post LI &amp; Eligibility Stats'!$A:$A,0),MATCH('Program MW '!L$6,'Ex post LI &amp; Eligibility Stats'!$A$8:$N$8,0))/1000)</f>
        <v>0</v>
      </c>
      <c r="N19" s="251">
        <v>148</v>
      </c>
      <c r="O19" s="296">
        <f>N19*(INDEX('Ex ante LI &amp; Eligibility Stats'!$A:$M,MATCH('Program MW '!$A19,'Ex ante LI &amp; Eligibility Stats'!$A:$A,0),MATCH('Program MW '!O$6,'Ex ante LI &amp; Eligibility Stats'!$A$8:$M$8,0))/1000)</f>
        <v>3.7705705439999999</v>
      </c>
      <c r="P19" s="296">
        <f>N19*(INDEX('Ex post LI &amp; Eligibility Stats'!$A:$N,MATCH($A19,'Ex post LI &amp; Eligibility Stats'!$A:$A,0),MATCH('Program MW '!O$6,'Ex post LI &amp; Eligibility Stats'!$A$8:$N$8,0))/1000)</f>
        <v>2.859818064489057</v>
      </c>
      <c r="Q19" s="204">
        <v>165</v>
      </c>
      <c r="R19" s="515">
        <f>Q19*(INDEX('Ex ante LI &amp; Eligibility Stats'!$A:$M,MATCH('Program MW '!$A19,'Ex ante LI &amp; Eligibility Stats'!$A:$A,0),MATCH('Program MW '!R$6,'Ex ante LI &amp; Eligibility Stats'!$A$8:$M$8,0))/1000)</f>
        <v>4.2036766200000004</v>
      </c>
      <c r="S19" s="460">
        <f>Q19*(INDEX('Ex post LI &amp; Eligibility Stats'!$A:$N,MATCH($A19,'Ex post LI &amp; Eligibility Stats'!$A:$A,0),MATCH('Program MW '!R$6,'Ex post LI &amp; Eligibility Stats'!$A$8:$N$8,0))/1000)</f>
        <v>3.1883106800046916</v>
      </c>
      <c r="T19" s="10">
        <v>18875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5">
      <c r="A20" s="272" t="s">
        <v>143</v>
      </c>
      <c r="B20" s="275">
        <v>79211</v>
      </c>
      <c r="C20" s="296">
        <f>B20*(INDEX('Ex ante LI &amp; Eligibility Stats'!$A:$M,MATCH($A20,'Ex ante LI &amp; Eligibility Stats'!$A:$A,0),MATCH('Program MW '!C$6,'Ex ante LI &amp; Eligibility Stats'!$A$8:$M$8,0))/1000)</f>
        <v>2.6928004861874286</v>
      </c>
      <c r="D20" s="460">
        <f>B20*(INDEX('Ex post LI &amp; Eligibility Stats'!$A:$N,MATCH($A20,'Ex post LI &amp; Eligibility Stats'!$A:$A,0),MATCH('Program MW '!C$6,'Ex post LI &amp; Eligibility Stats'!$A$8:$N$8,0))/1000)</f>
        <v>5.0802640254084439</v>
      </c>
      <c r="E20" s="24">
        <v>79250</v>
      </c>
      <c r="F20" s="296">
        <f>E20*(INDEX('Ex ante LI &amp; Eligibility Stats'!$A:$M,MATCH($A20,'Ex ante LI &amp; Eligibility Stats'!$A:$A,0),MATCH('Program MW '!F$6,'Ex ante LI &amp; Eligibility Stats'!$A$8:$M$8,0))/1000)</f>
        <v>2.5876203026428568</v>
      </c>
      <c r="G20" s="460">
        <f>E20*(INDEX('Ex post LI &amp; Eligibility Stats'!$A:$N,MATCH($A20,'Ex post LI &amp; Eligibility Stats'!$A:$A,0),MATCH('Program MW '!F$6,'Ex post LI &amp; Eligibility Stats'!$A$8:$N$8,0))/1000)</f>
        <v>5.0827653231700038</v>
      </c>
      <c r="H20" s="24">
        <v>79191</v>
      </c>
      <c r="I20" s="296">
        <f>H20*(INDEX('Ex ante LI &amp; Eligibility Stats'!$A:$M,MATCH('Program MW '!$A20,'Ex ante LI &amp; Eligibility Stats'!$A:$A,0),MATCH('Program MW '!I$6,'Ex ante LI &amp; Eligibility Stats'!$A$8:$M$8,0))/1000)</f>
        <v>2.4641611190100003</v>
      </c>
      <c r="J20" s="460">
        <f>H20*(INDEX('Ex post LI &amp; Eligibility Stats'!$A:$N,MATCH($A20,'Ex post LI &amp; Eligibility Stats'!$A:$A,0),MATCH('Program MW '!I$6,'Ex post LI &amp; Eligibility Stats'!$A$8:$N$8,0))/1000)</f>
        <v>5.0789813086076441</v>
      </c>
      <c r="K20" s="24">
        <v>78756</v>
      </c>
      <c r="L20" s="296">
        <f>K20*(INDEX('Ex ante LI &amp; Eligibility Stats'!$A:$M,MATCH('Program MW '!$A20,'Ex ante LI &amp; Eligibility Stats'!$A:$A,0),MATCH('Program MW '!L$6,'Ex ante LI &amp; Eligibility Stats'!$A$8:$M$8,0))/1000)</f>
        <v>2.5197548362940978</v>
      </c>
      <c r="M20" s="460">
        <f>K20*(INDEX('Ex post LI &amp; Eligibility Stats'!$A:$N,MATCH($A20,'Ex post LI &amp; Eligibility Stats'!$A:$A,0),MATCH('Program MW '!L$6,'Ex post LI &amp; Eligibility Stats'!$A$8:$N$8,0))/1000)</f>
        <v>6.3152731654982208</v>
      </c>
      <c r="N20" s="24">
        <v>78553</v>
      </c>
      <c r="O20" s="296">
        <f>N20*(INDEX('Ex ante LI &amp; Eligibility Stats'!$A:$M,MATCH('Program MW '!$A20,'Ex ante LI &amp; Eligibility Stats'!$A:$A,0),MATCH('Program MW '!O$6,'Ex ante LI &amp; Eligibility Stats'!$A$8:$M$8,0))/1000)</f>
        <v>2.8622418377469501</v>
      </c>
      <c r="P20" s="460">
        <f>N20*(INDEX('Ex post LI &amp; Eligibility Stats'!$A:$N,MATCH($A20,'Ex post LI &amp; Eligibility Stats'!$A:$A,0),MATCH('Program MW '!O$6,'Ex post LI &amp; Eligibility Stats'!$A$8:$N$8,0))/1000)</f>
        <v>6.2989950349101242</v>
      </c>
      <c r="Q20" s="198">
        <v>78580</v>
      </c>
      <c r="R20" s="515">
        <f>Q20*(INDEX('Ex ante LI &amp; Eligibility Stats'!$A:$M,MATCH('Program MW '!$A20,'Ex ante LI &amp; Eligibility Stats'!$A:$A,0),MATCH('Program MW '!R$6,'Ex ante LI &amp; Eligibility Stats'!$A$8:$M$8,0))/1000)</f>
        <v>1.8343776064997253</v>
      </c>
      <c r="S20" s="460">
        <f>Q20*(INDEX('Ex post LI &amp; Eligibility Stats'!$A:$N,MATCH($A20,'Ex post LI &amp; Eligibility Stats'!$A:$A,0),MATCH('Program MW '!R$6,'Ex post LI &amp; Eligibility Stats'!$A$8:$N$8,0))/1000)</f>
        <v>6.3011601064661766</v>
      </c>
      <c r="T20" s="10">
        <v>1200000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x14ac:dyDescent="0.25">
      <c r="A21" s="271" t="s">
        <v>160</v>
      </c>
      <c r="B21" s="275">
        <v>11866</v>
      </c>
      <c r="C21" s="296">
        <v>0</v>
      </c>
      <c r="D21" s="460">
        <f>B21*(INDEX('Ex post LI &amp; Eligibility Stats'!$A:$N,MATCH($A21,'Ex post LI &amp; Eligibility Stats'!$A:$A,0),MATCH('Program MW '!C$6,'Ex post LI &amp; Eligibility Stats'!$A$8:$N$8,0))/1000)</f>
        <v>6.1779785537595613</v>
      </c>
      <c r="E21" s="24">
        <v>12885</v>
      </c>
      <c r="F21" s="296">
        <f>E21*(INDEX('Ex ante LI &amp; Eligibility Stats'!$A:$M,MATCH($A21,'Ex ante LI &amp; Eligibility Stats'!$A:$A,0),MATCH('Program MW '!F$6,'Ex ante LI &amp; Eligibility Stats'!$A$8:$M$8,0))/1000)</f>
        <v>0</v>
      </c>
      <c r="G21" s="460">
        <f>E21*(INDEX('Ex post LI &amp; Eligibility Stats'!$A:$N,MATCH($A21,'Ex post LI &amp; Eligibility Stats'!$A:$A,0),MATCH('Program MW '!F$6,'Ex post LI &amp; Eligibility Stats'!$A$8:$N$8,0))/1000)</f>
        <v>6.7085162367429589</v>
      </c>
      <c r="H21" s="24">
        <v>14183</v>
      </c>
      <c r="I21" s="296">
        <f>H21*(INDEX('Ex ante LI &amp; Eligibility Stats'!$A:$M,MATCH('Program MW '!$A21,'Ex ante LI &amp; Eligibility Stats'!$A:$A,0),MATCH('Program MW '!I$6,'Ex ante LI &amp; Eligibility Stats'!$A$8:$M$8,0))/1000)</f>
        <v>0</v>
      </c>
      <c r="J21" s="460">
        <f>H21*(INDEX('Ex post LI &amp; Eligibility Stats'!$A:$N,MATCH($A21,'Ex post LI &amp; Eligibility Stats'!$A:$A,0),MATCH('Program MW '!I$6,'Ex post LI &amp; Eligibility Stats'!$A$8:$N$8,0))/1000)</f>
        <v>7.3843139919072858</v>
      </c>
      <c r="K21" s="24">
        <v>15150</v>
      </c>
      <c r="L21" s="296">
        <f>K21*(INDEX('Ex ante LI &amp; Eligibility Stats'!$A:$M,MATCH('Program MW '!$A21,'Ex ante LI &amp; Eligibility Stats'!$A:$A,0),MATCH('Program MW '!L$6,'Ex ante LI &amp; Eligibility Stats'!$A$8:$M$8,0))/1000)</f>
        <v>4.1117374487699996</v>
      </c>
      <c r="M21" s="460">
        <f>K21*(INDEX('Ex post LI &amp; Eligibility Stats'!$A:$N,MATCH($A21,'Ex post LI &amp; Eligibility Stats'!$A:$A,0),MATCH('Program MW '!L$6,'Ex post LI &amp; Eligibility Stats'!$A$8:$N$8,0))/1000)</f>
        <v>6.3307223884759116</v>
      </c>
      <c r="N21" s="463">
        <v>15454</v>
      </c>
      <c r="O21" s="296">
        <f>N21*(INDEX('Ex ante LI &amp; Eligibility Stats'!$A:$M,MATCH('Program MW '!$A21,'Ex ante LI &amp; Eligibility Stats'!$A:$A,0),MATCH('Program MW '!O$6,'Ex ante LI &amp; Eligibility Stats'!$A$8:$M$8,0))/1000)</f>
        <v>4.6963441090100009</v>
      </c>
      <c r="P21" s="460">
        <f>N21*(INDEX('Ex post LI &amp; Eligibility Stats'!$A:$N,MATCH($A21,'Ex post LI &amp; Eligibility Stats'!$A:$A,0),MATCH('Program MW '!O$6,'Ex post LI &amp; Eligibility Stats'!$A$8:$N$8,0))/1000)</f>
        <v>6.4577547057100162</v>
      </c>
      <c r="Q21" s="198">
        <v>15651</v>
      </c>
      <c r="R21" s="515">
        <f>Q21*(INDEX('Ex ante LI &amp; Eligibility Stats'!$A:$M,MATCH('Program MW '!$A21,'Ex ante LI &amp; Eligibility Stats'!$A:$A,0),MATCH('Program MW '!R$6,'Ex ante LI &amp; Eligibility Stats'!$A$8:$M$8,0))/1000)</f>
        <v>3.2397084474678</v>
      </c>
      <c r="S21" s="460">
        <f>Q21*(INDEX('Ex post LI &amp; Eligibility Stats'!$A:$N,MATCH($A21,'Ex post LI &amp; Eligibility Stats'!$A:$A,0),MATCH('Program MW '!R$6,'Ex post LI &amp; Eligibility Stats'!$A$8:$N$8,0))/1000)</f>
        <v>6.5400749902334319</v>
      </c>
      <c r="T21" s="10">
        <v>120000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5">
      <c r="A22" s="271" t="s">
        <v>161</v>
      </c>
      <c r="B22" s="275">
        <v>3205</v>
      </c>
      <c r="C22" s="296">
        <f>B22*(INDEX('Ex ante LI &amp; Eligibility Stats'!$A:$M,MATCH($A22,'Ex ante LI &amp; Eligibility Stats'!$A:$A,0),MATCH('Program MW '!C$6,'Ex ante LI &amp; Eligibility Stats'!$A$8:$M$8,0))/1000)</f>
        <v>0</v>
      </c>
      <c r="D22" s="460">
        <f>B22*(INDEX('Ex post LI &amp; Eligibility Stats'!$A:$N,MATCH($A22,'Ex post LI &amp; Eligibility Stats'!$A:$A,0),MATCH('Program MW '!C$6,'Ex post LI &amp; Eligibility Stats'!$A$8:$N$8,0))/1000)</f>
        <v>4.1557421370625001</v>
      </c>
      <c r="E22" s="24">
        <v>3220</v>
      </c>
      <c r="F22" s="296">
        <f>E22*(INDEX('Ex ante LI &amp; Eligibility Stats'!$A:$M,MATCH($A22,'Ex ante LI &amp; Eligibility Stats'!$A:$A,0),MATCH('Program MW '!F$6,'Ex ante LI &amp; Eligibility Stats'!$A$8:$M$8,0))/1000)</f>
        <v>0</v>
      </c>
      <c r="G22" s="460">
        <f>E22*(INDEX('Ex post LI &amp; Eligibility Stats'!$A:$N,MATCH($A22,'Ex post LI &amp; Eligibility Stats'!$A:$A,0),MATCH('Program MW '!F$6,'Ex post LI &amp; Eligibility Stats'!$A$8:$N$8,0))/1000)</f>
        <v>4.1751917882500003</v>
      </c>
      <c r="H22" s="24">
        <v>3220</v>
      </c>
      <c r="I22" s="296">
        <f>H22*(INDEX('Ex ante LI &amp; Eligibility Stats'!$A:$M,MATCH('Program MW '!$A22,'Ex ante LI &amp; Eligibility Stats'!$A:$A,0),MATCH('Program MW '!I$6,'Ex ante LI &amp; Eligibility Stats'!$A$8:$M$8,0))/1000)</f>
        <v>0</v>
      </c>
      <c r="J22" s="460">
        <f>H22*(INDEX('Ex post LI &amp; Eligibility Stats'!$A:$N,MATCH($A22,'Ex post LI &amp; Eligibility Stats'!$A:$A,0),MATCH('Program MW '!I$6,'Ex post LI &amp; Eligibility Stats'!$A$8:$N$8,0))/1000)</f>
        <v>4.1751917882500003</v>
      </c>
      <c r="K22" s="24">
        <v>3290</v>
      </c>
      <c r="L22" s="296">
        <f>K22*(INDEX('Ex ante LI &amp; Eligibility Stats'!$A:$M,MATCH('Program MW '!$A22,'Ex ante LI &amp; Eligibility Stats'!$A:$A,0),MATCH('Program MW '!L$6,'Ex ante LI &amp; Eligibility Stats'!$A$8:$M$8,0))/1000)</f>
        <v>1.4279281750917436</v>
      </c>
      <c r="M22" s="460">
        <f>K22*(INDEX('Ex post LI &amp; Eligibility Stats'!$A:$N,MATCH($A22,'Ex post LI &amp; Eligibility Stats'!$A:$A,0),MATCH('Program MW '!L$6,'Ex post LI &amp; Eligibility Stats'!$A$8:$N$8,0))/1000)</f>
        <v>5.311980464220321</v>
      </c>
      <c r="N22" s="463">
        <v>3297</v>
      </c>
      <c r="O22" s="296">
        <f>N22*(INDEX('Ex ante LI &amp; Eligibility Stats'!$A:$M,MATCH('Program MW '!$A22,'Ex ante LI &amp; Eligibility Stats'!$A:$A,0),MATCH('Program MW '!O$6,'Ex ante LI &amp; Eligibility Stats'!$A$8:$M$8,0))/1000)</f>
        <v>1.8204680442988874</v>
      </c>
      <c r="P22" s="460">
        <f>N22*(INDEX('Ex post LI &amp; Eligibility Stats'!$A:$N,MATCH($A22,'Ex post LI &amp; Eligibility Stats'!$A:$A,0),MATCH('Program MW '!O$6,'Ex post LI &amp; Eligibility Stats'!$A$8:$N$8,0))/1000)</f>
        <v>5.3232825503144063</v>
      </c>
      <c r="Q22" s="198">
        <v>3304</v>
      </c>
      <c r="R22" s="515">
        <f>Q22*(INDEX('Ex ante LI &amp; Eligibility Stats'!$A:$M,MATCH('Program MW '!$A22,'Ex ante LI &amp; Eligibility Stats'!$A:$A,0),MATCH('Program MW '!R$6,'Ex ante LI &amp; Eligibility Stats'!$A$8:$M$8,0))/1000)</f>
        <v>1.3368832993984221</v>
      </c>
      <c r="S22" s="460">
        <f>Q22*(INDEX('Ex post LI &amp; Eligibility Stats'!$A:$N,MATCH($A22,'Ex post LI &amp; Eligibility Stats'!$A:$A,0),MATCH('Program MW '!R$6,'Ex post LI &amp; Eligibility Stats'!$A$8:$N$8,0))/1000)</f>
        <v>5.3345846364084926</v>
      </c>
      <c r="T22" s="10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5">
      <c r="A23" s="272" t="s">
        <v>151</v>
      </c>
      <c r="B23" s="275">
        <f>116666+364</f>
        <v>117030</v>
      </c>
      <c r="C23" s="296">
        <f>B23*(INDEX('Ex ante LI &amp; Eligibility Stats'!$A:$M,MATCH($A23,'Ex ante LI &amp; Eligibility Stats'!$A:$A,0),MATCH('Program MW '!C$6,'Ex ante LI &amp; Eligibility Stats'!$A$8:$M$8,0))/1000)</f>
        <v>1.4062031549764558</v>
      </c>
      <c r="D23" s="460">
        <f>B23*(INDEX('Ex post LI &amp; Eligibility Stats'!$A:$N,MATCH($A23,'Ex post LI &amp; Eligibility Stats'!$A:$A,0),MATCH('Program MW '!C$6,'Ex post LI &amp; Eligibility Stats'!$A$8:$N$8,0))/1000)</f>
        <v>20.393147932291029</v>
      </c>
      <c r="E23" s="24">
        <v>117090</v>
      </c>
      <c r="F23" s="296">
        <f>E23*(INDEX('Ex ante LI &amp; Eligibility Stats'!$A:$M,MATCH($A23,'Ex ante LI &amp; Eligibility Stats'!$A:$A,0),MATCH('Program MW '!F$6,'Ex ante LI &amp; Eligibility Stats'!$A$8:$M$8,0))/1000)</f>
        <v>1.4259445686021657</v>
      </c>
      <c r="G23" s="460">
        <f>E23*(INDEX('Ex post LI &amp; Eligibility Stats'!$A:$N,MATCH($A23,'Ex post LI &amp; Eligibility Stats'!$A:$A,0),MATCH('Program MW '!F$6,'Ex post LI &amp; Eligibility Stats'!$A$8:$N$8,0))/1000)</f>
        <v>20.403603276014326</v>
      </c>
      <c r="H23" s="24">
        <v>117018</v>
      </c>
      <c r="I23" s="296">
        <f>H23*(INDEX('Ex ante LI &amp; Eligibility Stats'!$A:$M,MATCH('Program MW '!$A23,'Ex ante LI &amp; Eligibility Stats'!$A:$A,0),MATCH('Program MW '!I$6,'Ex ante LI &amp; Eligibility Stats'!$A$8:$M$8,0))/1000)</f>
        <v>1.4540469330841774</v>
      </c>
      <c r="J23" s="460">
        <f>H23*(INDEX('Ex post LI &amp; Eligibility Stats'!$A:$N,MATCH($A23,'Ex post LI &amp; Eligibility Stats'!$A:$A,0),MATCH('Program MW '!I$6,'Ex post LI &amp; Eligibility Stats'!$A$8:$N$8,0))/1000)</f>
        <v>20.391056863546371</v>
      </c>
      <c r="K23" s="24">
        <v>116937</v>
      </c>
      <c r="L23" s="296">
        <v>0</v>
      </c>
      <c r="M23" s="460">
        <f>K23*(INDEX('Ex post LI &amp; Eligibility Stats'!$A:$N,MATCH($A23,'Ex post LI &amp; Eligibility Stats'!$A:$A,0),MATCH('Program MW '!L$6,'Ex post LI &amp; Eligibility Stats'!$A$8:$N$8,0))/1000)</f>
        <v>0</v>
      </c>
      <c r="N23" s="24">
        <v>116897</v>
      </c>
      <c r="O23" s="296">
        <v>0</v>
      </c>
      <c r="P23" s="460">
        <f>N23*(INDEX('Ex post LI &amp; Eligibility Stats'!$A:$N,MATCH($A23,'Ex post LI &amp; Eligibility Stats'!$A:$A,0),MATCH('Program MW '!O$6,'Ex post LI &amp; Eligibility Stats'!$A$8:$N$8,0))/1000)</f>
        <v>0</v>
      </c>
      <c r="Q23" s="198">
        <v>116918</v>
      </c>
      <c r="R23" s="515">
        <f>Q23*(INDEX('Ex ante LI &amp; Eligibility Stats'!$A:$M,MATCH('Program MW '!$A23,'Ex ante LI &amp; Eligibility Stats'!$A:$A,0),MATCH('Program MW '!R$6,'Ex ante LI &amp; Eligibility Stats'!$A$8:$M$8,0))/1000)</f>
        <v>0</v>
      </c>
      <c r="S23" s="460">
        <f>Q23*(INDEX('Ex post LI &amp; Eligibility Stats'!$A:$N,MATCH($A23,'Ex post LI &amp; Eligibility Stats'!$A:$A,0),MATCH('Program MW '!R$6,'Ex post LI &amp; Eligibility Stats'!$A$8:$N$8,0))/1000)</f>
        <v>0</v>
      </c>
      <c r="T23" s="10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5">
      <c r="A24" s="462" t="s">
        <v>208</v>
      </c>
      <c r="B24" s="366">
        <v>3866</v>
      </c>
      <c r="C24" s="296">
        <f>B24*(INDEX('Ex ante LI &amp; Eligibility Stats'!$A:$M,MATCH($A24,'Ex ante LI &amp; Eligibility Stats'!$A:$A,0),MATCH('Program MW '!C$6,'Ex ante LI &amp; Eligibility Stats'!$A$8:$M$8,0))/1000)</f>
        <v>0</v>
      </c>
      <c r="D24" s="460">
        <f>B24*(INDEX('Ex post LI &amp; Eligibility Stats'!$A:$N,MATCH($A24,'Ex post LI &amp; Eligibility Stats'!$A:$A,0),MATCH('Program MW '!C$6,'Ex post LI &amp; Eligibility Stats'!$A$8:$N$8,0))/1000)</f>
        <v>0</v>
      </c>
      <c r="E24" s="463">
        <v>4046</v>
      </c>
      <c r="F24" s="296">
        <f>E24*(INDEX('Ex ante LI &amp; Eligibility Stats'!$A:$M,MATCH($A24,'Ex ante LI &amp; Eligibility Stats'!$A:$A,0),MATCH('Program MW '!F$6,'Ex ante LI &amp; Eligibility Stats'!$A$8:$M$8,0))/1000)</f>
        <v>0</v>
      </c>
      <c r="G24" s="460">
        <f>E24*(INDEX('Ex post LI &amp; Eligibility Stats'!$A:$N,MATCH($A24,'Ex post LI &amp; Eligibility Stats'!$A:$A,0),MATCH('Program MW '!F$6,'Ex post LI &amp; Eligibility Stats'!$A$8:$N$8,0))/1000)</f>
        <v>0</v>
      </c>
      <c r="H24" s="24">
        <v>4269</v>
      </c>
      <c r="I24" s="296">
        <f>H24*(INDEX('Ex ante LI &amp; Eligibility Stats'!$A:$M,MATCH('Program MW '!$A24,'Ex ante LI &amp; Eligibility Stats'!$A:$A,0),MATCH('Program MW '!I$6,'Ex ante LI &amp; Eligibility Stats'!$A$8:$M$8,0))/1000)</f>
        <v>0</v>
      </c>
      <c r="J24" s="460">
        <f>H24*(INDEX('Ex post LI &amp; Eligibility Stats'!$A:$N,MATCH($A24,'Ex post LI &amp; Eligibility Stats'!$A:$A,0),MATCH('Program MW '!I$6,'Ex post LI &amp; Eligibility Stats'!$A$8:$N$8,0))/1000)</f>
        <v>0</v>
      </c>
      <c r="K24" s="24">
        <v>4406</v>
      </c>
      <c r="L24" s="296">
        <f>K24*(INDEX('Ex ante LI &amp; Eligibility Stats'!$A:$M,MATCH('Program MW '!$A24,'Ex ante LI &amp; Eligibility Stats'!$A:$A,0),MATCH('Program MW '!L$6,'Ex ante LI &amp; Eligibility Stats'!$A$8:$M$8,0))/1000)</f>
        <v>0.53061784572720005</v>
      </c>
      <c r="M24" s="460">
        <f>K24*(INDEX('Ex post LI &amp; Eligibility Stats'!$A:$N,MATCH($A24,'Ex post LI &amp; Eligibility Stats'!$A:$A,0),MATCH('Program MW '!L$6,'Ex post LI &amp; Eligibility Stats'!$A$8:$N$8,0))/1000)</f>
        <v>0.75150690903663631</v>
      </c>
      <c r="N24" s="24">
        <v>4512</v>
      </c>
      <c r="O24" s="296">
        <f>N24*(INDEX('Ex ante LI &amp; Eligibility Stats'!$A:$M,MATCH('Program MW '!$A24,'Ex ante LI &amp; Eligibility Stats'!$A:$A,0),MATCH('Program MW '!O$6,'Ex ante LI &amp; Eligibility Stats'!$A$8:$M$8,0))/1000)</f>
        <v>0.62809406904959986</v>
      </c>
      <c r="P24" s="460">
        <f>N24*(INDEX('Ex post LI &amp; Eligibility Stats'!$A:$N,MATCH($A24,'Ex post LI &amp; Eligibility Stats'!$A:$A,0),MATCH('Program MW '!O$6,'Ex post LI &amp; Eligibility Stats'!$A$8:$N$8,0))/1000)</f>
        <v>0.76958673934936517</v>
      </c>
      <c r="Q24" s="198">
        <v>4647</v>
      </c>
      <c r="R24" s="515">
        <f>Q24*(INDEX('Ex ante LI &amp; Eligibility Stats'!$A:$M,MATCH('Program MW '!$A24,'Ex ante LI &amp; Eligibility Stats'!$A:$A,0),MATCH('Program MW '!R$6,'Ex ante LI &amp; Eligibility Stats'!$A$8:$M$8,0))/1000)</f>
        <v>0.59137795515540004</v>
      </c>
      <c r="S24" s="460">
        <f>Q24*(INDEX('Ex post LI &amp; Eligibility Stats'!$A:$N,MATCH($A24,'Ex post LI &amp; Eligibility Stats'!$A:$A,0),MATCH('Program MW '!R$6,'Ex post LI &amp; Eligibility Stats'!$A$8:$N$8,0))/1000)</f>
        <v>0.79261293833255764</v>
      </c>
      <c r="T24" s="10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5">
      <c r="A25" s="272" t="s">
        <v>79</v>
      </c>
      <c r="B25" s="276">
        <v>1</v>
      </c>
      <c r="C25" s="297">
        <f>B25*(INDEX('Ex ante LI &amp; Eligibility Stats'!$A:$M,MATCH($A25,'Ex ante LI &amp; Eligibility Stats'!$A:$A,0),MATCH('Program MW '!C$6,'Ex ante LI &amp; Eligibility Stats'!$A$8:$M$8,0))/1000)</f>
        <v>0</v>
      </c>
      <c r="D25" s="461">
        <f>B25*(INDEX('Ex post LI &amp; Eligibility Stats'!$A:$N,MATCH($A25,'Ex post LI &amp; Eligibility Stats'!$A:$A,0),MATCH('Program MW '!C$6,'Ex post LI &amp; Eligibility Stats'!$A$8:$N$8,0))/1000)</f>
        <v>0</v>
      </c>
      <c r="E25" s="26">
        <v>1</v>
      </c>
      <c r="F25" s="297">
        <f>E25*(INDEX('Ex ante LI &amp; Eligibility Stats'!$A:$M,MATCH($A25,'Ex ante LI &amp; Eligibility Stats'!$A:$A,0),MATCH('Program MW '!F$6,'Ex ante LI &amp; Eligibility Stats'!$A$8:$M$8,0))/1000)</f>
        <v>0</v>
      </c>
      <c r="G25" s="483">
        <f>E25*(INDEX('Ex post LI &amp; Eligibility Stats'!$A:$N,MATCH($A25,'Ex post LI &amp; Eligibility Stats'!$A:$A,0),MATCH('Program MW '!F$6,'Ex post LI &amp; Eligibility Stats'!$A$8:$N$8,0))/1000)</f>
        <v>0</v>
      </c>
      <c r="H25" s="26">
        <v>1</v>
      </c>
      <c r="I25" s="297">
        <f>H25*(INDEX('Ex ante LI &amp; Eligibility Stats'!$A:$M,MATCH('Program MW '!$A25,'Ex ante LI &amp; Eligibility Stats'!$A:$A,0),MATCH('Program MW '!I$6,'Ex ante LI &amp; Eligibility Stats'!$A$8:$M$8,0))/1000)</f>
        <v>0</v>
      </c>
      <c r="J25" s="461">
        <f>H25*(INDEX('Ex post LI &amp; Eligibility Stats'!$A:$N,MATCH($A25,'Ex post LI &amp; Eligibility Stats'!$A:$A,0),MATCH('Program MW '!I$6,'Ex post LI &amp; Eligibility Stats'!$A$8:$N$8,0))/1000)</f>
        <v>0</v>
      </c>
      <c r="K25" s="26">
        <v>1</v>
      </c>
      <c r="L25" s="297">
        <f>K25*(INDEX('Ex ante LI &amp; Eligibility Stats'!$A:$M,MATCH('Program MW '!$A25,'Ex ante LI &amp; Eligibility Stats'!$A:$A,0),MATCH('Program MW '!L$6,'Ex ante LI &amp; Eligibility Stats'!$A$8:$M$8,0))/1000)</f>
        <v>0</v>
      </c>
      <c r="M25" s="461">
        <f>K25*(INDEX('Ex post LI &amp; Eligibility Stats'!$A:$N,MATCH($A25,'Ex post LI &amp; Eligibility Stats'!$A:$A,0),MATCH('Program MW '!L$6,'Ex post LI &amp; Eligibility Stats'!$A$8:$N$8,0))/1000)</f>
        <v>0.24653218400000007</v>
      </c>
      <c r="N25" s="26">
        <v>1</v>
      </c>
      <c r="O25" s="296">
        <f>N25*(INDEX('Ex ante LI &amp; Eligibility Stats'!$A:$M,MATCH('Program MW '!$A25,'Ex ante LI &amp; Eligibility Stats'!$A:$A,0),MATCH('Program MW '!O$6,'Ex ante LI &amp; Eligibility Stats'!$A$8:$M$8,0))/1000)</f>
        <v>0.52441090000000001</v>
      </c>
      <c r="P25" s="461">
        <f>N25*(INDEX('Ex post LI &amp; Eligibility Stats'!$A:$N,MATCH($A25,'Ex post LI &amp; Eligibility Stats'!$A:$A,0),MATCH('Program MW '!O$6,'Ex post LI &amp; Eligibility Stats'!$A$8:$N$8,0))/1000)</f>
        <v>0.24653218400000007</v>
      </c>
      <c r="Q25" s="200">
        <v>1</v>
      </c>
      <c r="R25" s="515">
        <f>Q25*(INDEX('Ex ante LI &amp; Eligibility Stats'!$A:$M,MATCH('Program MW '!$A25,'Ex ante LI &amp; Eligibility Stats'!$A:$A,0),MATCH('Program MW '!R$6,'Ex ante LI &amp; Eligibility Stats'!$A$8:$M$8,0))/1000)</f>
        <v>0.54394959999999992</v>
      </c>
      <c r="S25" s="461">
        <f>Q25*(INDEX('Ex post LI &amp; Eligibility Stats'!$A:$N,MATCH($A25,'Ex post LI &amp; Eligibility Stats'!$A:$A,0),MATCH('Program MW '!R$6,'Ex post LI &amp; Eligibility Stats'!$A$8:$N$8,0))/1000)</f>
        <v>0.24653218400000007</v>
      </c>
      <c r="T25" s="10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21.75" customHeight="1" thickBot="1" x14ac:dyDescent="0.35">
      <c r="A26" s="322" t="s">
        <v>32</v>
      </c>
      <c r="B26" s="273">
        <f t="shared" ref="B26:S26" si="1">SUM(B12:B25)</f>
        <v>254671</v>
      </c>
      <c r="C26" s="306">
        <f t="shared" si="1"/>
        <v>17.228289941711811</v>
      </c>
      <c r="D26" s="304">
        <f t="shared" si="1"/>
        <v>76.297929388641123</v>
      </c>
      <c r="E26" s="1">
        <f t="shared" si="1"/>
        <v>255900</v>
      </c>
      <c r="F26" s="482">
        <f t="shared" si="1"/>
        <v>17.783474810868764</v>
      </c>
      <c r="G26" s="484">
        <f t="shared" si="1"/>
        <v>76.755006401995573</v>
      </c>
      <c r="H26" s="1">
        <f t="shared" si="1"/>
        <v>251149</v>
      </c>
      <c r="I26" s="482">
        <f t="shared" si="1"/>
        <v>19.207145259119322</v>
      </c>
      <c r="J26" s="484">
        <f t="shared" si="1"/>
        <v>73.604720493728834</v>
      </c>
      <c r="K26" s="1">
        <f t="shared" si="1"/>
        <v>251828</v>
      </c>
      <c r="L26" s="482">
        <f t="shared" si="1"/>
        <v>12.44584029531919</v>
      </c>
      <c r="M26" s="484">
        <f t="shared" si="1"/>
        <v>29.373304714561751</v>
      </c>
      <c r="N26" s="1">
        <f t="shared" si="1"/>
        <v>252284</v>
      </c>
      <c r="O26" s="487">
        <f t="shared" si="1"/>
        <v>28.368686287683779</v>
      </c>
      <c r="P26" s="490">
        <f t="shared" si="1"/>
        <v>36.052932755064361</v>
      </c>
      <c r="Q26" s="1">
        <f t="shared" si="1"/>
        <v>252678</v>
      </c>
      <c r="R26" s="510">
        <f t="shared" si="1"/>
        <v>24.29485121889115</v>
      </c>
      <c r="S26" s="513">
        <f t="shared" si="1"/>
        <v>36.240803719741436</v>
      </c>
      <c r="T26" s="11"/>
      <c r="U26" s="12"/>
      <c r="V26" s="12"/>
      <c r="W26" s="14"/>
      <c r="X26" s="12"/>
      <c r="Y26" s="12"/>
      <c r="Z26" s="12"/>
      <c r="AA26" s="12"/>
      <c r="AB26" s="12"/>
      <c r="AC26" s="12"/>
      <c r="AD26" s="12"/>
      <c r="AE26" s="12"/>
    </row>
    <row r="27" spans="1:31" ht="14" thickTop="1" thickBot="1" x14ac:dyDescent="0.35">
      <c r="A27" s="332" t="s">
        <v>23</v>
      </c>
      <c r="B27" s="4">
        <f t="shared" ref="B27:S27" si="2">+B10+B26</f>
        <v>254677</v>
      </c>
      <c r="C27" s="307">
        <f t="shared" si="2"/>
        <v>17.68524492571181</v>
      </c>
      <c r="D27" s="305">
        <f t="shared" si="2"/>
        <v>78.151742338641128</v>
      </c>
      <c r="E27" s="4">
        <f t="shared" si="2"/>
        <v>255906</v>
      </c>
      <c r="F27" s="307">
        <f t="shared" si="2"/>
        <v>18.065760362868765</v>
      </c>
      <c r="G27" s="307">
        <f t="shared" si="2"/>
        <v>78.608819351995578</v>
      </c>
      <c r="H27" s="4">
        <f t="shared" si="2"/>
        <v>251155</v>
      </c>
      <c r="I27" s="307">
        <f t="shared" si="2"/>
        <v>19.737740295119323</v>
      </c>
      <c r="J27" s="485">
        <f t="shared" si="2"/>
        <v>75.45853344372884</v>
      </c>
      <c r="K27" s="4">
        <f t="shared" si="2"/>
        <v>251834</v>
      </c>
      <c r="L27" s="307">
        <f t="shared" si="2"/>
        <v>13.53067353531919</v>
      </c>
      <c r="M27" s="486">
        <f t="shared" si="2"/>
        <v>30.69939666456175</v>
      </c>
      <c r="N27" s="4">
        <f t="shared" si="2"/>
        <v>252290</v>
      </c>
      <c r="O27" s="488">
        <f t="shared" si="2"/>
        <v>29.461414687683778</v>
      </c>
      <c r="P27" s="489">
        <f t="shared" si="2"/>
        <v>37.37902470506436</v>
      </c>
      <c r="Q27" s="4">
        <f t="shared" si="2"/>
        <v>252684</v>
      </c>
      <c r="R27" s="516">
        <f t="shared" si="2"/>
        <v>25.18609959489115</v>
      </c>
      <c r="S27" s="514">
        <f t="shared" si="2"/>
        <v>37.566895669741434</v>
      </c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3.5" thickTop="1" x14ac:dyDescent="0.3">
      <c r="A28" s="333"/>
      <c r="B28" s="163"/>
      <c r="C28" s="161"/>
      <c r="D28" s="162"/>
      <c r="E28" s="163"/>
      <c r="F28" s="161"/>
      <c r="G28" s="164"/>
      <c r="H28" s="163"/>
      <c r="I28" s="161"/>
      <c r="J28" s="164"/>
      <c r="K28" s="163"/>
      <c r="L28" s="161"/>
      <c r="M28" s="164"/>
      <c r="N28" s="163"/>
      <c r="O28" s="161"/>
      <c r="P28" s="165"/>
      <c r="Q28" s="163"/>
      <c r="R28" s="161"/>
      <c r="S28" s="165"/>
      <c r="T28" s="16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s="17" customFormat="1" x14ac:dyDescent="0.25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31" s="17" customFormat="1" hidden="1" x14ac:dyDescent="0.25">
      <c r="B30" s="96"/>
      <c r="C30" s="96">
        <f>C4+6</f>
        <v>8</v>
      </c>
      <c r="D30" s="96">
        <f>D4+6</f>
        <v>8</v>
      </c>
      <c r="E30" s="96"/>
      <c r="F30" s="96">
        <f>F4+6</f>
        <v>9</v>
      </c>
      <c r="G30" s="96">
        <f>G4+6</f>
        <v>9</v>
      </c>
      <c r="H30" s="96"/>
      <c r="I30" s="96">
        <f>I4+6</f>
        <v>10</v>
      </c>
      <c r="J30" s="96">
        <f>J4+6</f>
        <v>10</v>
      </c>
      <c r="K30" s="96"/>
      <c r="L30" s="96">
        <f>L4+6</f>
        <v>11</v>
      </c>
      <c r="M30" s="96">
        <f>M4+6</f>
        <v>11</v>
      </c>
      <c r="N30" s="96"/>
      <c r="O30" s="96">
        <f>O4+6</f>
        <v>12</v>
      </c>
      <c r="P30" s="96">
        <f>P4+6</f>
        <v>12</v>
      </c>
      <c r="Q30" s="96"/>
      <c r="R30" s="96">
        <f>R4+6</f>
        <v>13</v>
      </c>
      <c r="S30" s="96">
        <f>S4+6</f>
        <v>13</v>
      </c>
    </row>
    <row r="31" spans="1:31" s="17" customFormat="1" ht="13" x14ac:dyDescent="0.3">
      <c r="A31" s="160"/>
      <c r="B31" s="309"/>
      <c r="C31" s="309" t="s">
        <v>6</v>
      </c>
      <c r="D31" s="567"/>
      <c r="E31" s="309"/>
      <c r="F31" s="309" t="s">
        <v>42</v>
      </c>
      <c r="G31" s="309"/>
      <c r="H31" s="309"/>
      <c r="I31" s="309" t="s">
        <v>43</v>
      </c>
      <c r="J31" s="309"/>
      <c r="K31" s="309"/>
      <c r="L31" s="309" t="s">
        <v>9</v>
      </c>
      <c r="M31" s="309"/>
      <c r="N31" s="309"/>
      <c r="O31" s="309" t="s">
        <v>44</v>
      </c>
      <c r="P31" s="309"/>
      <c r="Q31" s="309"/>
      <c r="R31" s="309" t="s">
        <v>11</v>
      </c>
      <c r="S31" s="309"/>
      <c r="T31" s="334"/>
      <c r="U31" s="334"/>
    </row>
    <row r="32" spans="1:31" s="17" customFormat="1" ht="40.15" customHeight="1" x14ac:dyDescent="0.3">
      <c r="A32" s="279" t="s">
        <v>21</v>
      </c>
      <c r="B32" s="335" t="s">
        <v>15</v>
      </c>
      <c r="C32" s="336" t="s">
        <v>217</v>
      </c>
      <c r="D32" s="337" t="s">
        <v>216</v>
      </c>
      <c r="E32" s="335" t="s">
        <v>15</v>
      </c>
      <c r="F32" s="336" t="s">
        <v>217</v>
      </c>
      <c r="G32" s="337" t="s">
        <v>216</v>
      </c>
      <c r="H32" s="335" t="s">
        <v>15</v>
      </c>
      <c r="I32" s="336" t="s">
        <v>92</v>
      </c>
      <c r="J32" s="337" t="s">
        <v>93</v>
      </c>
      <c r="K32" s="335" t="s">
        <v>15</v>
      </c>
      <c r="L32" s="336" t="s">
        <v>92</v>
      </c>
      <c r="M32" s="337" t="s">
        <v>93</v>
      </c>
      <c r="N32" s="335" t="s">
        <v>15</v>
      </c>
      <c r="O32" s="336" t="s">
        <v>92</v>
      </c>
      <c r="P32" s="337" t="s">
        <v>93</v>
      </c>
      <c r="Q32" s="335" t="s">
        <v>15</v>
      </c>
      <c r="R32" s="336" t="s">
        <v>92</v>
      </c>
      <c r="S32" s="337" t="s">
        <v>93</v>
      </c>
      <c r="T32" s="293" t="s">
        <v>144</v>
      </c>
      <c r="U32" s="18"/>
      <c r="V32" s="19"/>
    </row>
    <row r="33" spans="1:31" s="17" customFormat="1" ht="13" x14ac:dyDescent="0.3">
      <c r="A33" s="279" t="s">
        <v>22</v>
      </c>
      <c r="B33" s="335"/>
      <c r="C33" s="338"/>
      <c r="D33" s="339"/>
      <c r="E33" s="335"/>
      <c r="F33" s="338"/>
      <c r="G33" s="339"/>
      <c r="H33" s="335"/>
      <c r="I33" s="338"/>
      <c r="J33" s="338"/>
      <c r="K33" s="335"/>
      <c r="L33" s="338"/>
      <c r="M33" s="339"/>
      <c r="N33" s="335"/>
      <c r="O33" s="338"/>
      <c r="P33" s="339"/>
      <c r="Q33" s="335"/>
      <c r="R33" s="338"/>
      <c r="S33" s="339"/>
      <c r="T33" s="331"/>
      <c r="U33" s="18"/>
    </row>
    <row r="34" spans="1:31" s="17" customFormat="1" x14ac:dyDescent="0.25">
      <c r="A34" s="150" t="s">
        <v>220</v>
      </c>
      <c r="B34" s="207">
        <v>6</v>
      </c>
      <c r="C34" s="562">
        <f>B34*(INDEX('Ex ante LI &amp; Eligibility Stats'!$A:$M,MATCH($A34,'Ex ante LI &amp; Eligibility Stats'!$A:$A,0),MATCH('Program MW '!C$31,'Ex ante LI &amp; Eligibility Stats'!$A$8:$M$8,0))/1000)</f>
        <v>0.72637993199999995</v>
      </c>
      <c r="D34" s="568">
        <f>B34*(INDEX('Ex post LI &amp; Eligibility Stats'!$A:$N,MATCH($A34,'Ex post LI &amp; Eligibility Stats'!$A:$A,0),MATCH('Program MW '!C$31,'Ex post LI &amp; Eligibility Stats'!$A$8:$N$8,0))/1000)</f>
        <v>1.3260919499999999</v>
      </c>
      <c r="E34" s="198">
        <v>6</v>
      </c>
      <c r="F34" s="296">
        <f>E34*(INDEX('Ex ante LI &amp; Eligibility Stats'!$A:$M,MATCH($A34,'Ex ante LI &amp; Eligibility Stats'!$A:$A,0),MATCH('Program MW '!F$31,'Ex ante LI &amp; Eligibility Stats'!$A$8:$M$8,0))/1000)</f>
        <v>0.68256072000000001</v>
      </c>
      <c r="G34" s="296">
        <f>E34*(INDEX('Ex post LI &amp; Eligibility Stats'!$A:$N,MATCH($A34,'Ex post LI &amp; Eligibility Stats'!$A:$A,0),MATCH('Program MW '!F$31,'Ex post LI &amp; Eligibility Stats'!$A$8:$N$8,0))/1000)</f>
        <v>1.3260919499999999</v>
      </c>
      <c r="H34" s="198">
        <v>0</v>
      </c>
      <c r="I34" s="321">
        <f>H34*(INDEX('Ex ante LI &amp; Eligibility Stats'!$A:$M,MATCH($A34,'Ex ante LI &amp; Eligibility Stats'!$A:$A,0),MATCH('Program MW '!I$31,'Ex ante LI &amp; Eligibility Stats'!$A$8:$M$8,0))/1000)</f>
        <v>0</v>
      </c>
      <c r="J34" s="321">
        <f>H34*(INDEX('Ex post LI &amp; Eligibility Stats'!$A:$N,MATCH($A34,'Ex post LI &amp; Eligibility Stats'!$A:$A,0),MATCH('Program MW '!I$31,'Ex post LI &amp; Eligibility Stats'!$A$8:$N$8,0))/1000)</f>
        <v>0</v>
      </c>
      <c r="K34" s="206">
        <v>0</v>
      </c>
      <c r="L34" s="321">
        <f>K34*(INDEX('Ex ante LI &amp; Eligibility Stats'!$A:$M,MATCH($A34,'Ex ante LI &amp; Eligibility Stats'!$A:$A,0),MATCH('Program MW '!L$31,'Ex ante LI &amp; Eligibility Stats'!$A$8:$M$8,0))/1000)</f>
        <v>0</v>
      </c>
      <c r="M34" s="321">
        <f>K34*(INDEX('Ex post LI &amp; Eligibility Stats'!$A:$N,MATCH($A34,'Ex post LI &amp; Eligibility Stats'!$A:$A,0),MATCH('Program MW '!L$31,'Ex post LI &amp; Eligibility Stats'!$A$8:$N$8,0))/1000)</f>
        <v>0</v>
      </c>
      <c r="N34" s="198">
        <v>0</v>
      </c>
      <c r="O34" s="321">
        <f>N34*(INDEX('Ex ante LI &amp; Eligibility Stats'!$A:$M,MATCH($A34,'Ex ante LI &amp; Eligibility Stats'!$A:$A,0),MATCH('Program MW '!O$31,'Ex ante LI &amp; Eligibility Stats'!$A$8:$M$8,0))/1000)</f>
        <v>0</v>
      </c>
      <c r="P34" s="321">
        <f>N34*(INDEX('Ex post LI &amp; Eligibility Stats'!$A:$N,MATCH($A34,'Ex post LI &amp; Eligibility Stats'!$A:$A,0),MATCH('Program MW '!O$31,'Ex post LI &amp; Eligibility Stats'!$A$8:$N$8,0))/1000)</f>
        <v>0</v>
      </c>
      <c r="Q34" s="198">
        <v>0</v>
      </c>
      <c r="R34" s="321">
        <f>Q34*(INDEX('Ex ante LI &amp; Eligibility Stats'!$A:$M,MATCH($A34,'Ex ante LI &amp; Eligibility Stats'!$A:$A,0),MATCH('Program MW '!R$31,'Ex ante LI &amp; Eligibility Stats'!$A$8:$M$8,0))/1000)</f>
        <v>0</v>
      </c>
      <c r="S34" s="302">
        <f>Q34*(INDEX('Ex post LI &amp; Eligibility Stats'!$A:$N,MATCH($A34,'Ex post LI &amp; Eligibility Stats'!$A:$A,0),MATCH('Program MW '!R$31,'Ex post LI &amp; Eligibility Stats'!$A$8:$N$8,0))/1000)</f>
        <v>0</v>
      </c>
      <c r="T34" s="10">
        <v>5276</v>
      </c>
      <c r="U34" s="18"/>
    </row>
    <row r="35" spans="1:31" s="17" customFormat="1" ht="13.5" thickBot="1" x14ac:dyDescent="0.35">
      <c r="A35" s="322" t="s">
        <v>20</v>
      </c>
      <c r="B35" s="270">
        <f t="shared" ref="B35:K35" si="3">SUM(B34:B34)</f>
        <v>6</v>
      </c>
      <c r="C35" s="581">
        <f t="shared" si="3"/>
        <v>0.72637993199999995</v>
      </c>
      <c r="D35" s="582">
        <f t="shared" si="3"/>
        <v>1.3260919499999999</v>
      </c>
      <c r="E35" s="203">
        <v>6</v>
      </c>
      <c r="F35" s="635">
        <f t="shared" si="3"/>
        <v>0.68256072000000001</v>
      </c>
      <c r="G35" s="636">
        <f t="shared" si="3"/>
        <v>1.3260919499999999</v>
      </c>
      <c r="H35" s="203">
        <f t="shared" si="3"/>
        <v>0</v>
      </c>
      <c r="I35" s="3">
        <f t="shared" si="3"/>
        <v>0</v>
      </c>
      <c r="J35" s="2">
        <f t="shared" si="3"/>
        <v>0</v>
      </c>
      <c r="K35" s="203">
        <f t="shared" si="3"/>
        <v>0</v>
      </c>
      <c r="L35" s="3">
        <f t="shared" ref="L35:S35" si="4">SUM(L34:L34)</f>
        <v>0</v>
      </c>
      <c r="M35" s="2">
        <f t="shared" si="4"/>
        <v>0</v>
      </c>
      <c r="N35" s="203">
        <f t="shared" si="4"/>
        <v>0</v>
      </c>
      <c r="O35" s="3">
        <f t="shared" si="4"/>
        <v>0</v>
      </c>
      <c r="P35" s="2">
        <f t="shared" si="4"/>
        <v>0</v>
      </c>
      <c r="Q35" s="203">
        <f t="shared" si="4"/>
        <v>0</v>
      </c>
      <c r="R35" s="3">
        <f t="shared" si="4"/>
        <v>0</v>
      </c>
      <c r="S35" s="2">
        <f t="shared" si="4"/>
        <v>0</v>
      </c>
      <c r="T35" s="11"/>
      <c r="U35" s="18"/>
    </row>
    <row r="36" spans="1:31" s="17" customFormat="1" ht="13.5" thickTop="1" x14ac:dyDescent="0.3">
      <c r="A36" s="279" t="s">
        <v>94</v>
      </c>
      <c r="B36" s="329"/>
      <c r="C36" s="326"/>
      <c r="D36" s="325"/>
      <c r="E36" s="329"/>
      <c r="F36" s="326"/>
      <c r="G36" s="325"/>
      <c r="H36" s="329"/>
      <c r="I36" s="326"/>
      <c r="J36" s="325"/>
      <c r="K36" s="329"/>
      <c r="L36" s="326"/>
      <c r="M36" s="325"/>
      <c r="N36" s="329"/>
      <c r="O36" s="326"/>
      <c r="P36" s="325"/>
      <c r="Q36" s="329"/>
      <c r="R36" s="326"/>
      <c r="S36" s="330"/>
      <c r="T36" s="331"/>
      <c r="U36" s="18"/>
    </row>
    <row r="37" spans="1:31" s="17" customFormat="1" x14ac:dyDescent="0.25">
      <c r="A37" s="97" t="s">
        <v>209</v>
      </c>
      <c r="B37" s="198">
        <v>13865</v>
      </c>
      <c r="C37" s="296">
        <f>B37*(INDEX('Ex ante LI &amp; Eligibility Stats'!$A:$M,MATCH($A37,'Ex ante LI &amp; Eligibility Stats'!$A:$A,0),MATCH('Program MW '!C$31,'Ex ante LI &amp; Eligibility Stats'!$A$8:$M$8,0))/1000)</f>
        <v>5.6774649448841803</v>
      </c>
      <c r="D37" s="296">
        <f>B37*(INDEX('Ex post LI &amp; Eligibility Stats'!$A:$N,MATCH($A37,'Ex post LI &amp; Eligibility Stats'!$A:$A,0),MATCH('Program MW '!C$31,'Ex post LI &amp; Eligibility Stats'!$A$8:$N$8,0))/1000)</f>
        <v>2.831859439857304</v>
      </c>
      <c r="E37" s="198">
        <v>13897</v>
      </c>
      <c r="F37" s="515">
        <f>E37*(INDEX('Ex ante LI &amp; Eligibility Stats'!$A:$M,MATCH($A37,'Ex ante LI &amp; Eligibility Stats'!$A:$A,0),MATCH('Program MW '!F$31,'Ex ante LI &amp; Eligibility Stats'!$A$8:$M$8,0))/1000)</f>
        <v>9.4415972398102284</v>
      </c>
      <c r="G37" s="515">
        <f>E37*(INDEX('Ex post LI &amp; Eligibility Stats'!$A:$N,MATCH($A37,'Ex post LI &amp; Eligibility Stats'!$A:$A,0),MATCH('Program MW '!F$31,'Ex post LI &amp; Eligibility Stats'!$A$8:$N$8,0))/1000)</f>
        <v>2.8383952856615187</v>
      </c>
      <c r="H37" s="198">
        <v>0</v>
      </c>
      <c r="I37" s="321">
        <f>H37*(INDEX('Ex ante LI &amp; Eligibility Stats'!$A:$M,MATCH($A37,'Ex ante LI &amp; Eligibility Stats'!$A:$A,0),MATCH('Program MW '!I$31,'Ex ante LI &amp; Eligibility Stats'!$A$8:$M$8,0))/1000)</f>
        <v>0</v>
      </c>
      <c r="J37" s="321">
        <f>H37*(INDEX('Ex post LI &amp; Eligibility Stats'!$A:$N,MATCH($A37,'Ex post LI &amp; Eligibility Stats'!$A:$A,0),MATCH('Program MW '!I$31,'Ex post LI &amp; Eligibility Stats'!$A$8:$N$8,0))/1000)</f>
        <v>0</v>
      </c>
      <c r="K37" s="198">
        <v>0</v>
      </c>
      <c r="L37" s="321">
        <f>K37*(INDEX('Ex ante LI &amp; Eligibility Stats'!$A:$M,MATCH($A37,'Ex ante LI &amp; Eligibility Stats'!$A:$A,0),MATCH('Program MW '!L$31,'Ex ante LI &amp; Eligibility Stats'!$A$8:$M$8,0))/1000)</f>
        <v>0</v>
      </c>
      <c r="M37" s="321">
        <f>K37*(INDEX('Ex post LI &amp; Eligibility Stats'!$A:$N,MATCH($A37,'Ex post LI &amp; Eligibility Stats'!$A:$A,0),MATCH('Program MW '!L$31,'Ex post LI &amp; Eligibility Stats'!$A$8:$N$8,0))/1000)</f>
        <v>0</v>
      </c>
      <c r="N37" s="198">
        <v>0</v>
      </c>
      <c r="O37" s="321">
        <f>N37*(INDEX('Ex ante LI &amp; Eligibility Stats'!$A:$M,MATCH($A37,'Ex ante LI &amp; Eligibility Stats'!$A:$A,0),MATCH('Program MW '!O$31,'Ex ante LI &amp; Eligibility Stats'!$A$8:$M$8,0))/1000)</f>
        <v>0</v>
      </c>
      <c r="P37" s="301">
        <f>N37*(INDEX('Ex post LI &amp; Eligibility Stats'!$A:$N,MATCH($A37,'Ex post LI &amp; Eligibility Stats'!$A:$A,0),MATCH('Program MW '!O$31,'Ex post LI &amp; Eligibility Stats'!$A$8:$N$8,0))/1000)</f>
        <v>0</v>
      </c>
      <c r="Q37" s="205">
        <v>0</v>
      </c>
      <c r="R37" s="321">
        <f>Q37*(INDEX('Ex ante LI &amp; Eligibility Stats'!$A:$M,MATCH($A37,'Ex ante LI &amp; Eligibility Stats'!$A:$A,0),MATCH('Program MW '!R$31,'Ex ante LI &amp; Eligibility Stats'!$A$8:$M$8,0))/1000)</f>
        <v>0</v>
      </c>
      <c r="S37" s="302">
        <f>Q37*(INDEX('Ex post LI &amp; Eligibility Stats'!$A:$N,MATCH($A37,'Ex post LI &amp; Eligibility Stats'!$A:$A,0),MATCH('Program MW '!R$31,'Ex post LI &amp; Eligibility Stats'!$A$8:$N$8,0))/1000)</f>
        <v>0</v>
      </c>
      <c r="T37" s="13">
        <v>138123</v>
      </c>
      <c r="U37" s="18"/>
    </row>
    <row r="38" spans="1:31" s="17" customFormat="1" x14ac:dyDescent="0.25">
      <c r="A38" s="97" t="s">
        <v>196</v>
      </c>
      <c r="B38" s="198">
        <v>0</v>
      </c>
      <c r="C38" s="296">
        <v>0</v>
      </c>
      <c r="D38" s="460">
        <v>0</v>
      </c>
      <c r="E38" s="198">
        <v>0</v>
      </c>
      <c r="F38" s="515">
        <v>0</v>
      </c>
      <c r="G38" s="607">
        <v>0</v>
      </c>
      <c r="H38" s="198">
        <v>0</v>
      </c>
      <c r="I38" s="296">
        <v>0</v>
      </c>
      <c r="J38" s="302">
        <v>0</v>
      </c>
      <c r="K38" s="198">
        <v>0</v>
      </c>
      <c r="L38" s="296">
        <v>0</v>
      </c>
      <c r="M38" s="302">
        <v>0</v>
      </c>
      <c r="N38" s="198">
        <v>0</v>
      </c>
      <c r="O38" s="296">
        <v>0</v>
      </c>
      <c r="P38" s="302">
        <v>0</v>
      </c>
      <c r="Q38" s="205">
        <v>0</v>
      </c>
      <c r="R38" s="296">
        <v>0</v>
      </c>
      <c r="S38" s="302">
        <v>0</v>
      </c>
      <c r="T38" s="10"/>
      <c r="U38" s="18"/>
    </row>
    <row r="39" spans="1:31" s="17" customFormat="1" x14ac:dyDescent="0.25">
      <c r="A39" s="97" t="s">
        <v>214</v>
      </c>
      <c r="B39" s="198">
        <v>0</v>
      </c>
      <c r="C39" s="296">
        <v>0</v>
      </c>
      <c r="D39" s="460">
        <v>0</v>
      </c>
      <c r="E39" s="198">
        <v>0</v>
      </c>
      <c r="F39" s="515">
        <v>0</v>
      </c>
      <c r="G39" s="607">
        <v>0</v>
      </c>
      <c r="H39" s="198"/>
      <c r="I39" s="296">
        <v>0</v>
      </c>
      <c r="J39" s="302">
        <v>0</v>
      </c>
      <c r="K39" s="198">
        <v>0</v>
      </c>
      <c r="L39" s="296">
        <v>0</v>
      </c>
      <c r="M39" s="302">
        <v>0</v>
      </c>
      <c r="N39" s="198">
        <v>0</v>
      </c>
      <c r="O39" s="296">
        <v>0</v>
      </c>
      <c r="P39" s="302">
        <v>0</v>
      </c>
      <c r="Q39" s="205">
        <v>0</v>
      </c>
      <c r="R39" s="296">
        <v>0</v>
      </c>
      <c r="S39" s="302">
        <v>0</v>
      </c>
      <c r="T39" s="10"/>
      <c r="U39" s="18"/>
    </row>
    <row r="40" spans="1:31" s="363" customFormat="1" x14ac:dyDescent="0.25">
      <c r="A40" s="286" t="s">
        <v>225</v>
      </c>
      <c r="B40" s="275">
        <v>0</v>
      </c>
      <c r="C40" s="296">
        <v>0</v>
      </c>
      <c r="D40" s="460">
        <v>0</v>
      </c>
      <c r="E40" s="198">
        <v>0</v>
      </c>
      <c r="F40" s="515">
        <v>0</v>
      </c>
      <c r="G40" s="607">
        <v>0</v>
      </c>
      <c r="H40" s="24"/>
      <c r="I40" s="296">
        <v>0</v>
      </c>
      <c r="J40" s="302">
        <v>0</v>
      </c>
      <c r="K40" s="24">
        <v>0</v>
      </c>
      <c r="L40" s="296">
        <v>0</v>
      </c>
      <c r="M40" s="302">
        <v>0</v>
      </c>
      <c r="N40" s="24">
        <v>0</v>
      </c>
      <c r="O40" s="296">
        <v>0</v>
      </c>
      <c r="P40" s="302">
        <v>0</v>
      </c>
      <c r="Q40" s="198">
        <v>0</v>
      </c>
      <c r="R40" s="296">
        <v>0</v>
      </c>
      <c r="S40" s="302">
        <v>0</v>
      </c>
      <c r="T40" s="10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s="17" customFormat="1" x14ac:dyDescent="0.25">
      <c r="A41" s="150" t="s">
        <v>56</v>
      </c>
      <c r="B41" s="198">
        <v>14827</v>
      </c>
      <c r="C41" s="296">
        <f>B41*(INDEX('Ex ante LI &amp; Eligibility Stats'!$A:$M,MATCH($A41,'Ex ante LI &amp; Eligibility Stats'!$A:$A,0),MATCH('Program MW '!C$31,'Ex ante LI &amp; Eligibility Stats'!$A$8:$M$8,0))/1000)</f>
        <v>8.3560474970899996</v>
      </c>
      <c r="D41" s="296">
        <f>B41*(INDEX('Ex post LI &amp; Eligibility Stats'!$A:$N,MATCH($A41,'Ex post LI &amp; Eligibility Stats'!$A:$A,0),MATCH('Program MW '!C$31,'Ex post LI &amp; Eligibility Stats'!$A$8:$N$8,0))/1000)</f>
        <v>6.2978983569249989</v>
      </c>
      <c r="E41" s="198">
        <v>14893</v>
      </c>
      <c r="F41" s="515">
        <f>E41*(INDEX('Ex ante LI &amp; Eligibility Stats'!$A:$M,MATCH($A41,'Ex ante LI &amp; Eligibility Stats'!$A:$A,0),MATCH('Program MW '!F$31,'Ex ante LI &amp; Eligibility Stats'!$A$8:$M$8,0))/1000)</f>
        <v>10.837386374175997</v>
      </c>
      <c r="G41" s="515">
        <f>E41*(INDEX('Ex post LI &amp; Eligibility Stats'!$A:$N,MATCH($A41,'Ex post LI &amp; Eligibility Stats'!$A:$A,0),MATCH('Program MW '!F$31,'Ex post LI &amp; Eligibility Stats'!$A$8:$N$8,0))/1000)</f>
        <v>6.3259324360749991</v>
      </c>
      <c r="H41" s="198">
        <v>0</v>
      </c>
      <c r="I41" s="321">
        <f>H41*(INDEX('Ex ante LI &amp; Eligibility Stats'!$A:$M,MATCH($A41,'Ex ante LI &amp; Eligibility Stats'!$A:$A,0),MATCH('Program MW '!I$31,'Ex ante LI &amp; Eligibility Stats'!$A$8:$M$8,0))/1000)</f>
        <v>0</v>
      </c>
      <c r="J41" s="321">
        <f>H41*(INDEX('Ex post LI &amp; Eligibility Stats'!$A:$N,MATCH($A41,'Ex post LI &amp; Eligibility Stats'!$A:$A,0),MATCH('Program MW '!I$31,'Ex post LI &amp; Eligibility Stats'!$A$8:$N$8,0))/1000)</f>
        <v>0</v>
      </c>
      <c r="K41" s="198">
        <v>0</v>
      </c>
      <c r="L41" s="321">
        <f>K41*(INDEX('Ex ante LI &amp; Eligibility Stats'!$A:$M,MATCH($A41,'Ex ante LI &amp; Eligibility Stats'!$A:$A,0),MATCH('Program MW '!L$31,'Ex ante LI &amp; Eligibility Stats'!$A$8:$M$8,0))/1000)</f>
        <v>0</v>
      </c>
      <c r="M41" s="321">
        <f>K41*(INDEX('Ex post LI &amp; Eligibility Stats'!$A:$N,MATCH($A41,'Ex post LI &amp; Eligibility Stats'!$A:$A,0),MATCH('Program MW '!L$31,'Ex post LI &amp; Eligibility Stats'!$A$8:$N$8,0))/1000)</f>
        <v>0</v>
      </c>
      <c r="N41" s="198">
        <v>0</v>
      </c>
      <c r="O41" s="321">
        <f>N41*(INDEX('Ex ante LI &amp; Eligibility Stats'!$A:$M,MATCH($A41,'Ex ante LI &amp; Eligibility Stats'!$A:$A,0),MATCH('Program MW '!O$31,'Ex ante LI &amp; Eligibility Stats'!$A$8:$M$8,0))/1000)</f>
        <v>0</v>
      </c>
      <c r="P41" s="302">
        <f>N41*(INDEX('Ex post LI &amp; Eligibility Stats'!$A:$N,MATCH($A41,'Ex post LI &amp; Eligibility Stats'!$A:$A,0),MATCH('Program MW '!O$31,'Ex post LI &amp; Eligibility Stats'!$A$8:$N$8,0))/1000)</f>
        <v>0</v>
      </c>
      <c r="Q41" s="205">
        <v>0</v>
      </c>
      <c r="R41" s="321">
        <f>Q41*(INDEX('Ex ante LI &amp; Eligibility Stats'!$A:$M,MATCH($A41,'Ex ante LI &amp; Eligibility Stats'!$A:$A,0),MATCH('Program MW '!R$31,'Ex ante LI &amp; Eligibility Stats'!$A$8:$M$8,0))/1000)</f>
        <v>0</v>
      </c>
      <c r="S41" s="302">
        <f>Q41*(INDEX('Ex post LI &amp; Eligibility Stats'!$A:$N,MATCH($A41,'Ex post LI &amp; Eligibility Stats'!$A:$A,0),MATCH('Program MW '!R$31,'Ex post LI &amp; Eligibility Stats'!$A$8:$N$8,0))/1000)</f>
        <v>0</v>
      </c>
      <c r="T41" s="10">
        <v>663393.5</v>
      </c>
      <c r="U41" s="18"/>
    </row>
    <row r="42" spans="1:31" s="17" customFormat="1" x14ac:dyDescent="0.25">
      <c r="A42" s="150" t="s">
        <v>57</v>
      </c>
      <c r="B42" s="198">
        <v>4631</v>
      </c>
      <c r="C42" s="296">
        <f>B42*(INDEX('Ex ante LI &amp; Eligibility Stats'!$A:$M,MATCH($A42,'Ex ante LI &amp; Eligibility Stats'!$A:$A,0),MATCH('Program MW '!C$31,'Ex ante LI &amp; Eligibility Stats'!$A$8:$M$8,0))/1000)</f>
        <v>2.7457062015019997</v>
      </c>
      <c r="D42" s="296">
        <f>B42*(INDEX('Ex post LI &amp; Eligibility Stats'!$A:$N,MATCH($A42,'Ex post LI &amp; Eligibility Stats'!$A:$A,0),MATCH('Program MW '!C$31,'Ex post LI &amp; Eligibility Stats'!$A$8:$N$8,0))/1000)</f>
        <v>1.3084096283500004</v>
      </c>
      <c r="E42" s="198">
        <v>4632</v>
      </c>
      <c r="F42" s="515">
        <f>E42*(INDEX('Ex ante LI &amp; Eligibility Stats'!$A:$M,MATCH($A42,'Ex ante LI &amp; Eligibility Stats'!$A:$A,0),MATCH('Program MW '!F$31,'Ex ante LI &amp; Eligibility Stats'!$A$8:$M$8,0))/1000)</f>
        <v>2.7471419650559996</v>
      </c>
      <c r="G42" s="515">
        <f>E42*(INDEX('Ex post LI &amp; Eligibility Stats'!$A:$N,MATCH($A42,'Ex post LI &amp; Eligibility Stats'!$A:$A,0),MATCH('Program MW '!F$31,'Ex post LI &amp; Eligibility Stats'!$A$8:$N$8,0))/1000)</f>
        <v>1.3086921612000004</v>
      </c>
      <c r="H42" s="198">
        <v>0</v>
      </c>
      <c r="I42" s="321">
        <f>H42*(INDEX('Ex ante LI &amp; Eligibility Stats'!$A:$M,MATCH($A42,'Ex ante LI &amp; Eligibility Stats'!$A:$A,0),MATCH('Program MW '!I$31,'Ex ante LI &amp; Eligibility Stats'!$A$8:$M$8,0))/1000)</f>
        <v>0</v>
      </c>
      <c r="J42" s="321">
        <f>H42*(INDEX('Ex post LI &amp; Eligibility Stats'!$A:$N,MATCH($A42,'Ex post LI &amp; Eligibility Stats'!$A:$A,0),MATCH('Program MW '!I$31,'Ex post LI &amp; Eligibility Stats'!$A$8:$N$8,0))/1000)</f>
        <v>0</v>
      </c>
      <c r="K42" s="198">
        <v>0</v>
      </c>
      <c r="L42" s="321">
        <f>K42*(INDEX('Ex ante LI &amp; Eligibility Stats'!$A:$M,MATCH($A42,'Ex ante LI &amp; Eligibility Stats'!$A:$A,0),MATCH('Program MW '!L$31,'Ex ante LI &amp; Eligibility Stats'!$A$8:$M$8,0))/1000)</f>
        <v>0</v>
      </c>
      <c r="M42" s="321">
        <f>K42*(INDEX('Ex post LI &amp; Eligibility Stats'!$A:$N,MATCH($A42,'Ex post LI &amp; Eligibility Stats'!$A:$A,0),MATCH('Program MW '!L$31,'Ex post LI &amp; Eligibility Stats'!$A$8:$N$8,0))/1000)</f>
        <v>0</v>
      </c>
      <c r="N42" s="198">
        <v>0</v>
      </c>
      <c r="O42" s="321">
        <f>N42*(INDEX('Ex ante LI &amp; Eligibility Stats'!$A:$M,MATCH($A42,'Ex ante LI &amp; Eligibility Stats'!$A:$A,0),MATCH('Program MW '!O$31,'Ex ante LI &amp; Eligibility Stats'!$A$8:$M$8,0))/1000)</f>
        <v>0</v>
      </c>
      <c r="P42" s="302">
        <f>N42*(INDEX('Ex post LI &amp; Eligibility Stats'!$A:$N,MATCH($A42,'Ex post LI &amp; Eligibility Stats'!$A:$A,0),MATCH('Program MW '!O$31,'Ex post LI &amp; Eligibility Stats'!$A$8:$N$8,0))/1000)</f>
        <v>0</v>
      </c>
      <c r="Q42" s="205">
        <v>0</v>
      </c>
      <c r="R42" s="321">
        <f>Q42*(INDEX('Ex ante LI &amp; Eligibility Stats'!$A:$M,MATCH($A42,'Ex ante LI &amp; Eligibility Stats'!$A:$A,0),MATCH('Program MW '!R$31,'Ex ante LI &amp; Eligibility Stats'!$A$8:$M$8,0))/1000)</f>
        <v>0</v>
      </c>
      <c r="S42" s="302">
        <f>Q42*(INDEX('Ex post LI &amp; Eligibility Stats'!$A:$N,MATCH($A42,'Ex post LI &amp; Eligibility Stats'!$A:$A,0),MATCH('Program MW '!R$31,'Ex post LI &amp; Eligibility Stats'!$A$8:$N$8,0))/1000)</f>
        <v>0</v>
      </c>
      <c r="T42" s="10">
        <v>157189</v>
      </c>
      <c r="U42" s="18"/>
    </row>
    <row r="43" spans="1:31" s="17" customFormat="1" x14ac:dyDescent="0.25">
      <c r="A43" s="150" t="s">
        <v>58</v>
      </c>
      <c r="B43" s="198">
        <v>71</v>
      </c>
      <c r="C43" s="296">
        <f>B43*(INDEX('Ex ante LI &amp; Eligibility Stats'!$A:$M,MATCH($A43,'Ex ante LI &amp; Eligibility Stats'!$A:$A,0),MATCH('Program MW '!C$31,'Ex ante LI &amp; Eligibility Stats'!$A$8:$M$8,0))/1000)</f>
        <v>0.85914879119999998</v>
      </c>
      <c r="D43" s="296">
        <f>B43*(INDEX('Ex post LI &amp; Eligibility Stats'!$A:$N,MATCH($A43,'Ex post LI &amp; Eligibility Stats'!$A:$A,0),MATCH('Program MW '!C$31,'Ex post LI &amp; Eligibility Stats'!$A$8:$N$8,0))/1000)</f>
        <v>3.6475786956521743</v>
      </c>
      <c r="E43" s="198">
        <v>69</v>
      </c>
      <c r="F43" s="515">
        <f>E43*(INDEX('Ex ante LI &amp; Eligibility Stats'!$A:$M,MATCH($A43,'Ex ante LI &amp; Eligibility Stats'!$A:$A,0),MATCH('Program MW '!F$31,'Ex ante LI &amp; Eligibility Stats'!$A$8:$M$8,0))/1000)</f>
        <v>0.83494741679999995</v>
      </c>
      <c r="G43" s="515">
        <f>E43*(INDEX('Ex post LI &amp; Eligibility Stats'!$A:$N,MATCH($A43,'Ex post LI &amp; Eligibility Stats'!$A:$A,0),MATCH('Program MW '!F$31,'Ex post LI &amp; Eligibility Stats'!$A$8:$N$8,0))/1000)</f>
        <v>3.5448300000000006</v>
      </c>
      <c r="H43" s="198">
        <v>0</v>
      </c>
      <c r="I43" s="321">
        <f>H43*(INDEX('Ex ante LI &amp; Eligibility Stats'!$A:$M,MATCH($A43,'Ex ante LI &amp; Eligibility Stats'!$A:$A,0),MATCH('Program MW '!I$31,'Ex ante LI &amp; Eligibility Stats'!$A$8:$M$8,0))/1000)</f>
        <v>0</v>
      </c>
      <c r="J43" s="321">
        <f>H43*(INDEX('Ex post LI &amp; Eligibility Stats'!$A:$N,MATCH($A43,'Ex post LI &amp; Eligibility Stats'!$A:$A,0),MATCH('Program MW '!I$31,'Ex post LI &amp; Eligibility Stats'!$A$8:$N$8,0))/1000)</f>
        <v>0</v>
      </c>
      <c r="K43" s="198">
        <v>0</v>
      </c>
      <c r="L43" s="321">
        <f>K43*(INDEX('Ex ante LI &amp; Eligibility Stats'!$A:$M,MATCH($A43,'Ex ante LI &amp; Eligibility Stats'!$A:$A,0),MATCH('Program MW '!L$31,'Ex ante LI &amp; Eligibility Stats'!$A$8:$M$8,0))/1000)</f>
        <v>0</v>
      </c>
      <c r="M43" s="321">
        <f>K43*(INDEX('Ex post LI &amp; Eligibility Stats'!$A:$N,MATCH($A43,'Ex post LI &amp; Eligibility Stats'!$A:$A,0),MATCH('Program MW '!L$31,'Ex post LI &amp; Eligibility Stats'!$A$8:$N$8,0))/1000)</f>
        <v>0</v>
      </c>
      <c r="N43" s="198">
        <v>0</v>
      </c>
      <c r="O43" s="321">
        <f>N43*(INDEX('Ex ante LI &amp; Eligibility Stats'!$A:$M,MATCH($A43,'Ex ante LI &amp; Eligibility Stats'!$A:$A,0),MATCH('Program MW '!O$31,'Ex ante LI &amp; Eligibility Stats'!$A$8:$M$8,0))/1000)</f>
        <v>0</v>
      </c>
      <c r="P43" s="302">
        <f>N43*(INDEX('Ex post LI &amp; Eligibility Stats'!$A:$N,MATCH($A43,'Ex post LI &amp; Eligibility Stats'!$A:$A,0),MATCH('Program MW '!O$31,'Ex post LI &amp; Eligibility Stats'!$A$8:$N$8,0))/1000)</f>
        <v>0</v>
      </c>
      <c r="Q43" s="205">
        <v>0</v>
      </c>
      <c r="R43" s="321">
        <f>Q43*(INDEX('Ex ante LI &amp; Eligibility Stats'!$A:$M,MATCH($A43,'Ex ante LI &amp; Eligibility Stats'!$A:$A,0),MATCH('Program MW '!R$31,'Ex ante LI &amp; Eligibility Stats'!$A$8:$M$8,0))/1000)</f>
        <v>0</v>
      </c>
      <c r="S43" s="302">
        <f>Q43*(INDEX('Ex post LI &amp; Eligibility Stats'!$A:$N,MATCH($A43,'Ex post LI &amp; Eligibility Stats'!$A:$A,0),MATCH('Program MW '!R$31,'Ex post LI &amp; Eligibility Stats'!$A$8:$N$8,0))/1000)</f>
        <v>0</v>
      </c>
      <c r="T43" s="10">
        <v>18875</v>
      </c>
      <c r="U43" s="18"/>
    </row>
    <row r="44" spans="1:31" s="17" customFormat="1" x14ac:dyDescent="0.25">
      <c r="A44" s="150" t="s">
        <v>59</v>
      </c>
      <c r="B44" s="198">
        <v>174</v>
      </c>
      <c r="C44" s="296">
        <f>B44*(INDEX('Ex ante LI &amp; Eligibility Stats'!$A:$M,MATCH($A44,'Ex ante LI &amp; Eligibility Stats'!$A:$A,0),MATCH('Program MW '!C$31,'Ex ante LI &amp; Eligibility Stats'!$A$8:$M$8,0))/1000)</f>
        <v>4.4329680720000004</v>
      </c>
      <c r="D44" s="296">
        <f>B44*(INDEX('Ex post LI &amp; Eligibility Stats'!$A:$N,MATCH($A44,'Ex post LI &amp; Eligibility Stats'!$A:$A,0),MATCH('Program MW '!C$31,'Ex post LI &amp; Eligibility Stats'!$A$8:$N$8,0))/1000)</f>
        <v>3.362218535277675</v>
      </c>
      <c r="E44" s="198">
        <v>174</v>
      </c>
      <c r="F44" s="515">
        <f>E44*(INDEX('Ex ante LI &amp; Eligibility Stats'!$A:$M,MATCH($A44,'Ex ante LI &amp; Eligibility Stats'!$A:$A,0),MATCH('Program MW '!F$31,'Ex ante LI &amp; Eligibility Stats'!$A$8:$M$8,0))/1000)</f>
        <v>4.4329680720000004</v>
      </c>
      <c r="G44" s="515">
        <f>E44*(INDEX('Ex post LI &amp; Eligibility Stats'!$A:$N,MATCH($A44,'Ex post LI &amp; Eligibility Stats'!$A:$A,0),MATCH('Program MW '!F$31,'Ex post LI &amp; Eligibility Stats'!$A$8:$N$8,0))/1000)</f>
        <v>3.362218535277675</v>
      </c>
      <c r="H44" s="198">
        <v>0</v>
      </c>
      <c r="I44" s="321">
        <f>H44*(INDEX('Ex ante LI &amp; Eligibility Stats'!$A:$M,MATCH($A44,'Ex ante LI &amp; Eligibility Stats'!$A:$A,0),MATCH('Program MW '!I$31,'Ex ante LI &amp; Eligibility Stats'!$A$8:$M$8,0))/1000)</f>
        <v>0</v>
      </c>
      <c r="J44" s="321">
        <f>H44*(INDEX('Ex post LI &amp; Eligibility Stats'!$A:$N,MATCH($A44,'Ex post LI &amp; Eligibility Stats'!$A:$A,0),MATCH('Program MW '!I$31,'Ex post LI &amp; Eligibility Stats'!$A$8:$N$8,0))/1000)</f>
        <v>0</v>
      </c>
      <c r="K44" s="198">
        <v>0</v>
      </c>
      <c r="L44" s="321">
        <f>K44*(INDEX('Ex ante LI &amp; Eligibility Stats'!$A:$M,MATCH($A44,'Ex ante LI &amp; Eligibility Stats'!$A:$A,0),MATCH('Program MW '!L$31,'Ex ante LI &amp; Eligibility Stats'!$A$8:$M$8,0))/1000)</f>
        <v>0</v>
      </c>
      <c r="M44" s="321">
        <f>K44*(INDEX('Ex post LI &amp; Eligibility Stats'!$A:$N,MATCH($A44,'Ex post LI &amp; Eligibility Stats'!$A:$A,0),MATCH('Program MW '!L$31,'Ex post LI &amp; Eligibility Stats'!$A$8:$N$8,0))/1000)</f>
        <v>0</v>
      </c>
      <c r="N44" s="198">
        <v>0</v>
      </c>
      <c r="O44" s="321">
        <f>N44*(INDEX('Ex ante LI &amp; Eligibility Stats'!$A:$M,MATCH($A44,'Ex ante LI &amp; Eligibility Stats'!$A:$A,0),MATCH('Program MW '!O$31,'Ex ante LI &amp; Eligibility Stats'!$A$8:$M$8,0))/1000)</f>
        <v>0</v>
      </c>
      <c r="P44" s="302">
        <f>N44*(INDEX('Ex post LI &amp; Eligibility Stats'!$A:$N,MATCH($A44,'Ex post LI &amp; Eligibility Stats'!$A:$A,0),MATCH('Program MW '!O$31,'Ex post LI &amp; Eligibility Stats'!$A$8:$N$8,0))/1000)</f>
        <v>0</v>
      </c>
      <c r="Q44" s="205">
        <v>0</v>
      </c>
      <c r="R44" s="321">
        <f>Q44*(INDEX('Ex ante LI &amp; Eligibility Stats'!$A:$M,MATCH($A44,'Ex ante LI &amp; Eligibility Stats'!$A:$A,0),MATCH('Program MW '!R$31,'Ex ante LI &amp; Eligibility Stats'!$A$8:$M$8,0))/1000)</f>
        <v>0</v>
      </c>
      <c r="S44" s="302">
        <f>Q44*(INDEX('Ex post LI &amp; Eligibility Stats'!$A:$N,MATCH($A44,'Ex post LI &amp; Eligibility Stats'!$A:$A,0),MATCH('Program MW '!R$31,'Ex post LI &amp; Eligibility Stats'!$A$8:$N$8,0))/1000)</f>
        <v>0</v>
      </c>
      <c r="T44" s="10">
        <v>18875</v>
      </c>
      <c r="U44" s="18"/>
    </row>
    <row r="45" spans="1:31" s="17" customFormat="1" x14ac:dyDescent="0.25">
      <c r="A45" s="159" t="s">
        <v>143</v>
      </c>
      <c r="B45" s="205">
        <v>78580</v>
      </c>
      <c r="C45" s="296">
        <f>B45*(INDEX('Ex ante LI &amp; Eligibility Stats'!$A:$M,MATCH($A45,'Ex ante LI &amp; Eligibility Stats'!$A:$A,0),MATCH('Program MW '!C$31,'Ex ante LI &amp; Eligibility Stats'!$A$8:$M$8,0))/1000)</f>
        <v>2.8280060460300409</v>
      </c>
      <c r="D45" s="460">
        <f>B45*(INDEX('Ex post LI &amp; Eligibility Stats'!$A:$N,MATCH($A45,'Ex post LI &amp; Eligibility Stats'!$A:$A,0),MATCH('Program MW '!C$31,'Ex post LI &amp; Eligibility Stats'!$A$8:$N$8,0))/1000)</f>
        <v>6.3011601064661766</v>
      </c>
      <c r="E45" s="205">
        <v>81915</v>
      </c>
      <c r="F45" s="515">
        <f>E45*(INDEX('Ex ante LI &amp; Eligibility Stats'!$A:$M,MATCH($A45,'Ex ante LI &amp; Eligibility Stats'!$A:$A,0),MATCH('Program MW '!F$31,'Ex ante LI &amp; Eligibility Stats'!$A$8:$M$8,0))/1000)</f>
        <v>3.9408645313684438</v>
      </c>
      <c r="G45" s="607">
        <f>E45*(INDEX('Ex post LI &amp; Eligibility Stats'!$A:$N,MATCH($A45,'Ex post LI &amp; Eligibility Stats'!$A:$A,0),MATCH('Program MW '!F$31,'Ex post LI &amp; Eligibility Stats'!$A$8:$N$8,0))/1000)</f>
        <v>6.5685865375563353</v>
      </c>
      <c r="H45" s="205">
        <v>0</v>
      </c>
      <c r="I45" s="321">
        <f>H45*(INDEX('Ex ante LI &amp; Eligibility Stats'!$A:$M,MATCH($A45,'Ex ante LI &amp; Eligibility Stats'!$A:$A,0),MATCH('Program MW '!I$31,'Ex ante LI &amp; Eligibility Stats'!$A$8:$M$8,0))/1000)</f>
        <v>0</v>
      </c>
      <c r="J45" s="302">
        <f>H45*(INDEX('Ex post LI &amp; Eligibility Stats'!$A:$N,MATCH($A45,'Ex post LI &amp; Eligibility Stats'!$A:$A,0),MATCH('Program MW '!I$31,'Ex post LI &amp; Eligibility Stats'!$A$8:$N$8,0))/1000)</f>
        <v>0</v>
      </c>
      <c r="K45" s="205">
        <v>0</v>
      </c>
      <c r="L45" s="321">
        <f>K45*(INDEX('Ex ante LI &amp; Eligibility Stats'!$A:$M,MATCH($A45,'Ex ante LI &amp; Eligibility Stats'!$A:$A,0),MATCH('Program MW '!L$31,'Ex ante LI &amp; Eligibility Stats'!$A$8:$M$8,0))/1000)</f>
        <v>0</v>
      </c>
      <c r="M45" s="302">
        <f>K45*(INDEX('Ex post LI &amp; Eligibility Stats'!$A:$N,MATCH($A45,'Ex post LI &amp; Eligibility Stats'!$A:$A,0),MATCH('Program MW '!L$31,'Ex post LI &amp; Eligibility Stats'!$A$8:$N$8,0))/1000)</f>
        <v>0</v>
      </c>
      <c r="N45" s="205">
        <v>0</v>
      </c>
      <c r="O45" s="321">
        <f>N45*(INDEX('Ex ante LI &amp; Eligibility Stats'!$A:$M,MATCH($A45,'Ex ante LI &amp; Eligibility Stats'!$A:$A,0),MATCH('Program MW '!O$31,'Ex ante LI &amp; Eligibility Stats'!$A$8:$M$8,0))/1000)</f>
        <v>0</v>
      </c>
      <c r="P45" s="302">
        <f>N45*(INDEX('Ex post LI &amp; Eligibility Stats'!$A:$N,MATCH($A45,'Ex post LI &amp; Eligibility Stats'!$A:$A,0),MATCH('Program MW '!O$31,'Ex post LI &amp; Eligibility Stats'!$A$8:$N$8,0))/1000)</f>
        <v>0</v>
      </c>
      <c r="Q45" s="205">
        <v>0</v>
      </c>
      <c r="R45" s="321">
        <f>Q45*(INDEX('Ex ante LI &amp; Eligibility Stats'!$A:$M,MATCH($A45,'Ex ante LI &amp; Eligibility Stats'!$A:$A,0),MATCH('Program MW '!R$31,'Ex ante LI &amp; Eligibility Stats'!$A$8:$M$8,0))/1000)</f>
        <v>0</v>
      </c>
      <c r="S45" s="302">
        <f>Q45*(INDEX('Ex post LI &amp; Eligibility Stats'!$A:$N,MATCH($A45,'Ex post LI &amp; Eligibility Stats'!$A:$A,0),MATCH('Program MW '!R$31,'Ex post LI &amp; Eligibility Stats'!$A$8:$N$8,0))/1000)</f>
        <v>0</v>
      </c>
      <c r="T45" s="10">
        <v>1200000</v>
      </c>
      <c r="U45" s="18"/>
    </row>
    <row r="46" spans="1:31" s="17" customFormat="1" x14ac:dyDescent="0.25">
      <c r="A46" s="150" t="s">
        <v>160</v>
      </c>
      <c r="B46" s="205">
        <v>16900</v>
      </c>
      <c r="C46" s="296">
        <f>B46*(INDEX('Ex ante LI &amp; Eligibility Stats'!$A:$M,MATCH($A46,'Ex ante LI &amp; Eligibility Stats'!$A:$A,0),MATCH('Program MW '!C$31,'Ex ante LI &amp; Eligibility Stats'!$A$8:$M$8,0))/1000)</f>
        <v>5.2611287214199995</v>
      </c>
      <c r="D46" s="460">
        <f>B46*(INDEX('Ex post LI &amp; Eligibility Stats'!$A:$N,MATCH($A46,'Ex post LI &amp; Eligibility Stats'!$A:$A,0),MATCH('Program MW '!C$31,'Ex post LI &amp; Eligibility Stats'!$A$8:$N$8,0))/1000)</f>
        <v>7.061993951501182</v>
      </c>
      <c r="E46" s="205">
        <v>18115</v>
      </c>
      <c r="F46" s="515">
        <f>E46*(INDEX('Ex ante LI &amp; Eligibility Stats'!$A:$M,MATCH($A46,'Ex ante LI &amp; Eligibility Stats'!$A:$A,0),MATCH('Program MW '!F$31,'Ex ante LI &amp; Eligibility Stats'!$A$8:$M$8,0))/1000)</f>
        <v>7.5263592647630002</v>
      </c>
      <c r="G46" s="607">
        <f>E46*(INDEX('Ex post LI &amp; Eligibility Stats'!$A:$N,MATCH($A46,'Ex post LI &amp; Eligibility Stats'!$A:$A,0),MATCH('Program MW '!F$31,'Ex post LI &amp; Eligibility Stats'!$A$8:$N$8,0))/1000)</f>
        <v>7.5697053509730123</v>
      </c>
      <c r="H46" s="205">
        <v>0</v>
      </c>
      <c r="I46" s="321">
        <f>H46*(INDEX('Ex ante LI &amp; Eligibility Stats'!$A:$M,MATCH($A46,'Ex ante LI &amp; Eligibility Stats'!$A:$A,0),MATCH('Program MW '!I$31,'Ex ante LI &amp; Eligibility Stats'!$A$8:$M$8,0))/1000)</f>
        <v>0</v>
      </c>
      <c r="J46" s="302">
        <f>H46*(INDEX('Ex post LI &amp; Eligibility Stats'!$A:$N,MATCH($A46,'Ex post LI &amp; Eligibility Stats'!$A:$A,0),MATCH('Program MW '!I$31,'Ex post LI &amp; Eligibility Stats'!$A$8:$N$8,0))/1000)</f>
        <v>0</v>
      </c>
      <c r="K46" s="205">
        <v>0</v>
      </c>
      <c r="L46" s="321">
        <f>K46*(INDEX('Ex ante LI &amp; Eligibility Stats'!$A:$M,MATCH($A46,'Ex ante LI &amp; Eligibility Stats'!$A:$A,0),MATCH('Program MW '!L$31,'Ex ante LI &amp; Eligibility Stats'!$A$8:$M$8,0))/1000)</f>
        <v>0</v>
      </c>
      <c r="M46" s="302">
        <f>K46*(INDEX('Ex post LI &amp; Eligibility Stats'!$A:$N,MATCH($A46,'Ex post LI &amp; Eligibility Stats'!$A:$A,0),MATCH('Program MW '!L$31,'Ex post LI &amp; Eligibility Stats'!$A$8:$N$8,0))/1000)</f>
        <v>0</v>
      </c>
      <c r="N46" s="205">
        <v>0</v>
      </c>
      <c r="O46" s="321">
        <f>N46*(INDEX('Ex ante LI &amp; Eligibility Stats'!$A:$M,MATCH($A46,'Ex ante LI &amp; Eligibility Stats'!$A:$A,0),MATCH('Program MW '!O$31,'Ex ante LI &amp; Eligibility Stats'!$A$8:$M$8,0))/1000)</f>
        <v>0</v>
      </c>
      <c r="P46" s="302">
        <f>N46*(INDEX('Ex post LI &amp; Eligibility Stats'!$A:$N,MATCH($A46,'Ex post LI &amp; Eligibility Stats'!$A:$A,0),MATCH('Program MW '!O$31,'Ex post LI &amp; Eligibility Stats'!$A$8:$N$8,0))/1000)</f>
        <v>0</v>
      </c>
      <c r="Q46" s="205">
        <v>0</v>
      </c>
      <c r="R46" s="321">
        <f>Q46*(INDEX('Ex ante LI &amp; Eligibility Stats'!$A:$M,MATCH($A46,'Ex ante LI &amp; Eligibility Stats'!$A:$A,0),MATCH('Program MW '!R$31,'Ex ante LI &amp; Eligibility Stats'!$A$8:$M$8,0))/1000)</f>
        <v>0</v>
      </c>
      <c r="S46" s="302">
        <f>Q46*(INDEX('Ex post LI &amp; Eligibility Stats'!$A:$N,MATCH($A46,'Ex post LI &amp; Eligibility Stats'!$A:$A,0),MATCH('Program MW '!R$31,'Ex post LI &amp; Eligibility Stats'!$A$8:$N$8,0))/1000)</f>
        <v>0</v>
      </c>
      <c r="T46" s="10">
        <v>120000</v>
      </c>
      <c r="U46" s="18"/>
    </row>
    <row r="47" spans="1:31" s="17" customFormat="1" x14ac:dyDescent="0.25">
      <c r="A47" s="150" t="s">
        <v>161</v>
      </c>
      <c r="B47" s="205">
        <v>3307</v>
      </c>
      <c r="C47" s="296">
        <f>B47*(INDEX('Ex ante LI &amp; Eligibility Stats'!$A:$M,MATCH($A47,'Ex ante LI &amp; Eligibility Stats'!$A:$A,0),MATCH('Program MW '!C$31,'Ex ante LI &amp; Eligibility Stats'!$A$8:$M$8,0))/1000)</f>
        <v>2.667180356168747</v>
      </c>
      <c r="D47" s="460">
        <f>B47*(INDEX('Ex post LI &amp; Eligibility Stats'!$A:$N,MATCH($A47,'Ex post LI &amp; Eligibility Stats'!$A:$A,0),MATCH('Program MW '!C$31,'Ex post LI &amp; Eligibility Stats'!$A$8:$N$8,0))/1000)</f>
        <v>5.3394283875916724</v>
      </c>
      <c r="E47" s="205">
        <v>3309</v>
      </c>
      <c r="F47" s="515">
        <f>E47*(INDEX('Ex ante LI &amp; Eligibility Stats'!$A:$M,MATCH($A47,'Ex ante LI &amp; Eligibility Stats'!$A:$A,0),MATCH('Program MW '!F$31,'Ex ante LI &amp; Eligibility Stats'!$A$8:$M$8,0))/1000)</f>
        <v>4.2529921155452719</v>
      </c>
      <c r="G47" s="607">
        <f>E47*(INDEX('Ex post LI &amp; Eligibility Stats'!$A:$N,MATCH($A47,'Ex post LI &amp; Eligibility Stats'!$A:$A,0),MATCH('Program MW '!F$31,'Ex post LI &amp; Eligibility Stats'!$A$8:$N$8,0))/1000)</f>
        <v>5.3426575550471256</v>
      </c>
      <c r="H47" s="205">
        <v>0</v>
      </c>
      <c r="I47" s="321">
        <f>H47*(INDEX('Ex ante LI &amp; Eligibility Stats'!$A:$M,MATCH($A47,'Ex ante LI &amp; Eligibility Stats'!$A:$A,0),MATCH('Program MW '!I$31,'Ex ante LI &amp; Eligibility Stats'!$A$8:$M$8,0))/1000)</f>
        <v>0</v>
      </c>
      <c r="J47" s="302">
        <f>H47*(INDEX('Ex post LI &amp; Eligibility Stats'!$A:$N,MATCH($A47,'Ex post LI &amp; Eligibility Stats'!$A:$A,0),MATCH('Program MW '!I$31,'Ex post LI &amp; Eligibility Stats'!$A$8:$N$8,0))/1000)</f>
        <v>0</v>
      </c>
      <c r="K47" s="205">
        <v>0</v>
      </c>
      <c r="L47" s="321">
        <f>K47*(INDEX('Ex ante LI &amp; Eligibility Stats'!$A:$M,MATCH($A47,'Ex ante LI &amp; Eligibility Stats'!$A:$A,0),MATCH('Program MW '!L$31,'Ex ante LI &amp; Eligibility Stats'!$A$8:$M$8,0))/1000)</f>
        <v>0</v>
      </c>
      <c r="M47" s="302">
        <f>K47*(INDEX('Ex post LI &amp; Eligibility Stats'!$A:$N,MATCH($A47,'Ex post LI &amp; Eligibility Stats'!$A:$A,0),MATCH('Program MW '!L$31,'Ex post LI &amp; Eligibility Stats'!$A$8:$N$8,0))/1000)</f>
        <v>0</v>
      </c>
      <c r="N47" s="205">
        <v>0</v>
      </c>
      <c r="O47" s="321">
        <f>N47*(INDEX('Ex ante LI &amp; Eligibility Stats'!$A:$M,MATCH($A47,'Ex ante LI &amp; Eligibility Stats'!$A:$A,0),MATCH('Program MW '!O$31,'Ex ante LI &amp; Eligibility Stats'!$A$8:$M$8,0))/1000)</f>
        <v>0</v>
      </c>
      <c r="P47" s="302">
        <f>N47*(INDEX('Ex post LI &amp; Eligibility Stats'!$A:$N,MATCH($A47,'Ex post LI &amp; Eligibility Stats'!$A:$A,0),MATCH('Program MW '!O$31,'Ex post LI &amp; Eligibility Stats'!$A$8:$N$8,0))/1000)</f>
        <v>0</v>
      </c>
      <c r="Q47" s="205">
        <v>0</v>
      </c>
      <c r="R47" s="321">
        <f>Q47*(INDEX('Ex ante LI &amp; Eligibility Stats'!$A:$M,MATCH($A47,'Ex ante LI &amp; Eligibility Stats'!$A:$A,0),MATCH('Program MW '!R$31,'Ex ante LI &amp; Eligibility Stats'!$A$8:$M$8,0))/1000)</f>
        <v>0</v>
      </c>
      <c r="S47" s="302">
        <f>Q47*(INDEX('Ex post LI &amp; Eligibility Stats'!$A:$N,MATCH($A47,'Ex post LI &amp; Eligibility Stats'!$A:$A,0),MATCH('Program MW '!R$31,'Ex post LI &amp; Eligibility Stats'!$A$8:$N$8,0))/1000)</f>
        <v>0</v>
      </c>
      <c r="T47" s="10">
        <v>162482</v>
      </c>
      <c r="U47" s="18"/>
    </row>
    <row r="48" spans="1:31" s="17" customFormat="1" x14ac:dyDescent="0.25">
      <c r="A48" s="159" t="s">
        <v>151</v>
      </c>
      <c r="B48" s="198">
        <v>116894</v>
      </c>
      <c r="C48" s="296">
        <f>B48*(INDEX('Ex ante LI &amp; Eligibility Stats'!$A:$M,MATCH($A48,'Ex ante LI &amp; Eligibility Stats'!$A:$A,0),MATCH('Program MW '!C$31,'Ex ante LI &amp; Eligibility Stats'!$A$8:$M$8,0))/1000)</f>
        <v>0</v>
      </c>
      <c r="D48" s="296">
        <f>B48*(INDEX('Ex post LI &amp; Eligibility Stats'!$A:$N,MATCH($A48,'Ex post LI &amp; Eligibility Stats'!$A:$A,0),MATCH('Program MW '!C$31,'Ex post LI &amp; Eligibility Stats'!$A$8:$N$8,0))/1000)</f>
        <v>0</v>
      </c>
      <c r="E48" s="198">
        <v>117089</v>
      </c>
      <c r="F48" s="515">
        <f>E48*(INDEX('Ex ante LI &amp; Eligibility Stats'!$A:$M,MATCH($A48,'Ex ante LI &amp; Eligibility Stats'!$A:$A,0),MATCH('Program MW '!F$31,'Ex ante LI &amp; Eligibility Stats'!$A$8:$M$8,0))/1000)</f>
        <v>0</v>
      </c>
      <c r="G48" s="515">
        <f>E48*(INDEX('Ex post LI &amp; Eligibility Stats'!$A:$N,MATCH($A48,'Ex post LI &amp; Eligibility Stats'!$A:$A,0),MATCH('Program MW '!F$31,'Ex post LI &amp; Eligibility Stats'!$A$8:$N$8,0))/1000)</f>
        <v>0</v>
      </c>
      <c r="H48" s="198">
        <v>0</v>
      </c>
      <c r="I48" s="321">
        <f>H48*(INDEX('Ex ante LI &amp; Eligibility Stats'!$A:$M,MATCH($A48,'Ex ante LI &amp; Eligibility Stats'!$A:$A,0),MATCH('Program MW '!I$31,'Ex ante LI &amp; Eligibility Stats'!$A$8:$M$8,0))/1000)</f>
        <v>0</v>
      </c>
      <c r="J48" s="302">
        <f>H48*(INDEX('Ex post LI &amp; Eligibility Stats'!$A:$N,MATCH($A48,'Ex post LI &amp; Eligibility Stats'!$A:$A,0),MATCH('Program MW '!I$31,'Ex post LI &amp; Eligibility Stats'!$A$8:$N$8,0))/1000)</f>
        <v>0</v>
      </c>
      <c r="K48" s="205">
        <v>0</v>
      </c>
      <c r="L48" s="321">
        <f>K48*(INDEX('Ex ante LI &amp; Eligibility Stats'!$A:$M,MATCH($A48,'Ex ante LI &amp; Eligibility Stats'!$A:$A,0),MATCH('Program MW '!L$31,'Ex ante LI &amp; Eligibility Stats'!$A$8:$M$8,0))/1000)</f>
        <v>0</v>
      </c>
      <c r="M48" s="321">
        <f>K48*(INDEX('Ex post LI &amp; Eligibility Stats'!$A:$N,MATCH($A48,'Ex post LI &amp; Eligibility Stats'!$A:$A,0),MATCH('Program MW '!L$31,'Ex post LI &amp; Eligibility Stats'!$A$8:$N$8,0))/1000)</f>
        <v>0</v>
      </c>
      <c r="N48" s="198">
        <v>0</v>
      </c>
      <c r="O48" s="321">
        <f>N48*(INDEX('Ex ante LI &amp; Eligibility Stats'!$A:$M,MATCH($A48,'Ex ante LI &amp; Eligibility Stats'!$A:$A,0),MATCH('Program MW '!O$31,'Ex ante LI &amp; Eligibility Stats'!$A$8:$M$8,0))/1000)</f>
        <v>0</v>
      </c>
      <c r="P48" s="302">
        <f>N48*(INDEX('Ex post LI &amp; Eligibility Stats'!$A:$N,MATCH($A48,'Ex post LI &amp; Eligibility Stats'!$A:$A,0),MATCH('Program MW '!O$31,'Ex post LI &amp; Eligibility Stats'!$A$8:$N$8,0))/1000)</f>
        <v>0</v>
      </c>
      <c r="Q48" s="205">
        <v>0</v>
      </c>
      <c r="R48" s="321">
        <f>Q48*(INDEX('Ex ante LI &amp; Eligibility Stats'!$A:$M,MATCH($A48,'Ex ante LI &amp; Eligibility Stats'!$A:$A,0),MATCH('Program MW '!R$31,'Ex ante LI &amp; Eligibility Stats'!$A$8:$M$8,0))/1000)</f>
        <v>0</v>
      </c>
      <c r="S48" s="302">
        <f>Q48*(INDEX('Ex post LI &amp; Eligibility Stats'!$A:$N,MATCH($A48,'Ex post LI &amp; Eligibility Stats'!$A:$A,0),MATCH('Program MW '!R$31,'Ex post LI &amp; Eligibility Stats'!$A$8:$N$8,0))/1000)</f>
        <v>0</v>
      </c>
      <c r="T48" s="10"/>
      <c r="U48" s="18"/>
    </row>
    <row r="49" spans="1:26" s="17" customFormat="1" x14ac:dyDescent="0.25">
      <c r="A49" s="97" t="s">
        <v>208</v>
      </c>
      <c r="B49" s="198">
        <v>4878</v>
      </c>
      <c r="C49" s="296">
        <f>B49*(INDEX('Ex ante LI &amp; Eligibility Stats'!$A:$M,MATCH($A49,'Ex ante LI &amp; Eligibility Stats'!$A:$A,0),MATCH('Program MW '!C$31,'Ex ante LI &amp; Eligibility Stats'!$A$8:$M$8,0))/1000)</f>
        <v>0.82037303716319998</v>
      </c>
      <c r="D49" s="296">
        <f>B49*(INDEX('Ex post LI &amp; Eligibility Stats'!$A:$N,MATCH($A49,'Ex post LI &amp; Eligibility Stats'!$A:$A,0),MATCH('Program MW '!C$31,'Ex post LI &amp; Eligibility Stats'!$A$8:$N$8,0))/1000)</f>
        <v>0.83201332325935362</v>
      </c>
      <c r="E49" s="198">
        <v>5106</v>
      </c>
      <c r="F49" s="515">
        <f>E49*(INDEX('Ex ante LI &amp; Eligibility Stats'!$A:$M,MATCH($A49,'Ex ante LI &amp; Eligibility Stats'!$A:$A,0),MATCH('Program MW '!F$31,'Ex ante LI &amp; Eligibility Stats'!$A$8:$M$8,0))/1000)</f>
        <v>0.9339085796879999</v>
      </c>
      <c r="G49" s="515">
        <f>E49*(INDEX('Ex post LI &amp; Eligibility Stats'!$A:$N,MATCH($A49,'Ex post LI &amp; Eligibility Stats'!$A:$A,0),MATCH('Program MW '!F$31,'Ex post LI &amp; Eligibility Stats'!$A$8:$N$8,0))/1000)</f>
        <v>0.87090201487541197</v>
      </c>
      <c r="H49" s="198">
        <v>0</v>
      </c>
      <c r="I49" s="321">
        <f>H49*(INDEX('Ex ante LI &amp; Eligibility Stats'!$A:$M,MATCH($A49,'Ex ante LI &amp; Eligibility Stats'!$A:$A,0),MATCH('Program MW '!I$31,'Ex ante LI &amp; Eligibility Stats'!$A$8:$M$8,0))/1000)</f>
        <v>0</v>
      </c>
      <c r="J49" s="302">
        <f>H49*(INDEX('Ex post LI &amp; Eligibility Stats'!$A:$N,MATCH($A49,'Ex post LI &amp; Eligibility Stats'!$A:$A,0),MATCH('Program MW '!I$31,'Ex post LI &amp; Eligibility Stats'!$A$8:$N$8,0))/1000)</f>
        <v>0</v>
      </c>
      <c r="K49" s="205">
        <v>0</v>
      </c>
      <c r="L49" s="321">
        <f>K49*(INDEX('Ex ante LI &amp; Eligibility Stats'!$A:$M,MATCH($A49,'Ex ante LI &amp; Eligibility Stats'!$A:$A,0),MATCH('Program MW '!L$31,'Ex ante LI &amp; Eligibility Stats'!$A$8:$M$8,0))/1000)</f>
        <v>0</v>
      </c>
      <c r="M49" s="321">
        <f>K49*(INDEX('Ex post LI &amp; Eligibility Stats'!$A:$N,MATCH($A49,'Ex post LI &amp; Eligibility Stats'!$A:$A,0),MATCH('Program MW '!L$31,'Ex post LI &amp; Eligibility Stats'!$A$8:$N$8,0))/1000)</f>
        <v>0</v>
      </c>
      <c r="N49" s="198">
        <v>0</v>
      </c>
      <c r="O49" s="321">
        <f>N49*(INDEX('Ex ante LI &amp; Eligibility Stats'!$A:$M,MATCH($A49,'Ex ante LI &amp; Eligibility Stats'!$A:$A,0),MATCH('Program MW '!O$31,'Ex ante LI &amp; Eligibility Stats'!$A$8:$M$8,0))/1000)</f>
        <v>0</v>
      </c>
      <c r="P49" s="302">
        <f>N49*(INDEX('Ex post LI &amp; Eligibility Stats'!$A:$N,MATCH($A49,'Ex post LI &amp; Eligibility Stats'!$A:$A,0),MATCH('Program MW '!O$31,'Ex post LI &amp; Eligibility Stats'!$A$8:$N$8,0))/1000)</f>
        <v>0</v>
      </c>
      <c r="Q49" s="205">
        <v>0</v>
      </c>
      <c r="R49" s="321">
        <f>Q49*(INDEX('Ex ante LI &amp; Eligibility Stats'!$A:$M,MATCH($A49,'Ex ante LI &amp; Eligibility Stats'!$A:$A,0),MATCH('Program MW '!R$31,'Ex ante LI &amp; Eligibility Stats'!$A$8:$M$8,0))/1000)</f>
        <v>0</v>
      </c>
      <c r="S49" s="302">
        <f>Q49*(INDEX('Ex post LI &amp; Eligibility Stats'!$A:$N,MATCH($A49,'Ex post LI &amp; Eligibility Stats'!$A:$A,0),MATCH('Program MW '!R$31,'Ex post LI &amp; Eligibility Stats'!$A$8:$N$8,0))/1000)</f>
        <v>0</v>
      </c>
      <c r="T49" s="10"/>
      <c r="U49" s="18"/>
    </row>
    <row r="50" spans="1:26" s="17" customFormat="1" ht="13" thickBot="1" x14ac:dyDescent="0.3">
      <c r="A50" s="159" t="s">
        <v>79</v>
      </c>
      <c r="B50" s="198">
        <v>1</v>
      </c>
      <c r="C50" s="296">
        <f>B50*(INDEX('Ex ante LI &amp; Eligibility Stats'!$A:$M,MATCH($A50,'Ex ante LI &amp; Eligibility Stats'!$A:$A,0),MATCH('Program MW '!C$31,'Ex ante LI &amp; Eligibility Stats'!$A$8:$M$8,0))/1000)</f>
        <v>0.55129634000000005</v>
      </c>
      <c r="D50" s="296">
        <f>B50*(INDEX('Ex post LI &amp; Eligibility Stats'!$A:$N,MATCH($A50,'Ex post LI &amp; Eligibility Stats'!$A:$A,0),MATCH('Program MW '!C$31,'Ex post LI &amp; Eligibility Stats'!$A$8:$N$8,0))/1000)</f>
        <v>0.24653218400000007</v>
      </c>
      <c r="E50" s="198">
        <v>1</v>
      </c>
      <c r="F50" s="515">
        <f>E50*(INDEX('Ex ante LI &amp; Eligibility Stats'!$A:$M,MATCH($A50,'Ex ante LI &amp; Eligibility Stats'!$A:$A,0),MATCH('Program MW '!F$31,'Ex ante LI &amp; Eligibility Stats'!$A$8:$M$8,0))/1000)</f>
        <v>0.60178516000000004</v>
      </c>
      <c r="G50" s="515">
        <f>E50*(INDEX('Ex post LI &amp; Eligibility Stats'!$A:$N,MATCH($A50,'Ex post LI &amp; Eligibility Stats'!$A:$A,0),MATCH('Program MW '!F$31,'Ex post LI &amp; Eligibility Stats'!$A$8:$N$8,0))/1000)</f>
        <v>0.24653218400000007</v>
      </c>
      <c r="H50" s="198">
        <v>0</v>
      </c>
      <c r="I50" s="321">
        <f>H50*(INDEX('Ex ante LI &amp; Eligibility Stats'!$A:$M,MATCH($A50,'Ex ante LI &amp; Eligibility Stats'!$A:$A,0),MATCH('Program MW '!I$31,'Ex ante LI &amp; Eligibility Stats'!$A$8:$M$8,0))/1000)</f>
        <v>0</v>
      </c>
      <c r="J50" s="321">
        <f>H50*(INDEX('Ex post LI &amp; Eligibility Stats'!$A:$N,MATCH($A50,'Ex post LI &amp; Eligibility Stats'!$A:$A,0),MATCH('Program MW '!I$31,'Ex post LI &amp; Eligibility Stats'!$A$8:$N$8,0))/1000)</f>
        <v>0</v>
      </c>
      <c r="K50" s="198">
        <v>0</v>
      </c>
      <c r="L50" s="321">
        <f>K50*(INDEX('Ex ante LI &amp; Eligibility Stats'!$A:$M,MATCH($A50,'Ex ante LI &amp; Eligibility Stats'!$A:$A,0),MATCH('Program MW '!L$31,'Ex ante LI &amp; Eligibility Stats'!$A$8:$M$8,0))/1000)</f>
        <v>0</v>
      </c>
      <c r="M50" s="321">
        <f>K50*(INDEX('Ex post LI &amp; Eligibility Stats'!$A:$N,MATCH($A50,'Ex post LI &amp; Eligibility Stats'!$A:$A,0),MATCH('Program MW '!L$31,'Ex post LI &amp; Eligibility Stats'!$A$8:$N$8,0))/1000)</f>
        <v>0</v>
      </c>
      <c r="N50" s="198">
        <v>0</v>
      </c>
      <c r="O50" s="321">
        <f>N50*(INDEX('Ex ante LI &amp; Eligibility Stats'!$A:$M,MATCH($A50,'Ex ante LI &amp; Eligibility Stats'!$A:$A,0),MATCH('Program MW '!O$31,'Ex ante LI &amp; Eligibility Stats'!$A$8:$M$8,0))/1000)</f>
        <v>0</v>
      </c>
      <c r="P50" s="302">
        <f>N50*(INDEX('Ex post LI &amp; Eligibility Stats'!$A:$N,MATCH($A50,'Ex post LI &amp; Eligibility Stats'!$A:$A,0),MATCH('Program MW '!O$31,'Ex post LI &amp; Eligibility Stats'!$A$8:$N$8,0))/1000)</f>
        <v>0</v>
      </c>
      <c r="Q50" s="205">
        <v>0</v>
      </c>
      <c r="R50" s="321">
        <f>Q50*(INDEX('Ex ante LI &amp; Eligibility Stats'!$A:$M,MATCH($A50,'Ex ante LI &amp; Eligibility Stats'!$A:$A,0),MATCH('Program MW '!R$31,'Ex ante LI &amp; Eligibility Stats'!$A$8:$M$8,0))/1000)</f>
        <v>0</v>
      </c>
      <c r="S50" s="303">
        <f>Q50*(INDEX('Ex post LI &amp; Eligibility Stats'!$A:$N,MATCH($A50,'Ex post LI &amp; Eligibility Stats'!$A:$A,0),MATCH('Program MW '!R$31,'Ex post LI &amp; Eligibility Stats'!$A$8:$N$8,0))/1000)</f>
        <v>0</v>
      </c>
      <c r="T50" s="15"/>
      <c r="U50" s="18"/>
    </row>
    <row r="51" spans="1:26" ht="14" thickTop="1" thickBot="1" x14ac:dyDescent="0.35">
      <c r="A51" s="322" t="s">
        <v>32</v>
      </c>
      <c r="B51" s="6">
        <f t="shared" ref="B51:S51" si="5">SUM(B37:B50)</f>
        <v>254128</v>
      </c>
      <c r="C51" s="563">
        <f t="shared" si="5"/>
        <v>34.199320007458169</v>
      </c>
      <c r="D51" s="565">
        <f t="shared" si="5"/>
        <v>37.229092608880542</v>
      </c>
      <c r="E51" s="6">
        <f t="shared" si="5"/>
        <v>259200</v>
      </c>
      <c r="F51" s="608">
        <f t="shared" si="5"/>
        <v>45.549950719206947</v>
      </c>
      <c r="G51" s="609">
        <f t="shared" si="5"/>
        <v>37.978452060666086</v>
      </c>
      <c r="H51" s="6">
        <f t="shared" si="5"/>
        <v>0</v>
      </c>
      <c r="I51" s="3">
        <f t="shared" si="5"/>
        <v>0</v>
      </c>
      <c r="J51" s="2">
        <f t="shared" si="5"/>
        <v>0</v>
      </c>
      <c r="K51" s="6">
        <f t="shared" si="5"/>
        <v>0</v>
      </c>
      <c r="L51" s="3">
        <f t="shared" si="5"/>
        <v>0</v>
      </c>
      <c r="M51" s="2">
        <f t="shared" si="5"/>
        <v>0</v>
      </c>
      <c r="N51" s="6">
        <f t="shared" si="5"/>
        <v>0</v>
      </c>
      <c r="O51" s="3">
        <f t="shared" si="5"/>
        <v>0</v>
      </c>
      <c r="P51" s="2">
        <f t="shared" si="5"/>
        <v>0</v>
      </c>
      <c r="Q51" s="6">
        <f t="shared" si="5"/>
        <v>0</v>
      </c>
      <c r="R51" s="3">
        <f t="shared" si="5"/>
        <v>0</v>
      </c>
      <c r="S51" s="2">
        <f t="shared" si="5"/>
        <v>0</v>
      </c>
      <c r="T51" s="16"/>
      <c r="U51" s="20"/>
    </row>
    <row r="52" spans="1:26" ht="14" thickTop="1" thickBot="1" x14ac:dyDescent="0.35">
      <c r="A52" s="332" t="s">
        <v>23</v>
      </c>
      <c r="B52" s="4">
        <f t="shared" ref="B52:S52" si="6">+B35+B51</f>
        <v>254134</v>
      </c>
      <c r="C52" s="564">
        <f t="shared" si="6"/>
        <v>34.92569993945817</v>
      </c>
      <c r="D52" s="566">
        <f t="shared" si="6"/>
        <v>38.555184558880541</v>
      </c>
      <c r="E52" s="4">
        <f t="shared" si="6"/>
        <v>259206</v>
      </c>
      <c r="F52" s="610">
        <f t="shared" si="6"/>
        <v>46.232511439206945</v>
      </c>
      <c r="G52" s="611">
        <f t="shared" si="6"/>
        <v>39.304544010666085</v>
      </c>
      <c r="H52" s="4">
        <f t="shared" si="6"/>
        <v>0</v>
      </c>
      <c r="I52" s="7">
        <f t="shared" si="6"/>
        <v>0</v>
      </c>
      <c r="J52" s="5">
        <f t="shared" si="6"/>
        <v>0</v>
      </c>
      <c r="K52" s="4">
        <f t="shared" si="6"/>
        <v>0</v>
      </c>
      <c r="L52" s="7">
        <f t="shared" si="6"/>
        <v>0</v>
      </c>
      <c r="M52" s="5">
        <f t="shared" si="6"/>
        <v>0</v>
      </c>
      <c r="N52" s="4">
        <f t="shared" si="6"/>
        <v>0</v>
      </c>
      <c r="O52" s="7">
        <f t="shared" si="6"/>
        <v>0</v>
      </c>
      <c r="P52" s="5">
        <f t="shared" si="6"/>
        <v>0</v>
      </c>
      <c r="Q52" s="151">
        <f t="shared" si="6"/>
        <v>0</v>
      </c>
      <c r="R52" s="7">
        <f t="shared" si="6"/>
        <v>0</v>
      </c>
      <c r="S52" s="5">
        <f t="shared" si="6"/>
        <v>0</v>
      </c>
      <c r="T52" s="21"/>
      <c r="U52" s="12"/>
      <c r="V52" s="21"/>
      <c r="W52" s="21"/>
      <c r="X52" s="14"/>
      <c r="Y52" s="22"/>
      <c r="Z52" s="22"/>
    </row>
    <row r="53" spans="1:26" ht="13.5" thickTop="1" x14ac:dyDescent="0.3">
      <c r="A53" s="333"/>
      <c r="B53" s="21"/>
      <c r="C53" s="21"/>
      <c r="D53" s="12"/>
      <c r="E53" s="21"/>
      <c r="F53" s="21"/>
      <c r="G53" s="21"/>
      <c r="H53" s="12"/>
      <c r="I53" s="21"/>
      <c r="J53" s="21"/>
      <c r="K53" s="21"/>
      <c r="L53" s="21"/>
      <c r="M53" s="12"/>
      <c r="N53" s="21"/>
      <c r="O53" s="21"/>
      <c r="P53" s="21"/>
      <c r="Q53" s="12"/>
      <c r="R53" s="21"/>
      <c r="S53" s="21"/>
      <c r="T53" s="21"/>
      <c r="U53" s="12"/>
      <c r="V53" s="12"/>
      <c r="W53" s="21"/>
      <c r="X53" s="14"/>
      <c r="Y53" s="14"/>
      <c r="Z53" s="22"/>
    </row>
    <row r="54" spans="1:26" ht="12.75" customHeight="1" x14ac:dyDescent="0.3">
      <c r="A54" s="543" t="s">
        <v>25</v>
      </c>
      <c r="B54" s="340"/>
      <c r="C54" s="340"/>
      <c r="D54" s="340"/>
      <c r="E54" s="340"/>
      <c r="F54" s="341"/>
      <c r="G54" s="340"/>
      <c r="H54" s="341"/>
      <c r="I54" s="340"/>
      <c r="J54" s="340"/>
      <c r="K54" s="340"/>
      <c r="L54" s="340"/>
      <c r="M54" s="340"/>
      <c r="N54" s="340"/>
      <c r="O54" s="340"/>
      <c r="P54" s="342"/>
      <c r="Q54" s="340"/>
      <c r="R54" s="340"/>
      <c r="S54" s="340"/>
      <c r="T54" s="23"/>
      <c r="U54" s="23"/>
      <c r="V54" s="23"/>
      <c r="W54" s="23"/>
      <c r="X54" s="23"/>
      <c r="Y54" s="23"/>
      <c r="Z54" s="23"/>
    </row>
    <row r="55" spans="1:26" ht="13" x14ac:dyDescent="0.3">
      <c r="A55" s="650" t="s">
        <v>219</v>
      </c>
      <c r="B55" s="651"/>
      <c r="C55" s="651"/>
      <c r="D55" s="651"/>
      <c r="E55" s="651"/>
      <c r="F55" s="651"/>
      <c r="G55" s="651"/>
      <c r="H55" s="651"/>
      <c r="I55" s="651"/>
      <c r="J55" s="651"/>
      <c r="K55" s="651"/>
      <c r="L55" s="651"/>
      <c r="M55" s="651"/>
      <c r="N55" s="651"/>
      <c r="O55" s="343"/>
      <c r="P55" s="343"/>
      <c r="Q55" s="343"/>
      <c r="R55" s="343"/>
      <c r="S55" s="343"/>
      <c r="T55" s="255"/>
      <c r="U55" s="255"/>
      <c r="V55" s="255"/>
      <c r="W55" s="255"/>
      <c r="X55" s="255"/>
      <c r="Y55" s="255"/>
      <c r="Z55" s="255"/>
    </row>
    <row r="56" spans="1:26" ht="13" x14ac:dyDescent="0.3">
      <c r="A56" s="546" t="s">
        <v>215</v>
      </c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</row>
    <row r="57" spans="1:26" ht="14.5" customHeight="1" x14ac:dyDescent="0.3">
      <c r="A57" s="547" t="s">
        <v>181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</row>
    <row r="58" spans="1:26" s="355" customFormat="1" ht="13" x14ac:dyDescent="0.3">
      <c r="A58" s="548" t="s">
        <v>223</v>
      </c>
      <c r="B58" s="359"/>
      <c r="C58" s="359"/>
      <c r="D58" s="359"/>
      <c r="E58" s="359"/>
      <c r="F58" s="255"/>
      <c r="G58" s="255"/>
      <c r="H58" s="255"/>
      <c r="I58" s="255"/>
      <c r="J58" s="255"/>
      <c r="K58" s="255"/>
      <c r="L58" s="255"/>
      <c r="M58" s="255"/>
      <c r="N58" s="255"/>
    </row>
    <row r="59" spans="1:26" s="491" customFormat="1" ht="13" x14ac:dyDescent="0.3">
      <c r="A59" s="548"/>
      <c r="B59" s="359"/>
      <c r="C59" s="359"/>
      <c r="D59" s="359"/>
      <c r="E59" s="359"/>
      <c r="F59" s="255"/>
      <c r="G59" s="255"/>
      <c r="H59" s="255"/>
      <c r="I59" s="255"/>
      <c r="J59" s="255"/>
      <c r="K59" s="255"/>
      <c r="L59" s="255"/>
      <c r="M59" s="255"/>
      <c r="N59" s="255"/>
    </row>
    <row r="60" spans="1:26" s="265" customFormat="1" ht="15" x14ac:dyDescent="0.3">
      <c r="A60" s="345" t="s">
        <v>349</v>
      </c>
    </row>
    <row r="61" spans="1:26" s="265" customFormat="1" x14ac:dyDescent="0.25">
      <c r="A61" s="345" t="s">
        <v>350</v>
      </c>
    </row>
    <row r="62" spans="1:26" s="491" customFormat="1" x14ac:dyDescent="0.25">
      <c r="A62" s="345"/>
      <c r="B62" s="265"/>
      <c r="C62" s="265"/>
      <c r="D62" s="265"/>
      <c r="E62" s="265"/>
      <c r="F62" s="265"/>
      <c r="G62" s="265"/>
      <c r="H62" s="265"/>
      <c r="I62" s="265"/>
    </row>
    <row r="63" spans="1:26" s="265" customFormat="1" ht="15" x14ac:dyDescent="0.3">
      <c r="A63" s="345" t="s">
        <v>286</v>
      </c>
    </row>
    <row r="64" spans="1:26" s="265" customFormat="1" x14ac:dyDescent="0.25">
      <c r="A64" s="345"/>
    </row>
    <row r="65" spans="1:1" s="265" customFormat="1" ht="15" x14ac:dyDescent="0.3">
      <c r="A65" s="345" t="s">
        <v>258</v>
      </c>
    </row>
    <row r="66" spans="1:1" s="491" customFormat="1" x14ac:dyDescent="0.25">
      <c r="A66" s="345"/>
    </row>
    <row r="67" spans="1:1" ht="14" x14ac:dyDescent="0.25">
      <c r="A67" s="492" t="s">
        <v>256</v>
      </c>
    </row>
  </sheetData>
  <mergeCells count="1">
    <mergeCell ref="A55:N55"/>
  </mergeCells>
  <phoneticPr fontId="0" type="noConversion"/>
  <printOptions horizontalCentered="1"/>
  <pageMargins left="0" right="0" top="0.55000000000000004" bottom="0.17" header="0.3" footer="0.15"/>
  <pageSetup paperSize="17" scale="81" orientation="landscape" cellComments="atEnd" r:id="rId1"/>
  <headerFooter alignWithMargins="0">
    <oddHeader xml:space="preserve">&amp;C&amp;"Arial,Bold"
</oddHeader>
    <oddFooter xml:space="preserve">&amp;Rpage 1 of 12
&amp;A
&amp;D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47"/>
  <sheetViews>
    <sheetView topLeftCell="A13" zoomScaleNormal="100" zoomScaleSheetLayoutView="90" workbookViewId="0">
      <selection activeCell="B32" sqref="B32"/>
    </sheetView>
  </sheetViews>
  <sheetFormatPr defaultColWidth="9.1796875" defaultRowHeight="14.25" customHeight="1" x14ac:dyDescent="0.3"/>
  <cols>
    <col min="1" max="1" width="38.7265625" style="519" customWidth="1"/>
    <col min="2" max="2" width="30" style="520" customWidth="1"/>
    <col min="3" max="3" width="15.7265625" style="540" customWidth="1"/>
    <col min="4" max="4" width="24.26953125" style="519" bestFit="1" customWidth="1"/>
    <col min="5" max="5" width="15.81640625" style="519" customWidth="1"/>
    <col min="6" max="6" width="22" style="519" customWidth="1"/>
    <col min="7" max="7" width="37" style="519" customWidth="1"/>
    <col min="8" max="16384" width="9.1796875" style="522"/>
  </cols>
  <sheetData>
    <row r="2" spans="1:7" ht="14.25" customHeight="1" x14ac:dyDescent="0.3">
      <c r="C2" s="521" t="s">
        <v>222</v>
      </c>
    </row>
    <row r="3" spans="1:7" ht="14.25" customHeight="1" x14ac:dyDescent="0.3">
      <c r="C3" s="521" t="s">
        <v>190</v>
      </c>
    </row>
    <row r="4" spans="1:7" ht="14.25" customHeight="1" x14ac:dyDescent="0.3">
      <c r="C4" s="518" t="str">
        <f>'Program MW '!H3</f>
        <v>August 2017</v>
      </c>
    </row>
    <row r="5" spans="1:7" ht="14.25" customHeight="1" x14ac:dyDescent="0.3">
      <c r="C5" s="521"/>
    </row>
    <row r="7" spans="1:7" ht="14.65" customHeight="1" x14ac:dyDescent="0.35">
      <c r="A7" s="676" t="s">
        <v>53</v>
      </c>
      <c r="B7" s="677"/>
      <c r="C7" s="677"/>
      <c r="D7" s="677"/>
      <c r="E7" s="677"/>
      <c r="F7" s="677"/>
      <c r="G7" s="678"/>
    </row>
    <row r="8" spans="1:7" ht="30" customHeight="1" x14ac:dyDescent="0.3">
      <c r="A8" s="523" t="s">
        <v>51</v>
      </c>
      <c r="B8" s="523" t="s">
        <v>31</v>
      </c>
      <c r="C8" s="524" t="s">
        <v>19</v>
      </c>
      <c r="D8" s="523" t="s">
        <v>203</v>
      </c>
      <c r="E8" s="525" t="s">
        <v>272</v>
      </c>
      <c r="F8" s="525" t="s">
        <v>24</v>
      </c>
      <c r="G8" s="525" t="s">
        <v>271</v>
      </c>
    </row>
    <row r="9" spans="1:7" ht="14.25" customHeight="1" x14ac:dyDescent="0.3">
      <c r="A9" s="605" t="s">
        <v>282</v>
      </c>
      <c r="B9" s="599" t="s">
        <v>260</v>
      </c>
      <c r="C9" s="597">
        <v>42906</v>
      </c>
      <c r="D9" s="530" t="s">
        <v>263</v>
      </c>
      <c r="E9" s="600">
        <v>0</v>
      </c>
      <c r="F9" s="598" t="s">
        <v>264</v>
      </c>
      <c r="G9" s="601">
        <v>4</v>
      </c>
    </row>
    <row r="10" spans="1:7" ht="14.25" customHeight="1" x14ac:dyDescent="0.3">
      <c r="A10" s="605" t="s">
        <v>282</v>
      </c>
      <c r="B10" s="599" t="s">
        <v>261</v>
      </c>
      <c r="C10" s="597">
        <v>42907</v>
      </c>
      <c r="D10" s="530" t="s">
        <v>263</v>
      </c>
      <c r="E10" s="600">
        <v>0</v>
      </c>
      <c r="F10" s="598" t="s">
        <v>264</v>
      </c>
      <c r="G10" s="602">
        <v>8</v>
      </c>
    </row>
    <row r="11" spans="1:7" ht="14.25" customHeight="1" x14ac:dyDescent="0.3">
      <c r="A11" s="605" t="s">
        <v>282</v>
      </c>
      <c r="B11" s="599" t="s">
        <v>262</v>
      </c>
      <c r="C11" s="597">
        <v>42908</v>
      </c>
      <c r="D11" s="530" t="s">
        <v>263</v>
      </c>
      <c r="E11" s="600">
        <v>0</v>
      </c>
      <c r="F11" s="598" t="s">
        <v>264</v>
      </c>
      <c r="G11" s="601">
        <v>12</v>
      </c>
    </row>
    <row r="12" spans="1:7" ht="14.25" customHeight="1" x14ac:dyDescent="0.3">
      <c r="A12" s="605" t="s">
        <v>282</v>
      </c>
      <c r="B12" s="599" t="s">
        <v>291</v>
      </c>
      <c r="C12" s="597">
        <v>42923</v>
      </c>
      <c r="D12" s="530" t="s">
        <v>263</v>
      </c>
      <c r="E12" s="600">
        <v>0.11</v>
      </c>
      <c r="F12" s="598" t="s">
        <v>264</v>
      </c>
      <c r="G12" s="601">
        <v>16</v>
      </c>
    </row>
    <row r="13" spans="1:7" ht="14.25" customHeight="1" x14ac:dyDescent="0.3">
      <c r="A13" s="605" t="s">
        <v>282</v>
      </c>
      <c r="B13" s="599" t="s">
        <v>294</v>
      </c>
      <c r="C13" s="597" t="s">
        <v>292</v>
      </c>
      <c r="D13" s="530" t="s">
        <v>263</v>
      </c>
      <c r="E13" s="600">
        <v>0.26187818874866708</v>
      </c>
      <c r="F13" s="598" t="s">
        <v>264</v>
      </c>
      <c r="G13" s="601">
        <v>20</v>
      </c>
    </row>
    <row r="14" spans="1:7" ht="14.25" customHeight="1" x14ac:dyDescent="0.3">
      <c r="A14" s="605" t="s">
        <v>282</v>
      </c>
      <c r="B14" s="599" t="s">
        <v>296</v>
      </c>
      <c r="C14" s="597" t="s">
        <v>293</v>
      </c>
      <c r="D14" s="530" t="s">
        <v>263</v>
      </c>
      <c r="E14" s="600">
        <v>1.0134388449267289</v>
      </c>
      <c r="F14" s="598" t="s">
        <v>264</v>
      </c>
      <c r="G14" s="601">
        <v>24</v>
      </c>
    </row>
    <row r="15" spans="1:7" ht="14.25" customHeight="1" x14ac:dyDescent="0.3">
      <c r="A15" s="605" t="s">
        <v>282</v>
      </c>
      <c r="B15" s="599" t="s">
        <v>299</v>
      </c>
      <c r="C15" s="597">
        <v>42950</v>
      </c>
      <c r="D15" s="530" t="s">
        <v>263</v>
      </c>
      <c r="E15" s="600">
        <v>0</v>
      </c>
      <c r="F15" s="598" t="s">
        <v>264</v>
      </c>
      <c r="G15" s="601">
        <v>28</v>
      </c>
    </row>
    <row r="16" spans="1:7" ht="14.25" customHeight="1" x14ac:dyDescent="0.3">
      <c r="A16" s="605" t="s">
        <v>282</v>
      </c>
      <c r="B16" s="599" t="s">
        <v>303</v>
      </c>
      <c r="C16" s="597" t="s">
        <v>295</v>
      </c>
      <c r="D16" s="530" t="s">
        <v>263</v>
      </c>
      <c r="E16" s="600">
        <v>1.0574115200224301</v>
      </c>
      <c r="F16" s="598" t="s">
        <v>264</v>
      </c>
      <c r="G16" s="601">
        <v>32</v>
      </c>
    </row>
    <row r="17" spans="1:7" ht="14.25" customHeight="1" x14ac:dyDescent="0.3">
      <c r="A17" s="605" t="s">
        <v>282</v>
      </c>
      <c r="B17" s="599" t="s">
        <v>304</v>
      </c>
      <c r="C17" s="597" t="s">
        <v>297</v>
      </c>
      <c r="D17" s="530" t="s">
        <v>263</v>
      </c>
      <c r="E17" s="600">
        <v>0.9212576558097284</v>
      </c>
      <c r="F17" s="598" t="s">
        <v>264</v>
      </c>
      <c r="G17" s="601">
        <v>36</v>
      </c>
    </row>
    <row r="18" spans="1:7" ht="14.25" customHeight="1" x14ac:dyDescent="0.3">
      <c r="A18" s="605" t="s">
        <v>282</v>
      </c>
      <c r="B18" s="599" t="s">
        <v>307</v>
      </c>
      <c r="C18" s="597" t="s">
        <v>298</v>
      </c>
      <c r="D18" s="530" t="s">
        <v>263</v>
      </c>
      <c r="E18" s="600">
        <v>1.3194424981351376</v>
      </c>
      <c r="F18" s="598" t="s">
        <v>264</v>
      </c>
      <c r="G18" s="601">
        <v>40</v>
      </c>
    </row>
    <row r="19" spans="1:7" ht="14.25" customHeight="1" x14ac:dyDescent="0.3">
      <c r="A19" s="605" t="s">
        <v>282</v>
      </c>
      <c r="B19" s="599" t="s">
        <v>311</v>
      </c>
      <c r="C19" s="597" t="s">
        <v>300</v>
      </c>
      <c r="D19" s="530" t="s">
        <v>263</v>
      </c>
      <c r="E19" s="600">
        <v>0.76094533132728293</v>
      </c>
      <c r="F19" s="598" t="s">
        <v>264</v>
      </c>
      <c r="G19" s="601">
        <v>44</v>
      </c>
    </row>
    <row r="20" spans="1:7" ht="14.25" customHeight="1" x14ac:dyDescent="0.3">
      <c r="A20" s="605" t="s">
        <v>282</v>
      </c>
      <c r="B20" s="599" t="s">
        <v>315</v>
      </c>
      <c r="C20" s="597" t="s">
        <v>301</v>
      </c>
      <c r="D20" s="530" t="s">
        <v>263</v>
      </c>
      <c r="E20" s="600">
        <v>0.73762444519884829</v>
      </c>
      <c r="F20" s="598" t="s">
        <v>264</v>
      </c>
      <c r="G20" s="601">
        <v>48</v>
      </c>
    </row>
    <row r="21" spans="1:7" ht="14.25" customHeight="1" x14ac:dyDescent="0.3">
      <c r="A21" s="605" t="s">
        <v>302</v>
      </c>
      <c r="B21" s="599" t="s">
        <v>317</v>
      </c>
      <c r="C21" s="597" t="s">
        <v>292</v>
      </c>
      <c r="D21" s="530" t="s">
        <v>263</v>
      </c>
      <c r="E21" s="600">
        <v>3.0278581253229055</v>
      </c>
      <c r="F21" s="598" t="s">
        <v>264</v>
      </c>
      <c r="G21" s="601">
        <v>4</v>
      </c>
    </row>
    <row r="22" spans="1:7" ht="14.25" customHeight="1" x14ac:dyDescent="0.3">
      <c r="A22" s="605" t="s">
        <v>302</v>
      </c>
      <c r="B22" s="599" t="s">
        <v>320</v>
      </c>
      <c r="C22" s="597" t="s">
        <v>293</v>
      </c>
      <c r="D22" s="530" t="s">
        <v>263</v>
      </c>
      <c r="E22" s="600">
        <v>4.0918788469249314</v>
      </c>
      <c r="F22" s="598" t="s">
        <v>264</v>
      </c>
      <c r="G22" s="602">
        <v>8</v>
      </c>
    </row>
    <row r="23" spans="1:7" ht="14.25" customHeight="1" x14ac:dyDescent="0.3">
      <c r="A23" s="605" t="s">
        <v>302</v>
      </c>
      <c r="B23" s="599" t="s">
        <v>321</v>
      </c>
      <c r="C23" s="597" t="s">
        <v>297</v>
      </c>
      <c r="D23" s="530" t="s">
        <v>263</v>
      </c>
      <c r="E23" s="600">
        <v>3.5867201610758759</v>
      </c>
      <c r="F23" s="598" t="s">
        <v>305</v>
      </c>
      <c r="G23" s="601">
        <v>11</v>
      </c>
    </row>
    <row r="24" spans="1:7" ht="14.25" customHeight="1" x14ac:dyDescent="0.3">
      <c r="A24" s="605" t="s">
        <v>302</v>
      </c>
      <c r="B24" s="599" t="s">
        <v>324</v>
      </c>
      <c r="C24" s="597" t="s">
        <v>300</v>
      </c>
      <c r="D24" s="530" t="s">
        <v>263</v>
      </c>
      <c r="E24" s="600">
        <v>5.1037763670337153</v>
      </c>
      <c r="F24" s="598" t="s">
        <v>306</v>
      </c>
      <c r="G24" s="601">
        <v>13</v>
      </c>
    </row>
    <row r="25" spans="1:7" ht="14.25" customHeight="1" x14ac:dyDescent="0.3">
      <c r="A25" s="605" t="s">
        <v>302</v>
      </c>
      <c r="B25" s="599" t="s">
        <v>327</v>
      </c>
      <c r="C25" s="597" t="s">
        <v>301</v>
      </c>
      <c r="D25" s="530" t="s">
        <v>263</v>
      </c>
      <c r="E25" s="600">
        <v>4.6302076773511542</v>
      </c>
      <c r="F25" s="598" t="s">
        <v>264</v>
      </c>
      <c r="G25" s="601">
        <v>17</v>
      </c>
    </row>
    <row r="26" spans="1:7" ht="14.25" customHeight="1" x14ac:dyDescent="0.3">
      <c r="A26" s="605" t="s">
        <v>12</v>
      </c>
      <c r="B26" s="599" t="s">
        <v>331</v>
      </c>
      <c r="C26" s="597" t="s">
        <v>301</v>
      </c>
      <c r="D26" s="596" t="s">
        <v>308</v>
      </c>
      <c r="E26" s="600">
        <v>2.1781248407054665</v>
      </c>
      <c r="F26" s="598" t="s">
        <v>309</v>
      </c>
      <c r="G26" s="601">
        <v>4</v>
      </c>
    </row>
    <row r="27" spans="1:7" ht="14.25" customHeight="1" x14ac:dyDescent="0.3">
      <c r="A27" s="605" t="s">
        <v>310</v>
      </c>
      <c r="B27" s="599" t="s">
        <v>332</v>
      </c>
      <c r="C27" s="597" t="s">
        <v>301</v>
      </c>
      <c r="D27" s="596" t="s">
        <v>308</v>
      </c>
      <c r="E27" s="600">
        <v>7.1830535953822414</v>
      </c>
      <c r="F27" s="598" t="s">
        <v>312</v>
      </c>
      <c r="G27" s="601">
        <v>7</v>
      </c>
    </row>
    <row r="28" spans="1:7" ht="14.25" customHeight="1" x14ac:dyDescent="0.35">
      <c r="A28" s="606" t="s">
        <v>352</v>
      </c>
      <c r="B28" s="599" t="s">
        <v>333</v>
      </c>
      <c r="C28" s="597" t="s">
        <v>292</v>
      </c>
      <c r="D28" s="604" t="s">
        <v>313</v>
      </c>
      <c r="E28" s="600">
        <v>10.599082375256499</v>
      </c>
      <c r="F28" s="598" t="s">
        <v>314</v>
      </c>
      <c r="G28" s="601">
        <v>4</v>
      </c>
    </row>
    <row r="29" spans="1:7" ht="14.25" customHeight="1" x14ac:dyDescent="0.35">
      <c r="A29" s="606" t="s">
        <v>352</v>
      </c>
      <c r="B29" s="599" t="s">
        <v>334</v>
      </c>
      <c r="C29" s="597" t="s">
        <v>293</v>
      </c>
      <c r="D29" s="604" t="s">
        <v>313</v>
      </c>
      <c r="E29" s="600">
        <v>12.661234614867809</v>
      </c>
      <c r="F29" s="598" t="s">
        <v>314</v>
      </c>
      <c r="G29" s="601">
        <v>8</v>
      </c>
    </row>
    <row r="30" spans="1:7" ht="14.25" customHeight="1" x14ac:dyDescent="0.35">
      <c r="A30" s="606" t="s">
        <v>352</v>
      </c>
      <c r="B30" s="599" t="s">
        <v>335</v>
      </c>
      <c r="C30" s="597" t="s">
        <v>316</v>
      </c>
      <c r="D30" s="604" t="s">
        <v>313</v>
      </c>
      <c r="E30" s="600">
        <v>8.9224274026785526</v>
      </c>
      <c r="F30" s="598" t="s">
        <v>314</v>
      </c>
      <c r="G30" s="601">
        <v>12</v>
      </c>
    </row>
    <row r="31" spans="1:7" ht="14.25" customHeight="1" x14ac:dyDescent="0.35">
      <c r="A31" s="606" t="s">
        <v>352</v>
      </c>
      <c r="B31" s="599" t="s">
        <v>336</v>
      </c>
      <c r="C31" s="597">
        <v>42954</v>
      </c>
      <c r="D31" s="604" t="s">
        <v>313</v>
      </c>
      <c r="E31" s="600">
        <v>2.1955863554048953</v>
      </c>
      <c r="F31" s="598" t="s">
        <v>318</v>
      </c>
      <c r="G31" s="601">
        <v>13</v>
      </c>
    </row>
    <row r="32" spans="1:7" ht="14.25" customHeight="1" x14ac:dyDescent="0.35">
      <c r="A32" s="606" t="s">
        <v>352</v>
      </c>
      <c r="B32" s="599" t="s">
        <v>337</v>
      </c>
      <c r="C32" s="597">
        <v>42955</v>
      </c>
      <c r="D32" s="604" t="s">
        <v>313</v>
      </c>
      <c r="E32" s="600">
        <v>5.079601664846539</v>
      </c>
      <c r="F32" s="598" t="s">
        <v>319</v>
      </c>
      <c r="G32" s="601">
        <v>15</v>
      </c>
    </row>
    <row r="33" spans="1:7" ht="14.25" customHeight="1" x14ac:dyDescent="0.35">
      <c r="A33" s="606" t="s">
        <v>352</v>
      </c>
      <c r="B33" s="599" t="s">
        <v>338</v>
      </c>
      <c r="C33" s="597" t="s">
        <v>297</v>
      </c>
      <c r="D33" s="604" t="s">
        <v>313</v>
      </c>
      <c r="E33" s="600">
        <v>7.680374039837905</v>
      </c>
      <c r="F33" s="598" t="s">
        <v>314</v>
      </c>
      <c r="G33" s="601">
        <v>19</v>
      </c>
    </row>
    <row r="34" spans="1:7" ht="14.25" customHeight="1" x14ac:dyDescent="0.35">
      <c r="A34" s="606" t="s">
        <v>352</v>
      </c>
      <c r="B34" s="599" t="s">
        <v>339</v>
      </c>
      <c r="C34" s="597" t="s">
        <v>298</v>
      </c>
      <c r="D34" s="604" t="s">
        <v>313</v>
      </c>
      <c r="E34" s="600">
        <v>7.6755964068488307</v>
      </c>
      <c r="F34" s="598" t="s">
        <v>330</v>
      </c>
      <c r="G34" s="603">
        <v>22.5</v>
      </c>
    </row>
    <row r="35" spans="1:7" ht="14.25" customHeight="1" x14ac:dyDescent="0.35">
      <c r="A35" s="606" t="s">
        <v>352</v>
      </c>
      <c r="B35" s="599" t="s">
        <v>340</v>
      </c>
      <c r="C35" s="597" t="s">
        <v>301</v>
      </c>
      <c r="D35" s="604" t="s">
        <v>313</v>
      </c>
      <c r="E35" s="600">
        <v>9.5388686977224868</v>
      </c>
      <c r="F35" s="598" t="s">
        <v>314</v>
      </c>
      <c r="G35" s="603">
        <v>26.5</v>
      </c>
    </row>
    <row r="36" spans="1:7" s="532" customFormat="1" ht="14.25" customHeight="1" x14ac:dyDescent="0.35">
      <c r="A36" s="606" t="s">
        <v>322</v>
      </c>
      <c r="B36" s="599" t="s">
        <v>341</v>
      </c>
      <c r="C36" s="597" t="s">
        <v>301</v>
      </c>
      <c r="D36" s="604" t="s">
        <v>308</v>
      </c>
      <c r="E36" s="600">
        <v>4.0999999999999996</v>
      </c>
      <c r="F36" s="598" t="s">
        <v>312</v>
      </c>
      <c r="G36" s="601">
        <v>7</v>
      </c>
    </row>
    <row r="37" spans="1:7" s="532" customFormat="1" ht="14.25" customHeight="1" x14ac:dyDescent="0.35">
      <c r="A37" s="606" t="s">
        <v>323</v>
      </c>
      <c r="B37" s="599" t="s">
        <v>342</v>
      </c>
      <c r="C37" s="597" t="s">
        <v>301</v>
      </c>
      <c r="D37" s="604" t="s">
        <v>308</v>
      </c>
      <c r="E37" s="600">
        <v>6</v>
      </c>
      <c r="F37" s="598" t="s">
        <v>329</v>
      </c>
      <c r="G37" s="601">
        <v>4</v>
      </c>
    </row>
    <row r="38" spans="1:7" s="532" customFormat="1" ht="14.25" customHeight="1" x14ac:dyDescent="0.35">
      <c r="A38" s="606" t="s">
        <v>325</v>
      </c>
      <c r="B38" s="599" t="s">
        <v>343</v>
      </c>
      <c r="C38" s="597" t="s">
        <v>301</v>
      </c>
      <c r="D38" s="604" t="s">
        <v>308</v>
      </c>
      <c r="E38" s="600">
        <v>5.3</v>
      </c>
      <c r="F38" s="598" t="s">
        <v>329</v>
      </c>
      <c r="G38" s="601">
        <v>4</v>
      </c>
    </row>
    <row r="39" spans="1:7" s="532" customFormat="1" ht="14.25" customHeight="1" x14ac:dyDescent="0.35">
      <c r="A39" s="606" t="s">
        <v>326</v>
      </c>
      <c r="B39" s="599" t="s">
        <v>344</v>
      </c>
      <c r="C39" s="597" t="s">
        <v>301</v>
      </c>
      <c r="D39" s="604" t="s">
        <v>308</v>
      </c>
      <c r="E39" s="600">
        <v>0.7</v>
      </c>
      <c r="F39" s="598" t="s">
        <v>312</v>
      </c>
      <c r="G39" s="601">
        <v>7</v>
      </c>
    </row>
    <row r="40" spans="1:7" s="532" customFormat="1" ht="14.25" customHeight="1" x14ac:dyDescent="0.35">
      <c r="A40" s="606" t="s">
        <v>328</v>
      </c>
      <c r="B40" s="599" t="s">
        <v>345</v>
      </c>
      <c r="C40" s="597" t="s">
        <v>301</v>
      </c>
      <c r="D40" s="604" t="s">
        <v>308</v>
      </c>
      <c r="E40" s="600">
        <v>0.5</v>
      </c>
      <c r="F40" s="598" t="s">
        <v>312</v>
      </c>
      <c r="G40" s="601">
        <v>7</v>
      </c>
    </row>
    <row r="41" spans="1:7" s="532" customFormat="1" ht="14.25" customHeight="1" x14ac:dyDescent="0.3">
      <c r="A41" s="526"/>
      <c r="B41" s="529"/>
      <c r="C41" s="527"/>
      <c r="D41" s="530"/>
      <c r="E41" s="531"/>
      <c r="F41" s="528"/>
      <c r="G41" s="530"/>
    </row>
    <row r="42" spans="1:7" s="532" customFormat="1" ht="14.25" customHeight="1" x14ac:dyDescent="0.3">
      <c r="A42" s="533"/>
      <c r="B42" s="534"/>
      <c r="C42" s="535"/>
      <c r="D42" s="536"/>
      <c r="E42" s="537"/>
      <c r="F42" s="538"/>
      <c r="G42" s="536"/>
    </row>
    <row r="43" spans="1:7" s="532" customFormat="1" ht="14.25" customHeight="1" x14ac:dyDescent="0.3">
      <c r="A43" s="541" t="s">
        <v>25</v>
      </c>
      <c r="B43" s="534"/>
      <c r="C43" s="535"/>
      <c r="D43" s="536"/>
      <c r="E43" s="537"/>
      <c r="F43" s="538"/>
      <c r="G43" s="536"/>
    </row>
    <row r="44" spans="1:7" s="532" customFormat="1" ht="17.5" x14ac:dyDescent="0.35">
      <c r="A44" s="542" t="s">
        <v>277</v>
      </c>
      <c r="B44" s="534"/>
      <c r="C44" s="535"/>
      <c r="D44" s="536"/>
      <c r="E44" s="537"/>
      <c r="F44" s="538"/>
      <c r="G44" s="536"/>
    </row>
    <row r="45" spans="1:7" s="532" customFormat="1" ht="17.5" x14ac:dyDescent="0.35">
      <c r="A45" s="542" t="s">
        <v>351</v>
      </c>
      <c r="B45" s="534"/>
      <c r="C45" s="535"/>
      <c r="D45" s="536"/>
      <c r="E45" s="537"/>
      <c r="F45" s="538"/>
      <c r="G45" s="536"/>
    </row>
    <row r="46" spans="1:7" s="532" customFormat="1" ht="15.5" x14ac:dyDescent="0.35">
      <c r="A46" s="542"/>
      <c r="B46" s="534"/>
      <c r="C46" s="535"/>
      <c r="D46" s="536"/>
      <c r="E46" s="537"/>
      <c r="F46" s="538"/>
      <c r="G46" s="536"/>
    </row>
    <row r="47" spans="1:7" ht="14.25" customHeight="1" x14ac:dyDescent="0.3">
      <c r="A47" s="539" t="s">
        <v>256</v>
      </c>
    </row>
  </sheetData>
  <mergeCells count="1">
    <mergeCell ref="A7:G7"/>
  </mergeCells>
  <phoneticPr fontId="0" type="noConversion"/>
  <printOptions horizontalCentered="1" gridLines="1"/>
  <pageMargins left="0" right="0" top="0.55000000000000004" bottom="0.17" header="0.3" footer="0.15"/>
  <pageSetup scale="70" orientation="landscape" blackAndWhite="1" r:id="rId1"/>
  <headerFooter alignWithMargins="0">
    <oddHeader xml:space="preserve">&amp;C&amp;"Arial,Bold"
</oddHeader>
    <oddFooter>&amp;Rpage 9 of 12
&amp;A
&amp;D</oddFooter>
  </headerFooter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Normal="100" zoomScaleSheetLayoutView="75" workbookViewId="0">
      <pane xSplit="1" ySplit="6" topLeftCell="B49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17" defaultRowHeight="11.5" x14ac:dyDescent="0.25"/>
  <cols>
    <col min="1" max="1" width="42.54296875" style="423" customWidth="1"/>
    <col min="2" max="3" width="11.7265625" style="423" customWidth="1"/>
    <col min="4" max="4" width="15.54296875" style="423" customWidth="1"/>
    <col min="5" max="7" width="11.7265625" style="423" customWidth="1"/>
    <col min="8" max="8" width="14.81640625" style="423" customWidth="1"/>
    <col min="9" max="9" width="11.7265625" style="423" customWidth="1"/>
    <col min="10" max="10" width="11.7265625" style="424" customWidth="1"/>
    <col min="11" max="11" width="11.7265625" style="423" customWidth="1"/>
    <col min="12" max="12" width="12.26953125" style="423" customWidth="1"/>
    <col min="13" max="13" width="11.7265625" style="423" customWidth="1"/>
    <col min="14" max="14" width="12.7265625" style="423" customWidth="1"/>
    <col min="15" max="16384" width="17" style="423"/>
  </cols>
  <sheetData>
    <row r="1" spans="1:14" x14ac:dyDescent="0.25">
      <c r="E1" s="372" t="s">
        <v>222</v>
      </c>
    </row>
    <row r="2" spans="1:14" x14ac:dyDescent="0.25">
      <c r="E2" s="372" t="s">
        <v>187</v>
      </c>
    </row>
    <row r="3" spans="1:14" x14ac:dyDescent="0.25">
      <c r="D3" s="425"/>
      <c r="E3" s="426" t="str">
        <f>'Program MW '!H3</f>
        <v>August 2017</v>
      </c>
      <c r="F3" s="425"/>
    </row>
    <row r="4" spans="1:14" ht="12" thickBot="1" x14ac:dyDescent="0.3"/>
    <row r="5" spans="1:14" x14ac:dyDescent="0.25">
      <c r="A5" s="427"/>
      <c r="B5" s="428"/>
      <c r="C5" s="428"/>
      <c r="D5" s="428"/>
      <c r="E5" s="428"/>
      <c r="F5" s="428"/>
      <c r="G5" s="428"/>
      <c r="H5" s="428"/>
      <c r="I5" s="428"/>
      <c r="J5" s="429"/>
      <c r="K5" s="428"/>
      <c r="L5" s="428"/>
      <c r="M5" s="428"/>
      <c r="N5" s="572"/>
    </row>
    <row r="6" spans="1:14" ht="23" x14ac:dyDescent="0.25">
      <c r="A6" s="430" t="s">
        <v>17</v>
      </c>
      <c r="B6" s="431" t="s">
        <v>0</v>
      </c>
      <c r="C6" s="431" t="s">
        <v>1</v>
      </c>
      <c r="D6" s="431" t="s">
        <v>2</v>
      </c>
      <c r="E6" s="431" t="s">
        <v>3</v>
      </c>
      <c r="F6" s="431" t="s">
        <v>4</v>
      </c>
      <c r="G6" s="431" t="s">
        <v>5</v>
      </c>
      <c r="H6" s="431" t="s">
        <v>6</v>
      </c>
      <c r="I6" s="431" t="s">
        <v>7</v>
      </c>
      <c r="J6" s="432" t="s">
        <v>8</v>
      </c>
      <c r="K6" s="431" t="s">
        <v>9</v>
      </c>
      <c r="L6" s="431" t="s">
        <v>10</v>
      </c>
      <c r="M6" s="431" t="s">
        <v>11</v>
      </c>
      <c r="N6" s="573" t="s">
        <v>75</v>
      </c>
    </row>
    <row r="7" spans="1:14" x14ac:dyDescent="0.25">
      <c r="A7" s="433"/>
      <c r="B7" s="434"/>
      <c r="C7" s="434"/>
      <c r="D7" s="434"/>
      <c r="E7" s="434"/>
      <c r="F7" s="434"/>
      <c r="G7" s="434"/>
      <c r="H7" s="434"/>
      <c r="I7" s="434"/>
      <c r="J7" s="435"/>
      <c r="K7" s="434"/>
      <c r="L7" s="434"/>
      <c r="M7" s="434"/>
      <c r="N7" s="574"/>
    </row>
    <row r="8" spans="1:14" x14ac:dyDescent="0.25">
      <c r="A8" s="436" t="s">
        <v>62</v>
      </c>
      <c r="B8" s="434"/>
      <c r="C8" s="434"/>
      <c r="D8" s="434"/>
      <c r="E8" s="434"/>
      <c r="F8" s="434"/>
      <c r="G8" s="434"/>
      <c r="H8" s="434"/>
      <c r="I8" s="434"/>
      <c r="J8" s="435"/>
      <c r="K8" s="434"/>
      <c r="L8" s="434"/>
      <c r="M8" s="434"/>
      <c r="N8" s="575"/>
    </row>
    <row r="9" spans="1:14" x14ac:dyDescent="0.25">
      <c r="A9" s="437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9"/>
      <c r="M9" s="438"/>
      <c r="N9" s="576"/>
    </row>
    <row r="10" spans="1:14" x14ac:dyDescent="0.25">
      <c r="A10" s="437" t="s">
        <v>76</v>
      </c>
      <c r="B10" s="438">
        <v>2.2999999999999998</v>
      </c>
      <c r="C10" s="438">
        <v>3</v>
      </c>
      <c r="D10" s="438">
        <v>3.6</v>
      </c>
      <c r="E10" s="438">
        <v>3.097</v>
      </c>
      <c r="F10" s="438">
        <v>3.7919999999999998</v>
      </c>
      <c r="G10" s="438">
        <v>3.6509999999999998</v>
      </c>
      <c r="H10" s="438">
        <v>10.192</v>
      </c>
      <c r="I10" s="438">
        <v>4.2640000000000002</v>
      </c>
      <c r="J10" s="438">
        <v>0</v>
      </c>
      <c r="K10" s="438">
        <f>SUM(K9)</f>
        <v>0</v>
      </c>
      <c r="L10" s="438">
        <v>0</v>
      </c>
      <c r="M10" s="438">
        <v>0</v>
      </c>
      <c r="N10" s="576">
        <f t="shared" ref="N10:N35" si="0">SUM(B10:M10)</f>
        <v>33.896000000000001</v>
      </c>
    </row>
    <row r="11" spans="1:14" x14ac:dyDescent="0.25">
      <c r="A11" s="437" t="s">
        <v>106</v>
      </c>
      <c r="B11" s="438">
        <v>3.2</v>
      </c>
      <c r="C11" s="438">
        <v>-1.2</v>
      </c>
      <c r="D11" s="438">
        <v>-0.1</v>
      </c>
      <c r="E11" s="438">
        <v>-0.3</v>
      </c>
      <c r="F11" s="438">
        <v>0</v>
      </c>
      <c r="G11" s="438">
        <v>0</v>
      </c>
      <c r="H11" s="438">
        <v>0</v>
      </c>
      <c r="I11" s="438">
        <v>-0.1</v>
      </c>
      <c r="J11" s="438">
        <v>0</v>
      </c>
      <c r="K11" s="438">
        <v>0</v>
      </c>
      <c r="L11" s="438">
        <v>0</v>
      </c>
      <c r="M11" s="438">
        <v>0</v>
      </c>
      <c r="N11" s="576">
        <f t="shared" si="0"/>
        <v>1.4999999999999998</v>
      </c>
    </row>
    <row r="12" spans="1:14" x14ac:dyDescent="0.25">
      <c r="A12" s="437" t="s">
        <v>30</v>
      </c>
      <c r="B12" s="438">
        <v>36.5</v>
      </c>
      <c r="C12" s="438">
        <v>16.5</v>
      </c>
      <c r="D12" s="438">
        <v>16.8</v>
      </c>
      <c r="E12" s="438">
        <v>11.811</v>
      </c>
      <c r="F12" s="438">
        <v>5.6369999999999996</v>
      </c>
      <c r="G12" s="438">
        <v>14.718999999999999</v>
      </c>
      <c r="H12" s="438">
        <v>16.698</v>
      </c>
      <c r="I12" s="438">
        <v>14.721</v>
      </c>
      <c r="J12" s="438">
        <v>0</v>
      </c>
      <c r="K12" s="438">
        <v>0</v>
      </c>
      <c r="L12" s="438">
        <v>0</v>
      </c>
      <c r="M12" s="438">
        <v>0</v>
      </c>
      <c r="N12" s="576">
        <f t="shared" si="0"/>
        <v>133.386</v>
      </c>
    </row>
    <row r="13" spans="1:14" x14ac:dyDescent="0.25">
      <c r="A13" s="437" t="s">
        <v>109</v>
      </c>
      <c r="B13" s="438">
        <v>2.7</v>
      </c>
      <c r="C13" s="438">
        <v>4.5</v>
      </c>
      <c r="D13" s="438">
        <v>5</v>
      </c>
      <c r="E13" s="438">
        <v>4.3360000000000003</v>
      </c>
      <c r="F13" s="438">
        <v>3.274</v>
      </c>
      <c r="G13" s="438">
        <v>2.6120000000000001</v>
      </c>
      <c r="H13" s="438">
        <v>1.468</v>
      </c>
      <c r="I13" s="438">
        <v>2.7629999999999999</v>
      </c>
      <c r="J13" s="438">
        <v>0</v>
      </c>
      <c r="K13" s="438">
        <v>0</v>
      </c>
      <c r="L13" s="438">
        <v>0</v>
      </c>
      <c r="M13" s="438">
        <v>0</v>
      </c>
      <c r="N13" s="576">
        <f t="shared" si="0"/>
        <v>26.653000000000006</v>
      </c>
    </row>
    <row r="14" spans="1:14" x14ac:dyDescent="0.25">
      <c r="A14" s="437" t="s">
        <v>78</v>
      </c>
      <c r="B14" s="438">
        <v>194.8</v>
      </c>
      <c r="C14" s="438">
        <v>30.2</v>
      </c>
      <c r="D14" s="438">
        <v>18.8</v>
      </c>
      <c r="E14" s="438">
        <v>73.994</v>
      </c>
      <c r="F14" s="438">
        <v>192.608</v>
      </c>
      <c r="G14" s="438">
        <v>44.277999999999999</v>
      </c>
      <c r="H14" s="438">
        <v>14.856</v>
      </c>
      <c r="I14" s="438">
        <v>16.62</v>
      </c>
      <c r="J14" s="438">
        <v>0</v>
      </c>
      <c r="K14" s="438">
        <v>0</v>
      </c>
      <c r="L14" s="438">
        <v>0</v>
      </c>
      <c r="M14" s="438">
        <v>0</v>
      </c>
      <c r="N14" s="576">
        <f t="shared" si="0"/>
        <v>586.15599999999995</v>
      </c>
    </row>
    <row r="15" spans="1:14" x14ac:dyDescent="0.25">
      <c r="A15" s="437" t="s">
        <v>122</v>
      </c>
      <c r="B15" s="438">
        <v>-11.5</v>
      </c>
      <c r="C15" s="438">
        <v>72.099999999999994</v>
      </c>
      <c r="D15" s="438">
        <v>21</v>
      </c>
      <c r="E15" s="438">
        <v>22.95</v>
      </c>
      <c r="F15" s="438">
        <v>37.552999999999997</v>
      </c>
      <c r="G15" s="438">
        <v>23.856999999999999</v>
      </c>
      <c r="H15" s="438">
        <v>15.933999999999999</v>
      </c>
      <c r="I15" s="438">
        <v>29.132000000000001</v>
      </c>
      <c r="J15" s="438">
        <v>0</v>
      </c>
      <c r="K15" s="438">
        <v>0</v>
      </c>
      <c r="L15" s="438">
        <v>0</v>
      </c>
      <c r="M15" s="438">
        <v>0</v>
      </c>
      <c r="N15" s="576">
        <f t="shared" si="0"/>
        <v>211.02600000000001</v>
      </c>
    </row>
    <row r="16" spans="1:14" x14ac:dyDescent="0.25">
      <c r="A16" s="437" t="s">
        <v>77</v>
      </c>
      <c r="B16" s="438">
        <v>19.8</v>
      </c>
      <c r="C16" s="438">
        <v>68</v>
      </c>
      <c r="D16" s="438">
        <v>46.8</v>
      </c>
      <c r="E16" s="438">
        <v>27.451000000000001</v>
      </c>
      <c r="F16" s="438">
        <v>44.140999999999998</v>
      </c>
      <c r="G16" s="438">
        <v>54.646999999999998</v>
      </c>
      <c r="H16" s="438">
        <v>100.11</v>
      </c>
      <c r="I16" s="438">
        <v>-56.845999999999997</v>
      </c>
      <c r="J16" s="438">
        <v>0</v>
      </c>
      <c r="K16" s="438">
        <v>0</v>
      </c>
      <c r="L16" s="438">
        <v>0</v>
      </c>
      <c r="M16" s="438">
        <v>0</v>
      </c>
      <c r="N16" s="576">
        <f t="shared" si="0"/>
        <v>304.10300000000001</v>
      </c>
    </row>
    <row r="17" spans="1:15" x14ac:dyDescent="0.25">
      <c r="A17" s="437" t="s">
        <v>233</v>
      </c>
      <c r="B17" s="438">
        <v>1.8</v>
      </c>
      <c r="C17" s="438">
        <v>-1.2</v>
      </c>
      <c r="D17" s="438">
        <v>19.3</v>
      </c>
      <c r="E17" s="438">
        <v>2.8959999999999999</v>
      </c>
      <c r="F17" s="438">
        <v>0</v>
      </c>
      <c r="G17" s="438">
        <v>0</v>
      </c>
      <c r="H17" s="438">
        <v>0</v>
      </c>
      <c r="I17" s="438">
        <v>0</v>
      </c>
      <c r="J17" s="438">
        <v>0</v>
      </c>
      <c r="K17" s="438">
        <v>0</v>
      </c>
      <c r="L17" s="438">
        <v>0</v>
      </c>
      <c r="M17" s="438">
        <v>0</v>
      </c>
      <c r="N17" s="576">
        <f t="shared" si="0"/>
        <v>22.796000000000003</v>
      </c>
    </row>
    <row r="18" spans="1:15" x14ac:dyDescent="0.25">
      <c r="A18" s="437" t="s">
        <v>198</v>
      </c>
      <c r="B18" s="438">
        <v>-29.9</v>
      </c>
      <c r="C18" s="438">
        <v>8.1</v>
      </c>
      <c r="D18" s="438">
        <v>25</v>
      </c>
      <c r="E18" s="438">
        <v>1.198</v>
      </c>
      <c r="F18" s="438">
        <v>5.9459999999999997</v>
      </c>
      <c r="G18" s="438">
        <v>27.731999999999999</v>
      </c>
      <c r="H18" s="438">
        <v>7.51</v>
      </c>
      <c r="I18" s="438">
        <v>5.4880000000000004</v>
      </c>
      <c r="J18" s="438">
        <v>0</v>
      </c>
      <c r="K18" s="438">
        <v>0</v>
      </c>
      <c r="L18" s="438">
        <v>0</v>
      </c>
      <c r="M18" s="438">
        <v>0</v>
      </c>
      <c r="N18" s="576">
        <f t="shared" si="0"/>
        <v>51.073999999999998</v>
      </c>
    </row>
    <row r="19" spans="1:15" x14ac:dyDescent="0.25">
      <c r="A19" s="437" t="s">
        <v>154</v>
      </c>
      <c r="B19" s="438">
        <v>41.3</v>
      </c>
      <c r="C19" s="438">
        <v>68.8</v>
      </c>
      <c r="D19" s="438">
        <v>61</v>
      </c>
      <c r="E19" s="438">
        <v>55.856000000000002</v>
      </c>
      <c r="F19" s="438">
        <v>79.56</v>
      </c>
      <c r="G19" s="438">
        <v>67.328999999999994</v>
      </c>
      <c r="H19" s="438">
        <v>59.320999999999998</v>
      </c>
      <c r="I19" s="438">
        <v>62.139000000000003</v>
      </c>
      <c r="J19" s="438">
        <v>0</v>
      </c>
      <c r="K19" s="438">
        <v>0</v>
      </c>
      <c r="L19" s="438">
        <v>0</v>
      </c>
      <c r="M19" s="438">
        <v>0</v>
      </c>
      <c r="N19" s="576">
        <f t="shared" si="0"/>
        <v>495.30499999999995</v>
      </c>
    </row>
    <row r="20" spans="1:15" x14ac:dyDescent="0.25">
      <c r="A20" s="437" t="s">
        <v>153</v>
      </c>
      <c r="B20" s="438">
        <v>7.8</v>
      </c>
      <c r="C20" s="438">
        <v>76</v>
      </c>
      <c r="D20" s="438">
        <v>216</v>
      </c>
      <c r="E20" s="438">
        <v>13.343</v>
      </c>
      <c r="F20" s="438">
        <v>25.600999999999999</v>
      </c>
      <c r="G20" s="438">
        <v>284.13299999999998</v>
      </c>
      <c r="H20" s="438">
        <v>18.64</v>
      </c>
      <c r="I20" s="438">
        <v>146.52699999999999</v>
      </c>
      <c r="J20" s="438">
        <v>0</v>
      </c>
      <c r="K20" s="438">
        <v>0</v>
      </c>
      <c r="L20" s="438">
        <v>0</v>
      </c>
      <c r="M20" s="438">
        <v>0</v>
      </c>
      <c r="N20" s="576">
        <f t="shared" si="0"/>
        <v>788.04399999999987</v>
      </c>
    </row>
    <row r="21" spans="1:15" x14ac:dyDescent="0.25">
      <c r="A21" s="437" t="s">
        <v>79</v>
      </c>
      <c r="B21" s="438">
        <v>4.5</v>
      </c>
      <c r="C21" s="438">
        <v>5.2</v>
      </c>
      <c r="D21" s="438">
        <v>5.6</v>
      </c>
      <c r="E21" s="438">
        <v>5.1920000000000002</v>
      </c>
      <c r="F21" s="438">
        <v>5.6559999999999997</v>
      </c>
      <c r="G21" s="438">
        <v>5.375</v>
      </c>
      <c r="H21" s="438">
        <v>4.59</v>
      </c>
      <c r="I21" s="438">
        <v>6.0670000000000002</v>
      </c>
      <c r="J21" s="438">
        <v>0</v>
      </c>
      <c r="K21" s="438">
        <v>0</v>
      </c>
      <c r="L21" s="438">
        <v>0</v>
      </c>
      <c r="M21" s="438">
        <v>0</v>
      </c>
      <c r="N21" s="576">
        <f t="shared" si="0"/>
        <v>42.18</v>
      </c>
    </row>
    <row r="22" spans="1:15" x14ac:dyDescent="0.25">
      <c r="A22" s="437" t="s">
        <v>176</v>
      </c>
      <c r="B22" s="438">
        <v>9.3000000000000007</v>
      </c>
      <c r="C22" s="438">
        <v>9</v>
      </c>
      <c r="D22" s="438">
        <v>12.526</v>
      </c>
      <c r="E22" s="438">
        <v>10.706</v>
      </c>
      <c r="F22" s="438">
        <v>13.349</v>
      </c>
      <c r="G22" s="438">
        <v>13.3</v>
      </c>
      <c r="H22" s="438">
        <v>12.962</v>
      </c>
      <c r="I22" s="438">
        <v>6.8970000000000002</v>
      </c>
      <c r="J22" s="438">
        <v>0</v>
      </c>
      <c r="K22" s="438">
        <v>0</v>
      </c>
      <c r="L22" s="438">
        <v>0</v>
      </c>
      <c r="M22" s="438">
        <v>0</v>
      </c>
      <c r="N22" s="576">
        <f t="shared" si="0"/>
        <v>88.04</v>
      </c>
    </row>
    <row r="23" spans="1:15" x14ac:dyDescent="0.25">
      <c r="A23" s="437" t="s">
        <v>145</v>
      </c>
      <c r="B23" s="438">
        <v>11.2</v>
      </c>
      <c r="C23" s="438">
        <v>34.700000000000003</v>
      </c>
      <c r="D23" s="438">
        <v>33.700000000000003</v>
      </c>
      <c r="E23" s="438">
        <v>32.941000000000003</v>
      </c>
      <c r="F23" s="438">
        <v>28.215</v>
      </c>
      <c r="G23" s="438">
        <v>49.823999999999998</v>
      </c>
      <c r="H23" s="438">
        <v>126.327</v>
      </c>
      <c r="I23" s="438">
        <v>28.382999999999999</v>
      </c>
      <c r="J23" s="438">
        <v>0</v>
      </c>
      <c r="K23" s="438">
        <v>0</v>
      </c>
      <c r="L23" s="438">
        <v>0</v>
      </c>
      <c r="M23" s="438">
        <v>0</v>
      </c>
      <c r="N23" s="576">
        <f>SUM(B23:M23)</f>
        <v>345.28999999999996</v>
      </c>
    </row>
    <row r="24" spans="1:15" x14ac:dyDescent="0.25">
      <c r="A24" s="437" t="s">
        <v>146</v>
      </c>
      <c r="B24" s="438">
        <v>2.6</v>
      </c>
      <c r="C24" s="438">
        <v>6.5</v>
      </c>
      <c r="D24" s="438">
        <v>5.0999999999999996</v>
      </c>
      <c r="E24" s="438">
        <v>4.8079999999999998</v>
      </c>
      <c r="F24" s="438">
        <v>4.7889999999999997</v>
      </c>
      <c r="G24" s="438">
        <v>5.9390000000000001</v>
      </c>
      <c r="H24" s="438">
        <v>7.556</v>
      </c>
      <c r="I24" s="438">
        <v>8.5440000000000005</v>
      </c>
      <c r="J24" s="438">
        <v>0</v>
      </c>
      <c r="K24" s="438">
        <v>0</v>
      </c>
      <c r="L24" s="438">
        <v>0</v>
      </c>
      <c r="M24" s="438">
        <v>0</v>
      </c>
      <c r="N24" s="576">
        <f t="shared" si="0"/>
        <v>45.835999999999999</v>
      </c>
    </row>
    <row r="25" spans="1:15" x14ac:dyDescent="0.25">
      <c r="A25" s="437" t="s">
        <v>269</v>
      </c>
      <c r="B25" s="438">
        <v>0.45500000000000002</v>
      </c>
      <c r="C25" s="438">
        <v>1.6180000000000001</v>
      </c>
      <c r="D25" s="438">
        <v>1.097</v>
      </c>
      <c r="E25" s="438">
        <v>1.0069999999999999</v>
      </c>
      <c r="F25" s="438">
        <v>1.24</v>
      </c>
      <c r="G25" s="438">
        <v>1.4019999999999999</v>
      </c>
      <c r="H25" s="438">
        <v>0.96099999999999997</v>
      </c>
      <c r="I25" s="438">
        <v>1.512</v>
      </c>
      <c r="J25" s="438">
        <v>0</v>
      </c>
      <c r="K25" s="438">
        <v>0</v>
      </c>
      <c r="L25" s="438">
        <v>0</v>
      </c>
      <c r="M25" s="438">
        <v>0</v>
      </c>
      <c r="N25" s="576">
        <f t="shared" si="0"/>
        <v>9.2919999999999998</v>
      </c>
    </row>
    <row r="26" spans="1:15" x14ac:dyDescent="0.25">
      <c r="A26" s="437" t="s">
        <v>148</v>
      </c>
      <c r="B26" s="438">
        <v>26.9</v>
      </c>
      <c r="C26" s="438">
        <v>48.6</v>
      </c>
      <c r="D26" s="438">
        <v>49.6</v>
      </c>
      <c r="E26" s="438">
        <v>76.147000000000006</v>
      </c>
      <c r="F26" s="438">
        <v>58.966999999999999</v>
      </c>
      <c r="G26" s="438">
        <v>72.941000000000003</v>
      </c>
      <c r="H26" s="438">
        <v>30.44</v>
      </c>
      <c r="I26" s="438">
        <v>44.737000000000002</v>
      </c>
      <c r="J26" s="438">
        <v>0</v>
      </c>
      <c r="K26" s="438">
        <v>0</v>
      </c>
      <c r="L26" s="438">
        <v>0</v>
      </c>
      <c r="M26" s="438">
        <v>0</v>
      </c>
      <c r="N26" s="576">
        <f t="shared" si="0"/>
        <v>408.33199999999999</v>
      </c>
    </row>
    <row r="27" spans="1:15" x14ac:dyDescent="0.25">
      <c r="A27" s="437" t="s">
        <v>147</v>
      </c>
      <c r="B27" s="438">
        <v>-11.8</v>
      </c>
      <c r="C27" s="438">
        <v>-86.6</v>
      </c>
      <c r="D27" s="438">
        <v>341</v>
      </c>
      <c r="E27" s="438">
        <v>324.11599999999999</v>
      </c>
      <c r="F27" s="438">
        <v>29.545999999999999</v>
      </c>
      <c r="G27" s="438">
        <v>-13.872</v>
      </c>
      <c r="H27" s="438">
        <v>33.435000000000002</v>
      </c>
      <c r="I27" s="438">
        <v>37.305999999999997</v>
      </c>
      <c r="J27" s="438">
        <v>0</v>
      </c>
      <c r="K27" s="438">
        <v>0</v>
      </c>
      <c r="L27" s="438">
        <v>0</v>
      </c>
      <c r="M27" s="438">
        <v>0</v>
      </c>
      <c r="N27" s="576">
        <f t="shared" si="0"/>
        <v>653.13100000000009</v>
      </c>
    </row>
    <row r="28" spans="1:15" s="440" customFormat="1" x14ac:dyDescent="0.25">
      <c r="A28" s="437" t="s">
        <v>152</v>
      </c>
      <c r="B28" s="438">
        <v>0</v>
      </c>
      <c r="C28" s="438">
        <v>0</v>
      </c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</v>
      </c>
      <c r="N28" s="576">
        <f t="shared" si="0"/>
        <v>0</v>
      </c>
      <c r="O28" s="423"/>
    </row>
    <row r="29" spans="1:15" s="440" customFormat="1" x14ac:dyDescent="0.25">
      <c r="A29" s="437" t="s">
        <v>177</v>
      </c>
      <c r="B29" s="438">
        <v>0</v>
      </c>
      <c r="C29" s="438">
        <v>0</v>
      </c>
      <c r="D29" s="438">
        <v>0</v>
      </c>
      <c r="E29" s="438">
        <v>0</v>
      </c>
      <c r="F29" s="438">
        <v>0</v>
      </c>
      <c r="G29" s="438">
        <v>0</v>
      </c>
      <c r="H29" s="438">
        <v>0</v>
      </c>
      <c r="I29" s="438">
        <v>0</v>
      </c>
      <c r="J29" s="438">
        <v>0</v>
      </c>
      <c r="K29" s="438">
        <v>0</v>
      </c>
      <c r="L29" s="438">
        <v>0</v>
      </c>
      <c r="M29" s="438">
        <v>0</v>
      </c>
      <c r="N29" s="576">
        <f t="shared" si="0"/>
        <v>0</v>
      </c>
      <c r="O29" s="423"/>
    </row>
    <row r="30" spans="1:15" s="440" customFormat="1" x14ac:dyDescent="0.25">
      <c r="A30" s="437" t="s">
        <v>195</v>
      </c>
      <c r="B30" s="438">
        <v>6.2</v>
      </c>
      <c r="C30" s="438">
        <v>9.5</v>
      </c>
      <c r="D30" s="438">
        <v>209.6</v>
      </c>
      <c r="E30" s="438">
        <v>59.978000000000002</v>
      </c>
      <c r="F30" s="438">
        <v>75.701999999999998</v>
      </c>
      <c r="G30" s="438">
        <v>57.273000000000003</v>
      </c>
      <c r="H30" s="438">
        <v>56.140999999999998</v>
      </c>
      <c r="I30" s="438">
        <v>65.150000000000006</v>
      </c>
      <c r="J30" s="438">
        <v>0</v>
      </c>
      <c r="K30" s="438">
        <v>0</v>
      </c>
      <c r="L30" s="438">
        <v>0</v>
      </c>
      <c r="M30" s="438">
        <v>0</v>
      </c>
      <c r="N30" s="576">
        <f t="shared" si="0"/>
        <v>539.54399999999998</v>
      </c>
      <c r="O30" s="423"/>
    </row>
    <row r="31" spans="1:15" s="440" customFormat="1" ht="15" x14ac:dyDescent="0.3">
      <c r="A31" s="437" t="s">
        <v>270</v>
      </c>
      <c r="B31" s="438">
        <v>0.1</v>
      </c>
      <c r="C31" s="438">
        <v>0.1</v>
      </c>
      <c r="D31" s="438">
        <v>0.1</v>
      </c>
      <c r="E31" s="438">
        <v>0.1</v>
      </c>
      <c r="F31" s="438">
        <v>0.1</v>
      </c>
      <c r="G31" s="438">
        <v>0.1</v>
      </c>
      <c r="H31" s="438">
        <v>0.1</v>
      </c>
      <c r="I31" s="438">
        <v>0.1</v>
      </c>
      <c r="J31" s="438">
        <v>0</v>
      </c>
      <c r="K31" s="438">
        <v>0</v>
      </c>
      <c r="L31" s="438">
        <v>0</v>
      </c>
      <c r="M31" s="438">
        <v>0</v>
      </c>
      <c r="N31" s="576">
        <f t="shared" si="0"/>
        <v>0.79999999999999993</v>
      </c>
      <c r="O31" s="423"/>
    </row>
    <row r="32" spans="1:15" s="440" customFormat="1" x14ac:dyDescent="0.25">
      <c r="A32" s="437" t="s">
        <v>224</v>
      </c>
      <c r="B32" s="438">
        <v>0</v>
      </c>
      <c r="C32" s="438">
        <v>0</v>
      </c>
      <c r="D32" s="438">
        <v>0</v>
      </c>
      <c r="E32" s="438">
        <v>0.316</v>
      </c>
      <c r="F32" s="438">
        <v>0.47299999999999998</v>
      </c>
      <c r="G32" s="438">
        <v>0.36599999999999999</v>
      </c>
      <c r="H32" s="438">
        <v>0.39500000000000002</v>
      </c>
      <c r="I32" s="438">
        <v>0.44800000000000001</v>
      </c>
      <c r="J32" s="438">
        <v>0</v>
      </c>
      <c r="K32" s="438">
        <v>0</v>
      </c>
      <c r="L32" s="438">
        <v>0</v>
      </c>
      <c r="M32" s="438">
        <v>0</v>
      </c>
      <c r="N32" s="576">
        <f t="shared" si="0"/>
        <v>1.9979999999999998</v>
      </c>
      <c r="O32" s="423"/>
    </row>
    <row r="33" spans="1:15" s="440" customFormat="1" x14ac:dyDescent="0.25">
      <c r="A33" s="437" t="s">
        <v>196</v>
      </c>
      <c r="B33" s="438">
        <v>0</v>
      </c>
      <c r="C33" s="438">
        <v>3.6</v>
      </c>
      <c r="D33" s="438">
        <v>-0.6</v>
      </c>
      <c r="E33" s="438">
        <v>0.55000000000000004</v>
      </c>
      <c r="F33" s="438">
        <v>2.1269999999999998</v>
      </c>
      <c r="G33" s="438">
        <v>1.532</v>
      </c>
      <c r="H33" s="438">
        <v>1.7529999999999999</v>
      </c>
      <c r="I33" s="438">
        <v>0.27</v>
      </c>
      <c r="J33" s="438">
        <v>0</v>
      </c>
      <c r="K33" s="438">
        <v>0</v>
      </c>
      <c r="L33" s="438">
        <v>0</v>
      </c>
      <c r="M33" s="438">
        <v>0</v>
      </c>
      <c r="N33" s="576">
        <f t="shared" si="0"/>
        <v>9.2319999999999993</v>
      </c>
      <c r="O33" s="423"/>
    </row>
    <row r="34" spans="1:15" s="440" customFormat="1" x14ac:dyDescent="0.25">
      <c r="A34" s="437" t="s">
        <v>242</v>
      </c>
      <c r="B34" s="438">
        <v>0</v>
      </c>
      <c r="C34" s="438">
        <v>0</v>
      </c>
      <c r="D34" s="438">
        <v>0</v>
      </c>
      <c r="E34" s="438">
        <v>0</v>
      </c>
      <c r="F34" s="438">
        <v>0</v>
      </c>
      <c r="G34" s="438">
        <v>0</v>
      </c>
      <c r="H34" s="438">
        <v>0.60299999999999998</v>
      </c>
      <c r="I34" s="438">
        <v>1.347</v>
      </c>
      <c r="J34" s="438">
        <v>0</v>
      </c>
      <c r="K34" s="438">
        <v>0</v>
      </c>
      <c r="L34" s="438">
        <v>0</v>
      </c>
      <c r="M34" s="438">
        <v>0</v>
      </c>
      <c r="N34" s="576">
        <f t="shared" si="0"/>
        <v>1.95</v>
      </c>
      <c r="O34" s="423"/>
    </row>
    <row r="35" spans="1:15" s="440" customFormat="1" x14ac:dyDescent="0.25">
      <c r="A35" s="437" t="s">
        <v>200</v>
      </c>
      <c r="B35" s="438">
        <v>0</v>
      </c>
      <c r="C35" s="438">
        <v>0</v>
      </c>
      <c r="D35" s="438">
        <v>0</v>
      </c>
      <c r="E35" s="438">
        <v>0</v>
      </c>
      <c r="F35" s="438">
        <v>0</v>
      </c>
      <c r="G35" s="438">
        <v>0</v>
      </c>
      <c r="H35" s="438">
        <v>0</v>
      </c>
      <c r="I35" s="438">
        <v>0</v>
      </c>
      <c r="J35" s="438">
        <v>0</v>
      </c>
      <c r="K35" s="438">
        <v>0</v>
      </c>
      <c r="L35" s="438">
        <v>0</v>
      </c>
      <c r="M35" s="438">
        <v>0</v>
      </c>
      <c r="N35" s="576">
        <f t="shared" si="0"/>
        <v>0</v>
      </c>
      <c r="O35" s="423"/>
    </row>
    <row r="36" spans="1:15" s="440" customFormat="1" x14ac:dyDescent="0.25">
      <c r="A36" s="437"/>
      <c r="B36" s="438"/>
      <c r="C36" s="438"/>
      <c r="D36" s="438"/>
      <c r="E36" s="438"/>
      <c r="F36" s="438"/>
      <c r="G36" s="438"/>
      <c r="H36" s="441"/>
      <c r="I36" s="441"/>
      <c r="J36" s="441"/>
      <c r="K36" s="441"/>
      <c r="L36" s="442"/>
      <c r="M36" s="441"/>
      <c r="N36" s="576" t="s">
        <v>13</v>
      </c>
      <c r="O36" s="423"/>
    </row>
    <row r="37" spans="1:15" s="440" customFormat="1" x14ac:dyDescent="0.25">
      <c r="A37" s="437"/>
      <c r="B37" s="438"/>
      <c r="C37" s="438"/>
      <c r="D37" s="438"/>
      <c r="E37" s="438"/>
      <c r="F37" s="438"/>
      <c r="G37" s="438"/>
      <c r="H37" s="441"/>
      <c r="I37" s="441"/>
      <c r="J37" s="441"/>
      <c r="K37" s="441"/>
      <c r="L37" s="442"/>
      <c r="M37" s="441"/>
      <c r="N37" s="576"/>
      <c r="O37" s="423"/>
    </row>
    <row r="38" spans="1:15" s="440" customFormat="1" x14ac:dyDescent="0.25">
      <c r="A38" s="437"/>
      <c r="B38" s="438"/>
      <c r="C38" s="438"/>
      <c r="D38" s="438"/>
      <c r="E38" s="438"/>
      <c r="F38" s="438"/>
      <c r="G38" s="438"/>
      <c r="H38" s="441"/>
      <c r="I38" s="441"/>
      <c r="J38" s="441"/>
      <c r="K38" s="441"/>
      <c r="L38" s="442"/>
      <c r="M38" s="441"/>
      <c r="N38" s="576"/>
      <c r="O38" s="423"/>
    </row>
    <row r="39" spans="1:15" x14ac:dyDescent="0.25">
      <c r="A39" s="443" t="s">
        <v>80</v>
      </c>
      <c r="B39" s="444">
        <f>SUM(B9:B38)</f>
        <v>318.255</v>
      </c>
      <c r="C39" s="444">
        <f t="shared" ref="C39:N39" si="1">SUM(C9:C38)</f>
        <v>377.01800000000003</v>
      </c>
      <c r="D39" s="444">
        <f t="shared" si="1"/>
        <v>1090.923</v>
      </c>
      <c r="E39" s="444">
        <f t="shared" si="1"/>
        <v>732.49299999999994</v>
      </c>
      <c r="F39" s="444">
        <f t="shared" si="1"/>
        <v>618.27599999999995</v>
      </c>
      <c r="G39" s="444">
        <f t="shared" si="1"/>
        <v>717.13800000000003</v>
      </c>
      <c r="H39" s="444">
        <f t="shared" si="1"/>
        <v>519.99199999999996</v>
      </c>
      <c r="I39" s="444">
        <f t="shared" si="1"/>
        <v>425.46899999999994</v>
      </c>
      <c r="J39" s="444">
        <f t="shared" si="1"/>
        <v>0</v>
      </c>
      <c r="K39" s="444">
        <f t="shared" si="1"/>
        <v>0</v>
      </c>
      <c r="L39" s="444">
        <f t="shared" si="1"/>
        <v>0</v>
      </c>
      <c r="M39" s="444">
        <f t="shared" si="1"/>
        <v>0</v>
      </c>
      <c r="N39" s="577">
        <f t="shared" si="1"/>
        <v>4799.5639999999985</v>
      </c>
    </row>
    <row r="40" spans="1:15" ht="13.5" customHeight="1" x14ac:dyDescent="0.25">
      <c r="A40" s="437"/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576"/>
      <c r="O40" s="438"/>
    </row>
    <row r="41" spans="1:15" x14ac:dyDescent="0.25">
      <c r="A41" s="436" t="s">
        <v>81</v>
      </c>
      <c r="B41" s="438"/>
      <c r="C41" s="438"/>
      <c r="D41" s="438"/>
      <c r="E41" s="438"/>
      <c r="F41" s="438"/>
      <c r="G41" s="438"/>
      <c r="H41" s="441"/>
      <c r="I41" s="441"/>
      <c r="J41" s="441"/>
      <c r="K41" s="441"/>
      <c r="L41" s="441"/>
      <c r="M41" s="441"/>
      <c r="N41" s="576"/>
    </row>
    <row r="42" spans="1:15" x14ac:dyDescent="0.25">
      <c r="A42" s="437" t="s">
        <v>76</v>
      </c>
      <c r="B42" s="438">
        <v>0</v>
      </c>
      <c r="C42" s="438">
        <v>0</v>
      </c>
      <c r="D42" s="438">
        <v>0</v>
      </c>
      <c r="E42" s="438">
        <v>0</v>
      </c>
      <c r="F42" s="438">
        <v>0</v>
      </c>
      <c r="G42" s="438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576">
        <f>B42+C42+D42+E42+F42+G42+H42+I42+J42+K42+L42+M42</f>
        <v>0</v>
      </c>
    </row>
    <row r="43" spans="1:15" x14ac:dyDescent="0.25">
      <c r="A43" s="437" t="s">
        <v>82</v>
      </c>
      <c r="B43" s="438">
        <v>0</v>
      </c>
      <c r="C43" s="438">
        <v>0</v>
      </c>
      <c r="D43" s="438">
        <v>0</v>
      </c>
      <c r="E43" s="438">
        <v>0</v>
      </c>
      <c r="F43" s="438">
        <v>0</v>
      </c>
      <c r="G43" s="438">
        <v>0</v>
      </c>
      <c r="H43" s="441">
        <v>0</v>
      </c>
      <c r="I43" s="441">
        <v>0</v>
      </c>
      <c r="J43" s="441">
        <v>0</v>
      </c>
      <c r="K43" s="441">
        <v>0</v>
      </c>
      <c r="L43" s="441">
        <v>0</v>
      </c>
      <c r="M43" s="441">
        <v>0</v>
      </c>
      <c r="N43" s="576">
        <f>B43+C43+D43+E43+F43+G43+H43+I43+J43+K43+L43+M43</f>
        <v>0</v>
      </c>
    </row>
    <row r="44" spans="1:15" x14ac:dyDescent="0.25">
      <c r="A44" s="443" t="s">
        <v>83</v>
      </c>
      <c r="B44" s="445">
        <f t="shared" ref="B44:I44" si="2">SUM(B42:B43)</f>
        <v>0</v>
      </c>
      <c r="C44" s="445">
        <f t="shared" si="2"/>
        <v>0</v>
      </c>
      <c r="D44" s="445">
        <f t="shared" si="2"/>
        <v>0</v>
      </c>
      <c r="E44" s="445">
        <f t="shared" si="2"/>
        <v>0</v>
      </c>
      <c r="F44" s="445">
        <f t="shared" si="2"/>
        <v>0</v>
      </c>
      <c r="G44" s="445">
        <f t="shared" si="2"/>
        <v>0</v>
      </c>
      <c r="H44" s="445">
        <f t="shared" si="2"/>
        <v>0</v>
      </c>
      <c r="I44" s="445">
        <f t="shared" si="2"/>
        <v>0</v>
      </c>
      <c r="J44" s="445">
        <v>0</v>
      </c>
      <c r="K44" s="445">
        <f>SUM(K42:K43)</f>
        <v>0</v>
      </c>
      <c r="L44" s="445">
        <f>SUM(L42:L43)</f>
        <v>0</v>
      </c>
      <c r="M44" s="445">
        <f>SUM(M42:M43)</f>
        <v>0</v>
      </c>
      <c r="N44" s="578">
        <f>B44+C44+D44+E44+F44+G44+H44+I44+J44+K44+L44+M44</f>
        <v>0</v>
      </c>
    </row>
    <row r="45" spans="1:15" x14ac:dyDescent="0.25">
      <c r="A45" s="437" t="s">
        <v>13</v>
      </c>
      <c r="B45" s="438"/>
      <c r="C45" s="438"/>
      <c r="D45" s="438"/>
      <c r="E45" s="438"/>
      <c r="F45" s="438"/>
      <c r="G45" s="438"/>
      <c r="H45" s="438"/>
      <c r="I45" s="438"/>
      <c r="K45" s="438"/>
      <c r="L45" s="438"/>
      <c r="M45" s="438"/>
      <c r="N45" s="576"/>
    </row>
    <row r="46" spans="1:15" x14ac:dyDescent="0.25">
      <c r="A46" s="436" t="s">
        <v>84</v>
      </c>
      <c r="B46" s="438"/>
      <c r="C46" s="438"/>
      <c r="D46" s="438"/>
      <c r="E46" s="438"/>
      <c r="F46" s="438"/>
      <c r="H46" s="438"/>
      <c r="I46" s="438"/>
      <c r="K46" s="446"/>
      <c r="L46" s="438"/>
      <c r="M46" s="438"/>
      <c r="N46" s="576" t="s">
        <v>13</v>
      </c>
    </row>
    <row r="47" spans="1:15" x14ac:dyDescent="0.25">
      <c r="A47" s="437" t="s">
        <v>205</v>
      </c>
      <c r="B47" s="438">
        <v>0</v>
      </c>
      <c r="C47" s="438">
        <v>0</v>
      </c>
      <c r="D47" s="438">
        <v>26</v>
      </c>
      <c r="E47" s="447">
        <v>0</v>
      </c>
      <c r="F47" s="447">
        <v>0</v>
      </c>
      <c r="G47" s="447">
        <v>0</v>
      </c>
      <c r="H47" s="447">
        <v>10.419</v>
      </c>
      <c r="I47" s="447">
        <v>0</v>
      </c>
      <c r="J47" s="447">
        <v>0</v>
      </c>
      <c r="K47" s="447">
        <v>0</v>
      </c>
      <c r="L47" s="447">
        <v>0</v>
      </c>
      <c r="M47" s="447">
        <v>0</v>
      </c>
      <c r="N47" s="576">
        <f>B47+C47+D47+E47+F47+G47+H47+I47+J47+K47+L47+M47</f>
        <v>36.418999999999997</v>
      </c>
    </row>
    <row r="48" spans="1:15" x14ac:dyDescent="0.25">
      <c r="A48" s="437" t="s">
        <v>206</v>
      </c>
      <c r="B48" s="438">
        <v>76.900000000000006</v>
      </c>
      <c r="C48" s="438">
        <v>73.5</v>
      </c>
      <c r="D48" s="438">
        <v>135.19999999999999</v>
      </c>
      <c r="E48" s="447">
        <v>31.661000000000001</v>
      </c>
      <c r="F48" s="447">
        <v>137.46600000000001</v>
      </c>
      <c r="G48" s="447">
        <v>36.933999999999997</v>
      </c>
      <c r="H48" s="447">
        <v>40.198</v>
      </c>
      <c r="I48" s="447">
        <v>25.634</v>
      </c>
      <c r="J48" s="447">
        <v>0</v>
      </c>
      <c r="K48" s="447">
        <v>0</v>
      </c>
      <c r="L48" s="447">
        <v>0</v>
      </c>
      <c r="M48" s="447">
        <v>0</v>
      </c>
      <c r="N48" s="576">
        <f>B48+C48+D48+E48+F48+G48+H48+I48+J48+K48+L48+M48</f>
        <v>557.49300000000005</v>
      </c>
    </row>
    <row r="49" spans="1:15" x14ac:dyDescent="0.25">
      <c r="A49" s="448" t="s">
        <v>86</v>
      </c>
      <c r="B49" s="445">
        <f t="shared" ref="B49:N49" si="3">SUM(B47:B48)</f>
        <v>76.900000000000006</v>
      </c>
      <c r="C49" s="445">
        <f t="shared" si="3"/>
        <v>73.5</v>
      </c>
      <c r="D49" s="445">
        <f t="shared" si="3"/>
        <v>161.19999999999999</v>
      </c>
      <c r="E49" s="445">
        <f t="shared" si="3"/>
        <v>31.661000000000001</v>
      </c>
      <c r="F49" s="445">
        <f t="shared" si="3"/>
        <v>137.46600000000001</v>
      </c>
      <c r="G49" s="445">
        <f t="shared" si="3"/>
        <v>36.933999999999997</v>
      </c>
      <c r="H49" s="445">
        <f t="shared" si="3"/>
        <v>50.617000000000004</v>
      </c>
      <c r="I49" s="445">
        <f t="shared" si="3"/>
        <v>25.634</v>
      </c>
      <c r="J49" s="445">
        <f t="shared" si="3"/>
        <v>0</v>
      </c>
      <c r="K49" s="445">
        <f t="shared" si="3"/>
        <v>0</v>
      </c>
      <c r="L49" s="445">
        <f t="shared" si="3"/>
        <v>0</v>
      </c>
      <c r="M49" s="445">
        <f t="shared" si="3"/>
        <v>0</v>
      </c>
      <c r="N49" s="578">
        <f t="shared" si="3"/>
        <v>593.91200000000003</v>
      </c>
    </row>
    <row r="50" spans="1:15" x14ac:dyDescent="0.25">
      <c r="A50" s="612"/>
      <c r="B50" s="438"/>
      <c r="C50" s="438"/>
      <c r="D50" s="438"/>
      <c r="E50" s="438"/>
      <c r="F50" s="438"/>
      <c r="G50" s="438"/>
      <c r="H50" s="438"/>
      <c r="I50" s="438"/>
      <c r="K50" s="438"/>
      <c r="L50" s="438"/>
      <c r="M50" s="438"/>
      <c r="N50" s="576"/>
    </row>
    <row r="51" spans="1:15" s="440" customFormat="1" x14ac:dyDescent="0.25">
      <c r="A51" s="613" t="s">
        <v>71</v>
      </c>
      <c r="B51" s="438"/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576"/>
      <c r="O51" s="423"/>
    </row>
    <row r="52" spans="1:15" x14ac:dyDescent="0.25">
      <c r="A52" s="614" t="s">
        <v>87</v>
      </c>
      <c r="B52" s="438">
        <v>0</v>
      </c>
      <c r="C52" s="438">
        <v>1.9</v>
      </c>
      <c r="D52" s="438">
        <v>4</v>
      </c>
      <c r="E52" s="438">
        <v>0</v>
      </c>
      <c r="F52" s="438">
        <v>0</v>
      </c>
      <c r="G52" s="438">
        <v>20.446000000000002</v>
      </c>
      <c r="H52" s="438">
        <v>0</v>
      </c>
      <c r="I52" s="438">
        <v>0</v>
      </c>
      <c r="J52" s="438">
        <v>0</v>
      </c>
      <c r="K52" s="438">
        <v>0</v>
      </c>
      <c r="L52" s="438">
        <v>0</v>
      </c>
      <c r="M52" s="438">
        <v>0</v>
      </c>
      <c r="N52" s="576">
        <f t="shared" ref="N52:N62" si="4">B52+C52+D52+E52+F52+G52+H52+I52+J52+K52+L52+M52</f>
        <v>26.346000000000004</v>
      </c>
    </row>
    <row r="53" spans="1:15" x14ac:dyDescent="0.25">
      <c r="A53" s="614" t="s">
        <v>207</v>
      </c>
      <c r="B53" s="438">
        <v>0</v>
      </c>
      <c r="C53" s="438">
        <v>0</v>
      </c>
      <c r="D53" s="438">
        <v>0</v>
      </c>
      <c r="E53" s="438">
        <v>0</v>
      </c>
      <c r="F53" s="438">
        <v>0</v>
      </c>
      <c r="G53" s="438">
        <v>0</v>
      </c>
      <c r="H53" s="438">
        <v>9.9619999999999997</v>
      </c>
      <c r="I53" s="438">
        <v>0.48599999999999999</v>
      </c>
      <c r="J53" s="438">
        <v>0</v>
      </c>
      <c r="K53" s="438">
        <v>0</v>
      </c>
      <c r="L53" s="438">
        <v>0</v>
      </c>
      <c r="M53" s="438">
        <v>0</v>
      </c>
      <c r="N53" s="576">
        <f t="shared" si="4"/>
        <v>10.448</v>
      </c>
    </row>
    <row r="54" spans="1:15" x14ac:dyDescent="0.25">
      <c r="A54" s="614" t="s">
        <v>149</v>
      </c>
      <c r="B54" s="438">
        <v>0</v>
      </c>
      <c r="C54" s="438">
        <v>0</v>
      </c>
      <c r="D54" s="438">
        <v>0</v>
      </c>
      <c r="E54" s="438">
        <v>0</v>
      </c>
      <c r="F54" s="438">
        <v>0</v>
      </c>
      <c r="G54" s="438">
        <v>0</v>
      </c>
      <c r="H54" s="438">
        <v>0</v>
      </c>
      <c r="I54" s="438">
        <v>0</v>
      </c>
      <c r="J54" s="438">
        <v>0</v>
      </c>
      <c r="K54" s="438">
        <v>0</v>
      </c>
      <c r="L54" s="438">
        <v>0</v>
      </c>
      <c r="M54" s="438">
        <v>0</v>
      </c>
      <c r="N54" s="576">
        <f t="shared" si="4"/>
        <v>0</v>
      </c>
    </row>
    <row r="55" spans="1:15" x14ac:dyDescent="0.25">
      <c r="A55" s="614" t="s">
        <v>122</v>
      </c>
      <c r="B55" s="438">
        <v>26.3</v>
      </c>
      <c r="C55" s="438">
        <v>29.9</v>
      </c>
      <c r="D55" s="438">
        <v>92.8</v>
      </c>
      <c r="E55" s="438">
        <v>-14.345000000000001</v>
      </c>
      <c r="F55" s="438">
        <v>32.033000000000001</v>
      </c>
      <c r="G55" s="438">
        <v>117.08499999999999</v>
      </c>
      <c r="H55" s="438">
        <v>8.8699999999999992</v>
      </c>
      <c r="I55" s="438">
        <v>34.905999999999999</v>
      </c>
      <c r="J55" s="438">
        <v>0</v>
      </c>
      <c r="K55" s="438">
        <v>0</v>
      </c>
      <c r="L55" s="438">
        <v>0</v>
      </c>
      <c r="M55" s="438">
        <v>0</v>
      </c>
      <c r="N55" s="576">
        <f t="shared" si="4"/>
        <v>327.54899999999998</v>
      </c>
    </row>
    <row r="56" spans="1:15" x14ac:dyDescent="0.25">
      <c r="A56" s="615" t="s">
        <v>77</v>
      </c>
      <c r="B56" s="438">
        <v>1.3</v>
      </c>
      <c r="C56" s="438">
        <v>1.3</v>
      </c>
      <c r="D56" s="438">
        <v>0</v>
      </c>
      <c r="E56" s="438">
        <v>0</v>
      </c>
      <c r="F56" s="438">
        <v>12.708</v>
      </c>
      <c r="G56" s="438">
        <v>0</v>
      </c>
      <c r="H56" s="438">
        <v>0</v>
      </c>
      <c r="I56" s="438">
        <v>0</v>
      </c>
      <c r="J56" s="438">
        <v>0</v>
      </c>
      <c r="K56" s="438">
        <v>0</v>
      </c>
      <c r="L56" s="438">
        <v>0</v>
      </c>
      <c r="M56" s="438">
        <v>0</v>
      </c>
      <c r="N56" s="576">
        <f t="shared" si="4"/>
        <v>15.308</v>
      </c>
    </row>
    <row r="57" spans="1:15" x14ac:dyDescent="0.25">
      <c r="A57" s="437" t="str">
        <f>A17</f>
        <v>New Construction DR</v>
      </c>
      <c r="B57" s="438">
        <v>0</v>
      </c>
      <c r="C57" s="438">
        <v>0</v>
      </c>
      <c r="D57" s="438">
        <v>0</v>
      </c>
      <c r="E57" s="438">
        <v>0</v>
      </c>
      <c r="F57" s="438">
        <v>0</v>
      </c>
      <c r="G57" s="438">
        <v>0</v>
      </c>
      <c r="H57" s="438">
        <v>0</v>
      </c>
      <c r="I57" s="438">
        <v>0</v>
      </c>
      <c r="J57" s="438">
        <v>0</v>
      </c>
      <c r="K57" s="438">
        <v>0</v>
      </c>
      <c r="L57" s="438">
        <v>0</v>
      </c>
      <c r="M57" s="438">
        <v>0</v>
      </c>
      <c r="N57" s="576">
        <f t="shared" si="4"/>
        <v>0</v>
      </c>
    </row>
    <row r="58" spans="1:15" x14ac:dyDescent="0.25">
      <c r="A58" s="437" t="s">
        <v>145</v>
      </c>
      <c r="B58" s="438">
        <v>0</v>
      </c>
      <c r="C58" s="438">
        <v>0</v>
      </c>
      <c r="D58" s="438">
        <v>0</v>
      </c>
      <c r="E58" s="438">
        <v>0</v>
      </c>
      <c r="F58" s="438">
        <v>0</v>
      </c>
      <c r="G58" s="438">
        <v>0</v>
      </c>
      <c r="H58" s="438">
        <v>0</v>
      </c>
      <c r="I58" s="438">
        <v>0</v>
      </c>
      <c r="J58" s="438">
        <v>0</v>
      </c>
      <c r="K58" s="438">
        <v>0</v>
      </c>
      <c r="L58" s="438">
        <v>0</v>
      </c>
      <c r="M58" s="438">
        <v>0</v>
      </c>
      <c r="N58" s="576">
        <f t="shared" si="4"/>
        <v>0</v>
      </c>
    </row>
    <row r="59" spans="1:15" ht="15" x14ac:dyDescent="0.3">
      <c r="A59" s="437" t="s">
        <v>273</v>
      </c>
      <c r="B59" s="438">
        <v>-6.9</v>
      </c>
      <c r="C59" s="438">
        <v>0</v>
      </c>
      <c r="D59" s="438">
        <v>0</v>
      </c>
      <c r="E59" s="438">
        <v>0</v>
      </c>
      <c r="F59" s="438">
        <v>1472.2139999999999</v>
      </c>
      <c r="G59" s="438">
        <v>-1472.2139999999999</v>
      </c>
      <c r="H59" s="438">
        <v>0</v>
      </c>
      <c r="I59" s="438">
        <v>0</v>
      </c>
      <c r="J59" s="438">
        <v>0</v>
      </c>
      <c r="K59" s="438">
        <v>0</v>
      </c>
      <c r="L59" s="438">
        <v>0</v>
      </c>
      <c r="M59" s="438">
        <v>0</v>
      </c>
      <c r="N59" s="576">
        <f t="shared" si="4"/>
        <v>-6.9000000000000909</v>
      </c>
    </row>
    <row r="60" spans="1:15" x14ac:dyDescent="0.25">
      <c r="A60" s="437" t="s">
        <v>176</v>
      </c>
      <c r="B60" s="438">
        <v>8.6999999999999993</v>
      </c>
      <c r="C60" s="438">
        <v>3.7</v>
      </c>
      <c r="D60" s="438">
        <v>24.692</v>
      </c>
      <c r="E60" s="438">
        <v>17.164000000000001</v>
      </c>
      <c r="F60" s="438">
        <v>18.361999999999998</v>
      </c>
      <c r="G60" s="438">
        <v>29.904</v>
      </c>
      <c r="H60" s="438">
        <v>55.04</v>
      </c>
      <c r="I60" s="438">
        <v>231.18700000000001</v>
      </c>
      <c r="J60" s="438">
        <v>0</v>
      </c>
      <c r="K60" s="438">
        <v>0</v>
      </c>
      <c r="L60" s="438">
        <v>0</v>
      </c>
      <c r="M60" s="438">
        <v>0</v>
      </c>
      <c r="N60" s="576">
        <f t="shared" si="4"/>
        <v>388.74900000000002</v>
      </c>
    </row>
    <row r="61" spans="1:15" x14ac:dyDescent="0.25">
      <c r="A61" s="437" t="s">
        <v>242</v>
      </c>
      <c r="B61" s="438">
        <v>0</v>
      </c>
      <c r="C61" s="438">
        <v>0</v>
      </c>
      <c r="D61" s="438">
        <v>0</v>
      </c>
      <c r="E61" s="438">
        <v>0</v>
      </c>
      <c r="F61" s="438">
        <v>0</v>
      </c>
      <c r="G61" s="438">
        <v>0</v>
      </c>
      <c r="H61" s="438">
        <v>0</v>
      </c>
      <c r="I61" s="438">
        <v>0</v>
      </c>
      <c r="J61" s="438">
        <v>0</v>
      </c>
      <c r="K61" s="438">
        <v>0</v>
      </c>
      <c r="L61" s="438">
        <v>0</v>
      </c>
      <c r="M61" s="438">
        <v>0</v>
      </c>
      <c r="N61" s="576">
        <f t="shared" si="4"/>
        <v>0</v>
      </c>
    </row>
    <row r="62" spans="1:15" x14ac:dyDescent="0.25">
      <c r="A62" s="437" t="s">
        <v>85</v>
      </c>
      <c r="B62" s="438">
        <v>-0.1</v>
      </c>
      <c r="C62" s="438">
        <v>-1</v>
      </c>
      <c r="D62" s="438">
        <v>0</v>
      </c>
      <c r="E62" s="438">
        <v>0</v>
      </c>
      <c r="F62" s="438">
        <v>0</v>
      </c>
      <c r="G62" s="438">
        <v>0.15</v>
      </c>
      <c r="H62" s="438">
        <v>0</v>
      </c>
      <c r="I62" s="438">
        <v>0</v>
      </c>
      <c r="J62" s="438">
        <v>0</v>
      </c>
      <c r="K62" s="438">
        <v>0</v>
      </c>
      <c r="L62" s="438">
        <v>0</v>
      </c>
      <c r="M62" s="438">
        <v>0</v>
      </c>
      <c r="N62" s="576">
        <f t="shared" si="4"/>
        <v>-0.95000000000000007</v>
      </c>
    </row>
    <row r="63" spans="1:15" x14ac:dyDescent="0.25">
      <c r="A63" s="448" t="s">
        <v>72</v>
      </c>
      <c r="B63" s="445">
        <f t="shared" ref="B63:N63" si="5">SUM(B52:B62)</f>
        <v>29.3</v>
      </c>
      <c r="C63" s="445">
        <f t="shared" si="5"/>
        <v>35.799999999999997</v>
      </c>
      <c r="D63" s="445">
        <f t="shared" si="5"/>
        <v>121.49199999999999</v>
      </c>
      <c r="E63" s="445">
        <f t="shared" si="5"/>
        <v>2.8190000000000008</v>
      </c>
      <c r="F63" s="445">
        <f t="shared" si="5"/>
        <v>1535.317</v>
      </c>
      <c r="G63" s="445">
        <f t="shared" si="5"/>
        <v>-1304.6289999999999</v>
      </c>
      <c r="H63" s="445">
        <f t="shared" si="5"/>
        <v>73.872</v>
      </c>
      <c r="I63" s="445">
        <f t="shared" si="5"/>
        <v>266.57900000000001</v>
      </c>
      <c r="J63" s="445">
        <f t="shared" si="5"/>
        <v>0</v>
      </c>
      <c r="K63" s="445">
        <f t="shared" si="5"/>
        <v>0</v>
      </c>
      <c r="L63" s="445">
        <f t="shared" si="5"/>
        <v>0</v>
      </c>
      <c r="M63" s="445">
        <f t="shared" si="5"/>
        <v>0</v>
      </c>
      <c r="N63" s="578">
        <f t="shared" si="5"/>
        <v>760.54999999999984</v>
      </c>
    </row>
    <row r="64" spans="1:15" ht="30.4" customHeight="1" x14ac:dyDescent="0.25">
      <c r="A64" s="449" t="s">
        <v>88</v>
      </c>
      <c r="B64" s="445">
        <f>+B63+B49+B44+B39</f>
        <v>424.45499999999998</v>
      </c>
      <c r="C64" s="445">
        <f t="shared" ref="C64:N64" si="6">+C63+C49+C44+C39</f>
        <v>486.31800000000004</v>
      </c>
      <c r="D64" s="445">
        <f t="shared" si="6"/>
        <v>1373.615</v>
      </c>
      <c r="E64" s="445">
        <f t="shared" si="6"/>
        <v>766.97299999999996</v>
      </c>
      <c r="F64" s="445">
        <f t="shared" si="6"/>
        <v>2291.0589999999997</v>
      </c>
      <c r="G64" s="445">
        <f t="shared" si="6"/>
        <v>-550.5569999999999</v>
      </c>
      <c r="H64" s="445">
        <f t="shared" si="6"/>
        <v>644.48099999999999</v>
      </c>
      <c r="I64" s="445">
        <f t="shared" si="6"/>
        <v>717.68200000000002</v>
      </c>
      <c r="J64" s="445">
        <f t="shared" si="6"/>
        <v>0</v>
      </c>
      <c r="K64" s="445">
        <f>+K63+K49+K44+K39</f>
        <v>0</v>
      </c>
      <c r="L64" s="445">
        <f t="shared" si="6"/>
        <v>0</v>
      </c>
      <c r="M64" s="445">
        <f t="shared" si="6"/>
        <v>0</v>
      </c>
      <c r="N64" s="578">
        <f t="shared" si="6"/>
        <v>6154.025999999998</v>
      </c>
    </row>
    <row r="65" spans="1:14" ht="16.149999999999999" customHeight="1" x14ac:dyDescent="0.25">
      <c r="A65" s="450"/>
      <c r="B65" s="445"/>
      <c r="C65" s="445"/>
      <c r="D65" s="445"/>
      <c r="E65" s="445"/>
      <c r="F65" s="445"/>
      <c r="G65" s="445"/>
      <c r="H65" s="445"/>
      <c r="I65" s="445"/>
      <c r="J65" s="451"/>
      <c r="K65" s="445"/>
      <c r="L65" s="445"/>
      <c r="M65" s="445"/>
      <c r="N65" s="579"/>
    </row>
    <row r="66" spans="1:14" ht="30.4" customHeight="1" thickBot="1" x14ac:dyDescent="0.3">
      <c r="A66" s="452" t="s">
        <v>204</v>
      </c>
      <c r="B66" s="453">
        <v>431.4</v>
      </c>
      <c r="C66" s="454">
        <v>493.9</v>
      </c>
      <c r="D66" s="454">
        <v>1378.2</v>
      </c>
      <c r="E66" s="454">
        <v>774.505</v>
      </c>
      <c r="F66" s="454">
        <v>2299.8620000000001</v>
      </c>
      <c r="G66" s="454">
        <v>-544.32299999999998</v>
      </c>
      <c r="H66" s="454">
        <v>654.67600000000004</v>
      </c>
      <c r="I66" s="454">
        <v>728.596</v>
      </c>
      <c r="J66" s="454">
        <v>0</v>
      </c>
      <c r="K66" s="454">
        <v>0</v>
      </c>
      <c r="L66" s="454">
        <v>0</v>
      </c>
      <c r="M66" s="454">
        <v>0</v>
      </c>
      <c r="N66" s="580">
        <f>SUM(B66:M66)</f>
        <v>6216.8160000000007</v>
      </c>
    </row>
    <row r="67" spans="1:14" ht="12.75" customHeight="1" x14ac:dyDescent="0.25">
      <c r="A67" s="553"/>
      <c r="B67" s="554"/>
      <c r="C67" s="554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5"/>
    </row>
    <row r="68" spans="1:14" ht="16" x14ac:dyDescent="0.3">
      <c r="A68" s="593" t="s">
        <v>283</v>
      </c>
      <c r="G68" s="438"/>
      <c r="H68" s="438"/>
    </row>
    <row r="69" spans="1:14" ht="16.5" x14ac:dyDescent="0.3">
      <c r="A69" s="257" t="s">
        <v>278</v>
      </c>
      <c r="G69" s="438"/>
      <c r="H69" s="438"/>
    </row>
    <row r="70" spans="1:14" x14ac:dyDescent="0.25">
      <c r="B70" s="438"/>
      <c r="C70" s="438"/>
      <c r="D70" s="438"/>
      <c r="E70" s="438"/>
      <c r="F70" s="438"/>
      <c r="G70" s="438"/>
      <c r="H70" s="438"/>
      <c r="I70" s="438"/>
      <c r="J70" s="455"/>
      <c r="K70" s="438"/>
      <c r="L70" s="438"/>
      <c r="M70" s="438"/>
    </row>
    <row r="71" spans="1:14" ht="13" x14ac:dyDescent="0.25">
      <c r="A71" s="493" t="s">
        <v>256</v>
      </c>
    </row>
  </sheetData>
  <printOptions horizontalCentered="1"/>
  <pageMargins left="0" right="0" top="0.3" bottom="0" header="0.3" footer="0.15"/>
  <pageSetup paperSize="5" scale="65" fitToWidth="0" orientation="landscape" r:id="rId1"/>
  <headerFooter alignWithMargins="0">
    <oddHeader xml:space="preserve">&amp;C&amp;"Arial,Bold"
</oddHeader>
    <oddFooter>&amp;Rpage 10 of 12
&amp;A
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showGridLines="0" zoomScaleNormal="100" zoomScaleSheetLayoutView="75" workbookViewId="0">
      <selection activeCell="B32" sqref="B32"/>
    </sheetView>
  </sheetViews>
  <sheetFormatPr defaultColWidth="9.1796875" defaultRowHeight="12.5" x14ac:dyDescent="0.25"/>
  <cols>
    <col min="1" max="1" width="39.453125" style="45" customWidth="1"/>
    <col min="2" max="2" width="11" style="45" customWidth="1"/>
    <col min="3" max="3" width="9.7265625" style="45" customWidth="1"/>
    <col min="4" max="4" width="15.54296875" style="45" customWidth="1"/>
    <col min="5" max="5" width="11.7265625" style="45" customWidth="1"/>
    <col min="6" max="8" width="11" style="45" customWidth="1"/>
    <col min="9" max="9" width="10.26953125" style="45" bestFit="1" customWidth="1"/>
    <col min="10" max="13" width="11" style="45" customWidth="1"/>
    <col min="14" max="14" width="15.7265625" style="45" bestFit="1" customWidth="1"/>
    <col min="15" max="15" width="9.7265625" style="45" bestFit="1" customWidth="1"/>
    <col min="16" max="16" width="9.1796875" style="45"/>
    <col min="17" max="17" width="22.26953125" style="45" customWidth="1"/>
    <col min="18" max="16384" width="9.1796875" style="45"/>
  </cols>
  <sheetData>
    <row r="2" spans="1:14" ht="13" x14ac:dyDescent="0.3">
      <c r="E2" s="261" t="s">
        <v>222</v>
      </c>
    </row>
    <row r="3" spans="1:14" ht="13" x14ac:dyDescent="0.3">
      <c r="C3" s="277"/>
      <c r="D3" s="277"/>
      <c r="E3" s="278" t="s">
        <v>188</v>
      </c>
      <c r="F3" s="277"/>
      <c r="G3" s="277"/>
    </row>
    <row r="4" spans="1:14" ht="13" x14ac:dyDescent="0.3">
      <c r="A4" s="55"/>
      <c r="D4" s="277"/>
      <c r="E4" s="264" t="str">
        <f>'Program MW '!H3</f>
        <v>August 2017</v>
      </c>
      <c r="F4" s="277"/>
    </row>
    <row r="5" spans="1:14" ht="13" x14ac:dyDescent="0.3">
      <c r="A5" s="55"/>
      <c r="E5" s="264"/>
    </row>
    <row r="6" spans="1:14" ht="13.5" thickBot="1" x14ac:dyDescent="0.35">
      <c r="A6" s="55"/>
      <c r="E6" s="264"/>
    </row>
    <row r="7" spans="1:14" ht="31.9" customHeight="1" x14ac:dyDescent="0.3">
      <c r="A7" s="56" t="s">
        <v>17</v>
      </c>
      <c r="B7" s="57" t="s">
        <v>0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57" t="s">
        <v>11</v>
      </c>
      <c r="N7" s="58" t="s">
        <v>16</v>
      </c>
    </row>
    <row r="8" spans="1:14" ht="16.5" x14ac:dyDescent="0.35">
      <c r="A8" s="59" t="s">
        <v>61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6" customHeight="1" x14ac:dyDescent="0.3">
      <c r="A9" s="62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4" ht="13" x14ac:dyDescent="0.3">
      <c r="A10" s="62" t="s">
        <v>62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x14ac:dyDescent="0.25">
      <c r="A11" s="63" t="s">
        <v>63</v>
      </c>
      <c r="B11" s="64">
        <v>0</v>
      </c>
      <c r="C11" s="64">
        <v>0</v>
      </c>
      <c r="D11" s="496">
        <v>0</v>
      </c>
      <c r="E11" s="496">
        <v>0</v>
      </c>
      <c r="F11" s="496">
        <v>0</v>
      </c>
      <c r="G11" s="496">
        <v>0</v>
      </c>
      <c r="H11" s="496">
        <v>0</v>
      </c>
      <c r="I11" s="496">
        <v>0</v>
      </c>
      <c r="J11" s="496">
        <v>0</v>
      </c>
      <c r="K11" s="496">
        <f>SUM(K10)</f>
        <v>0</v>
      </c>
      <c r="L11" s="496">
        <v>0</v>
      </c>
      <c r="M11" s="496">
        <v>0</v>
      </c>
      <c r="N11" s="65">
        <f>SUM(B11:M11)</f>
        <v>0</v>
      </c>
    </row>
    <row r="12" spans="1:14" ht="14.25" customHeight="1" x14ac:dyDescent="0.25">
      <c r="A12" s="63" t="s">
        <v>55</v>
      </c>
      <c r="B12" s="64">
        <v>6.9</v>
      </c>
      <c r="C12" s="64">
        <v>3.5</v>
      </c>
      <c r="D12" s="496">
        <v>5.6</v>
      </c>
      <c r="E12" s="496">
        <v>6.4960000000000004</v>
      </c>
      <c r="F12" s="496">
        <v>6.1509999999999998</v>
      </c>
      <c r="G12" s="496">
        <v>5.1479999999999997</v>
      </c>
      <c r="H12" s="496">
        <v>4.4509999999999996</v>
      </c>
      <c r="I12" s="496">
        <v>5.194</v>
      </c>
      <c r="J12" s="496">
        <v>0</v>
      </c>
      <c r="K12" s="496">
        <v>0</v>
      </c>
      <c r="L12" s="496">
        <v>0</v>
      </c>
      <c r="M12" s="496">
        <v>0</v>
      </c>
      <c r="N12" s="65">
        <f>SUM(B12:M12)</f>
        <v>43.440000000000005</v>
      </c>
    </row>
    <row r="13" spans="1:14" x14ac:dyDescent="0.25">
      <c r="A13" s="63" t="s">
        <v>27</v>
      </c>
      <c r="B13" s="64">
        <v>0</v>
      </c>
      <c r="C13" s="64">
        <v>0</v>
      </c>
      <c r="D13" s="496">
        <v>0</v>
      </c>
      <c r="E13" s="496">
        <v>0</v>
      </c>
      <c r="F13" s="496">
        <v>0</v>
      </c>
      <c r="G13" s="496">
        <v>0</v>
      </c>
      <c r="H13" s="496">
        <v>0</v>
      </c>
      <c r="I13" s="496">
        <v>0</v>
      </c>
      <c r="J13" s="496">
        <v>0</v>
      </c>
      <c r="K13" s="496">
        <v>0</v>
      </c>
      <c r="L13" s="496">
        <v>0</v>
      </c>
      <c r="M13" s="496">
        <v>0</v>
      </c>
      <c r="N13" s="65">
        <f>SUM(B13:M13)</f>
        <v>0</v>
      </c>
    </row>
    <row r="14" spans="1:14" x14ac:dyDescent="0.25">
      <c r="A14" s="63" t="s">
        <v>64</v>
      </c>
      <c r="B14" s="64">
        <v>0.1</v>
      </c>
      <c r="C14" s="64">
        <v>0</v>
      </c>
      <c r="D14" s="496">
        <v>0</v>
      </c>
      <c r="E14" s="496">
        <v>0</v>
      </c>
      <c r="F14" s="496">
        <v>0</v>
      </c>
      <c r="G14" s="496">
        <v>0</v>
      </c>
      <c r="H14" s="496">
        <v>0</v>
      </c>
      <c r="I14" s="496">
        <v>0</v>
      </c>
      <c r="J14" s="496">
        <v>0</v>
      </c>
      <c r="K14" s="496">
        <v>0</v>
      </c>
      <c r="L14" s="496">
        <v>0</v>
      </c>
      <c r="M14" s="496">
        <v>0</v>
      </c>
      <c r="N14" s="65">
        <f>SUM(B14:M14)</f>
        <v>0.1</v>
      </c>
    </row>
    <row r="15" spans="1:14" ht="13" x14ac:dyDescent="0.3">
      <c r="A15" s="52" t="s">
        <v>65</v>
      </c>
      <c r="B15" s="67">
        <f t="shared" ref="B15:M15" si="0">SUM(B11:B14)</f>
        <v>7</v>
      </c>
      <c r="C15" s="67">
        <f t="shared" si="0"/>
        <v>3.5</v>
      </c>
      <c r="D15" s="497">
        <f t="shared" si="0"/>
        <v>5.6</v>
      </c>
      <c r="E15" s="497">
        <f t="shared" si="0"/>
        <v>6.4960000000000004</v>
      </c>
      <c r="F15" s="497">
        <f t="shared" si="0"/>
        <v>6.1509999999999998</v>
      </c>
      <c r="G15" s="497">
        <f t="shared" si="0"/>
        <v>5.1479999999999997</v>
      </c>
      <c r="H15" s="497">
        <f t="shared" si="0"/>
        <v>4.4509999999999996</v>
      </c>
      <c r="I15" s="497">
        <f t="shared" si="0"/>
        <v>5.194</v>
      </c>
      <c r="J15" s="497">
        <f t="shared" si="0"/>
        <v>0</v>
      </c>
      <c r="K15" s="497">
        <f t="shared" si="0"/>
        <v>0</v>
      </c>
      <c r="L15" s="497">
        <f t="shared" si="0"/>
        <v>0</v>
      </c>
      <c r="M15" s="497">
        <f t="shared" si="0"/>
        <v>0</v>
      </c>
      <c r="N15" s="68">
        <f>SUM(B15:M15)</f>
        <v>43.540000000000006</v>
      </c>
    </row>
    <row r="16" spans="1:14" x14ac:dyDescent="0.25">
      <c r="A16" s="63"/>
      <c r="B16" s="64"/>
      <c r="C16" s="64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65"/>
    </row>
    <row r="17" spans="1:19" ht="13" x14ac:dyDescent="0.3">
      <c r="A17" s="62" t="s">
        <v>66</v>
      </c>
      <c r="B17" s="64"/>
      <c r="C17" s="64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65"/>
    </row>
    <row r="18" spans="1:19" ht="15" x14ac:dyDescent="0.3">
      <c r="A18" s="63" t="s">
        <v>240</v>
      </c>
      <c r="B18" s="64">
        <v>0</v>
      </c>
      <c r="C18" s="64">
        <v>0</v>
      </c>
      <c r="D18" s="496">
        <v>0</v>
      </c>
      <c r="E18" s="496">
        <v>0</v>
      </c>
      <c r="F18" s="496">
        <v>0</v>
      </c>
      <c r="G18" s="496">
        <v>0</v>
      </c>
      <c r="H18" s="503">
        <v>0</v>
      </c>
      <c r="I18" s="503">
        <v>0</v>
      </c>
      <c r="J18" s="503">
        <v>0</v>
      </c>
      <c r="K18" s="503">
        <v>0</v>
      </c>
      <c r="L18" s="503">
        <v>0</v>
      </c>
      <c r="M18" s="503">
        <v>0</v>
      </c>
      <c r="N18" s="65">
        <f>SUM(B18:M18)</f>
        <v>0</v>
      </c>
    </row>
    <row r="19" spans="1:19" ht="13" x14ac:dyDescent="0.3">
      <c r="A19" s="52" t="s">
        <v>67</v>
      </c>
      <c r="B19" s="67">
        <f t="shared" ref="B19:M19" si="1">SUM(B18:B18)</f>
        <v>0</v>
      </c>
      <c r="C19" s="67">
        <f t="shared" si="1"/>
        <v>0</v>
      </c>
      <c r="D19" s="497">
        <f t="shared" si="1"/>
        <v>0</v>
      </c>
      <c r="E19" s="497">
        <f t="shared" si="1"/>
        <v>0</v>
      </c>
      <c r="F19" s="497">
        <f t="shared" si="1"/>
        <v>0</v>
      </c>
      <c r="G19" s="497">
        <f t="shared" si="1"/>
        <v>0</v>
      </c>
      <c r="H19" s="497">
        <f t="shared" si="1"/>
        <v>0</v>
      </c>
      <c r="I19" s="497">
        <f t="shared" si="1"/>
        <v>0</v>
      </c>
      <c r="J19" s="497">
        <f t="shared" si="1"/>
        <v>0</v>
      </c>
      <c r="K19" s="497">
        <f t="shared" si="1"/>
        <v>0</v>
      </c>
      <c r="L19" s="497">
        <f t="shared" si="1"/>
        <v>0</v>
      </c>
      <c r="M19" s="497">
        <f t="shared" si="1"/>
        <v>0</v>
      </c>
      <c r="N19" s="68">
        <f>SUM(B19:M19)</f>
        <v>0</v>
      </c>
    </row>
    <row r="20" spans="1:19" ht="13" x14ac:dyDescent="0.3">
      <c r="A20" s="69"/>
      <c r="B20" s="70"/>
      <c r="C20" s="70"/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71"/>
    </row>
    <row r="21" spans="1:19" ht="13" x14ac:dyDescent="0.3">
      <c r="A21" s="62" t="s">
        <v>68</v>
      </c>
      <c r="B21" s="64" t="s">
        <v>13</v>
      </c>
      <c r="C21" s="64" t="s">
        <v>13</v>
      </c>
      <c r="D21" s="496" t="s">
        <v>13</v>
      </c>
      <c r="E21" s="496"/>
      <c r="F21" s="496" t="s">
        <v>13</v>
      </c>
      <c r="G21" s="504"/>
      <c r="H21" s="496" t="s">
        <v>13</v>
      </c>
      <c r="I21" s="496" t="s">
        <v>13</v>
      </c>
      <c r="J21" s="496" t="s">
        <v>13</v>
      </c>
      <c r="K21" s="496" t="s">
        <v>13</v>
      </c>
      <c r="L21" s="496" t="s">
        <v>13</v>
      </c>
      <c r="M21" s="496" t="s">
        <v>13</v>
      </c>
      <c r="N21" s="65" t="s">
        <v>13</v>
      </c>
    </row>
    <row r="22" spans="1:19" x14ac:dyDescent="0.25">
      <c r="A22" s="63" t="s">
        <v>69</v>
      </c>
      <c r="B22" s="70">
        <v>0</v>
      </c>
      <c r="C22" s="64">
        <v>0</v>
      </c>
      <c r="D22" s="496">
        <v>0</v>
      </c>
      <c r="E22" s="496">
        <v>0</v>
      </c>
      <c r="F22" s="496">
        <v>0</v>
      </c>
      <c r="G22" s="496">
        <v>0</v>
      </c>
      <c r="H22" s="505">
        <v>0</v>
      </c>
      <c r="I22" s="503">
        <v>0</v>
      </c>
      <c r="J22" s="505">
        <v>0</v>
      </c>
      <c r="K22" s="503">
        <v>0</v>
      </c>
      <c r="L22" s="505">
        <v>0</v>
      </c>
      <c r="M22" s="503">
        <v>0</v>
      </c>
      <c r="N22" s="65">
        <f>SUM(B22:M22)</f>
        <v>0</v>
      </c>
    </row>
    <row r="23" spans="1:19" ht="13" x14ac:dyDescent="0.3">
      <c r="A23" s="367" t="s">
        <v>70</v>
      </c>
      <c r="B23" s="67">
        <f t="shared" ref="B23:M23" si="2">SUM(B22:B22)</f>
        <v>0</v>
      </c>
      <c r="C23" s="67">
        <f t="shared" si="2"/>
        <v>0</v>
      </c>
      <c r="D23" s="497">
        <f t="shared" si="2"/>
        <v>0</v>
      </c>
      <c r="E23" s="497">
        <f t="shared" si="2"/>
        <v>0</v>
      </c>
      <c r="F23" s="497">
        <f t="shared" si="2"/>
        <v>0</v>
      </c>
      <c r="G23" s="497">
        <f t="shared" si="2"/>
        <v>0</v>
      </c>
      <c r="H23" s="497">
        <f t="shared" si="2"/>
        <v>0</v>
      </c>
      <c r="I23" s="497">
        <f t="shared" si="2"/>
        <v>0</v>
      </c>
      <c r="J23" s="497">
        <f t="shared" si="2"/>
        <v>0</v>
      </c>
      <c r="K23" s="497">
        <f t="shared" si="2"/>
        <v>0</v>
      </c>
      <c r="L23" s="497">
        <f t="shared" si="2"/>
        <v>0</v>
      </c>
      <c r="M23" s="497">
        <f t="shared" si="2"/>
        <v>0</v>
      </c>
      <c r="N23" s="68">
        <f>SUM(B23:M23)</f>
        <v>0</v>
      </c>
    </row>
    <row r="24" spans="1:19" ht="13" x14ac:dyDescent="0.3">
      <c r="A24" s="73"/>
      <c r="B24" s="70"/>
      <c r="C24" s="70"/>
      <c r="D24" s="498"/>
      <c r="E24" s="498"/>
      <c r="F24" s="498"/>
      <c r="G24" s="499"/>
      <c r="H24" s="498"/>
      <c r="I24" s="499"/>
      <c r="J24" s="498"/>
      <c r="K24" s="498"/>
      <c r="L24" s="499"/>
      <c r="M24" s="498"/>
      <c r="N24" s="71"/>
    </row>
    <row r="25" spans="1:19" ht="13" x14ac:dyDescent="0.3">
      <c r="A25" s="75" t="s">
        <v>71</v>
      </c>
      <c r="B25" s="70"/>
      <c r="C25" s="70"/>
      <c r="D25" s="498"/>
      <c r="E25" s="498"/>
      <c r="F25" s="498"/>
      <c r="G25" s="498"/>
      <c r="H25" s="498"/>
      <c r="I25" s="498"/>
      <c r="J25" s="498"/>
      <c r="K25" s="498"/>
      <c r="L25" s="498"/>
      <c r="M25" s="498"/>
      <c r="N25" s="71"/>
    </row>
    <row r="26" spans="1:19" x14ac:dyDescent="0.25">
      <c r="A26" s="63" t="s">
        <v>180</v>
      </c>
      <c r="B26" s="72">
        <v>0</v>
      </c>
      <c r="C26" s="72">
        <v>0</v>
      </c>
      <c r="D26" s="498">
        <v>0</v>
      </c>
      <c r="E26" s="498">
        <v>0</v>
      </c>
      <c r="F26" s="498">
        <v>0</v>
      </c>
      <c r="G26" s="498">
        <v>0</v>
      </c>
      <c r="H26" s="505">
        <v>0</v>
      </c>
      <c r="I26" s="505">
        <v>0</v>
      </c>
      <c r="J26" s="505">
        <v>0</v>
      </c>
      <c r="K26" s="505">
        <v>0</v>
      </c>
      <c r="L26" s="505">
        <v>0</v>
      </c>
      <c r="M26" s="505">
        <v>0</v>
      </c>
      <c r="N26" s="71">
        <f>SUM(B26:M26)</f>
        <v>0</v>
      </c>
    </row>
    <row r="27" spans="1:19" x14ac:dyDescent="0.25">
      <c r="A27" s="63" t="s">
        <v>12</v>
      </c>
      <c r="B27" s="72">
        <v>0</v>
      </c>
      <c r="C27" s="72">
        <v>0</v>
      </c>
      <c r="D27" s="498">
        <v>0</v>
      </c>
      <c r="E27" s="498">
        <v>0</v>
      </c>
      <c r="F27" s="498">
        <v>0</v>
      </c>
      <c r="G27" s="498">
        <v>0</v>
      </c>
      <c r="H27" s="505">
        <v>0</v>
      </c>
      <c r="I27" s="505">
        <v>0</v>
      </c>
      <c r="J27" s="505">
        <v>0</v>
      </c>
      <c r="K27" s="505">
        <v>0</v>
      </c>
      <c r="L27" s="505">
        <v>0</v>
      </c>
      <c r="M27" s="505">
        <v>0</v>
      </c>
      <c r="N27" s="71">
        <f>SUM(B27:M27)</f>
        <v>0</v>
      </c>
    </row>
    <row r="28" spans="1:19" x14ac:dyDescent="0.25">
      <c r="A28" s="63" t="s">
        <v>27</v>
      </c>
      <c r="B28" s="72">
        <v>0</v>
      </c>
      <c r="C28" s="72">
        <v>0</v>
      </c>
      <c r="D28" s="498">
        <v>0</v>
      </c>
      <c r="E28" s="498">
        <v>0</v>
      </c>
      <c r="F28" s="498">
        <v>0</v>
      </c>
      <c r="G28" s="498">
        <v>0</v>
      </c>
      <c r="H28" s="505">
        <v>0</v>
      </c>
      <c r="I28" s="505">
        <v>0</v>
      </c>
      <c r="J28" s="505">
        <v>0</v>
      </c>
      <c r="K28" s="505">
        <v>0</v>
      </c>
      <c r="L28" s="505">
        <v>0</v>
      </c>
      <c r="M28" s="505">
        <v>0</v>
      </c>
      <c r="N28" s="71">
        <f>SUM(B28:M28)</f>
        <v>0</v>
      </c>
    </row>
    <row r="29" spans="1:19" x14ac:dyDescent="0.25">
      <c r="A29" s="63" t="s">
        <v>64</v>
      </c>
      <c r="B29" s="72">
        <v>0</v>
      </c>
      <c r="C29" s="72">
        <v>0</v>
      </c>
      <c r="D29" s="498">
        <v>0</v>
      </c>
      <c r="E29" s="498">
        <v>0</v>
      </c>
      <c r="F29" s="498">
        <v>0</v>
      </c>
      <c r="G29" s="498">
        <v>0</v>
      </c>
      <c r="H29" s="505">
        <v>0</v>
      </c>
      <c r="I29" s="505">
        <v>0</v>
      </c>
      <c r="J29" s="505">
        <v>0</v>
      </c>
      <c r="K29" s="505">
        <v>0</v>
      </c>
      <c r="L29" s="505">
        <v>0</v>
      </c>
      <c r="M29" s="506">
        <v>0</v>
      </c>
      <c r="N29" s="71">
        <f>SUM(B29:M29)</f>
        <v>0</v>
      </c>
    </row>
    <row r="30" spans="1:19" ht="13" x14ac:dyDescent="0.3">
      <c r="A30" s="76" t="s">
        <v>72</v>
      </c>
      <c r="B30" s="67">
        <f t="shared" ref="B30:H30" si="3">SUM(B26:B29)</f>
        <v>0</v>
      </c>
      <c r="C30" s="67">
        <f t="shared" si="3"/>
        <v>0</v>
      </c>
      <c r="D30" s="497">
        <f t="shared" si="3"/>
        <v>0</v>
      </c>
      <c r="E30" s="497">
        <f t="shared" si="3"/>
        <v>0</v>
      </c>
      <c r="F30" s="497">
        <f t="shared" si="3"/>
        <v>0</v>
      </c>
      <c r="G30" s="497">
        <f t="shared" si="3"/>
        <v>0</v>
      </c>
      <c r="H30" s="497">
        <f t="shared" si="3"/>
        <v>0</v>
      </c>
      <c r="I30" s="497">
        <f>SUM(I25:I29)</f>
        <v>0</v>
      </c>
      <c r="J30" s="497">
        <f>SUM(J26:J29)</f>
        <v>0</v>
      </c>
      <c r="K30" s="497">
        <f>SUM(K26:K29)</f>
        <v>0</v>
      </c>
      <c r="L30" s="497">
        <f>SUM(L26:L29)</f>
        <v>0</v>
      </c>
      <c r="M30" s="497">
        <f>SUM(M26:M29)</f>
        <v>0</v>
      </c>
      <c r="N30" s="68">
        <f>SUM(B30:M30)</f>
        <v>0</v>
      </c>
      <c r="O30" s="66"/>
    </row>
    <row r="31" spans="1:19" ht="10.5" customHeight="1" x14ac:dyDescent="0.3">
      <c r="A31" s="77"/>
      <c r="B31" s="74"/>
      <c r="C31" s="74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78"/>
    </row>
    <row r="32" spans="1:19" ht="15" customHeight="1" x14ac:dyDescent="0.3">
      <c r="A32" s="79" t="s">
        <v>73</v>
      </c>
      <c r="B32" s="80">
        <v>0</v>
      </c>
      <c r="C32" s="80">
        <v>0</v>
      </c>
      <c r="D32" s="500">
        <v>0</v>
      </c>
      <c r="E32" s="500">
        <v>0</v>
      </c>
      <c r="F32" s="500">
        <v>0</v>
      </c>
      <c r="G32" s="500">
        <v>0</v>
      </c>
      <c r="H32" s="500">
        <v>0</v>
      </c>
      <c r="I32" s="500">
        <v>0</v>
      </c>
      <c r="J32" s="497">
        <v>0</v>
      </c>
      <c r="K32" s="497">
        <v>0</v>
      </c>
      <c r="L32" s="500">
        <v>0</v>
      </c>
      <c r="M32" s="507">
        <v>0</v>
      </c>
      <c r="N32" s="81">
        <f>SUM(B32:M32)</f>
        <v>0</v>
      </c>
      <c r="O32" s="72"/>
      <c r="P32" s="72"/>
      <c r="Q32" s="72"/>
      <c r="R32" s="72"/>
      <c r="S32" s="82"/>
    </row>
    <row r="33" spans="1:15" ht="28.5" customHeight="1" thickBot="1" x14ac:dyDescent="0.35">
      <c r="A33" s="54" t="s">
        <v>74</v>
      </c>
      <c r="B33" s="83">
        <f t="shared" ref="B33:M33" si="4">B15+B19+B23+B30+B32</f>
        <v>7</v>
      </c>
      <c r="C33" s="83">
        <f t="shared" si="4"/>
        <v>3.5</v>
      </c>
      <c r="D33" s="501">
        <f t="shared" si="4"/>
        <v>5.6</v>
      </c>
      <c r="E33" s="501">
        <f t="shared" si="4"/>
        <v>6.4960000000000004</v>
      </c>
      <c r="F33" s="501">
        <f t="shared" si="4"/>
        <v>6.1509999999999998</v>
      </c>
      <c r="G33" s="501">
        <f t="shared" si="4"/>
        <v>5.1479999999999997</v>
      </c>
      <c r="H33" s="501">
        <f t="shared" si="4"/>
        <v>4.4509999999999996</v>
      </c>
      <c r="I33" s="501">
        <f t="shared" si="4"/>
        <v>5.194</v>
      </c>
      <c r="J33" s="501">
        <f t="shared" si="4"/>
        <v>0</v>
      </c>
      <c r="K33" s="501">
        <f t="shared" si="4"/>
        <v>0</v>
      </c>
      <c r="L33" s="501">
        <f t="shared" si="4"/>
        <v>0</v>
      </c>
      <c r="M33" s="501">
        <f t="shared" si="4"/>
        <v>0</v>
      </c>
      <c r="N33" s="84">
        <f>SUM(B33:M33)</f>
        <v>43.540000000000006</v>
      </c>
      <c r="O33" s="66"/>
    </row>
    <row r="34" spans="1:15" ht="11.65" customHeight="1" x14ac:dyDescent="0.3">
      <c r="A34" s="85"/>
      <c r="B34" s="86"/>
      <c r="C34" s="86"/>
      <c r="D34" s="502"/>
      <c r="E34" s="86"/>
      <c r="F34" s="86"/>
      <c r="G34" s="86"/>
      <c r="H34" s="86"/>
      <c r="I34" s="502"/>
      <c r="J34" s="502"/>
      <c r="K34" s="502"/>
      <c r="L34" s="502"/>
      <c r="M34" s="502"/>
      <c r="N34" s="86"/>
    </row>
    <row r="35" spans="1:15" ht="14" x14ac:dyDescent="0.25">
      <c r="A35" s="492" t="s">
        <v>256</v>
      </c>
    </row>
    <row r="36" spans="1:15" ht="11.65" customHeight="1" x14ac:dyDescent="0.3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1:15" ht="13.9" customHeight="1" x14ac:dyDescent="0.25">
      <c r="A37" s="679"/>
      <c r="B37" s="679"/>
      <c r="C37" s="679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</row>
    <row r="38" spans="1:15" x14ac:dyDescent="0.25">
      <c r="A38" s="51"/>
    </row>
    <row r="40" spans="1:15" x14ac:dyDescent="0.25">
      <c r="H40" s="66"/>
    </row>
  </sheetData>
  <mergeCells count="1">
    <mergeCell ref="A37:N37"/>
  </mergeCells>
  <printOptions horizontalCentered="1" verticalCentered="1"/>
  <pageMargins left="0" right="0" top="0.05" bottom="0.25" header="0.3" footer="0.15"/>
  <pageSetup paperSize="5" scale="70" orientation="landscape" r:id="rId1"/>
  <headerFooter alignWithMargins="0">
    <oddHeader xml:space="preserve">&amp;C&amp;"Arial,Bold"
</oddHeader>
    <oddFooter>&amp;Rpage 11 of 12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6"/>
  <sheetViews>
    <sheetView showGridLines="0" topLeftCell="A2" zoomScaleNormal="100" zoomScaleSheetLayoutView="75" workbookViewId="0">
      <pane xSplit="1" ySplit="7" topLeftCell="B9" activePane="bottomRight" state="frozen"/>
      <selection activeCell="B32" sqref="B32"/>
      <selection pane="topRight" activeCell="B32" sqref="B32"/>
      <selection pane="bottomLeft" activeCell="B32" sqref="B32"/>
      <selection pane="bottomRight" activeCell="B32" sqref="B32"/>
    </sheetView>
  </sheetViews>
  <sheetFormatPr defaultColWidth="9.1796875" defaultRowHeight="12.5" x14ac:dyDescent="0.25"/>
  <cols>
    <col min="1" max="1" width="39.453125" style="45" customWidth="1"/>
    <col min="2" max="2" width="11" style="45" customWidth="1"/>
    <col min="3" max="3" width="9.7265625" style="45" customWidth="1"/>
    <col min="4" max="4" width="15.54296875" style="45" customWidth="1"/>
    <col min="5" max="5" width="11.7265625" style="45" customWidth="1"/>
    <col min="6" max="8" width="11" style="45" customWidth="1"/>
    <col min="9" max="9" width="10.26953125" style="45" bestFit="1" customWidth="1"/>
    <col min="10" max="10" width="11" style="45" customWidth="1"/>
    <col min="11" max="11" width="11.54296875" style="45" customWidth="1"/>
    <col min="12" max="13" width="11" style="45" customWidth="1"/>
    <col min="14" max="14" width="15.7265625" style="45" bestFit="1" customWidth="1"/>
    <col min="15" max="15" width="9.7265625" style="45" bestFit="1" customWidth="1"/>
    <col min="16" max="16" width="9.1796875" style="45"/>
    <col min="17" max="17" width="22.26953125" style="45" customWidth="1"/>
    <col min="18" max="16384" width="9.1796875" style="45"/>
  </cols>
  <sheetData>
    <row r="3" spans="1:15" ht="13" x14ac:dyDescent="0.3">
      <c r="E3" s="261" t="s">
        <v>222</v>
      </c>
    </row>
    <row r="4" spans="1:15" ht="13" x14ac:dyDescent="0.3">
      <c r="C4" s="277"/>
      <c r="D4" s="277"/>
      <c r="E4" s="278" t="s">
        <v>189</v>
      </c>
      <c r="F4" s="277"/>
      <c r="G4" s="277"/>
    </row>
    <row r="5" spans="1:15" ht="13" x14ac:dyDescent="0.3">
      <c r="D5" s="277"/>
      <c r="E5" s="264" t="str">
        <f>'Program MW '!H3</f>
        <v>August 2017</v>
      </c>
      <c r="F5" s="277"/>
    </row>
    <row r="6" spans="1:15" ht="13" x14ac:dyDescent="0.3">
      <c r="E6" s="264"/>
    </row>
    <row r="7" spans="1:15" ht="13.5" thickBot="1" x14ac:dyDescent="0.35">
      <c r="A7" s="55"/>
    </row>
    <row r="8" spans="1:15" ht="31.9" customHeight="1" x14ac:dyDescent="0.3">
      <c r="A8" s="56" t="s">
        <v>17</v>
      </c>
      <c r="B8" s="57" t="s">
        <v>0</v>
      </c>
      <c r="C8" s="57" t="s">
        <v>1</v>
      </c>
      <c r="D8" s="57" t="s">
        <v>2</v>
      </c>
      <c r="E8" s="57" t="s">
        <v>3</v>
      </c>
      <c r="F8" s="57" t="s">
        <v>4</v>
      </c>
      <c r="G8" s="57" t="s">
        <v>5</v>
      </c>
      <c r="H8" s="57" t="s">
        <v>6</v>
      </c>
      <c r="I8" s="57" t="s">
        <v>7</v>
      </c>
      <c r="J8" s="57" t="s">
        <v>8</v>
      </c>
      <c r="K8" s="57" t="s">
        <v>9</v>
      </c>
      <c r="L8" s="57" t="s">
        <v>10</v>
      </c>
      <c r="M8" s="57" t="s">
        <v>11</v>
      </c>
      <c r="N8" s="58" t="s">
        <v>16</v>
      </c>
    </row>
    <row r="9" spans="1:15" ht="13" x14ac:dyDescent="0.3">
      <c r="A9" s="471" t="s">
        <v>236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5" ht="6" customHeight="1" x14ac:dyDescent="0.3">
      <c r="A10" s="6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5" ht="13" x14ac:dyDescent="0.3">
      <c r="A11" s="62" t="s">
        <v>62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1:15" ht="15" x14ac:dyDescent="0.3">
      <c r="A12" s="62" t="s">
        <v>284</v>
      </c>
      <c r="B12" s="64">
        <v>-102.9</v>
      </c>
      <c r="C12" s="64">
        <v>102.3</v>
      </c>
      <c r="D12" s="496">
        <v>263.3</v>
      </c>
      <c r="E12" s="496">
        <v>32.216000000000001</v>
      </c>
      <c r="F12" s="496">
        <v>51.597000000000001</v>
      </c>
      <c r="G12" s="496">
        <v>40.863</v>
      </c>
      <c r="H12" s="496">
        <v>-251.63300000000001</v>
      </c>
      <c r="I12" s="496">
        <v>35.037999999999997</v>
      </c>
      <c r="J12" s="496">
        <v>0</v>
      </c>
      <c r="K12" s="496">
        <v>0</v>
      </c>
      <c r="L12" s="496">
        <v>0</v>
      </c>
      <c r="M12" s="496">
        <v>0</v>
      </c>
      <c r="N12" s="65">
        <f>SUM(B12:M12)</f>
        <v>170.78099999999995</v>
      </c>
    </row>
    <row r="13" spans="1:15" x14ac:dyDescent="0.25">
      <c r="A13" s="63"/>
      <c r="B13" s="64"/>
      <c r="C13" s="64"/>
      <c r="D13" s="496"/>
      <c r="E13" s="496"/>
      <c r="F13" s="496"/>
      <c r="G13" s="496"/>
      <c r="H13" s="503"/>
      <c r="I13" s="503"/>
      <c r="J13" s="503"/>
      <c r="K13" s="503"/>
      <c r="L13" s="503"/>
      <c r="M13" s="503"/>
      <c r="N13" s="65">
        <f>SUM(B13:M13)</f>
        <v>0</v>
      </c>
      <c r="O13" s="66"/>
    </row>
    <row r="14" spans="1:15" ht="13" x14ac:dyDescent="0.3">
      <c r="A14" s="52" t="s">
        <v>65</v>
      </c>
      <c r="B14" s="67">
        <f t="shared" ref="B14:M14" si="0">SUM(B12:B13)</f>
        <v>-102.9</v>
      </c>
      <c r="C14" s="67">
        <f t="shared" si="0"/>
        <v>102.3</v>
      </c>
      <c r="D14" s="497">
        <f t="shared" si="0"/>
        <v>263.3</v>
      </c>
      <c r="E14" s="497">
        <f t="shared" si="0"/>
        <v>32.216000000000001</v>
      </c>
      <c r="F14" s="497">
        <f t="shared" si="0"/>
        <v>51.597000000000001</v>
      </c>
      <c r="G14" s="497">
        <f t="shared" si="0"/>
        <v>40.863</v>
      </c>
      <c r="H14" s="497">
        <f t="shared" si="0"/>
        <v>-251.63300000000001</v>
      </c>
      <c r="I14" s="497">
        <f t="shared" si="0"/>
        <v>35.037999999999997</v>
      </c>
      <c r="J14" s="497">
        <f t="shared" si="0"/>
        <v>0</v>
      </c>
      <c r="K14" s="497">
        <f t="shared" si="0"/>
        <v>0</v>
      </c>
      <c r="L14" s="497">
        <f t="shared" si="0"/>
        <v>0</v>
      </c>
      <c r="M14" s="497">
        <f t="shared" si="0"/>
        <v>0</v>
      </c>
      <c r="N14" s="68">
        <f>SUM(B14:M14)</f>
        <v>170.78099999999995</v>
      </c>
    </row>
    <row r="15" spans="1:15" x14ac:dyDescent="0.25">
      <c r="A15" s="63"/>
      <c r="B15" s="64"/>
      <c r="C15" s="64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65"/>
    </row>
    <row r="16" spans="1:15" ht="13" x14ac:dyDescent="0.3">
      <c r="A16" s="62" t="s">
        <v>66</v>
      </c>
      <c r="B16" s="64"/>
      <c r="C16" s="64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65"/>
    </row>
    <row r="17" spans="1:19" x14ac:dyDescent="0.25">
      <c r="A17" s="63"/>
      <c r="B17" s="64">
        <v>0</v>
      </c>
      <c r="C17" s="64">
        <v>0</v>
      </c>
      <c r="D17" s="496">
        <v>0</v>
      </c>
      <c r="E17" s="496">
        <v>0</v>
      </c>
      <c r="F17" s="496">
        <v>0</v>
      </c>
      <c r="G17" s="496">
        <v>0</v>
      </c>
      <c r="H17" s="503">
        <v>0</v>
      </c>
      <c r="I17" s="503">
        <v>0</v>
      </c>
      <c r="J17" s="503">
        <v>0</v>
      </c>
      <c r="K17" s="503">
        <v>0</v>
      </c>
      <c r="L17" s="503">
        <v>0</v>
      </c>
      <c r="M17" s="503">
        <v>0</v>
      </c>
      <c r="N17" s="65">
        <f>SUM(B17:M17)</f>
        <v>0</v>
      </c>
    </row>
    <row r="18" spans="1:19" ht="13" x14ac:dyDescent="0.3">
      <c r="A18" s="52" t="s">
        <v>67</v>
      </c>
      <c r="B18" s="67">
        <f t="shared" ref="B18:H18" si="1">SUM(B17:B17)</f>
        <v>0</v>
      </c>
      <c r="C18" s="67">
        <f t="shared" si="1"/>
        <v>0</v>
      </c>
      <c r="D18" s="497">
        <f t="shared" si="1"/>
        <v>0</v>
      </c>
      <c r="E18" s="497">
        <f t="shared" si="1"/>
        <v>0</v>
      </c>
      <c r="F18" s="497">
        <f t="shared" si="1"/>
        <v>0</v>
      </c>
      <c r="G18" s="497">
        <f t="shared" si="1"/>
        <v>0</v>
      </c>
      <c r="H18" s="497">
        <f t="shared" si="1"/>
        <v>0</v>
      </c>
      <c r="I18" s="497">
        <f>SUM(I17:I17)</f>
        <v>0</v>
      </c>
      <c r="J18" s="497">
        <f>SUM(J17:J17)</f>
        <v>0</v>
      </c>
      <c r="K18" s="497">
        <f>SUM(K17:K17)</f>
        <v>0</v>
      </c>
      <c r="L18" s="497">
        <f>SUM(L17:L17)</f>
        <v>0</v>
      </c>
      <c r="M18" s="497">
        <f>SUM(M17:M17)</f>
        <v>0</v>
      </c>
      <c r="N18" s="68">
        <f>SUM(B18:M18)</f>
        <v>0</v>
      </c>
    </row>
    <row r="19" spans="1:19" ht="13" x14ac:dyDescent="0.3">
      <c r="A19" s="69"/>
      <c r="B19" s="70"/>
      <c r="C19" s="70"/>
      <c r="D19" s="498"/>
      <c r="E19" s="498"/>
      <c r="F19" s="498"/>
      <c r="G19" s="498"/>
      <c r="H19" s="498"/>
      <c r="I19" s="498"/>
      <c r="J19" s="498"/>
      <c r="K19" s="498"/>
      <c r="L19" s="498"/>
      <c r="M19" s="498"/>
      <c r="N19" s="71"/>
    </row>
    <row r="20" spans="1:19" ht="13" x14ac:dyDescent="0.3">
      <c r="A20" s="62"/>
      <c r="B20" s="64" t="s">
        <v>13</v>
      </c>
      <c r="C20" s="64" t="s">
        <v>13</v>
      </c>
      <c r="D20" s="496" t="s">
        <v>13</v>
      </c>
      <c r="E20" s="496"/>
      <c r="F20" s="496" t="s">
        <v>13</v>
      </c>
      <c r="G20" s="504"/>
      <c r="H20" s="503" t="s">
        <v>13</v>
      </c>
      <c r="I20" s="503" t="s">
        <v>13</v>
      </c>
      <c r="J20" s="503" t="s">
        <v>13</v>
      </c>
      <c r="K20" s="503" t="s">
        <v>13</v>
      </c>
      <c r="L20" s="503" t="s">
        <v>13</v>
      </c>
      <c r="M20" s="503" t="s">
        <v>13</v>
      </c>
      <c r="N20" s="65" t="s">
        <v>13</v>
      </c>
    </row>
    <row r="21" spans="1:19" ht="13" x14ac:dyDescent="0.3">
      <c r="A21" s="62" t="s">
        <v>68</v>
      </c>
      <c r="B21" s="70">
        <v>0</v>
      </c>
      <c r="C21" s="64">
        <v>0</v>
      </c>
      <c r="D21" s="496">
        <v>0</v>
      </c>
      <c r="E21" s="496">
        <v>0</v>
      </c>
      <c r="F21" s="496">
        <v>0</v>
      </c>
      <c r="G21" s="496">
        <v>0</v>
      </c>
      <c r="H21" s="505">
        <v>0</v>
      </c>
      <c r="I21" s="503">
        <v>0</v>
      </c>
      <c r="J21" s="505">
        <v>0</v>
      </c>
      <c r="K21" s="503">
        <v>0</v>
      </c>
      <c r="L21" s="505">
        <v>0</v>
      </c>
      <c r="M21" s="503">
        <v>0</v>
      </c>
      <c r="N21" s="65">
        <f>SUM(B21:M21)</f>
        <v>0</v>
      </c>
    </row>
    <row r="22" spans="1:19" ht="13" x14ac:dyDescent="0.3">
      <c r="A22" s="53" t="s">
        <v>70</v>
      </c>
      <c r="B22" s="67">
        <f t="shared" ref="B22:H22" si="2">SUM(B21:B21)</f>
        <v>0</v>
      </c>
      <c r="C22" s="67">
        <f t="shared" si="2"/>
        <v>0</v>
      </c>
      <c r="D22" s="497">
        <f t="shared" si="2"/>
        <v>0</v>
      </c>
      <c r="E22" s="497">
        <f t="shared" si="2"/>
        <v>0</v>
      </c>
      <c r="F22" s="497">
        <f t="shared" si="2"/>
        <v>0</v>
      </c>
      <c r="G22" s="497">
        <f t="shared" si="2"/>
        <v>0</v>
      </c>
      <c r="H22" s="497">
        <f t="shared" si="2"/>
        <v>0</v>
      </c>
      <c r="I22" s="497">
        <f>SUM(I21:I21)</f>
        <v>0</v>
      </c>
      <c r="J22" s="497">
        <f>SUM(J21:J21)</f>
        <v>0</v>
      </c>
      <c r="K22" s="497">
        <f>SUM(K21:K21)</f>
        <v>0</v>
      </c>
      <c r="L22" s="497">
        <f>SUM(L21:L21)</f>
        <v>0</v>
      </c>
      <c r="M22" s="497">
        <f>SUM(M21:M21)</f>
        <v>0</v>
      </c>
      <c r="N22" s="68">
        <f>SUM(B22:M22)</f>
        <v>0</v>
      </c>
    </row>
    <row r="23" spans="1:19" ht="13" x14ac:dyDescent="0.3">
      <c r="A23" s="73"/>
      <c r="B23" s="70"/>
      <c r="C23" s="70"/>
      <c r="D23" s="498"/>
      <c r="E23" s="498"/>
      <c r="F23" s="498"/>
      <c r="G23" s="499"/>
      <c r="H23" s="498"/>
      <c r="I23" s="499"/>
      <c r="J23" s="498"/>
      <c r="K23" s="498"/>
      <c r="L23" s="499"/>
      <c r="M23" s="498"/>
      <c r="N23" s="71"/>
    </row>
    <row r="24" spans="1:19" ht="13" x14ac:dyDescent="0.3">
      <c r="A24" s="75"/>
      <c r="B24" s="70"/>
      <c r="C24" s="70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71"/>
    </row>
    <row r="25" spans="1:19" ht="13" x14ac:dyDescent="0.3">
      <c r="A25" s="75" t="s">
        <v>71</v>
      </c>
      <c r="B25" s="70">
        <v>0</v>
      </c>
      <c r="C25" s="70">
        <v>0</v>
      </c>
      <c r="D25" s="498">
        <v>0</v>
      </c>
      <c r="E25" s="498">
        <v>0</v>
      </c>
      <c r="F25" s="498">
        <v>0</v>
      </c>
      <c r="G25" s="498">
        <v>0</v>
      </c>
      <c r="H25" s="505">
        <v>0</v>
      </c>
      <c r="I25" s="505">
        <v>0</v>
      </c>
      <c r="J25" s="505">
        <v>0</v>
      </c>
      <c r="K25" s="505">
        <v>0</v>
      </c>
      <c r="L25" s="505">
        <v>0</v>
      </c>
      <c r="M25" s="505">
        <v>0</v>
      </c>
      <c r="N25" s="71">
        <f>SUM(B25:M25)</f>
        <v>0</v>
      </c>
    </row>
    <row r="26" spans="1:19" x14ac:dyDescent="0.25">
      <c r="A26" s="63"/>
      <c r="B26" s="70"/>
      <c r="C26" s="70"/>
      <c r="D26" s="498"/>
      <c r="E26" s="498"/>
      <c r="F26" s="498"/>
      <c r="G26" s="498"/>
      <c r="H26" s="505"/>
      <c r="I26" s="505"/>
      <c r="J26" s="505"/>
      <c r="K26" s="505"/>
      <c r="L26" s="505"/>
      <c r="M26" s="506"/>
      <c r="N26" s="71" t="s">
        <v>13</v>
      </c>
    </row>
    <row r="27" spans="1:19" ht="13" x14ac:dyDescent="0.3">
      <c r="A27" s="76" t="s">
        <v>72</v>
      </c>
      <c r="B27" s="67">
        <f t="shared" ref="B27:H27" si="3">SUM(B25:B26)</f>
        <v>0</v>
      </c>
      <c r="C27" s="67">
        <f t="shared" si="3"/>
        <v>0</v>
      </c>
      <c r="D27" s="497">
        <f t="shared" si="3"/>
        <v>0</v>
      </c>
      <c r="E27" s="497">
        <f t="shared" si="3"/>
        <v>0</v>
      </c>
      <c r="F27" s="497">
        <f t="shared" si="3"/>
        <v>0</v>
      </c>
      <c r="G27" s="497">
        <f t="shared" si="3"/>
        <v>0</v>
      </c>
      <c r="H27" s="497">
        <f t="shared" si="3"/>
        <v>0</v>
      </c>
      <c r="I27" s="497">
        <f>SUM(I24:I26)</f>
        <v>0</v>
      </c>
      <c r="J27" s="497">
        <f>SUM(J25:J26)</f>
        <v>0</v>
      </c>
      <c r="K27" s="497">
        <f>SUM(K25:K26)</f>
        <v>0</v>
      </c>
      <c r="L27" s="497">
        <f>SUM(L25:L26)</f>
        <v>0</v>
      </c>
      <c r="M27" s="497">
        <f>SUM(M25:M26)</f>
        <v>0</v>
      </c>
      <c r="N27" s="68">
        <f>SUM(B27:M27)</f>
        <v>0</v>
      </c>
      <c r="O27" s="66"/>
    </row>
    <row r="28" spans="1:19" ht="10.5" customHeight="1" x14ac:dyDescent="0.3">
      <c r="A28" s="77"/>
      <c r="B28" s="74"/>
      <c r="C28" s="74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78"/>
    </row>
    <row r="29" spans="1:19" ht="15" customHeight="1" x14ac:dyDescent="0.3">
      <c r="A29" s="79" t="s">
        <v>73</v>
      </c>
      <c r="B29" s="80">
        <v>0</v>
      </c>
      <c r="C29" s="80">
        <v>0</v>
      </c>
      <c r="D29" s="500">
        <v>0</v>
      </c>
      <c r="E29" s="500">
        <v>0</v>
      </c>
      <c r="F29" s="500">
        <v>0</v>
      </c>
      <c r="G29" s="500">
        <v>0</v>
      </c>
      <c r="H29" s="500">
        <v>0</v>
      </c>
      <c r="I29" s="500">
        <v>0</v>
      </c>
      <c r="J29" s="497">
        <v>0</v>
      </c>
      <c r="K29" s="497">
        <v>0</v>
      </c>
      <c r="L29" s="500">
        <v>0</v>
      </c>
      <c r="M29" s="507">
        <v>0</v>
      </c>
      <c r="N29" s="81">
        <f>SUM(B29:M29)</f>
        <v>0</v>
      </c>
      <c r="O29" s="72"/>
      <c r="P29" s="72"/>
      <c r="Q29" s="72"/>
      <c r="R29" s="72"/>
      <c r="S29" s="82"/>
    </row>
    <row r="30" spans="1:19" ht="28.5" customHeight="1" thickBot="1" x14ac:dyDescent="0.35">
      <c r="A30" s="54" t="s">
        <v>178</v>
      </c>
      <c r="B30" s="83">
        <f t="shared" ref="B30:M30" si="4">B14+B18+B22+B27+B29</f>
        <v>-102.9</v>
      </c>
      <c r="C30" s="83">
        <f t="shared" si="4"/>
        <v>102.3</v>
      </c>
      <c r="D30" s="501">
        <f t="shared" si="4"/>
        <v>263.3</v>
      </c>
      <c r="E30" s="501">
        <f t="shared" si="4"/>
        <v>32.216000000000001</v>
      </c>
      <c r="F30" s="501">
        <f t="shared" si="4"/>
        <v>51.597000000000001</v>
      </c>
      <c r="G30" s="501">
        <f t="shared" si="4"/>
        <v>40.863</v>
      </c>
      <c r="H30" s="501">
        <f t="shared" si="4"/>
        <v>-251.63300000000001</v>
      </c>
      <c r="I30" s="501">
        <f t="shared" si="4"/>
        <v>35.037999999999997</v>
      </c>
      <c r="J30" s="501">
        <f t="shared" si="4"/>
        <v>0</v>
      </c>
      <c r="K30" s="501">
        <f t="shared" si="4"/>
        <v>0</v>
      </c>
      <c r="L30" s="501">
        <f t="shared" si="4"/>
        <v>0</v>
      </c>
      <c r="M30" s="501">
        <f t="shared" si="4"/>
        <v>0</v>
      </c>
      <c r="N30" s="84">
        <f>SUM(B30:M30)</f>
        <v>170.78099999999995</v>
      </c>
      <c r="O30" s="66"/>
    </row>
    <row r="31" spans="1:19" ht="11.65" customHeight="1" x14ac:dyDescent="0.3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1:19" ht="15" x14ac:dyDescent="0.3">
      <c r="A32" s="561" t="s">
        <v>285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</row>
    <row r="33" spans="1:14" ht="11.65" customHeight="1" x14ac:dyDescent="0.25">
      <c r="A33" s="679"/>
      <c r="B33" s="679"/>
      <c r="C33" s="679"/>
      <c r="D33" s="679"/>
      <c r="E33" s="679"/>
      <c r="F33" s="679"/>
      <c r="G33" s="679"/>
      <c r="H33" s="679"/>
      <c r="I33" s="679"/>
      <c r="J33" s="679"/>
      <c r="K33" s="679"/>
      <c r="L33" s="679"/>
      <c r="M33" s="679"/>
      <c r="N33" s="679"/>
    </row>
    <row r="34" spans="1:14" ht="14" x14ac:dyDescent="0.25">
      <c r="A34" s="492" t="s">
        <v>256</v>
      </c>
    </row>
    <row r="35" spans="1:14" ht="14.5" x14ac:dyDescent="0.35">
      <c r="E35" s="197"/>
    </row>
    <row r="36" spans="1:14" x14ac:dyDescent="0.25">
      <c r="H36" s="66"/>
    </row>
  </sheetData>
  <mergeCells count="1">
    <mergeCell ref="A33:N33"/>
  </mergeCells>
  <printOptions horizontalCentered="1" verticalCentered="1"/>
  <pageMargins left="0" right="0" top="0.55000000000000004" bottom="0.17" header="0.3" footer="0.15"/>
  <pageSetup paperSize="5" scale="70" orientation="landscape" r:id="rId1"/>
  <headerFooter alignWithMargins="0">
    <oddHeader xml:space="preserve">&amp;C&amp;"Arial,Bold"
</oddHeader>
    <oddFooter>&amp;R12 of 12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O29"/>
  <sheetViews>
    <sheetView topLeftCell="A19" zoomScaleNormal="100" zoomScaleSheetLayoutView="100" workbookViewId="0">
      <selection activeCell="B32" sqref="B32"/>
    </sheetView>
  </sheetViews>
  <sheetFormatPr defaultColWidth="9.1796875" defaultRowHeight="12.5" x14ac:dyDescent="0.25"/>
  <cols>
    <col min="1" max="1" width="33.54296875" style="90" customWidth="1"/>
    <col min="2" max="2" width="8.26953125" style="90" customWidth="1"/>
    <col min="3" max="3" width="9.1796875" style="90" customWidth="1"/>
    <col min="4" max="4" width="9" style="90" customWidth="1"/>
    <col min="5" max="9" width="10.54296875" style="90" customWidth="1"/>
    <col min="10" max="10" width="11.54296875" style="90" customWidth="1"/>
    <col min="11" max="11" width="10.54296875" style="90" customWidth="1"/>
    <col min="12" max="12" width="10.81640625" style="90" customWidth="1"/>
    <col min="13" max="13" width="10.26953125" style="90" customWidth="1"/>
    <col min="14" max="14" width="18.7265625" style="266" customWidth="1"/>
    <col min="15" max="15" width="66.81640625" style="90" customWidth="1"/>
    <col min="16" max="16384" width="9.1796875" style="90"/>
  </cols>
  <sheetData>
    <row r="2" spans="1:15" ht="13" x14ac:dyDescent="0.3">
      <c r="A2" s="89"/>
      <c r="H2" s="261" t="s">
        <v>222</v>
      </c>
    </row>
    <row r="3" spans="1:15" ht="13" x14ac:dyDescent="0.3">
      <c r="E3" s="145"/>
      <c r="H3" s="264" t="str">
        <f>'Program MW '!H3</f>
        <v>August 2017</v>
      </c>
    </row>
    <row r="4" spans="1:15" x14ac:dyDescent="0.25">
      <c r="E4" s="263"/>
      <c r="F4" s="263"/>
      <c r="G4" s="263"/>
      <c r="I4" s="263"/>
    </row>
    <row r="5" spans="1:15" ht="13" x14ac:dyDescent="0.3">
      <c r="B5" s="263"/>
      <c r="C5" s="263"/>
      <c r="D5" s="263"/>
      <c r="F5" s="262"/>
      <c r="O5" s="96"/>
    </row>
    <row r="6" spans="1:15" ht="13" x14ac:dyDescent="0.3">
      <c r="F6" s="262"/>
    </row>
    <row r="7" spans="1:15" ht="13.5" customHeight="1" x14ac:dyDescent="0.3">
      <c r="A7" s="91"/>
      <c r="B7" s="652" t="s">
        <v>95</v>
      </c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3" t="s">
        <v>201</v>
      </c>
      <c r="O7" s="91"/>
    </row>
    <row r="8" spans="1:15" ht="38.25" customHeight="1" x14ac:dyDescent="0.3">
      <c r="A8" s="92" t="s">
        <v>41</v>
      </c>
      <c r="B8" s="93" t="s">
        <v>0</v>
      </c>
      <c r="C8" s="93" t="s">
        <v>1</v>
      </c>
      <c r="D8" s="93" t="s">
        <v>2</v>
      </c>
      <c r="E8" s="93" t="s">
        <v>3</v>
      </c>
      <c r="F8" s="93" t="s">
        <v>4</v>
      </c>
      <c r="G8" s="93" t="s">
        <v>5</v>
      </c>
      <c r="H8" s="93" t="s">
        <v>6</v>
      </c>
      <c r="I8" s="93" t="s">
        <v>42</v>
      </c>
      <c r="J8" s="93" t="s">
        <v>43</v>
      </c>
      <c r="K8" s="93" t="s">
        <v>9</v>
      </c>
      <c r="L8" s="93" t="s">
        <v>44</v>
      </c>
      <c r="M8" s="93" t="s">
        <v>11</v>
      </c>
      <c r="N8" s="654"/>
      <c r="O8" s="94" t="s">
        <v>96</v>
      </c>
    </row>
    <row r="9" spans="1:15" ht="42.75" customHeight="1" x14ac:dyDescent="0.25">
      <c r="A9" s="260" t="s">
        <v>220</v>
      </c>
      <c r="B9" s="616">
        <v>76.159164000000004</v>
      </c>
      <c r="C9" s="617">
        <v>47.047591999999995</v>
      </c>
      <c r="D9" s="618">
        <v>88.432506000000004</v>
      </c>
      <c r="E9" s="619">
        <v>180.80554000000001</v>
      </c>
      <c r="F9" s="619">
        <v>182.12139999999999</v>
      </c>
      <c r="G9" s="619">
        <v>148.54139600000002</v>
      </c>
      <c r="H9" s="619">
        <v>121.063322</v>
      </c>
      <c r="I9" s="619">
        <v>113.76012</v>
      </c>
      <c r="J9" s="619">
        <v>126.81791800000001</v>
      </c>
      <c r="K9" s="619">
        <v>124.40267999999999</v>
      </c>
      <c r="L9" s="619">
        <v>19.985433999999998</v>
      </c>
      <c r="M9" s="619">
        <v>17.299711999999996</v>
      </c>
      <c r="N9" s="267">
        <f>'Ex post LI &amp; Eligibility Stats'!N9</f>
        <v>5142</v>
      </c>
      <c r="O9" s="280" t="str">
        <f>'Ex post LI &amp; Eligibility Stats'!O9</f>
        <v>C &amp; I customers &gt; 200kW</v>
      </c>
    </row>
    <row r="10" spans="1:15" ht="41.25" customHeight="1" x14ac:dyDescent="0.25">
      <c r="A10" s="260" t="s">
        <v>209</v>
      </c>
      <c r="B10" s="283">
        <v>0.94462092960270005</v>
      </c>
      <c r="C10" s="283">
        <v>0.99414554469884775</v>
      </c>
      <c r="D10" s="620">
        <v>1.0999235400737515</v>
      </c>
      <c r="E10" s="517">
        <v>0.27739582657814027</v>
      </c>
      <c r="F10" s="517">
        <v>0.29560540467500684</v>
      </c>
      <c r="G10" s="517">
        <v>0.27773181200027464</v>
      </c>
      <c r="H10" s="517">
        <v>0.40948178470134733</v>
      </c>
      <c r="I10" s="517">
        <v>0.67939823269844057</v>
      </c>
      <c r="J10" s="517">
        <v>0.68198116421699528</v>
      </c>
      <c r="K10" s="517">
        <v>0.32785538882017101</v>
      </c>
      <c r="L10" s="517">
        <v>0.10223378911614418</v>
      </c>
      <c r="M10" s="517">
        <v>0.14479397926479579</v>
      </c>
      <c r="N10" s="267">
        <f>'Ex post LI &amp; Eligibility Stats'!N10</f>
        <v>18466</v>
      </c>
      <c r="O10" s="280" t="str">
        <f>'Ex post LI &amp; Eligibility Stats'!O10</f>
        <v xml:space="preserve">Bundled All non-residential customers with demand &gt;=20kW and equipped with the Appropriate Electric Metering. </v>
      </c>
    </row>
    <row r="11" spans="1:15" ht="41.25" customHeight="1" x14ac:dyDescent="0.25">
      <c r="A11" s="259" t="s">
        <v>56</v>
      </c>
      <c r="B11" s="621">
        <v>0</v>
      </c>
      <c r="C11" s="621">
        <v>0</v>
      </c>
      <c r="D11" s="622">
        <v>0</v>
      </c>
      <c r="E11" s="517">
        <v>0</v>
      </c>
      <c r="F11" s="517">
        <v>0.42853691999999999</v>
      </c>
      <c r="G11" s="517">
        <v>0.34631213999999994</v>
      </c>
      <c r="H11" s="517">
        <v>0.56356967000000002</v>
      </c>
      <c r="I11" s="517">
        <v>0.72768323199999985</v>
      </c>
      <c r="J11" s="517">
        <v>0.62881302800000005</v>
      </c>
      <c r="K11" s="517">
        <v>0.60046987200000002</v>
      </c>
      <c r="L11" s="517">
        <v>0</v>
      </c>
      <c r="M11" s="517">
        <v>0</v>
      </c>
      <c r="N11" s="267">
        <f>'Ex post LI &amp; Eligibility Stats'!N11</f>
        <v>564565</v>
      </c>
      <c r="O11" s="280" t="str">
        <f>'Ex post LI &amp; Eligibility Stats'!O11</f>
        <v>Residential customers with central AC</v>
      </c>
    </row>
    <row r="12" spans="1:15" ht="41.25" customHeight="1" x14ac:dyDescent="0.25">
      <c r="A12" s="259" t="s">
        <v>57</v>
      </c>
      <c r="B12" s="621">
        <v>0</v>
      </c>
      <c r="C12" s="621">
        <v>0</v>
      </c>
      <c r="D12" s="622">
        <v>0</v>
      </c>
      <c r="E12" s="517">
        <v>0</v>
      </c>
      <c r="F12" s="517">
        <v>0.59254584200000004</v>
      </c>
      <c r="G12" s="517">
        <v>0.59273463799999992</v>
      </c>
      <c r="H12" s="517">
        <v>0.59289704199999993</v>
      </c>
      <c r="I12" s="517">
        <v>0.59307900799999991</v>
      </c>
      <c r="J12" s="517">
        <v>0.51207385599999999</v>
      </c>
      <c r="K12" s="517">
        <v>0.5122212639999999</v>
      </c>
      <c r="L12" s="517">
        <v>0</v>
      </c>
      <c r="M12" s="517">
        <v>0</v>
      </c>
      <c r="N12" s="267">
        <f>'Ex post LI &amp; Eligibility Stats'!N12</f>
        <v>134989</v>
      </c>
      <c r="O12" s="280" t="str">
        <f>'Ex post LI &amp; Eligibility Stats'!O12</f>
        <v>Commercial Customers &lt; 100kw</v>
      </c>
    </row>
    <row r="13" spans="1:15" ht="43.5" customHeight="1" x14ac:dyDescent="0.25">
      <c r="A13" s="259" t="s">
        <v>58</v>
      </c>
      <c r="B13" s="623">
        <v>0</v>
      </c>
      <c r="C13" s="623">
        <v>0</v>
      </c>
      <c r="D13" s="624">
        <v>0</v>
      </c>
      <c r="E13" s="517">
        <v>0</v>
      </c>
      <c r="F13" s="517">
        <v>12.100687199999999</v>
      </c>
      <c r="G13" s="517">
        <v>12.100687199999999</v>
      </c>
      <c r="H13" s="517">
        <v>12.100687199999999</v>
      </c>
      <c r="I13" s="517">
        <v>12.100687199999999</v>
      </c>
      <c r="J13" s="517">
        <v>12.100687199999999</v>
      </c>
      <c r="K13" s="517">
        <v>12.100687199999999</v>
      </c>
      <c r="L13" s="517">
        <v>0</v>
      </c>
      <c r="M13" s="517">
        <v>0</v>
      </c>
      <c r="N13" s="267">
        <f>'Ex post LI &amp; Eligibility Stats'!N13</f>
        <v>44734</v>
      </c>
      <c r="O13" s="280" t="str">
        <f>'Ex post LI &amp; Eligibility Stats'!O13</f>
        <v>Non-residential customers on TOU rates</v>
      </c>
    </row>
    <row r="14" spans="1:15" ht="41.25" customHeight="1" x14ac:dyDescent="0.25">
      <c r="A14" s="259" t="s">
        <v>59</v>
      </c>
      <c r="B14" s="625">
        <v>0</v>
      </c>
      <c r="C14" s="625">
        <v>0</v>
      </c>
      <c r="D14" s="626">
        <v>0</v>
      </c>
      <c r="E14" s="517">
        <v>0</v>
      </c>
      <c r="F14" s="517">
        <v>25.476828000000001</v>
      </c>
      <c r="G14" s="517">
        <v>25.476828000000001</v>
      </c>
      <c r="H14" s="517">
        <v>25.476828000000001</v>
      </c>
      <c r="I14" s="517">
        <v>25.476828000000001</v>
      </c>
      <c r="J14" s="517">
        <v>25.476828000000001</v>
      </c>
      <c r="K14" s="517">
        <v>25.476828000000001</v>
      </c>
      <c r="L14" s="517">
        <v>0</v>
      </c>
      <c r="M14" s="517">
        <v>0</v>
      </c>
      <c r="N14" s="267">
        <f>'Ex post LI &amp; Eligibility Stats'!N14</f>
        <v>44734</v>
      </c>
      <c r="O14" s="280" t="str">
        <f>'Ex post LI &amp; Eligibility Stats'!O14</f>
        <v>Non-residential customers on TOU rates</v>
      </c>
    </row>
    <row r="15" spans="1:15" ht="41.25" customHeight="1" x14ac:dyDescent="0.25">
      <c r="A15" s="259" t="s">
        <v>143</v>
      </c>
      <c r="B15" s="281">
        <v>3.3995284571428572E-2</v>
      </c>
      <c r="C15" s="281">
        <v>3.2651360285714283E-2</v>
      </c>
      <c r="D15" s="282">
        <v>3.1116681428571429E-2</v>
      </c>
      <c r="E15" s="281">
        <v>3.199444913776852E-2</v>
      </c>
      <c r="F15" s="281">
        <v>3.6437078631585684E-2</v>
      </c>
      <c r="G15" s="281">
        <v>2.33440774560922E-2</v>
      </c>
      <c r="H15" s="281">
        <v>3.5988878162764582E-2</v>
      </c>
      <c r="I15" s="281">
        <v>4.8109192838533162E-2</v>
      </c>
      <c r="J15" s="281">
        <v>5.7507309579674315E-2</v>
      </c>
      <c r="K15" s="281">
        <v>4.2483760303540834E-2</v>
      </c>
      <c r="L15" s="281">
        <v>1.1397979594366968E-2</v>
      </c>
      <c r="M15" s="281">
        <v>1.2652724360832595E-2</v>
      </c>
      <c r="N15" s="267">
        <f>'Ex post LI &amp; Eligibility Stats'!N15</f>
        <v>1129129</v>
      </c>
      <c r="O15" s="280" t="str">
        <f>'Ex post LI &amp; Eligibility Stats'!O15</f>
        <v>Bundled residential customers with appropriate electric metering</v>
      </c>
    </row>
    <row r="16" spans="1:15" ht="41.25" customHeight="1" x14ac:dyDescent="0.25">
      <c r="A16" s="260" t="s">
        <v>160</v>
      </c>
      <c r="B16" s="283">
        <v>0</v>
      </c>
      <c r="C16" s="283">
        <v>0</v>
      </c>
      <c r="D16" s="284">
        <v>0</v>
      </c>
      <c r="E16" s="517">
        <v>0.2714018118</v>
      </c>
      <c r="F16" s="517">
        <v>0.30389181500000001</v>
      </c>
      <c r="G16" s="517">
        <v>0.2069968978</v>
      </c>
      <c r="H16" s="517">
        <v>0.31130939179999995</v>
      </c>
      <c r="I16" s="517">
        <v>0.41547663620000003</v>
      </c>
      <c r="J16" s="517">
        <v>0.47927391760000004</v>
      </c>
      <c r="K16" s="517">
        <v>0.34021827360000001</v>
      </c>
      <c r="L16" s="517">
        <v>1.4772633400000004E-2</v>
      </c>
      <c r="M16" s="616">
        <v>0</v>
      </c>
      <c r="N16" s="267">
        <f>'Ex post LI &amp; Eligibility Stats'!N18</f>
        <v>564565</v>
      </c>
      <c r="O16" s="280" t="str">
        <f>'Ex post LI &amp; Eligibility Stats'!O18</f>
        <v xml:space="preserve">Bundled residential customers with appropriate electric metering </v>
      </c>
    </row>
    <row r="17" spans="1:15" ht="41.25" customHeight="1" x14ac:dyDescent="0.25">
      <c r="A17" s="260" t="s">
        <v>161</v>
      </c>
      <c r="B17" s="283">
        <v>0</v>
      </c>
      <c r="C17" s="283">
        <v>0</v>
      </c>
      <c r="D17" s="284">
        <v>0</v>
      </c>
      <c r="E17" s="517">
        <v>0.43402072191238406</v>
      </c>
      <c r="F17" s="517">
        <v>0.55215894579887392</v>
      </c>
      <c r="G17" s="517">
        <v>0.40462569594383241</v>
      </c>
      <c r="H17" s="517">
        <v>0.80652565956115718</v>
      </c>
      <c r="I17" s="517">
        <v>1.2852801799774169</v>
      </c>
      <c r="J17" s="517">
        <v>1.2780534029006958</v>
      </c>
      <c r="K17" s="517">
        <v>0.69039971828460689</v>
      </c>
      <c r="L17" s="517">
        <v>0.22449067831039429</v>
      </c>
      <c r="M17" s="616">
        <v>0</v>
      </c>
      <c r="N17" s="267">
        <f>'Ex post LI &amp; Eligibility Stats'!N19</f>
        <v>152067</v>
      </c>
      <c r="O17" s="280" t="str">
        <f>'Ex post LI &amp; Eligibility Stats'!O19</f>
        <v>Bundled Small Commercial customers with demand less than 20kW</v>
      </c>
    </row>
    <row r="18" spans="1:15" ht="41.25" customHeight="1" x14ac:dyDescent="0.25">
      <c r="A18" s="260" t="s">
        <v>208</v>
      </c>
      <c r="B18" s="283">
        <v>0</v>
      </c>
      <c r="C18" s="283">
        <v>0</v>
      </c>
      <c r="D18" s="284">
        <v>0</v>
      </c>
      <c r="E18" s="616">
        <v>0.1204307412</v>
      </c>
      <c r="F18" s="616">
        <v>0.13920524579999999</v>
      </c>
      <c r="G18" s="616">
        <v>0.1272601582</v>
      </c>
      <c r="H18" s="616">
        <v>0.1681781544</v>
      </c>
      <c r="I18" s="616">
        <v>0.18290414799999999</v>
      </c>
      <c r="J18" s="616">
        <v>0.17446772520000001</v>
      </c>
      <c r="K18" s="616">
        <v>0.13654013979999999</v>
      </c>
      <c r="L18" s="616">
        <v>7.664191599999999E-2</v>
      </c>
      <c r="M18" s="616">
        <v>9.6498708399999994E-2</v>
      </c>
      <c r="N18" s="267">
        <f>'Ex post LI &amp; Eligibility Stats'!N16</f>
        <v>1129129</v>
      </c>
      <c r="O18" s="280" t="str">
        <f>'Ex post LI &amp; Eligibility Stats'!O16</f>
        <v>Bundled Residential customers with central AC with appropriate Electric Metering</v>
      </c>
    </row>
    <row r="19" spans="1:15" ht="30.75" customHeight="1" x14ac:dyDescent="0.25">
      <c r="A19" s="260" t="s">
        <v>151</v>
      </c>
      <c r="B19" s="283">
        <v>1.2015749423023633E-2</v>
      </c>
      <c r="C19" s="283">
        <v>1.2178192574960847E-2</v>
      </c>
      <c r="D19" s="284">
        <v>1.2425839897145545E-2</v>
      </c>
      <c r="E19" s="616">
        <v>0</v>
      </c>
      <c r="F19" s="616">
        <v>0</v>
      </c>
      <c r="G19" s="616">
        <v>0</v>
      </c>
      <c r="H19" s="616">
        <v>0</v>
      </c>
      <c r="I19" s="616">
        <v>0</v>
      </c>
      <c r="J19" s="616">
        <v>0</v>
      </c>
      <c r="K19" s="616">
        <v>0</v>
      </c>
      <c r="L19" s="616">
        <v>0</v>
      </c>
      <c r="M19" s="616">
        <v>0</v>
      </c>
      <c r="N19" s="267">
        <f>'Ex post LI &amp; Eligibility Stats'!N17</f>
        <v>121723</v>
      </c>
      <c r="O19" s="280" t="str">
        <f>'Ex post LI &amp; Eligibility Stats'!O17</f>
        <v>Commercial customers &lt; 200 kW with central AC with appropriate electric metering</v>
      </c>
    </row>
    <row r="20" spans="1:15" ht="24.75" customHeight="1" x14ac:dyDescent="0.25">
      <c r="A20" s="260" t="s">
        <v>79</v>
      </c>
      <c r="B20" s="621">
        <v>0</v>
      </c>
      <c r="C20" s="621">
        <v>0</v>
      </c>
      <c r="D20" s="622">
        <v>0</v>
      </c>
      <c r="E20" s="517">
        <v>0</v>
      </c>
      <c r="F20" s="517">
        <v>524.41089999999997</v>
      </c>
      <c r="G20" s="517">
        <v>543.94959999999992</v>
      </c>
      <c r="H20" s="517">
        <v>551.2963400000001</v>
      </c>
      <c r="I20" s="517">
        <v>601.78516000000002</v>
      </c>
      <c r="J20" s="517">
        <v>577.53410000000008</v>
      </c>
      <c r="K20" s="517">
        <v>609.24088000000006</v>
      </c>
      <c r="L20" s="517">
        <v>0</v>
      </c>
      <c r="M20" s="517">
        <v>0</v>
      </c>
      <c r="N20" s="267">
        <f>'Ex post LI &amp; Eligibility Stats'!N20</f>
        <v>23313</v>
      </c>
      <c r="O20" s="280" t="str">
        <f>'Ex post LI &amp; Eligibility Stats'!O20</f>
        <v>Customers on TOU rates</v>
      </c>
    </row>
    <row r="21" spans="1:15" x14ac:dyDescent="0.25"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</row>
    <row r="22" spans="1:15" ht="14" x14ac:dyDescent="0.3">
      <c r="A22" s="544" t="s">
        <v>25</v>
      </c>
      <c r="B22" s="8"/>
      <c r="C22" s="8"/>
      <c r="D22" s="8"/>
      <c r="E22" s="8"/>
      <c r="F22" s="9"/>
      <c r="G22" s="8"/>
      <c r="H22" s="9"/>
      <c r="I22" s="8"/>
      <c r="J22" s="8"/>
      <c r="K22" s="8"/>
      <c r="L22" s="8"/>
      <c r="M22" s="8"/>
      <c r="N22" s="268"/>
      <c r="O22" s="8"/>
    </row>
    <row r="23" spans="1:15" x14ac:dyDescent="0.25">
      <c r="A23" s="655" t="s">
        <v>265</v>
      </c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6"/>
      <c r="M23" s="656"/>
      <c r="N23" s="656"/>
      <c r="O23" s="656"/>
    </row>
    <row r="24" spans="1:15" x14ac:dyDescent="0.25">
      <c r="A24" s="657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7"/>
    </row>
    <row r="25" spans="1:15" s="263" customFormat="1" x14ac:dyDescent="0.25">
      <c r="A25" s="659" t="s">
        <v>281</v>
      </c>
      <c r="B25" s="660"/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</row>
    <row r="26" spans="1:15" s="263" customFormat="1" ht="21.75" customHeight="1" x14ac:dyDescent="0.25">
      <c r="A26" s="661"/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</row>
    <row r="27" spans="1:15" s="263" customFormat="1" ht="12.75" customHeight="1" x14ac:dyDescent="0.25">
      <c r="A27" s="658" t="s">
        <v>266</v>
      </c>
      <c r="B27" s="658"/>
      <c r="C27" s="658"/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8"/>
      <c r="O27" s="658"/>
    </row>
    <row r="28" spans="1:15" s="263" customFormat="1" x14ac:dyDescent="0.25">
      <c r="A28" s="345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66"/>
      <c r="O28" s="90"/>
    </row>
    <row r="29" spans="1:15" ht="18" customHeight="1" x14ac:dyDescent="0.25">
      <c r="A29" s="492" t="s">
        <v>256</v>
      </c>
    </row>
  </sheetData>
  <mergeCells count="5">
    <mergeCell ref="B7:M7"/>
    <mergeCell ref="N7:N8"/>
    <mergeCell ref="A23:O24"/>
    <mergeCell ref="A27:O27"/>
    <mergeCell ref="A25:O26"/>
  </mergeCells>
  <phoneticPr fontId="39" type="noConversion"/>
  <printOptions horizontalCentered="1"/>
  <pageMargins left="0" right="0" top="0.55000000000000004" bottom="0.17" header="0.3" footer="0.15"/>
  <pageSetup paperSize="17" scale="89" orientation="landscape" cellComments="atEnd" r:id="rId1"/>
  <headerFooter alignWithMargins="0">
    <oddHeader xml:space="preserve">&amp;C&amp;"Arial,Bold"
</oddHeader>
    <oddFooter>&amp;Rpage 2 of 12
&amp;A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61"/>
  <sheetViews>
    <sheetView showGridLines="0" showRuler="0" topLeftCell="A16" zoomScaleNormal="100" zoomScaleSheetLayoutView="100" workbookViewId="0">
      <selection activeCell="B32" sqref="B32"/>
    </sheetView>
  </sheetViews>
  <sheetFormatPr defaultColWidth="9.1796875" defaultRowHeight="40.15" customHeight="1" x14ac:dyDescent="0.25"/>
  <cols>
    <col min="1" max="1" width="35" style="90" customWidth="1"/>
    <col min="2" max="3" width="10.7265625" style="90" customWidth="1"/>
    <col min="4" max="4" width="10.81640625" style="90" customWidth="1"/>
    <col min="5" max="13" width="10.7265625" style="90" customWidth="1"/>
    <col min="14" max="14" width="14.1796875" style="353" bestFit="1" customWidth="1"/>
    <col min="15" max="15" width="80.54296875" style="90" customWidth="1"/>
    <col min="16" max="16384" width="9.1796875" style="90"/>
  </cols>
  <sheetData>
    <row r="1" spans="1:15" ht="12.5" x14ac:dyDescent="0.25"/>
    <row r="2" spans="1:15" ht="13" x14ac:dyDescent="0.3">
      <c r="H2" s="261" t="s">
        <v>222</v>
      </c>
    </row>
    <row r="3" spans="1:15" ht="13" x14ac:dyDescent="0.3">
      <c r="H3" s="348" t="str">
        <f>'Program MW '!H3</f>
        <v>August 2017</v>
      </c>
    </row>
    <row r="4" spans="1:15" ht="12.5" x14ac:dyDescent="0.25">
      <c r="F4" s="263"/>
      <c r="G4" s="263"/>
      <c r="I4" s="263"/>
      <c r="O4" s="96"/>
    </row>
    <row r="5" spans="1:15" ht="13" x14ac:dyDescent="0.3">
      <c r="B5" s="263"/>
      <c r="C5" s="263"/>
      <c r="D5" s="263"/>
      <c r="F5" s="261"/>
    </row>
    <row r="6" spans="1:15" ht="13" x14ac:dyDescent="0.3">
      <c r="F6" s="261"/>
    </row>
    <row r="7" spans="1:15" ht="40.15" customHeight="1" x14ac:dyDescent="0.3">
      <c r="A7" s="91"/>
      <c r="B7" s="652" t="s">
        <v>97</v>
      </c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62" t="s">
        <v>202</v>
      </c>
      <c r="O7" s="91"/>
    </row>
    <row r="8" spans="1:15" ht="40.15" customHeight="1" x14ac:dyDescent="0.3">
      <c r="A8" s="92" t="s">
        <v>41</v>
      </c>
      <c r="B8" s="93" t="s">
        <v>0</v>
      </c>
      <c r="C8" s="93" t="s">
        <v>1</v>
      </c>
      <c r="D8" s="93" t="s">
        <v>2</v>
      </c>
      <c r="E8" s="93" t="s">
        <v>3</v>
      </c>
      <c r="F8" s="93" t="s">
        <v>4</v>
      </c>
      <c r="G8" s="93" t="s">
        <v>5</v>
      </c>
      <c r="H8" s="93" t="s">
        <v>6</v>
      </c>
      <c r="I8" s="93" t="s">
        <v>42</v>
      </c>
      <c r="J8" s="93" t="s">
        <v>43</v>
      </c>
      <c r="K8" s="93" t="s">
        <v>9</v>
      </c>
      <c r="L8" s="93" t="s">
        <v>44</v>
      </c>
      <c r="M8" s="93" t="s">
        <v>11</v>
      </c>
      <c r="N8" s="663"/>
      <c r="O8" s="94" t="s">
        <v>96</v>
      </c>
    </row>
    <row r="9" spans="1:15" ht="40.15" customHeight="1" x14ac:dyDescent="0.25">
      <c r="A9" s="260" t="s">
        <v>220</v>
      </c>
      <c r="B9" s="616">
        <v>308.96882499999998</v>
      </c>
      <c r="C9" s="283">
        <v>308.96882499999998</v>
      </c>
      <c r="D9" s="284">
        <v>308.96882499999998</v>
      </c>
      <c r="E9" s="627">
        <v>221.01532499999999</v>
      </c>
      <c r="F9" s="627">
        <v>221.01532499999999</v>
      </c>
      <c r="G9" s="627">
        <v>221.01532499999999</v>
      </c>
      <c r="H9" s="627">
        <v>221.01532499999999</v>
      </c>
      <c r="I9" s="627">
        <v>221.01532499999999</v>
      </c>
      <c r="J9" s="627">
        <v>221.01532499999999</v>
      </c>
      <c r="K9" s="627">
        <v>221.01532499999999</v>
      </c>
      <c r="L9" s="627">
        <v>221.01532499999999</v>
      </c>
      <c r="M9" s="627">
        <v>221.01532499999999</v>
      </c>
      <c r="N9" s="267">
        <v>5142</v>
      </c>
      <c r="O9" s="259" t="s">
        <v>227</v>
      </c>
    </row>
    <row r="10" spans="1:15" ht="40.15" customHeight="1" x14ac:dyDescent="0.25">
      <c r="A10" s="260" t="s">
        <v>209</v>
      </c>
      <c r="B10" s="283">
        <v>1.8623012979437072</v>
      </c>
      <c r="C10" s="283">
        <v>1.8623012979437072</v>
      </c>
      <c r="D10" s="284">
        <v>1.8623012979437072</v>
      </c>
      <c r="E10" s="628">
        <v>0.20424518138170242</v>
      </c>
      <c r="F10" s="628">
        <v>0.20424518138170242</v>
      </c>
      <c r="G10" s="628">
        <v>0.20424518138170242</v>
      </c>
      <c r="H10" s="628">
        <v>0.20424518138170242</v>
      </c>
      <c r="I10" s="628">
        <v>0.20424518138170242</v>
      </c>
      <c r="J10" s="628">
        <v>0.20424518138170242</v>
      </c>
      <c r="K10" s="628">
        <v>0.20424518138170242</v>
      </c>
      <c r="L10" s="628">
        <v>0.20424518138170242</v>
      </c>
      <c r="M10" s="628">
        <v>0.20424518138170242</v>
      </c>
      <c r="N10" s="267">
        <v>18466</v>
      </c>
      <c r="O10" s="280" t="s">
        <v>228</v>
      </c>
    </row>
    <row r="11" spans="1:15" ht="40.15" customHeight="1" x14ac:dyDescent="0.25">
      <c r="A11" s="259" t="s">
        <v>56</v>
      </c>
      <c r="B11" s="627">
        <v>0.63</v>
      </c>
      <c r="C11" s="627">
        <v>0.63</v>
      </c>
      <c r="D11" s="629">
        <v>0.63</v>
      </c>
      <c r="E11" s="627">
        <v>0.42475877499999998</v>
      </c>
      <c r="F11" s="627">
        <v>0.42475877499999998</v>
      </c>
      <c r="G11" s="627">
        <v>0.42475877499999998</v>
      </c>
      <c r="H11" s="627">
        <v>0.42475877499999998</v>
      </c>
      <c r="I11" s="627">
        <v>0.42475877499999998</v>
      </c>
      <c r="J11" s="627">
        <v>0.42475877499999998</v>
      </c>
      <c r="K11" s="627">
        <v>0.42475877499999998</v>
      </c>
      <c r="L11" s="627">
        <v>0.42475877499999998</v>
      </c>
      <c r="M11" s="627">
        <v>0.42475877499999998</v>
      </c>
      <c r="N11" s="267">
        <v>564565</v>
      </c>
      <c r="O11" s="259" t="s">
        <v>229</v>
      </c>
    </row>
    <row r="12" spans="1:15" ht="40.15" customHeight="1" x14ac:dyDescent="0.25">
      <c r="A12" s="259" t="s">
        <v>57</v>
      </c>
      <c r="B12" s="627">
        <v>0.30349999999999999</v>
      </c>
      <c r="C12" s="627">
        <v>0.30349999999999999</v>
      </c>
      <c r="D12" s="629">
        <v>0.30349999999999999</v>
      </c>
      <c r="E12" s="627">
        <v>0.28253285000000006</v>
      </c>
      <c r="F12" s="627">
        <v>0.28253285000000006</v>
      </c>
      <c r="G12" s="627">
        <v>0.28253285000000006</v>
      </c>
      <c r="H12" s="627">
        <v>0.28253285000000006</v>
      </c>
      <c r="I12" s="627">
        <v>0.28253285000000006</v>
      </c>
      <c r="J12" s="627">
        <v>0.28253285000000006</v>
      </c>
      <c r="K12" s="627">
        <v>0.28253285000000006</v>
      </c>
      <c r="L12" s="627">
        <v>0.28253285000000006</v>
      </c>
      <c r="M12" s="627">
        <v>0.28253285000000006</v>
      </c>
      <c r="N12" s="267">
        <v>134989</v>
      </c>
      <c r="O12" s="259" t="s">
        <v>60</v>
      </c>
    </row>
    <row r="13" spans="1:15" ht="40.15" customHeight="1" x14ac:dyDescent="0.25">
      <c r="A13" s="259" t="s">
        <v>58</v>
      </c>
      <c r="B13" s="627">
        <v>64.096642658114433</v>
      </c>
      <c r="C13" s="627">
        <v>64.096642658114433</v>
      </c>
      <c r="D13" s="629">
        <v>64.096642658114433</v>
      </c>
      <c r="E13" s="628">
        <v>51.374347826086961</v>
      </c>
      <c r="F13" s="628">
        <v>51.374347826086961</v>
      </c>
      <c r="G13" s="628">
        <v>51.374347826086961</v>
      </c>
      <c r="H13" s="628">
        <v>51.374347826086961</v>
      </c>
      <c r="I13" s="628">
        <v>51.374347826086961</v>
      </c>
      <c r="J13" s="628">
        <v>51.374347826086961</v>
      </c>
      <c r="K13" s="628">
        <v>51.374347826086961</v>
      </c>
      <c r="L13" s="628">
        <v>51.374347826086961</v>
      </c>
      <c r="M13" s="628">
        <v>51.374347826086961</v>
      </c>
      <c r="N13" s="267">
        <v>44734</v>
      </c>
      <c r="O13" s="99" t="s">
        <v>162</v>
      </c>
    </row>
    <row r="14" spans="1:15" ht="40.15" customHeight="1" x14ac:dyDescent="0.25">
      <c r="A14" s="259" t="s">
        <v>59</v>
      </c>
      <c r="B14" s="630">
        <v>23.7069286633327</v>
      </c>
      <c r="C14" s="630">
        <v>23.706928663332725</v>
      </c>
      <c r="D14" s="631">
        <v>23.706928663332725</v>
      </c>
      <c r="E14" s="632">
        <v>19.323095030331466</v>
      </c>
      <c r="F14" s="632">
        <v>19.323095030331466</v>
      </c>
      <c r="G14" s="632">
        <v>19.323095030331466</v>
      </c>
      <c r="H14" s="632">
        <v>19.323095030331466</v>
      </c>
      <c r="I14" s="632">
        <v>19.323095030331466</v>
      </c>
      <c r="J14" s="632">
        <v>19.323095030331466</v>
      </c>
      <c r="K14" s="632">
        <v>19.323095030331466</v>
      </c>
      <c r="L14" s="632">
        <v>19.323095030331466</v>
      </c>
      <c r="M14" s="632">
        <v>19.323095030331466</v>
      </c>
      <c r="N14" s="267">
        <v>44734</v>
      </c>
      <c r="O14" s="99" t="s">
        <v>162</v>
      </c>
    </row>
    <row r="15" spans="1:15" ht="40.15" customHeight="1" x14ac:dyDescent="0.25">
      <c r="A15" s="259" t="s">
        <v>143</v>
      </c>
      <c r="B15" s="283">
        <v>6.4135840040000058E-2</v>
      </c>
      <c r="C15" s="283">
        <v>6.4135840040000058E-2</v>
      </c>
      <c r="D15" s="284">
        <v>6.4135840040000058E-2</v>
      </c>
      <c r="E15" s="627">
        <v>8.0187835409343045E-2</v>
      </c>
      <c r="F15" s="627">
        <v>8.0187835409343045E-2</v>
      </c>
      <c r="G15" s="627">
        <v>8.0187835409343045E-2</v>
      </c>
      <c r="H15" s="627">
        <v>8.0187835409343045E-2</v>
      </c>
      <c r="I15" s="627">
        <v>8.0187835409343045E-2</v>
      </c>
      <c r="J15" s="627">
        <v>8.0187835409343045E-2</v>
      </c>
      <c r="K15" s="627">
        <v>8.0187835409343045E-2</v>
      </c>
      <c r="L15" s="627">
        <v>8.0187835409343045E-2</v>
      </c>
      <c r="M15" s="627">
        <v>8.0187835409343045E-2</v>
      </c>
      <c r="N15" s="267">
        <v>1129129</v>
      </c>
      <c r="O15" s="259" t="s">
        <v>275</v>
      </c>
    </row>
    <row r="16" spans="1:15" ht="40.15" customHeight="1" x14ac:dyDescent="0.25">
      <c r="A16" s="260" t="s">
        <v>208</v>
      </c>
      <c r="B16" s="283">
        <v>0</v>
      </c>
      <c r="C16" s="283">
        <v>0</v>
      </c>
      <c r="D16" s="283">
        <v>0</v>
      </c>
      <c r="E16" s="616">
        <v>0.17056443691253662</v>
      </c>
      <c r="F16" s="616">
        <v>0.17056443691253662</v>
      </c>
      <c r="G16" s="616">
        <v>0.17056443691253662</v>
      </c>
      <c r="H16" s="616">
        <v>0.17056443691253662</v>
      </c>
      <c r="I16" s="616">
        <v>0.17056443691253662</v>
      </c>
      <c r="J16" s="616">
        <v>0.17056443691253662</v>
      </c>
      <c r="K16" s="616">
        <v>0.17056443691253662</v>
      </c>
      <c r="L16" s="616">
        <v>0.17056443691253662</v>
      </c>
      <c r="M16" s="616">
        <v>0.17056443691253662</v>
      </c>
      <c r="N16" s="267">
        <v>1129129</v>
      </c>
      <c r="O16" s="259" t="s">
        <v>274</v>
      </c>
    </row>
    <row r="17" spans="1:15" s="95" customFormat="1" ht="40.15" customHeight="1" x14ac:dyDescent="0.25">
      <c r="A17" s="260" t="s">
        <v>151</v>
      </c>
      <c r="B17" s="633">
        <v>0.17425572872161865</v>
      </c>
      <c r="C17" s="633">
        <v>0.17425572872161865</v>
      </c>
      <c r="D17" s="634">
        <v>0.17425572872161865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0</v>
      </c>
      <c r="N17" s="267">
        <v>121723</v>
      </c>
      <c r="O17" s="99" t="s">
        <v>276</v>
      </c>
    </row>
    <row r="18" spans="1:15" s="95" customFormat="1" ht="40.15" customHeight="1" x14ac:dyDescent="0.25">
      <c r="A18" s="260" t="s">
        <v>160</v>
      </c>
      <c r="B18" s="283">
        <v>0.52064542000333403</v>
      </c>
      <c r="C18" s="283">
        <v>0.52064542000333403</v>
      </c>
      <c r="D18" s="284">
        <v>0.52064542000333403</v>
      </c>
      <c r="E18" s="616">
        <v>0.41786946458586877</v>
      </c>
      <c r="F18" s="627">
        <v>0.41786946458586877</v>
      </c>
      <c r="G18" s="627">
        <v>0.41786946458586877</v>
      </c>
      <c r="H18" s="627">
        <v>0.41786946458586877</v>
      </c>
      <c r="I18" s="627">
        <v>0.41786946458586877</v>
      </c>
      <c r="J18" s="627">
        <v>0.41786946458586877</v>
      </c>
      <c r="K18" s="627">
        <v>0.41786946458586877</v>
      </c>
      <c r="L18" s="627">
        <v>0.41786946458586877</v>
      </c>
      <c r="M18" s="627">
        <v>0.41786946458586877</v>
      </c>
      <c r="N18" s="267">
        <v>564565</v>
      </c>
      <c r="O18" s="99" t="s">
        <v>230</v>
      </c>
    </row>
    <row r="19" spans="1:15" s="95" customFormat="1" ht="40.15" customHeight="1" x14ac:dyDescent="0.25">
      <c r="A19" s="260" t="s">
        <v>161</v>
      </c>
      <c r="B19" s="283">
        <v>1.2966434124999999</v>
      </c>
      <c r="C19" s="283">
        <v>1.2966434124999999</v>
      </c>
      <c r="D19" s="284">
        <v>1.2966434124999999</v>
      </c>
      <c r="E19" s="628">
        <v>1.6145837277265414</v>
      </c>
      <c r="F19" s="628">
        <v>1.6145837277265414</v>
      </c>
      <c r="G19" s="628">
        <v>1.6145837277265414</v>
      </c>
      <c r="H19" s="628">
        <v>1.6145837277265414</v>
      </c>
      <c r="I19" s="628">
        <v>1.6145837277265414</v>
      </c>
      <c r="J19" s="628">
        <v>1.6145837277265414</v>
      </c>
      <c r="K19" s="628">
        <v>1.6145837277265414</v>
      </c>
      <c r="L19" s="628">
        <v>1.6145837277265414</v>
      </c>
      <c r="M19" s="628">
        <v>1.6145837277265414</v>
      </c>
      <c r="N19" s="267">
        <v>152067</v>
      </c>
      <c r="O19" s="260" t="s">
        <v>231</v>
      </c>
    </row>
    <row r="20" spans="1:15" s="95" customFormat="1" ht="40.15" customHeight="1" x14ac:dyDescent="0.25">
      <c r="A20" s="260" t="s">
        <v>79</v>
      </c>
      <c r="B20" s="283">
        <v>0</v>
      </c>
      <c r="C20" s="283">
        <v>0</v>
      </c>
      <c r="D20" s="284">
        <v>0</v>
      </c>
      <c r="E20" s="517">
        <v>246.53218400000006</v>
      </c>
      <c r="F20" s="517">
        <v>246.53218400000006</v>
      </c>
      <c r="G20" s="517">
        <v>246.53218400000006</v>
      </c>
      <c r="H20" s="517">
        <v>246.53218400000006</v>
      </c>
      <c r="I20" s="517">
        <v>246.53218400000006</v>
      </c>
      <c r="J20" s="517">
        <v>246.53218400000006</v>
      </c>
      <c r="K20" s="517">
        <v>246.53218400000006</v>
      </c>
      <c r="L20" s="517">
        <v>246.53218400000006</v>
      </c>
      <c r="M20" s="517">
        <v>246.53218400000006</v>
      </c>
      <c r="N20" s="267">
        <v>23313</v>
      </c>
      <c r="O20" s="99" t="s">
        <v>163</v>
      </c>
    </row>
    <row r="21" spans="1:15" s="95" customFormat="1" ht="16.5" customHeight="1" x14ac:dyDescent="0.25">
      <c r="A21" s="98"/>
      <c r="B21" s="252"/>
      <c r="C21" s="252"/>
      <c r="D21" s="253"/>
      <c r="E21" s="252"/>
      <c r="F21" s="252"/>
      <c r="G21" s="252"/>
      <c r="H21" s="252"/>
      <c r="I21" s="252"/>
      <c r="J21" s="252"/>
      <c r="K21" s="252"/>
      <c r="L21" s="252"/>
      <c r="M21" s="252"/>
      <c r="N21" s="354"/>
      <c r="O21" s="100"/>
    </row>
    <row r="22" spans="1:15" ht="14" x14ac:dyDescent="0.25">
      <c r="A22" s="664" t="s">
        <v>179</v>
      </c>
      <c r="B22" s="664"/>
      <c r="C22" s="664"/>
      <c r="D22" s="664"/>
      <c r="E22" s="664"/>
      <c r="F22" s="664"/>
      <c r="G22" s="664"/>
      <c r="H22" s="664"/>
      <c r="I22" s="664"/>
      <c r="J22" s="664"/>
      <c r="K22" s="664"/>
      <c r="L22" s="664"/>
      <c r="M22" s="664"/>
      <c r="N22" s="664"/>
      <c r="O22" s="664"/>
    </row>
    <row r="23" spans="1:15" ht="12.5" x14ac:dyDescent="0.25">
      <c r="A23" s="655" t="s">
        <v>267</v>
      </c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6"/>
      <c r="M23" s="656"/>
      <c r="N23" s="656"/>
      <c r="O23" s="656"/>
    </row>
    <row r="24" spans="1:15" ht="12.5" x14ac:dyDescent="0.25">
      <c r="A24" s="508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</row>
    <row r="25" spans="1:15" ht="32.25" customHeight="1" x14ac:dyDescent="0.25">
      <c r="A25" s="659" t="s">
        <v>280</v>
      </c>
      <c r="B25" s="660"/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</row>
    <row r="26" spans="1:15" ht="12" customHeight="1" x14ac:dyDescent="0.25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7"/>
      <c r="L26" s="557"/>
      <c r="M26" s="557"/>
      <c r="N26" s="557"/>
      <c r="O26" s="557"/>
    </row>
    <row r="27" spans="1:15" ht="12.5" x14ac:dyDescent="0.25">
      <c r="A27" s="658" t="s">
        <v>268</v>
      </c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</row>
    <row r="28" spans="1:15" ht="12.5" x14ac:dyDescent="0.25">
      <c r="A28" s="345"/>
      <c r="N28" s="266"/>
    </row>
    <row r="29" spans="1:15" ht="40.15" customHeight="1" x14ac:dyDescent="0.25">
      <c r="A29" s="545" t="s">
        <v>256</v>
      </c>
    </row>
    <row r="61" spans="1:1" ht="40.15" customHeight="1" x14ac:dyDescent="0.25">
      <c r="A61" s="362"/>
    </row>
  </sheetData>
  <mergeCells count="6">
    <mergeCell ref="B7:M7"/>
    <mergeCell ref="N7:N8"/>
    <mergeCell ref="A22:O22"/>
    <mergeCell ref="A27:O27"/>
    <mergeCell ref="A23:O23"/>
    <mergeCell ref="A25:O25"/>
  </mergeCells>
  <phoneticPr fontId="0" type="noConversion"/>
  <printOptions horizontalCentered="1"/>
  <pageMargins left="0" right="0" top="0.55000000000000004" bottom="0.17" header="0.3" footer="0.15"/>
  <pageSetup paperSize="17" scale="70" orientation="landscape" cellComments="atEnd" r:id="rId1"/>
  <headerFooter alignWithMargins="0">
    <oddHeader xml:space="preserve">&amp;C&amp;"Arial,Bold"
</oddHeader>
    <oddFooter>&amp;Rpage 3 of 12
&amp;A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="80" zoomScaleNormal="80" zoomScaleSheetLayoutView="70" workbookViewId="0">
      <selection sqref="A1:XFD1048576"/>
    </sheetView>
  </sheetViews>
  <sheetFormatPr defaultColWidth="9.1796875" defaultRowHeight="12.5" x14ac:dyDescent="0.25"/>
  <cols>
    <col min="1" max="1" width="45.7265625" style="102" customWidth="1"/>
    <col min="2" max="3" width="10.81640625" style="102" customWidth="1"/>
    <col min="4" max="4" width="10.7265625" style="102" customWidth="1"/>
    <col min="5" max="5" width="12.7265625" style="102" customWidth="1"/>
    <col min="6" max="8" width="10.54296875" style="102" customWidth="1"/>
    <col min="9" max="9" width="12.7265625" style="102" customWidth="1"/>
    <col min="10" max="12" width="10.7265625" style="102" customWidth="1"/>
    <col min="13" max="13" width="12.7265625" style="102" customWidth="1"/>
    <col min="14" max="16" width="10.7265625" style="102" customWidth="1"/>
    <col min="17" max="17" width="12.7265625" style="102" customWidth="1"/>
    <col min="18" max="20" width="10.7265625" style="102" customWidth="1"/>
    <col min="21" max="21" width="12.7265625" style="102" customWidth="1"/>
    <col min="22" max="24" width="10.7265625" style="102" customWidth="1"/>
    <col min="25" max="25" width="12.7265625" style="102" customWidth="1"/>
    <col min="26" max="16384" width="9.1796875" style="102"/>
  </cols>
  <sheetData>
    <row r="1" spans="1:25" ht="13" x14ac:dyDescent="0.3">
      <c r="A1" s="101" t="s">
        <v>164</v>
      </c>
    </row>
    <row r="3" spans="1:25" ht="21.75" customHeight="1" x14ac:dyDescent="0.3">
      <c r="A3" s="166">
        <v>2016</v>
      </c>
      <c r="B3" s="666" t="s">
        <v>0</v>
      </c>
      <c r="C3" s="666"/>
      <c r="D3" s="666"/>
      <c r="E3" s="666"/>
      <c r="F3" s="667" t="s">
        <v>1</v>
      </c>
      <c r="G3" s="667"/>
      <c r="H3" s="667"/>
      <c r="I3" s="667"/>
      <c r="J3" s="667" t="s">
        <v>2</v>
      </c>
      <c r="K3" s="667"/>
      <c r="L3" s="667"/>
      <c r="M3" s="667"/>
      <c r="N3" s="667" t="s">
        <v>3</v>
      </c>
      <c r="O3" s="667"/>
      <c r="P3" s="667"/>
      <c r="Q3" s="667"/>
      <c r="R3" s="667" t="s">
        <v>4</v>
      </c>
      <c r="S3" s="667"/>
      <c r="T3" s="667"/>
      <c r="U3" s="667"/>
      <c r="V3" s="667" t="s">
        <v>5</v>
      </c>
      <c r="W3" s="667"/>
      <c r="X3" s="667"/>
      <c r="Y3" s="667"/>
    </row>
    <row r="4" spans="1:25" ht="79.5" customHeight="1" x14ac:dyDescent="0.3">
      <c r="A4" s="152" t="s">
        <v>40</v>
      </c>
      <c r="B4" s="115" t="s">
        <v>98</v>
      </c>
      <c r="C4" s="115" t="s">
        <v>99</v>
      </c>
      <c r="D4" s="115" t="s">
        <v>100</v>
      </c>
      <c r="E4" s="115" t="s">
        <v>101</v>
      </c>
      <c r="F4" s="115" t="s">
        <v>98</v>
      </c>
      <c r="G4" s="115" t="s">
        <v>99</v>
      </c>
      <c r="H4" s="115" t="s">
        <v>100</v>
      </c>
      <c r="I4" s="115" t="s">
        <v>101</v>
      </c>
      <c r="J4" s="115" t="s">
        <v>98</v>
      </c>
      <c r="K4" s="115" t="s">
        <v>99</v>
      </c>
      <c r="L4" s="115" t="s">
        <v>100</v>
      </c>
      <c r="M4" s="115" t="s">
        <v>101</v>
      </c>
      <c r="N4" s="115" t="s">
        <v>98</v>
      </c>
      <c r="O4" s="115" t="s">
        <v>99</v>
      </c>
      <c r="P4" s="115" t="s">
        <v>100</v>
      </c>
      <c r="Q4" s="115" t="s">
        <v>101</v>
      </c>
      <c r="R4" s="115" t="s">
        <v>98</v>
      </c>
      <c r="S4" s="115" t="s">
        <v>99</v>
      </c>
      <c r="T4" s="115" t="s">
        <v>100</v>
      </c>
      <c r="U4" s="115" t="s">
        <v>101</v>
      </c>
      <c r="V4" s="115" t="s">
        <v>98</v>
      </c>
      <c r="W4" s="115" t="s">
        <v>99</v>
      </c>
      <c r="X4" s="115" t="s">
        <v>100</v>
      </c>
      <c r="Y4" s="115" t="s">
        <v>101</v>
      </c>
    </row>
    <row r="5" spans="1:25" ht="13" x14ac:dyDescent="0.3">
      <c r="A5" s="167" t="s">
        <v>55</v>
      </c>
      <c r="B5" s="117"/>
      <c r="C5" s="118">
        <v>5.8977000000000004</v>
      </c>
      <c r="D5" s="119">
        <v>2.3029999999999999</v>
      </c>
      <c r="E5" s="120">
        <f>SUM(B5:D5)</f>
        <v>8.2007000000000012</v>
      </c>
      <c r="F5" s="116"/>
      <c r="G5" s="119">
        <v>5.8977000000000004</v>
      </c>
      <c r="H5" s="119">
        <v>2.3029999999999999</v>
      </c>
      <c r="I5" s="121">
        <f>SUM(G5:H5)</f>
        <v>8.2007000000000012</v>
      </c>
      <c r="J5" s="116"/>
      <c r="K5" s="119"/>
      <c r="L5" s="119"/>
      <c r="M5" s="121">
        <f>SUM(K5:L5)</f>
        <v>0</v>
      </c>
      <c r="N5" s="116"/>
      <c r="O5" s="119"/>
      <c r="P5" s="119"/>
      <c r="Q5" s="121">
        <f>SUM(O5:P5)</f>
        <v>0</v>
      </c>
      <c r="R5" s="116"/>
      <c r="S5" s="119"/>
      <c r="T5" s="119"/>
      <c r="U5" s="121">
        <f>SUM(S5:T5)</f>
        <v>0</v>
      </c>
      <c r="V5" s="116"/>
      <c r="W5" s="119"/>
      <c r="X5" s="119"/>
      <c r="Y5" s="121">
        <f>SUM(W5:X5)</f>
        <v>0</v>
      </c>
    </row>
    <row r="6" spans="1:25" ht="13" x14ac:dyDescent="0.3">
      <c r="A6" s="167" t="s">
        <v>102</v>
      </c>
      <c r="B6" s="175"/>
      <c r="C6" s="176">
        <v>12.8962</v>
      </c>
      <c r="D6" s="118">
        <v>1.4750000000000001</v>
      </c>
      <c r="E6" s="120">
        <f>SUM(B6:D6)</f>
        <v>14.3712</v>
      </c>
      <c r="F6" s="116"/>
      <c r="G6" s="119">
        <v>12.911899999999999</v>
      </c>
      <c r="H6" s="122">
        <v>1.4750000000000001</v>
      </c>
      <c r="I6" s="121">
        <f>SUM(G6:H6)</f>
        <v>14.386899999999999</v>
      </c>
      <c r="J6" s="123"/>
      <c r="K6" s="119"/>
      <c r="L6" s="122"/>
      <c r="M6" s="121">
        <f>SUM(K6:L6)</f>
        <v>0</v>
      </c>
      <c r="N6" s="123"/>
      <c r="O6" s="119"/>
      <c r="P6" s="122"/>
      <c r="Q6" s="121">
        <f>SUM(O6:P6)</f>
        <v>0</v>
      </c>
      <c r="R6" s="123"/>
      <c r="S6" s="119"/>
      <c r="T6" s="122"/>
      <c r="U6" s="121">
        <f>SUM(S6:T6)</f>
        <v>0</v>
      </c>
      <c r="V6" s="123"/>
      <c r="W6" s="119"/>
      <c r="X6" s="122"/>
      <c r="Y6" s="121">
        <f>SUM(W6:X6)</f>
        <v>0</v>
      </c>
    </row>
    <row r="7" spans="1:25" s="101" customFormat="1" ht="13" x14ac:dyDescent="0.3">
      <c r="A7" s="168" t="s">
        <v>52</v>
      </c>
      <c r="B7" s="177"/>
      <c r="C7" s="178">
        <f>SUM(C5:C6)</f>
        <v>18.793900000000001</v>
      </c>
      <c r="D7" s="178">
        <f>SUM(D5:D6)</f>
        <v>3.778</v>
      </c>
      <c r="E7" s="178">
        <f>SUM(E5:E6)</f>
        <v>22.571899999999999</v>
      </c>
      <c r="F7" s="124"/>
      <c r="G7" s="121">
        <f t="shared" ref="G7:Y7" si="0">SUM(G5:G6)</f>
        <v>18.8096</v>
      </c>
      <c r="H7" s="121">
        <f t="shared" si="0"/>
        <v>3.778</v>
      </c>
      <c r="I7" s="121">
        <f t="shared" si="0"/>
        <v>22.587600000000002</v>
      </c>
      <c r="J7" s="121"/>
      <c r="K7" s="121">
        <f t="shared" si="0"/>
        <v>0</v>
      </c>
      <c r="L7" s="121">
        <f t="shared" si="0"/>
        <v>0</v>
      </c>
      <c r="M7" s="121">
        <f t="shared" si="0"/>
        <v>0</v>
      </c>
      <c r="N7" s="121"/>
      <c r="O7" s="121">
        <f t="shared" si="0"/>
        <v>0</v>
      </c>
      <c r="P7" s="121">
        <f t="shared" si="0"/>
        <v>0</v>
      </c>
      <c r="Q7" s="121">
        <f t="shared" si="0"/>
        <v>0</v>
      </c>
      <c r="R7" s="121"/>
      <c r="S7" s="121">
        <f t="shared" si="0"/>
        <v>0</v>
      </c>
      <c r="T7" s="121">
        <f t="shared" si="0"/>
        <v>0</v>
      </c>
      <c r="U7" s="121">
        <f t="shared" si="0"/>
        <v>0</v>
      </c>
      <c r="V7" s="121"/>
      <c r="W7" s="121">
        <f t="shared" si="0"/>
        <v>0</v>
      </c>
      <c r="X7" s="121">
        <f t="shared" si="0"/>
        <v>0</v>
      </c>
      <c r="Y7" s="121">
        <f t="shared" si="0"/>
        <v>0</v>
      </c>
    </row>
    <row r="8" spans="1:25" ht="4.1500000000000004" customHeight="1" x14ac:dyDescent="0.3">
      <c r="A8" s="168"/>
      <c r="B8" s="124"/>
      <c r="C8" s="179"/>
      <c r="D8" s="179"/>
      <c r="E8" s="180"/>
      <c r="F8" s="124"/>
      <c r="G8" s="123"/>
      <c r="H8" s="123"/>
      <c r="I8" s="121"/>
      <c r="J8" s="125"/>
      <c r="K8" s="123"/>
      <c r="L8" s="126"/>
      <c r="M8" s="121"/>
      <c r="N8" s="125"/>
      <c r="O8" s="123"/>
      <c r="P8" s="126"/>
      <c r="Q8" s="121"/>
      <c r="R8" s="125"/>
      <c r="S8" s="123"/>
      <c r="T8" s="126"/>
      <c r="U8" s="121"/>
      <c r="V8" s="125"/>
      <c r="W8" s="123"/>
      <c r="X8" s="126"/>
      <c r="Y8" s="121"/>
    </row>
    <row r="9" spans="1:25" ht="13" x14ac:dyDescent="0.3">
      <c r="A9" s="169" t="s">
        <v>22</v>
      </c>
      <c r="B9" s="127"/>
      <c r="C9" s="115"/>
      <c r="D9" s="115"/>
      <c r="E9" s="196"/>
      <c r="F9" s="127"/>
      <c r="G9" s="128"/>
      <c r="H9" s="129"/>
      <c r="I9" s="129"/>
      <c r="J9" s="130"/>
      <c r="K9" s="128"/>
      <c r="L9" s="129"/>
      <c r="M9" s="121"/>
      <c r="N9" s="130"/>
      <c r="O9" s="128"/>
      <c r="P9" s="129"/>
      <c r="Q9" s="121"/>
      <c r="R9" s="130"/>
      <c r="S9" s="128"/>
      <c r="T9" s="129"/>
      <c r="U9" s="121"/>
      <c r="V9" s="130"/>
      <c r="W9" s="128"/>
      <c r="X9" s="129"/>
      <c r="Y9" s="121">
        <f>SUM(W9:X9)</f>
        <v>0</v>
      </c>
    </row>
    <row r="10" spans="1:25" ht="13" x14ac:dyDescent="0.3">
      <c r="A10" s="167" t="s">
        <v>12</v>
      </c>
      <c r="B10" s="175"/>
      <c r="C10" s="175"/>
      <c r="D10" s="118"/>
      <c r="E10" s="120"/>
      <c r="F10" s="116"/>
      <c r="G10" s="119"/>
      <c r="H10" s="118"/>
      <c r="I10" s="120"/>
      <c r="J10" s="123"/>
      <c r="K10" s="118" t="s">
        <v>13</v>
      </c>
      <c r="L10" s="118"/>
      <c r="M10" s="121"/>
      <c r="N10" s="123"/>
      <c r="O10" s="118" t="s">
        <v>13</v>
      </c>
      <c r="P10" s="118"/>
      <c r="Q10" s="121"/>
      <c r="R10" s="123"/>
      <c r="S10" s="118" t="s">
        <v>13</v>
      </c>
      <c r="T10" s="118"/>
      <c r="U10" s="121"/>
      <c r="V10" s="123"/>
      <c r="W10" s="118" t="s">
        <v>13</v>
      </c>
      <c r="X10" s="118"/>
      <c r="Y10" s="121">
        <f>SUM(W10:X10)</f>
        <v>0</v>
      </c>
    </row>
    <row r="11" spans="1:25" ht="13" x14ac:dyDescent="0.3">
      <c r="A11" s="167" t="s">
        <v>27</v>
      </c>
      <c r="B11" s="175"/>
      <c r="C11" s="175"/>
      <c r="D11" s="118"/>
      <c r="E11" s="120"/>
      <c r="F11" s="116"/>
      <c r="G11" s="119"/>
      <c r="H11" s="119"/>
      <c r="I11" s="123"/>
      <c r="J11" s="123"/>
      <c r="K11" s="119"/>
      <c r="L11" s="119"/>
      <c r="M11" s="121"/>
      <c r="N11" s="123"/>
      <c r="O11" s="119"/>
      <c r="P11" s="119"/>
      <c r="Q11" s="121"/>
      <c r="R11" s="123"/>
      <c r="S11" s="119"/>
      <c r="T11" s="119"/>
      <c r="U11" s="121"/>
      <c r="V11" s="123"/>
      <c r="W11" s="119"/>
      <c r="X11" s="119"/>
      <c r="Y11" s="121">
        <f>SUM(W11:X11)</f>
        <v>0</v>
      </c>
    </row>
    <row r="12" spans="1:25" ht="13" x14ac:dyDescent="0.3">
      <c r="A12" s="167"/>
      <c r="B12" s="117"/>
      <c r="C12" s="118"/>
      <c r="D12" s="118"/>
      <c r="E12" s="181"/>
      <c r="F12" s="116"/>
      <c r="G12" s="119"/>
      <c r="H12" s="119"/>
      <c r="I12" s="123"/>
      <c r="J12" s="123"/>
      <c r="K12" s="119"/>
      <c r="L12" s="119"/>
      <c r="M12" s="121" t="s">
        <v>13</v>
      </c>
      <c r="N12" s="123"/>
      <c r="O12" s="119"/>
      <c r="P12" s="119"/>
      <c r="Q12" s="121" t="s">
        <v>13</v>
      </c>
      <c r="R12" s="123"/>
      <c r="S12" s="119"/>
      <c r="T12" s="119"/>
      <c r="U12" s="121" t="s">
        <v>13</v>
      </c>
      <c r="V12" s="123"/>
      <c r="W12" s="119"/>
      <c r="X12" s="119"/>
      <c r="Y12" s="121" t="s">
        <v>13</v>
      </c>
    </row>
    <row r="13" spans="1:25" s="101" customFormat="1" ht="13" x14ac:dyDescent="0.3">
      <c r="A13" s="168" t="s">
        <v>52</v>
      </c>
      <c r="B13" s="177"/>
      <c r="C13" s="178">
        <v>0</v>
      </c>
      <c r="D13" s="178">
        <f>SUM(D10:D12)</f>
        <v>0</v>
      </c>
      <c r="E13" s="178">
        <f>SUM(E10:E12)</f>
        <v>0</v>
      </c>
      <c r="F13" s="124"/>
      <c r="G13" s="131">
        <f>SUM(G9:G12)</f>
        <v>0</v>
      </c>
      <c r="H13" s="131">
        <f>SUM(H9:H12)</f>
        <v>0</v>
      </c>
      <c r="I13" s="121">
        <f>SUM(I9:I12)</f>
        <v>0</v>
      </c>
      <c r="J13" s="125"/>
      <c r="K13" s="131">
        <f>SUM(K9:K12)</f>
        <v>0</v>
      </c>
      <c r="L13" s="131">
        <f>SUM(L9:L12)</f>
        <v>0</v>
      </c>
      <c r="M13" s="121">
        <f>SUM(M9:M12)</f>
        <v>0</v>
      </c>
      <c r="N13" s="125"/>
      <c r="O13" s="131">
        <f>SUM(O9:O12)</f>
        <v>0</v>
      </c>
      <c r="P13" s="131">
        <f>SUM(P9:P12)</f>
        <v>0</v>
      </c>
      <c r="Q13" s="121">
        <f>SUM(Q9:Q12)</f>
        <v>0</v>
      </c>
      <c r="R13" s="125"/>
      <c r="S13" s="131">
        <f>SUM(S9:S12)</f>
        <v>0</v>
      </c>
      <c r="T13" s="131">
        <f>SUM(T9:T12)</f>
        <v>0</v>
      </c>
      <c r="U13" s="121">
        <f>SUM(U9:U12)</f>
        <v>0</v>
      </c>
      <c r="V13" s="125"/>
      <c r="W13" s="131">
        <f>SUM(W9:W12)</f>
        <v>0</v>
      </c>
      <c r="X13" s="131">
        <f>SUM(X9:X12)</f>
        <v>0</v>
      </c>
      <c r="Y13" s="121">
        <f>SUM(Y9:Y12)</f>
        <v>0</v>
      </c>
    </row>
    <row r="14" spans="1:25" ht="4.1500000000000004" customHeight="1" x14ac:dyDescent="0.3">
      <c r="A14" s="168"/>
      <c r="B14" s="124"/>
      <c r="C14" s="179"/>
      <c r="D14" s="179"/>
      <c r="E14" s="180"/>
      <c r="F14" s="124"/>
      <c r="G14" s="123"/>
      <c r="H14" s="126"/>
      <c r="I14" s="121"/>
      <c r="J14" s="125"/>
      <c r="K14" s="123"/>
      <c r="L14" s="126"/>
      <c r="M14" s="121">
        <f>SUM(M9:M12)</f>
        <v>0</v>
      </c>
      <c r="N14" s="125"/>
      <c r="O14" s="123"/>
      <c r="P14" s="126"/>
      <c r="Q14" s="121">
        <f>SUM(Q9:Q12)</f>
        <v>0</v>
      </c>
      <c r="R14" s="125"/>
      <c r="S14" s="123"/>
      <c r="T14" s="126"/>
      <c r="U14" s="121">
        <f>SUM(U9:U12)</f>
        <v>0</v>
      </c>
      <c r="V14" s="125"/>
      <c r="W14" s="123"/>
      <c r="X14" s="126"/>
      <c r="Y14" s="121"/>
    </row>
    <row r="15" spans="1:25" s="101" customFormat="1" ht="17.25" customHeight="1" x14ac:dyDescent="0.3">
      <c r="A15" s="168" t="s">
        <v>101</v>
      </c>
      <c r="B15" s="124"/>
      <c r="C15" s="178">
        <f>C7+C13</f>
        <v>18.793900000000001</v>
      </c>
      <c r="D15" s="178">
        <f>D7+D13</f>
        <v>3.778</v>
      </c>
      <c r="E15" s="178">
        <f>E7+E13</f>
        <v>22.571899999999999</v>
      </c>
      <c r="F15" s="124"/>
      <c r="G15" s="121">
        <f>G7+G13</f>
        <v>18.8096</v>
      </c>
      <c r="H15" s="131">
        <f>H7+H13</f>
        <v>3.778</v>
      </c>
      <c r="I15" s="121">
        <f>I7+I13</f>
        <v>22.587600000000002</v>
      </c>
      <c r="J15" s="125"/>
      <c r="K15" s="121">
        <f>K7+K13</f>
        <v>0</v>
      </c>
      <c r="L15" s="131">
        <f>L7+L13</f>
        <v>0</v>
      </c>
      <c r="M15" s="121">
        <f>M7+M13</f>
        <v>0</v>
      </c>
      <c r="N15" s="125"/>
      <c r="O15" s="121">
        <f>O7+O13</f>
        <v>0</v>
      </c>
      <c r="P15" s="131">
        <f>P7+P13</f>
        <v>0</v>
      </c>
      <c r="Q15" s="121">
        <f>Q7+Q13</f>
        <v>0</v>
      </c>
      <c r="R15" s="125"/>
      <c r="S15" s="121">
        <f>S7+S13</f>
        <v>0</v>
      </c>
      <c r="T15" s="131">
        <f>T7+T13</f>
        <v>0</v>
      </c>
      <c r="U15" s="121">
        <f>U7+U13</f>
        <v>0</v>
      </c>
      <c r="V15" s="125"/>
      <c r="W15" s="121">
        <f>W7+W13</f>
        <v>0</v>
      </c>
      <c r="X15" s="131">
        <f>X7+X13</f>
        <v>0</v>
      </c>
      <c r="Y15" s="121">
        <f>Y7+Y13</f>
        <v>0</v>
      </c>
    </row>
    <row r="16" spans="1:25" ht="17.25" customHeight="1" x14ac:dyDescent="0.3">
      <c r="A16" s="170"/>
      <c r="B16" s="146"/>
      <c r="C16" s="182"/>
      <c r="D16" s="182"/>
      <c r="E16" s="183"/>
      <c r="F16" s="146"/>
      <c r="G16" s="132"/>
      <c r="H16" s="133"/>
      <c r="I16" s="134"/>
      <c r="J16" s="134"/>
      <c r="K16" s="132"/>
      <c r="L16" s="133"/>
      <c r="M16" s="134"/>
      <c r="N16" s="134"/>
      <c r="O16" s="132"/>
      <c r="P16" s="133"/>
      <c r="Q16" s="134"/>
      <c r="R16" s="134"/>
      <c r="S16" s="132"/>
      <c r="T16" s="133"/>
      <c r="U16" s="134"/>
      <c r="V16" s="134"/>
      <c r="W16" s="132"/>
      <c r="X16" s="133"/>
      <c r="Y16" s="134"/>
    </row>
    <row r="17" spans="1:25" ht="13" x14ac:dyDescent="0.3">
      <c r="A17" s="152" t="s">
        <v>54</v>
      </c>
      <c r="B17" s="184"/>
      <c r="C17" s="185"/>
      <c r="D17" s="185"/>
      <c r="E17" s="186"/>
      <c r="F17" s="195"/>
      <c r="G17" s="135"/>
      <c r="H17" s="135"/>
      <c r="I17" s="136"/>
      <c r="J17" s="136"/>
      <c r="K17" s="135"/>
      <c r="L17" s="135"/>
      <c r="M17" s="136"/>
      <c r="N17" s="136"/>
      <c r="O17" s="135"/>
      <c r="P17" s="135"/>
      <c r="Q17" s="136"/>
      <c r="R17" s="136"/>
      <c r="S17" s="135"/>
      <c r="T17" s="135"/>
      <c r="U17" s="136"/>
      <c r="V17" s="136"/>
      <c r="W17" s="135"/>
      <c r="X17" s="135"/>
      <c r="Y17" s="137"/>
    </row>
    <row r="18" spans="1:25" ht="13" x14ac:dyDescent="0.3">
      <c r="A18" s="171" t="s">
        <v>103</v>
      </c>
      <c r="B18" s="117"/>
      <c r="C18" s="175"/>
      <c r="D18" s="175"/>
      <c r="E18" s="181"/>
      <c r="F18" s="117"/>
      <c r="G18" s="119"/>
      <c r="H18" s="119"/>
      <c r="I18" s="123"/>
      <c r="J18" s="117"/>
      <c r="K18" s="119"/>
      <c r="L18" s="119"/>
      <c r="M18" s="123"/>
      <c r="N18" s="117"/>
      <c r="O18" s="119"/>
      <c r="P18" s="119"/>
      <c r="Q18" s="123"/>
      <c r="R18" s="117"/>
      <c r="S18" s="119"/>
      <c r="T18" s="119"/>
      <c r="U18" s="123"/>
      <c r="V18" s="117"/>
      <c r="W18" s="119"/>
      <c r="X18" s="119"/>
      <c r="Y18" s="123"/>
    </row>
    <row r="19" spans="1:25" ht="13" x14ac:dyDescent="0.3">
      <c r="A19" s="167"/>
      <c r="B19" s="116"/>
      <c r="C19" s="187"/>
      <c r="D19" s="187"/>
      <c r="E19" s="188">
        <v>59.3</v>
      </c>
      <c r="F19" s="116"/>
      <c r="G19" s="119"/>
      <c r="H19" s="119"/>
      <c r="I19" s="188">
        <v>59.3</v>
      </c>
      <c r="J19" s="123"/>
      <c r="K19" s="119"/>
      <c r="L19" s="119"/>
      <c r="M19" s="123"/>
      <c r="N19" s="123"/>
      <c r="O19" s="119"/>
      <c r="P19" s="119"/>
      <c r="Q19" s="123"/>
      <c r="R19" s="123"/>
      <c r="S19" s="119"/>
      <c r="T19" s="119"/>
      <c r="U19" s="123"/>
      <c r="V19" s="123"/>
      <c r="W19" s="119"/>
      <c r="X19" s="119"/>
      <c r="Y19" s="123"/>
    </row>
    <row r="20" spans="1:25" s="101" customFormat="1" ht="13" x14ac:dyDescent="0.3">
      <c r="A20" s="172" t="s">
        <v>52</v>
      </c>
      <c r="B20" s="178">
        <f>SUM(B18:B19)</f>
        <v>0</v>
      </c>
      <c r="C20" s="178"/>
      <c r="D20" s="178"/>
      <c r="E20" s="178">
        <v>59.3</v>
      </c>
      <c r="F20" s="138">
        <f>SUM(F18:F19)</f>
        <v>0</v>
      </c>
      <c r="G20" s="139"/>
      <c r="H20" s="139"/>
      <c r="I20" s="178">
        <v>59.3</v>
      </c>
      <c r="J20" s="121">
        <f>SUM(J18:J19)</f>
        <v>0</v>
      </c>
      <c r="K20" s="139"/>
      <c r="L20" s="139"/>
      <c r="M20" s="121"/>
      <c r="N20" s="121">
        <f>SUM(N18:N19)</f>
        <v>0</v>
      </c>
      <c r="O20" s="139"/>
      <c r="P20" s="139"/>
      <c r="Q20" s="121"/>
      <c r="R20" s="121">
        <f>SUM(R18:R19)</f>
        <v>0</v>
      </c>
      <c r="S20" s="139"/>
      <c r="T20" s="139"/>
      <c r="U20" s="121"/>
      <c r="V20" s="121">
        <f>SUM(V18:V19)</f>
        <v>0</v>
      </c>
      <c r="W20" s="139"/>
      <c r="X20" s="139"/>
      <c r="Y20" s="121"/>
    </row>
    <row r="21" spans="1:25" ht="4.1500000000000004" customHeight="1" x14ac:dyDescent="0.3">
      <c r="A21" s="168"/>
      <c r="B21" s="179"/>
      <c r="C21" s="179"/>
      <c r="D21" s="179"/>
      <c r="E21" s="180"/>
      <c r="F21" s="124"/>
      <c r="G21" s="123"/>
      <c r="H21" s="126"/>
      <c r="I21" s="180"/>
      <c r="J21" s="125"/>
      <c r="K21" s="123"/>
      <c r="L21" s="126"/>
      <c r="M21" s="121"/>
      <c r="N21" s="125"/>
      <c r="O21" s="123"/>
      <c r="P21" s="126"/>
      <c r="Q21" s="121"/>
      <c r="R21" s="125"/>
      <c r="S21" s="123"/>
      <c r="T21" s="126"/>
      <c r="U21" s="121"/>
      <c r="V21" s="125"/>
      <c r="W21" s="123"/>
      <c r="X21" s="126"/>
      <c r="Y21" s="121"/>
    </row>
    <row r="22" spans="1:25" s="101" customFormat="1" ht="13" x14ac:dyDescent="0.3">
      <c r="A22" s="168" t="s">
        <v>104</v>
      </c>
      <c r="B22" s="140">
        <f>B20</f>
        <v>0</v>
      </c>
      <c r="C22" s="140"/>
      <c r="D22" s="140"/>
      <c r="E22" s="141">
        <v>59.3</v>
      </c>
      <c r="F22" s="138">
        <f>F20</f>
        <v>0</v>
      </c>
      <c r="G22" s="140"/>
      <c r="H22" s="140"/>
      <c r="I22" s="141">
        <v>59.3</v>
      </c>
      <c r="J22" s="125">
        <f>J20</f>
        <v>0</v>
      </c>
      <c r="K22" s="140"/>
      <c r="L22" s="140"/>
      <c r="M22" s="141"/>
      <c r="N22" s="125">
        <f>N20</f>
        <v>0</v>
      </c>
      <c r="O22" s="140"/>
      <c r="P22" s="140"/>
      <c r="Q22" s="141"/>
      <c r="R22" s="125">
        <f>R20</f>
        <v>0</v>
      </c>
      <c r="S22" s="140"/>
      <c r="T22" s="140"/>
      <c r="U22" s="141"/>
      <c r="V22" s="125">
        <f>V20</f>
        <v>0</v>
      </c>
      <c r="W22" s="140"/>
      <c r="X22" s="140"/>
      <c r="Y22" s="141"/>
    </row>
    <row r="23" spans="1:25" ht="13" x14ac:dyDescent="0.3">
      <c r="A23" s="103"/>
      <c r="B23" s="147"/>
      <c r="C23" s="148"/>
      <c r="D23" s="148"/>
      <c r="E23" s="149"/>
      <c r="F23" s="147"/>
      <c r="G23" s="148"/>
      <c r="H23" s="149"/>
      <c r="I23" s="147"/>
      <c r="J23" s="147"/>
      <c r="K23" s="148"/>
      <c r="L23" s="149"/>
      <c r="M23" s="147"/>
      <c r="N23" s="147"/>
      <c r="O23" s="148"/>
      <c r="P23" s="149"/>
      <c r="Q23" s="147"/>
      <c r="R23" s="147"/>
      <c r="S23" s="148"/>
      <c r="T23" s="149"/>
      <c r="U23" s="147"/>
      <c r="V23" s="147"/>
      <c r="W23" s="148"/>
      <c r="X23" s="149"/>
      <c r="Y23" s="147"/>
    </row>
    <row r="24" spans="1:25" x14ac:dyDescent="0.25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</row>
    <row r="25" spans="1:25" ht="13" x14ac:dyDescent="0.3">
      <c r="A25" s="173"/>
      <c r="B25" s="667" t="s">
        <v>6</v>
      </c>
      <c r="C25" s="667"/>
      <c r="D25" s="667"/>
      <c r="E25" s="667"/>
      <c r="F25" s="667" t="s">
        <v>7</v>
      </c>
      <c r="G25" s="667"/>
      <c r="H25" s="667"/>
      <c r="I25" s="667" t="s">
        <v>6</v>
      </c>
      <c r="J25" s="667" t="s">
        <v>8</v>
      </c>
      <c r="K25" s="667"/>
      <c r="L25" s="667"/>
      <c r="M25" s="667" t="s">
        <v>6</v>
      </c>
      <c r="N25" s="667" t="s">
        <v>9</v>
      </c>
      <c r="O25" s="667"/>
      <c r="P25" s="667"/>
      <c r="Q25" s="667" t="s">
        <v>6</v>
      </c>
      <c r="R25" s="667" t="s">
        <v>10</v>
      </c>
      <c r="S25" s="667"/>
      <c r="T25" s="667"/>
      <c r="U25" s="667" t="s">
        <v>6</v>
      </c>
      <c r="V25" s="667" t="s">
        <v>11</v>
      </c>
      <c r="W25" s="667"/>
      <c r="X25" s="667"/>
      <c r="Y25" s="667" t="s">
        <v>6</v>
      </c>
    </row>
    <row r="26" spans="1:25" ht="39" x14ac:dyDescent="0.3">
      <c r="A26" s="152" t="s">
        <v>40</v>
      </c>
      <c r="B26" s="115" t="s">
        <v>98</v>
      </c>
      <c r="C26" s="115" t="s">
        <v>99</v>
      </c>
      <c r="D26" s="115" t="s">
        <v>100</v>
      </c>
      <c r="E26" s="115" t="s">
        <v>101</v>
      </c>
      <c r="F26" s="115" t="s">
        <v>98</v>
      </c>
      <c r="G26" s="115" t="s">
        <v>99</v>
      </c>
      <c r="H26" s="115" t="s">
        <v>100</v>
      </c>
      <c r="I26" s="115" t="s">
        <v>101</v>
      </c>
      <c r="J26" s="115" t="s">
        <v>98</v>
      </c>
      <c r="K26" s="115" t="s">
        <v>99</v>
      </c>
      <c r="L26" s="115" t="s">
        <v>100</v>
      </c>
      <c r="M26" s="115" t="s">
        <v>101</v>
      </c>
      <c r="N26" s="115" t="s">
        <v>98</v>
      </c>
      <c r="O26" s="115" t="s">
        <v>99</v>
      </c>
      <c r="P26" s="115" t="s">
        <v>100</v>
      </c>
      <c r="Q26" s="115" t="s">
        <v>101</v>
      </c>
      <c r="R26" s="115" t="s">
        <v>98</v>
      </c>
      <c r="S26" s="115" t="s">
        <v>99</v>
      </c>
      <c r="T26" s="115" t="s">
        <v>100</v>
      </c>
      <c r="U26" s="115" t="s">
        <v>101</v>
      </c>
      <c r="V26" s="115" t="s">
        <v>98</v>
      </c>
      <c r="W26" s="115" t="s">
        <v>99</v>
      </c>
      <c r="X26" s="115" t="s">
        <v>100</v>
      </c>
      <c r="Y26" s="115" t="s">
        <v>101</v>
      </c>
    </row>
    <row r="27" spans="1:25" ht="13" x14ac:dyDescent="0.3">
      <c r="A27" s="167" t="s">
        <v>105</v>
      </c>
      <c r="B27" s="142"/>
      <c r="C27" s="142"/>
      <c r="D27" s="119"/>
      <c r="E27" s="189"/>
      <c r="F27" s="123"/>
      <c r="G27" s="119"/>
      <c r="H27" s="122"/>
      <c r="I27" s="121"/>
      <c r="J27" s="123"/>
      <c r="K27" s="119"/>
      <c r="L27" s="122"/>
      <c r="M27" s="121"/>
      <c r="N27" s="123"/>
      <c r="O27" s="119"/>
      <c r="P27" s="122"/>
      <c r="Q27" s="121"/>
      <c r="R27" s="123"/>
      <c r="S27" s="119"/>
      <c r="T27" s="122"/>
      <c r="U27" s="121"/>
      <c r="V27" s="123"/>
      <c r="W27" s="119"/>
      <c r="X27" s="122"/>
      <c r="Y27" s="121"/>
    </row>
    <row r="28" spans="1:25" ht="13" x14ac:dyDescent="0.3">
      <c r="A28" s="167" t="s">
        <v>102</v>
      </c>
      <c r="B28" s="142"/>
      <c r="C28" s="190"/>
      <c r="D28" s="119"/>
      <c r="E28" s="189">
        <f>SUM(B28:D28)</f>
        <v>0</v>
      </c>
      <c r="F28" s="123"/>
      <c r="G28" s="119"/>
      <c r="H28" s="122"/>
      <c r="I28" s="121">
        <f>SUM(G28:H28)</f>
        <v>0</v>
      </c>
      <c r="J28" s="123"/>
      <c r="K28" s="119"/>
      <c r="L28" s="122"/>
      <c r="M28" s="121">
        <f>SUM(K28:L28)</f>
        <v>0</v>
      </c>
      <c r="N28" s="123"/>
      <c r="O28" s="119"/>
      <c r="P28" s="122"/>
      <c r="Q28" s="121">
        <f t="shared" ref="Q28:Q33" si="1">SUM(O28:P28)</f>
        <v>0</v>
      </c>
      <c r="R28" s="123"/>
      <c r="S28" s="119"/>
      <c r="T28" s="122"/>
      <c r="U28" s="121">
        <f>SUM(S28:T28)</f>
        <v>0</v>
      </c>
      <c r="V28" s="123"/>
      <c r="W28" s="119"/>
      <c r="X28" s="122"/>
      <c r="Y28" s="121">
        <f>SUM(W28:X28)</f>
        <v>0</v>
      </c>
    </row>
    <row r="29" spans="1:25" ht="13" x14ac:dyDescent="0.3">
      <c r="A29" s="167" t="s">
        <v>106</v>
      </c>
      <c r="B29" s="142"/>
      <c r="C29" s="119"/>
      <c r="D29" s="119"/>
      <c r="E29" s="189"/>
      <c r="F29" s="123"/>
      <c r="G29" s="119"/>
      <c r="H29" s="122"/>
      <c r="I29" s="121">
        <f>SUM(G29:H29)</f>
        <v>0</v>
      </c>
      <c r="J29" s="123"/>
      <c r="K29" s="119"/>
      <c r="L29" s="122"/>
      <c r="M29" s="121">
        <f t="shared" ref="M29:M40" si="2">SUM(K29:L29)</f>
        <v>0</v>
      </c>
      <c r="N29" s="123"/>
      <c r="O29" s="119"/>
      <c r="P29" s="122"/>
      <c r="Q29" s="121">
        <f t="shared" si="1"/>
        <v>0</v>
      </c>
      <c r="R29" s="123"/>
      <c r="S29" s="119"/>
      <c r="T29" s="122"/>
      <c r="U29" s="121"/>
      <c r="V29" s="123"/>
      <c r="W29" s="119"/>
      <c r="X29" s="122"/>
      <c r="Y29" s="121"/>
    </row>
    <row r="30" spans="1:25" ht="13" x14ac:dyDescent="0.3">
      <c r="A30" s="167" t="s">
        <v>107</v>
      </c>
      <c r="B30" s="142"/>
      <c r="C30" s="119"/>
      <c r="D30" s="119"/>
      <c r="E30" s="189"/>
      <c r="F30" s="123"/>
      <c r="G30" s="143"/>
      <c r="H30" s="143"/>
      <c r="I30" s="121">
        <f>SUM(G30:H30)</f>
        <v>0</v>
      </c>
      <c r="J30" s="123"/>
      <c r="K30" s="143"/>
      <c r="L30" s="143"/>
      <c r="M30" s="121">
        <f t="shared" si="2"/>
        <v>0</v>
      </c>
      <c r="N30" s="123"/>
      <c r="O30" s="143"/>
      <c r="P30" s="143"/>
      <c r="Q30" s="121">
        <f t="shared" si="1"/>
        <v>0</v>
      </c>
      <c r="R30" s="123"/>
      <c r="S30" s="143"/>
      <c r="T30" s="143"/>
      <c r="U30" s="121"/>
      <c r="V30" s="123"/>
      <c r="W30" s="143"/>
      <c r="X30" s="143"/>
      <c r="Y30" s="121"/>
    </row>
    <row r="31" spans="1:25" ht="13" x14ac:dyDescent="0.3">
      <c r="A31" s="167" t="s">
        <v>108</v>
      </c>
      <c r="B31" s="142"/>
      <c r="C31" s="119"/>
      <c r="D31" s="119"/>
      <c r="E31" s="189"/>
      <c r="F31" s="123"/>
      <c r="G31" s="143"/>
      <c r="H31" s="143"/>
      <c r="I31" s="121">
        <f>SUM(G31:H31)</f>
        <v>0</v>
      </c>
      <c r="J31" s="123"/>
      <c r="K31" s="143"/>
      <c r="L31" s="143"/>
      <c r="M31" s="121">
        <f t="shared" si="2"/>
        <v>0</v>
      </c>
      <c r="N31" s="123"/>
      <c r="O31" s="143"/>
      <c r="P31" s="143"/>
      <c r="Q31" s="121">
        <f t="shared" si="1"/>
        <v>0</v>
      </c>
      <c r="R31" s="123"/>
      <c r="S31" s="143"/>
      <c r="T31" s="143"/>
      <c r="U31" s="121"/>
      <c r="V31" s="123"/>
      <c r="W31" s="143"/>
      <c r="X31" s="143"/>
      <c r="Y31" s="121"/>
    </row>
    <row r="32" spans="1:25" ht="13" x14ac:dyDescent="0.3">
      <c r="A32" s="167" t="s">
        <v>165</v>
      </c>
      <c r="B32" s="123"/>
      <c r="C32" s="119"/>
      <c r="D32" s="119"/>
      <c r="E32" s="189">
        <f>SUM(B32:D32)</f>
        <v>0</v>
      </c>
      <c r="F32" s="123"/>
      <c r="G32" s="119"/>
      <c r="H32" s="119"/>
      <c r="I32" s="121">
        <f>SUM(G32:H32)</f>
        <v>0</v>
      </c>
      <c r="J32" s="123"/>
      <c r="K32" s="119"/>
      <c r="L32" s="119"/>
      <c r="M32" s="121">
        <f t="shared" si="2"/>
        <v>0</v>
      </c>
      <c r="N32" s="123"/>
      <c r="O32" s="119"/>
      <c r="P32" s="119"/>
      <c r="Q32" s="121">
        <f t="shared" si="1"/>
        <v>0</v>
      </c>
      <c r="R32" s="123"/>
      <c r="S32" s="119"/>
      <c r="T32" s="119"/>
      <c r="U32" s="121">
        <f>SUM(S32:T32)</f>
        <v>0</v>
      </c>
      <c r="V32" s="123"/>
      <c r="W32" s="119"/>
      <c r="X32" s="119"/>
      <c r="Y32" s="121">
        <f>SUM(W32:X32)</f>
        <v>0</v>
      </c>
    </row>
    <row r="33" spans="1:25" s="101" customFormat="1" ht="13" x14ac:dyDescent="0.3">
      <c r="A33" s="168" t="s">
        <v>52</v>
      </c>
      <c r="B33" s="191"/>
      <c r="C33" s="125">
        <f>SUM(C27:C32)</f>
        <v>0</v>
      </c>
      <c r="D33" s="125">
        <f>SUM(D27:D32)</f>
        <v>0</v>
      </c>
      <c r="E33" s="125">
        <f>SUM(E27:E32)</f>
        <v>0</v>
      </c>
      <c r="F33" s="125"/>
      <c r="G33" s="121">
        <f>SUM(G27:G32)</f>
        <v>0</v>
      </c>
      <c r="H33" s="121">
        <f>SUM(H27:H32)</f>
        <v>0</v>
      </c>
      <c r="I33" s="121">
        <f>SUM(I27:I32)</f>
        <v>0</v>
      </c>
      <c r="J33" s="125"/>
      <c r="K33" s="121">
        <f>SUM(K28:K32)</f>
        <v>0</v>
      </c>
      <c r="L33" s="121">
        <f>SUM(L28:L32)</f>
        <v>0</v>
      </c>
      <c r="M33" s="121">
        <f t="shared" si="2"/>
        <v>0</v>
      </c>
      <c r="N33" s="125"/>
      <c r="O33" s="121">
        <f>SUM(O28:O32)</f>
        <v>0</v>
      </c>
      <c r="P33" s="121">
        <f>SUM(P28:P32)</f>
        <v>0</v>
      </c>
      <c r="Q33" s="121">
        <f t="shared" si="1"/>
        <v>0</v>
      </c>
      <c r="R33" s="125"/>
      <c r="S33" s="121">
        <f>SUM(S28:S32)</f>
        <v>0</v>
      </c>
      <c r="T33" s="121">
        <f>SUM(T28:T32)</f>
        <v>0</v>
      </c>
      <c r="U33" s="121">
        <f>SUM(S33:T33)</f>
        <v>0</v>
      </c>
      <c r="V33" s="125"/>
      <c r="W33" s="121">
        <f>SUM(W28:W32)</f>
        <v>0</v>
      </c>
      <c r="X33" s="121">
        <f>SUM(X28:X32)</f>
        <v>0</v>
      </c>
      <c r="Y33" s="121">
        <f>SUM(W33:X33)</f>
        <v>0</v>
      </c>
    </row>
    <row r="34" spans="1:25" ht="4.1500000000000004" customHeight="1" x14ac:dyDescent="0.3">
      <c r="A34" s="168"/>
      <c r="B34" s="125"/>
      <c r="C34" s="123"/>
      <c r="D34" s="123"/>
      <c r="E34" s="131"/>
      <c r="F34" s="125"/>
      <c r="G34" s="123"/>
      <c r="H34" s="126"/>
      <c r="I34" s="121"/>
      <c r="J34" s="125"/>
      <c r="K34" s="123"/>
      <c r="L34" s="126"/>
      <c r="M34" s="121"/>
      <c r="N34" s="125"/>
      <c r="O34" s="123"/>
      <c r="P34" s="126"/>
      <c r="Q34" s="121"/>
      <c r="R34" s="125"/>
      <c r="S34" s="123"/>
      <c r="T34" s="126"/>
      <c r="U34" s="121"/>
      <c r="V34" s="125"/>
      <c r="W34" s="123"/>
      <c r="X34" s="126"/>
      <c r="Y34" s="121"/>
    </row>
    <row r="35" spans="1:25" ht="13" x14ac:dyDescent="0.3">
      <c r="A35" s="169" t="s">
        <v>22</v>
      </c>
      <c r="B35" s="130"/>
      <c r="C35" s="128"/>
      <c r="D35" s="128"/>
      <c r="E35" s="129"/>
      <c r="F35" s="130"/>
      <c r="G35" s="128"/>
      <c r="H35" s="129"/>
      <c r="I35" s="121">
        <f>SUM(G35:H35)</f>
        <v>0</v>
      </c>
      <c r="J35" s="130"/>
      <c r="K35" s="128"/>
      <c r="L35" s="129"/>
      <c r="M35" s="121">
        <f t="shared" si="2"/>
        <v>0</v>
      </c>
      <c r="N35" s="130"/>
      <c r="O35" s="121"/>
      <c r="P35" s="129"/>
      <c r="Q35" s="121">
        <f t="shared" ref="Q35:Q40" si="3">SUM(O35:P35)</f>
        <v>0</v>
      </c>
      <c r="R35" s="130"/>
      <c r="S35" s="128"/>
      <c r="T35" s="129"/>
      <c r="U35" s="121">
        <f t="shared" ref="U35:U40" si="4">SUM(S35:T35)</f>
        <v>0</v>
      </c>
      <c r="V35" s="130"/>
      <c r="W35" s="128"/>
      <c r="X35" s="129"/>
      <c r="Y35" s="121">
        <f t="shared" ref="Y35:Y40" si="5">SUM(W35:X35)</f>
        <v>0</v>
      </c>
    </row>
    <row r="36" spans="1:25" ht="13" x14ac:dyDescent="0.3">
      <c r="A36" s="167" t="s">
        <v>12</v>
      </c>
      <c r="B36" s="142"/>
      <c r="C36" s="142"/>
      <c r="D36" s="119"/>
      <c r="E36" s="189"/>
      <c r="F36" s="123"/>
      <c r="G36" s="119"/>
      <c r="H36" s="119"/>
      <c r="I36" s="121">
        <f>SUM(G36:H36)</f>
        <v>0</v>
      </c>
      <c r="J36" s="123"/>
      <c r="K36" s="119"/>
      <c r="L36" s="119"/>
      <c r="M36" s="121">
        <f t="shared" si="2"/>
        <v>0</v>
      </c>
      <c r="N36" s="123"/>
      <c r="O36" s="121"/>
      <c r="P36" s="119"/>
      <c r="Q36" s="121">
        <f t="shared" si="3"/>
        <v>0</v>
      </c>
      <c r="R36" s="123"/>
      <c r="S36" s="119"/>
      <c r="T36" s="119"/>
      <c r="U36" s="121">
        <f t="shared" si="4"/>
        <v>0</v>
      </c>
      <c r="V36" s="123"/>
      <c r="W36" s="119"/>
      <c r="X36" s="119"/>
      <c r="Y36" s="121">
        <f t="shared" si="5"/>
        <v>0</v>
      </c>
    </row>
    <row r="37" spans="1:25" ht="13" x14ac:dyDescent="0.3">
      <c r="A37" s="167" t="s">
        <v>14</v>
      </c>
      <c r="B37" s="142"/>
      <c r="C37" s="142"/>
      <c r="D37" s="119"/>
      <c r="E37" s="189"/>
      <c r="F37" s="123"/>
      <c r="G37" s="119"/>
      <c r="H37" s="119"/>
      <c r="I37" s="121">
        <f>SUM(G37:H37)</f>
        <v>0</v>
      </c>
      <c r="J37" s="123"/>
      <c r="K37" s="119"/>
      <c r="L37" s="119"/>
      <c r="M37" s="121">
        <f t="shared" si="2"/>
        <v>0</v>
      </c>
      <c r="N37" s="123"/>
      <c r="O37" s="121"/>
      <c r="P37" s="119"/>
      <c r="Q37" s="121">
        <f t="shared" si="3"/>
        <v>0</v>
      </c>
      <c r="R37" s="123"/>
      <c r="S37" s="119"/>
      <c r="T37" s="119"/>
      <c r="U37" s="121">
        <f t="shared" si="4"/>
        <v>0</v>
      </c>
      <c r="V37" s="123"/>
      <c r="W37" s="119"/>
      <c r="X37" s="119"/>
      <c r="Y37" s="121">
        <f t="shared" si="5"/>
        <v>0</v>
      </c>
    </row>
    <row r="38" spans="1:25" ht="13" x14ac:dyDescent="0.3">
      <c r="A38" s="167" t="s">
        <v>27</v>
      </c>
      <c r="B38" s="142"/>
      <c r="C38" s="142"/>
      <c r="D38" s="119"/>
      <c r="E38" s="189"/>
      <c r="F38" s="123"/>
      <c r="G38" s="119"/>
      <c r="H38" s="119"/>
      <c r="I38" s="121">
        <f>SUM(G38:H38)</f>
        <v>0</v>
      </c>
      <c r="J38" s="123"/>
      <c r="K38" s="119"/>
      <c r="L38" s="119"/>
      <c r="M38" s="121">
        <f t="shared" si="2"/>
        <v>0</v>
      </c>
      <c r="N38" s="123"/>
      <c r="O38" s="121"/>
      <c r="P38" s="119"/>
      <c r="Q38" s="121">
        <f t="shared" si="3"/>
        <v>0</v>
      </c>
      <c r="R38" s="123"/>
      <c r="S38" s="119"/>
      <c r="T38" s="119"/>
      <c r="U38" s="121">
        <f t="shared" si="4"/>
        <v>0</v>
      </c>
      <c r="V38" s="123"/>
      <c r="W38" s="119"/>
      <c r="X38" s="119"/>
      <c r="Y38" s="121">
        <f t="shared" si="5"/>
        <v>0</v>
      </c>
    </row>
    <row r="39" spans="1:25" ht="13" x14ac:dyDescent="0.3">
      <c r="A39" s="167"/>
      <c r="B39" s="123"/>
      <c r="C39" s="119"/>
      <c r="D39" s="119"/>
      <c r="E39" s="139"/>
      <c r="F39" s="123"/>
      <c r="G39" s="119"/>
      <c r="H39" s="119"/>
      <c r="I39" s="121">
        <f>SUM(G39:H39)</f>
        <v>0</v>
      </c>
      <c r="J39" s="123"/>
      <c r="K39" s="119"/>
      <c r="L39" s="119"/>
      <c r="M39" s="121">
        <f t="shared" si="2"/>
        <v>0</v>
      </c>
      <c r="N39" s="123"/>
      <c r="O39" s="121"/>
      <c r="P39" s="119"/>
      <c r="Q39" s="121">
        <f t="shared" si="3"/>
        <v>0</v>
      </c>
      <c r="R39" s="123"/>
      <c r="S39" s="119"/>
      <c r="T39" s="119"/>
      <c r="U39" s="121">
        <f t="shared" si="4"/>
        <v>0</v>
      </c>
      <c r="V39" s="123"/>
      <c r="W39" s="119"/>
      <c r="X39" s="119"/>
      <c r="Y39" s="121">
        <f t="shared" si="5"/>
        <v>0</v>
      </c>
    </row>
    <row r="40" spans="1:25" s="101" customFormat="1" ht="13" x14ac:dyDescent="0.3">
      <c r="A40" s="168" t="s">
        <v>52</v>
      </c>
      <c r="B40" s="191"/>
      <c r="C40" s="125">
        <f>SUM(C35:C39)</f>
        <v>0</v>
      </c>
      <c r="D40" s="125">
        <f>SUM(D36:D39)</f>
        <v>0</v>
      </c>
      <c r="E40" s="125">
        <f>SUM(E36:E39)</f>
        <v>0</v>
      </c>
      <c r="F40" s="125"/>
      <c r="G40" s="131">
        <f>SUM(G35:G39)</f>
        <v>0</v>
      </c>
      <c r="H40" s="131">
        <f>SUM(H35:H39)</f>
        <v>0</v>
      </c>
      <c r="I40" s="121">
        <f>SUM(I35:I39)</f>
        <v>0</v>
      </c>
      <c r="J40" s="125"/>
      <c r="K40" s="131">
        <f>(K35+K39)</f>
        <v>0</v>
      </c>
      <c r="L40" s="131">
        <f>(L35+L39)</f>
        <v>0</v>
      </c>
      <c r="M40" s="121">
        <f t="shared" si="2"/>
        <v>0</v>
      </c>
      <c r="N40" s="125"/>
      <c r="O40" s="121"/>
      <c r="P40" s="131"/>
      <c r="Q40" s="121">
        <f t="shared" si="3"/>
        <v>0</v>
      </c>
      <c r="R40" s="125"/>
      <c r="S40" s="131"/>
      <c r="T40" s="131"/>
      <c r="U40" s="121">
        <f t="shared" si="4"/>
        <v>0</v>
      </c>
      <c r="V40" s="125"/>
      <c r="W40" s="131"/>
      <c r="X40" s="131"/>
      <c r="Y40" s="121">
        <f t="shared" si="5"/>
        <v>0</v>
      </c>
    </row>
    <row r="41" spans="1:25" ht="4.1500000000000004" customHeight="1" x14ac:dyDescent="0.3">
      <c r="A41" s="168"/>
      <c r="B41" s="125"/>
      <c r="C41" s="123"/>
      <c r="D41" s="123"/>
      <c r="E41" s="131"/>
      <c r="F41" s="125"/>
      <c r="G41" s="123"/>
      <c r="H41" s="126"/>
      <c r="I41" s="121"/>
      <c r="J41" s="125"/>
      <c r="K41" s="123"/>
      <c r="L41" s="126"/>
      <c r="M41" s="121"/>
      <c r="N41" s="125"/>
      <c r="O41" s="123"/>
      <c r="P41" s="126"/>
      <c r="Q41" s="121"/>
      <c r="R41" s="125"/>
      <c r="S41" s="123"/>
      <c r="T41" s="126"/>
      <c r="U41" s="121"/>
      <c r="V41" s="125"/>
      <c r="W41" s="123"/>
      <c r="X41" s="126"/>
      <c r="Y41" s="121"/>
    </row>
    <row r="42" spans="1:25" ht="17.25" customHeight="1" x14ac:dyDescent="0.3">
      <c r="A42" s="168" t="s">
        <v>101</v>
      </c>
      <c r="B42" s="125"/>
      <c r="C42" s="125">
        <f>C33+C40</f>
        <v>0</v>
      </c>
      <c r="D42" s="125">
        <f>D33+D40</f>
        <v>0</v>
      </c>
      <c r="E42" s="125">
        <f>E33+E40</f>
        <v>0</v>
      </c>
      <c r="F42" s="125"/>
      <c r="G42" s="121">
        <f>G33+G40</f>
        <v>0</v>
      </c>
      <c r="H42" s="131">
        <f>H33+H40</f>
        <v>0</v>
      </c>
      <c r="I42" s="121">
        <f>I33+I40</f>
        <v>0</v>
      </c>
      <c r="J42" s="125"/>
      <c r="K42" s="121">
        <f>(K33+K40)</f>
        <v>0</v>
      </c>
      <c r="L42" s="131">
        <f>(L33+L40)</f>
        <v>0</v>
      </c>
      <c r="M42" s="121">
        <f>(M33+M40)</f>
        <v>0</v>
      </c>
      <c r="N42" s="131">
        <f>N33+N40</f>
        <v>0</v>
      </c>
      <c r="O42" s="121">
        <f>O33+O40</f>
        <v>0</v>
      </c>
      <c r="P42" s="131">
        <f>(P33+P40)</f>
        <v>0</v>
      </c>
      <c r="Q42" s="121">
        <f>(Q33+Q40)</f>
        <v>0</v>
      </c>
      <c r="R42" s="121">
        <f t="shared" ref="R42:Y42" si="6">SUM(R33:R40)</f>
        <v>0</v>
      </c>
      <c r="S42" s="121">
        <f t="shared" si="6"/>
        <v>0</v>
      </c>
      <c r="T42" s="121">
        <f t="shared" si="6"/>
        <v>0</v>
      </c>
      <c r="U42" s="121">
        <f t="shared" si="6"/>
        <v>0</v>
      </c>
      <c r="V42" s="121">
        <f t="shared" si="6"/>
        <v>0</v>
      </c>
      <c r="W42" s="121">
        <f t="shared" si="6"/>
        <v>0</v>
      </c>
      <c r="X42" s="121">
        <f t="shared" si="6"/>
        <v>0</v>
      </c>
      <c r="Y42" s="121">
        <f t="shared" si="6"/>
        <v>0</v>
      </c>
    </row>
    <row r="43" spans="1:25" ht="17.25" customHeight="1" x14ac:dyDescent="0.3">
      <c r="A43" s="170"/>
      <c r="B43" s="134"/>
      <c r="C43" s="132"/>
      <c r="D43" s="132"/>
      <c r="E43" s="192"/>
      <c r="F43" s="134"/>
      <c r="G43" s="132"/>
      <c r="H43" s="133"/>
      <c r="I43" s="134"/>
      <c r="J43" s="134"/>
      <c r="K43" s="132"/>
      <c r="L43" s="133"/>
      <c r="M43" s="134"/>
      <c r="N43" s="134"/>
      <c r="O43" s="132"/>
      <c r="P43" s="133"/>
      <c r="Q43" s="134"/>
      <c r="R43" s="134"/>
      <c r="S43" s="132"/>
      <c r="T43" s="133"/>
      <c r="U43" s="134"/>
      <c r="V43" s="134"/>
      <c r="W43" s="132"/>
      <c r="X43" s="133"/>
      <c r="Y43" s="134"/>
    </row>
    <row r="44" spans="1:25" ht="13" x14ac:dyDescent="0.3">
      <c r="A44" s="152" t="s">
        <v>54</v>
      </c>
      <c r="B44" s="193"/>
      <c r="C44" s="135"/>
      <c r="D44" s="135"/>
      <c r="E44" s="194"/>
      <c r="F44" s="136"/>
      <c r="G44" s="135"/>
      <c r="H44" s="135"/>
      <c r="I44" s="136"/>
      <c r="J44" s="136"/>
      <c r="K44" s="135"/>
      <c r="L44" s="135"/>
      <c r="M44" s="136"/>
      <c r="N44" s="136"/>
      <c r="O44" s="135"/>
      <c r="P44" s="135"/>
      <c r="Q44" s="136"/>
      <c r="R44" s="136"/>
      <c r="S44" s="135"/>
      <c r="T44" s="135"/>
      <c r="U44" s="136"/>
      <c r="V44" s="136"/>
      <c r="W44" s="135"/>
      <c r="X44" s="135"/>
      <c r="Y44" s="137"/>
    </row>
    <row r="45" spans="1:25" ht="13" x14ac:dyDescent="0.3">
      <c r="A45" s="171" t="s">
        <v>103</v>
      </c>
      <c r="B45" s="123"/>
      <c r="C45" s="142"/>
      <c r="D45" s="142"/>
      <c r="E45" s="139"/>
      <c r="F45" s="117"/>
      <c r="G45" s="142"/>
      <c r="H45" s="142"/>
      <c r="I45" s="139"/>
      <c r="J45" s="117"/>
      <c r="K45" s="142"/>
      <c r="L45" s="142"/>
      <c r="M45" s="139"/>
      <c r="N45" s="117"/>
      <c r="O45" s="142"/>
      <c r="P45" s="142"/>
      <c r="Q45" s="139"/>
      <c r="R45" s="117"/>
      <c r="S45" s="142"/>
      <c r="T45" s="142"/>
      <c r="U45" s="139"/>
      <c r="V45" s="117"/>
      <c r="W45" s="142"/>
      <c r="X45" s="142"/>
      <c r="Y45" s="139"/>
    </row>
    <row r="46" spans="1:25" ht="13" x14ac:dyDescent="0.3">
      <c r="A46" s="167"/>
      <c r="B46" s="123"/>
      <c r="C46" s="119"/>
      <c r="D46" s="119"/>
      <c r="E46" s="139"/>
      <c r="F46" s="123"/>
      <c r="G46" s="119"/>
      <c r="H46" s="119"/>
      <c r="I46" s="139"/>
      <c r="J46" s="123"/>
      <c r="K46" s="119"/>
      <c r="L46" s="119"/>
      <c r="M46" s="139"/>
      <c r="N46" s="123"/>
      <c r="O46" s="119"/>
      <c r="P46" s="119"/>
      <c r="Q46" s="139"/>
      <c r="R46" s="123"/>
      <c r="S46" s="119"/>
      <c r="T46" s="119"/>
      <c r="U46" s="139"/>
      <c r="V46" s="123"/>
      <c r="W46" s="119"/>
      <c r="X46" s="119"/>
      <c r="Y46" s="139"/>
    </row>
    <row r="47" spans="1:25" s="101" customFormat="1" ht="13" x14ac:dyDescent="0.3">
      <c r="A47" s="172" t="s">
        <v>52</v>
      </c>
      <c r="B47" s="125">
        <f>SUM(B45:B46)</f>
        <v>0</v>
      </c>
      <c r="C47" s="125"/>
      <c r="D47" s="125"/>
      <c r="E47" s="125"/>
      <c r="F47" s="125">
        <f>SUM(F45:F46)</f>
        <v>0</v>
      </c>
      <c r="G47" s="125"/>
      <c r="H47" s="125"/>
      <c r="I47" s="125">
        <f>SUM(I45:I46)</f>
        <v>0</v>
      </c>
      <c r="J47" s="125"/>
      <c r="K47" s="125"/>
      <c r="L47" s="125"/>
      <c r="M47" s="125">
        <f>SUM(M45:M46)</f>
        <v>0</v>
      </c>
      <c r="N47" s="125"/>
      <c r="O47" s="125"/>
      <c r="P47" s="125"/>
      <c r="Q47" s="125">
        <f>SUM(Q45:Q46)</f>
        <v>0</v>
      </c>
      <c r="R47" s="125"/>
      <c r="S47" s="125"/>
      <c r="T47" s="125"/>
      <c r="U47" s="125">
        <f>SUM(U45:U46)</f>
        <v>0</v>
      </c>
      <c r="V47" s="125"/>
      <c r="W47" s="125"/>
      <c r="X47" s="125"/>
      <c r="Y47" s="125"/>
    </row>
    <row r="48" spans="1:25" ht="4.1500000000000004" customHeight="1" x14ac:dyDescent="0.3">
      <c r="A48" s="168"/>
      <c r="B48" s="123"/>
      <c r="C48" s="123"/>
      <c r="D48" s="123"/>
      <c r="E48" s="131"/>
      <c r="F48" s="123"/>
      <c r="G48" s="123"/>
      <c r="H48" s="123"/>
      <c r="I48" s="131"/>
      <c r="J48" s="123"/>
      <c r="K48" s="123"/>
      <c r="L48" s="123"/>
      <c r="M48" s="131"/>
      <c r="N48" s="123"/>
      <c r="O48" s="123"/>
      <c r="P48" s="123"/>
      <c r="Q48" s="131"/>
      <c r="R48" s="123"/>
      <c r="S48" s="123"/>
      <c r="T48" s="123"/>
      <c r="U48" s="131"/>
      <c r="V48" s="123"/>
      <c r="W48" s="123"/>
      <c r="X48" s="123"/>
      <c r="Y48" s="131"/>
    </row>
    <row r="49" spans="1:25" s="105" customFormat="1" ht="13" x14ac:dyDescent="0.3">
      <c r="A49" s="168" t="s">
        <v>104</v>
      </c>
      <c r="B49" s="144">
        <f>B47</f>
        <v>0</v>
      </c>
      <c r="C49" s="144"/>
      <c r="D49" s="144"/>
      <c r="E49" s="144"/>
      <c r="F49" s="144">
        <f>F47</f>
        <v>0</v>
      </c>
      <c r="G49" s="144"/>
      <c r="H49" s="144"/>
      <c r="I49" s="144">
        <f>I47</f>
        <v>0</v>
      </c>
      <c r="J49" s="144"/>
      <c r="K49" s="144"/>
      <c r="L49" s="144"/>
      <c r="M49" s="144">
        <f>M47</f>
        <v>0</v>
      </c>
      <c r="N49" s="144"/>
      <c r="O49" s="144"/>
      <c r="P49" s="144"/>
      <c r="Q49" s="144">
        <f>Q47</f>
        <v>0</v>
      </c>
      <c r="R49" s="144"/>
      <c r="S49" s="144"/>
      <c r="T49" s="144"/>
      <c r="U49" s="144">
        <f>U47</f>
        <v>0</v>
      </c>
      <c r="V49" s="144"/>
      <c r="W49" s="144"/>
      <c r="X49" s="144"/>
      <c r="Y49" s="144"/>
    </row>
    <row r="50" spans="1:25" s="111" customFormat="1" ht="13" x14ac:dyDescent="0.3">
      <c r="A50" s="103"/>
      <c r="B50" s="106"/>
      <c r="C50" s="106"/>
      <c r="D50" s="106"/>
      <c r="E50" s="107"/>
      <c r="F50" s="108"/>
      <c r="G50" s="109"/>
      <c r="H50" s="110"/>
      <c r="I50" s="108"/>
      <c r="J50" s="108"/>
      <c r="K50" s="109"/>
      <c r="L50" s="110"/>
      <c r="M50" s="108"/>
      <c r="N50" s="108"/>
      <c r="O50" s="109"/>
      <c r="P50" s="110"/>
      <c r="Q50" s="108"/>
      <c r="R50" s="108"/>
      <c r="S50" s="109"/>
      <c r="T50" s="110"/>
      <c r="U50" s="108"/>
      <c r="V50" s="108"/>
      <c r="W50" s="109"/>
      <c r="X50" s="110"/>
      <c r="Y50" s="108"/>
    </row>
    <row r="51" spans="1:25" ht="13" x14ac:dyDescent="0.3">
      <c r="A51" s="103" t="s">
        <v>25</v>
      </c>
      <c r="B51" s="103"/>
      <c r="C51" s="104" t="s">
        <v>175</v>
      </c>
      <c r="D51" s="104"/>
      <c r="E51" s="104"/>
      <c r="F51" s="103"/>
      <c r="G51" s="104"/>
      <c r="H51" s="104"/>
      <c r="I51" s="103"/>
      <c r="J51" s="103"/>
      <c r="K51" s="104"/>
      <c r="L51" s="104"/>
      <c r="M51" s="103"/>
      <c r="N51" s="103"/>
      <c r="O51" s="104"/>
      <c r="P51" s="104"/>
      <c r="Q51" s="103"/>
      <c r="R51" s="103"/>
      <c r="S51" s="104"/>
      <c r="T51" s="104"/>
      <c r="V51" s="103"/>
      <c r="W51" s="104"/>
      <c r="X51" s="104"/>
      <c r="Y51" s="103"/>
    </row>
    <row r="52" spans="1:25" x14ac:dyDescent="0.25">
      <c r="U52" s="112"/>
      <c r="V52" s="112"/>
      <c r="W52" s="104"/>
      <c r="X52" s="104"/>
      <c r="Y52" s="112"/>
    </row>
    <row r="53" spans="1:25" ht="13" x14ac:dyDescent="0.3">
      <c r="A53" s="103" t="s">
        <v>166</v>
      </c>
      <c r="B53" s="103" t="s">
        <v>167</v>
      </c>
      <c r="D53" s="104"/>
      <c r="G53" s="104"/>
      <c r="I53" s="103"/>
      <c r="K53" s="104"/>
      <c r="M53" s="103"/>
      <c r="N53" s="112"/>
      <c r="O53" s="104"/>
      <c r="P53" s="104"/>
      <c r="Q53" s="112"/>
      <c r="R53" s="112"/>
      <c r="S53" s="104"/>
      <c r="T53" s="104"/>
      <c r="U53" s="112"/>
      <c r="V53" s="112"/>
      <c r="W53" s="104"/>
      <c r="X53" s="104"/>
      <c r="Y53" s="112"/>
    </row>
    <row r="54" spans="1:25" ht="13" x14ac:dyDescent="0.3">
      <c r="A54" s="103" t="s">
        <v>168</v>
      </c>
      <c r="B54" s="103" t="s">
        <v>169</v>
      </c>
      <c r="D54" s="104"/>
      <c r="G54" s="104"/>
      <c r="I54" s="103"/>
      <c r="K54" s="104"/>
      <c r="M54" s="103"/>
      <c r="N54" s="112"/>
      <c r="O54" s="104"/>
      <c r="P54" s="104"/>
      <c r="Q54" s="112"/>
      <c r="R54" s="112"/>
      <c r="S54" s="104"/>
      <c r="T54" s="104"/>
    </row>
    <row r="55" spans="1:25" ht="13" x14ac:dyDescent="0.3">
      <c r="A55" s="103" t="s">
        <v>170</v>
      </c>
      <c r="B55" s="103" t="s">
        <v>171</v>
      </c>
      <c r="D55" s="104"/>
      <c r="G55" s="104"/>
      <c r="I55" s="103"/>
      <c r="K55" s="104"/>
      <c r="M55" s="103"/>
      <c r="U55" s="113"/>
      <c r="V55" s="113"/>
      <c r="Y55" s="113"/>
    </row>
    <row r="56" spans="1:25" ht="13" x14ac:dyDescent="0.3">
      <c r="A56" s="103" t="s">
        <v>172</v>
      </c>
      <c r="B56" s="103" t="s">
        <v>173</v>
      </c>
      <c r="D56" s="104"/>
      <c r="F56" s="113"/>
      <c r="I56" s="113"/>
      <c r="J56" s="113"/>
      <c r="M56" s="113"/>
      <c r="N56" s="113"/>
      <c r="Q56" s="113"/>
      <c r="R56" s="113"/>
      <c r="U56" s="112"/>
      <c r="V56" s="112"/>
      <c r="W56" s="104"/>
      <c r="X56" s="104"/>
      <c r="Y56" s="112"/>
    </row>
    <row r="57" spans="1:25" ht="13" x14ac:dyDescent="0.3">
      <c r="A57" s="103"/>
      <c r="B57" s="103"/>
      <c r="D57" s="104"/>
      <c r="G57" s="104"/>
      <c r="I57" s="103"/>
      <c r="K57" s="104"/>
      <c r="M57" s="103"/>
      <c r="N57" s="112"/>
      <c r="O57" s="104"/>
      <c r="P57" s="104"/>
      <c r="Q57" s="112"/>
      <c r="R57" s="112"/>
      <c r="S57" s="104"/>
      <c r="T57" s="104"/>
      <c r="U57" s="113"/>
      <c r="V57" s="113"/>
      <c r="Y57" s="113"/>
    </row>
    <row r="58" spans="1:25" x14ac:dyDescent="0.25">
      <c r="A58" s="113"/>
      <c r="B58" s="113"/>
      <c r="F58" s="113"/>
      <c r="I58" s="113"/>
      <c r="J58" s="113"/>
      <c r="M58" s="113"/>
      <c r="N58" s="113"/>
      <c r="Q58" s="113"/>
      <c r="R58" s="113"/>
      <c r="U58" s="113"/>
      <c r="V58" s="113"/>
      <c r="Y58" s="113"/>
    </row>
    <row r="59" spans="1:25" x14ac:dyDescent="0.25">
      <c r="A59" s="113"/>
      <c r="B59" s="113"/>
      <c r="F59" s="113"/>
      <c r="I59" s="113"/>
      <c r="J59" s="113"/>
      <c r="M59" s="113"/>
      <c r="N59" s="113"/>
      <c r="Q59" s="113"/>
      <c r="R59" s="113"/>
      <c r="U59" s="113"/>
      <c r="V59" s="113"/>
      <c r="Y59" s="113"/>
    </row>
    <row r="60" spans="1:25" x14ac:dyDescent="0.25">
      <c r="A60" s="113"/>
      <c r="B60" s="113"/>
      <c r="F60" s="113"/>
      <c r="I60" s="113"/>
      <c r="J60" s="113"/>
      <c r="M60" s="113"/>
      <c r="N60" s="113"/>
      <c r="Q60" s="113"/>
      <c r="R60" s="113"/>
      <c r="U60" s="113"/>
      <c r="V60" s="113"/>
      <c r="Y60" s="113"/>
    </row>
  </sheetData>
  <sheetProtection password="F485" sheet="1" objects="1" scenarios="1"/>
  <mergeCells count="12">
    <mergeCell ref="B3:E3"/>
    <mergeCell ref="F3:I3"/>
    <mergeCell ref="B25:E25"/>
    <mergeCell ref="F25:I25"/>
    <mergeCell ref="V3:Y3"/>
    <mergeCell ref="R25:U25"/>
    <mergeCell ref="V25:Y25"/>
    <mergeCell ref="N25:Q25"/>
    <mergeCell ref="J25:M25"/>
    <mergeCell ref="J3:M3"/>
    <mergeCell ref="N3:Q3"/>
    <mergeCell ref="R3:U3"/>
  </mergeCells>
  <phoneticPr fontId="0" type="noConversion"/>
  <printOptions horizontalCentered="1" verticalCentered="1"/>
  <pageMargins left="0" right="0" top="1" bottom="1" header="0.5" footer="0.5"/>
  <pageSetup scale="44" orientation="landscape" cellComments="asDisplayed" r:id="rId1"/>
  <headerFooter alignWithMargins="0">
    <oddHeader xml:space="preserve">&amp;C&amp;"Arial,Bold"San Diego Gas and Electric
Program Subscription Statistics
MARCH 2016
</oddHeader>
    <oddFooter>&amp;L&amp;F</oddFooter>
  </headerFooter>
  <ignoredErrors>
    <ignoredError sqref="M28:M33 M35:M4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Ruler="0" showWhiteSpace="0" zoomScale="80" zoomScaleNormal="80" workbookViewId="0">
      <selection activeCell="B32" sqref="B32"/>
    </sheetView>
  </sheetViews>
  <sheetFormatPr defaultColWidth="9.1796875" defaultRowHeight="12.5" x14ac:dyDescent="0.25"/>
  <cols>
    <col min="1" max="1" width="24" style="102" customWidth="1"/>
    <col min="2" max="2" width="10.81640625" style="102" customWidth="1"/>
    <col min="3" max="3" width="10.54296875" style="102" customWidth="1"/>
    <col min="4" max="4" width="11.453125" style="102" customWidth="1"/>
    <col min="5" max="6" width="10.7265625" style="102" customWidth="1"/>
    <col min="7" max="7" width="11" style="102" customWidth="1"/>
    <col min="8" max="8" width="10.7265625" style="102" customWidth="1"/>
    <col min="9" max="9" width="9.1796875" style="102"/>
    <col min="10" max="10" width="11.81640625" style="102" customWidth="1"/>
    <col min="11" max="11" width="9.1796875" style="102"/>
    <col min="12" max="13" width="11.453125" style="102" bestFit="1" customWidth="1"/>
    <col min="14" max="16384" width="9.1796875" style="102"/>
  </cols>
  <sheetData>
    <row r="2" spans="1:14" ht="20" x14ac:dyDescent="0.25">
      <c r="B2" s="364" t="s">
        <v>222</v>
      </c>
      <c r="E2" s="288"/>
      <c r="F2" s="288"/>
      <c r="G2" s="288"/>
      <c r="H2" s="288"/>
      <c r="I2" s="288"/>
      <c r="J2" s="288"/>
      <c r="K2" s="288"/>
      <c r="L2" s="288"/>
      <c r="M2" s="288"/>
    </row>
    <row r="3" spans="1:14" ht="17.5" x14ac:dyDescent="0.35">
      <c r="B3" s="668" t="s">
        <v>218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</row>
    <row r="4" spans="1:14" ht="17.5" x14ac:dyDescent="0.35">
      <c r="A4" s="287"/>
      <c r="F4" s="349"/>
      <c r="G4" s="669" t="str">
        <f>'Program MW '!H3</f>
        <v>August 2017</v>
      </c>
      <c r="H4" s="669"/>
      <c r="I4" s="349"/>
    </row>
    <row r="5" spans="1:14" x14ac:dyDescent="0.25">
      <c r="B5" s="349"/>
      <c r="C5" s="349"/>
      <c r="D5" s="349"/>
    </row>
    <row r="7" spans="1:14" ht="21.75" customHeight="1" x14ac:dyDescent="0.3">
      <c r="A7" s="166"/>
      <c r="B7" s="289" t="s">
        <v>210</v>
      </c>
      <c r="C7" s="289" t="s">
        <v>211</v>
      </c>
      <c r="D7" s="289" t="s">
        <v>2</v>
      </c>
      <c r="E7" s="289" t="s">
        <v>3</v>
      </c>
      <c r="F7" s="289" t="s">
        <v>212</v>
      </c>
      <c r="G7" s="289" t="s">
        <v>5</v>
      </c>
      <c r="H7" s="289" t="s">
        <v>6</v>
      </c>
      <c r="I7" s="289" t="s">
        <v>7</v>
      </c>
      <c r="J7" s="289" t="s">
        <v>8</v>
      </c>
      <c r="K7" s="289" t="s">
        <v>9</v>
      </c>
      <c r="L7" s="289" t="s">
        <v>10</v>
      </c>
      <c r="M7" s="290" t="s">
        <v>11</v>
      </c>
    </row>
    <row r="8" spans="1:14" ht="39" x14ac:dyDescent="0.3">
      <c r="A8" s="285" t="s">
        <v>40</v>
      </c>
      <c r="B8" s="208" t="s">
        <v>99</v>
      </c>
      <c r="C8" s="208" t="s">
        <v>99</v>
      </c>
      <c r="D8" s="208" t="s">
        <v>99</v>
      </c>
      <c r="E8" s="208" t="s">
        <v>99</v>
      </c>
      <c r="F8" s="208" t="s">
        <v>99</v>
      </c>
      <c r="G8" s="208" t="s">
        <v>99</v>
      </c>
      <c r="H8" s="208" t="s">
        <v>99</v>
      </c>
      <c r="I8" s="208" t="s">
        <v>99</v>
      </c>
      <c r="J8" s="208" t="s">
        <v>99</v>
      </c>
      <c r="K8" s="208" t="s">
        <v>99</v>
      </c>
      <c r="L8" s="208" t="s">
        <v>99</v>
      </c>
      <c r="M8" s="208" t="s">
        <v>99</v>
      </c>
    </row>
    <row r="9" spans="1:14" x14ac:dyDescent="0.25">
      <c r="A9" s="292" t="s">
        <v>55</v>
      </c>
      <c r="B9" s="118">
        <v>0.26800000000000002</v>
      </c>
      <c r="C9" s="118">
        <v>0.26800000000000002</v>
      </c>
      <c r="D9" s="118">
        <v>0.26800000000000002</v>
      </c>
      <c r="E9" s="118">
        <v>0.26800000000000002</v>
      </c>
      <c r="F9" s="118">
        <v>0.26800000000000002</v>
      </c>
      <c r="G9" s="118">
        <v>0.26800000000000002</v>
      </c>
      <c r="H9" s="118">
        <v>0.26800000000000002</v>
      </c>
      <c r="I9" s="118">
        <v>0.26800000000000002</v>
      </c>
      <c r="J9" s="202" t="s">
        <v>13</v>
      </c>
      <c r="K9" s="202" t="s">
        <v>13</v>
      </c>
      <c r="L9" s="202" t="s">
        <v>13</v>
      </c>
      <c r="M9" s="202" t="s">
        <v>13</v>
      </c>
    </row>
    <row r="10" spans="1:14" x14ac:dyDescent="0.25">
      <c r="A10" s="292" t="s">
        <v>102</v>
      </c>
      <c r="B10" s="118">
        <v>5.718</v>
      </c>
      <c r="C10" s="118">
        <v>5.718</v>
      </c>
      <c r="D10" s="118">
        <v>5.718</v>
      </c>
      <c r="E10" s="118">
        <v>5.718</v>
      </c>
      <c r="F10" s="118">
        <v>5.718</v>
      </c>
      <c r="G10" s="118">
        <v>5.7880000000000003</v>
      </c>
      <c r="H10" s="118">
        <v>5.7880000000000003</v>
      </c>
      <c r="I10" s="118">
        <v>5.7880000000000003</v>
      </c>
      <c r="J10" s="202"/>
      <c r="K10" s="202"/>
      <c r="L10" s="202"/>
      <c r="M10" s="202"/>
    </row>
    <row r="11" spans="1:14" x14ac:dyDescent="0.25">
      <c r="A11" s="292" t="s">
        <v>213</v>
      </c>
      <c r="B11" s="118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202"/>
      <c r="K11" s="202"/>
      <c r="L11" s="202"/>
      <c r="M11" s="202"/>
    </row>
    <row r="12" spans="1:14" x14ac:dyDescent="0.25">
      <c r="A12" s="292" t="s">
        <v>176</v>
      </c>
      <c r="B12" s="176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202" t="s">
        <v>13</v>
      </c>
      <c r="K12" s="202" t="s">
        <v>13</v>
      </c>
      <c r="L12" s="202" t="s">
        <v>13</v>
      </c>
      <c r="M12" s="202" t="s">
        <v>13</v>
      </c>
    </row>
    <row r="13" spans="1:14" s="101" customFormat="1" ht="13" x14ac:dyDescent="0.3">
      <c r="A13" s="291" t="s">
        <v>52</v>
      </c>
      <c r="B13" s="178">
        <f>SUM(B9:B12)</f>
        <v>5.9859999999999998</v>
      </c>
      <c r="C13" s="121">
        <f>SUM(C9:C12)</f>
        <v>5.9859999999999998</v>
      </c>
      <c r="D13" s="121">
        <f>SUM(D9:D12)</f>
        <v>5.9859999999999998</v>
      </c>
      <c r="E13" s="121">
        <f>SUM(E9:E12)</f>
        <v>5.9859999999999998</v>
      </c>
      <c r="F13" s="121">
        <f t="shared" ref="F13:M13" si="0">SUM(F9:F12)</f>
        <v>5.9859999999999998</v>
      </c>
      <c r="G13" s="121">
        <f t="shared" si="0"/>
        <v>6.056</v>
      </c>
      <c r="H13" s="121">
        <f t="shared" ref="H13" si="1">SUM(H9:H12)</f>
        <v>6.056</v>
      </c>
      <c r="I13" s="121">
        <f t="shared" si="0"/>
        <v>6.056</v>
      </c>
      <c r="J13" s="121">
        <f t="shared" si="0"/>
        <v>0</v>
      </c>
      <c r="K13" s="121">
        <f t="shared" si="0"/>
        <v>0</v>
      </c>
      <c r="L13" s="121">
        <f t="shared" si="0"/>
        <v>0</v>
      </c>
      <c r="M13" s="121">
        <f t="shared" si="0"/>
        <v>0</v>
      </c>
    </row>
    <row r="14" spans="1:14" ht="4.1500000000000004" customHeight="1" x14ac:dyDescent="0.3">
      <c r="A14" s="168"/>
      <c r="B14" s="179"/>
      <c r="C14" s="123"/>
      <c r="D14" s="123"/>
      <c r="E14" s="123"/>
      <c r="F14" s="123"/>
      <c r="G14" s="201"/>
      <c r="H14" s="201"/>
      <c r="I14" s="201"/>
      <c r="J14" s="201"/>
      <c r="K14" s="201"/>
      <c r="L14" s="201"/>
      <c r="M14" s="201"/>
    </row>
    <row r="15" spans="1:14" s="111" customFormat="1" ht="13" x14ac:dyDescent="0.3">
      <c r="A15" s="103"/>
      <c r="B15" s="106"/>
      <c r="C15" s="109"/>
      <c r="D15" s="109"/>
      <c r="E15" s="109"/>
      <c r="F15" s="109"/>
      <c r="G15" s="109"/>
    </row>
    <row r="16" spans="1:14" x14ac:dyDescent="0.25">
      <c r="C16" s="104"/>
      <c r="D16" s="104"/>
      <c r="E16" s="104"/>
      <c r="F16" s="104"/>
      <c r="G16" s="104"/>
    </row>
    <row r="17" spans="1:7" ht="14" x14ac:dyDescent="0.3">
      <c r="A17" s="550" t="s">
        <v>25</v>
      </c>
      <c r="G17" s="104"/>
    </row>
    <row r="18" spans="1:7" ht="14" x14ac:dyDescent="0.3">
      <c r="A18" s="549" t="s">
        <v>235</v>
      </c>
      <c r="D18" s="104"/>
      <c r="E18" s="104"/>
      <c r="F18" s="104"/>
    </row>
    <row r="20" spans="1:7" ht="14" x14ac:dyDescent="0.25">
      <c r="A20" s="551" t="s">
        <v>256</v>
      </c>
    </row>
    <row r="22" spans="1:7" ht="14.5" x14ac:dyDescent="0.25">
      <c r="A22" s="258" t="s">
        <v>13</v>
      </c>
    </row>
    <row r="24" spans="1:7" x14ac:dyDescent="0.25">
      <c r="A24" s="369"/>
    </row>
  </sheetData>
  <mergeCells count="2">
    <mergeCell ref="B3:N3"/>
    <mergeCell ref="G4:H4"/>
  </mergeCells>
  <printOptions horizontalCentered="1"/>
  <pageMargins left="0" right="0" top="0.55000000000000004" bottom="0.17" header="0.3" footer="0.15"/>
  <pageSetup scale="70" orientation="landscape" cellComments="atEnd" r:id="rId1"/>
  <headerFooter alignWithMargins="0">
    <oddHeader xml:space="preserve">&amp;C&amp;"Arial,Bold"
</oddHeader>
    <oddFooter>&amp;Rpage 4 of 12
&amp;A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showGridLines="0" topLeftCell="A28" zoomScale="85" zoomScaleNormal="85" zoomScaleSheetLayoutView="80" workbookViewId="0">
      <pane xSplit="1" topLeftCell="B1" activePane="topRight" state="frozen"/>
      <selection activeCell="B32" sqref="B32"/>
      <selection pane="topRight" activeCell="B32" sqref="B32"/>
    </sheetView>
  </sheetViews>
  <sheetFormatPr defaultColWidth="9.1796875" defaultRowHeight="12.5" x14ac:dyDescent="0.25"/>
  <cols>
    <col min="1" max="1" width="60" style="228" customWidth="1"/>
    <col min="2" max="2" width="13" style="228" customWidth="1"/>
    <col min="3" max="3" width="11.453125" style="228" customWidth="1"/>
    <col min="4" max="4" width="15.54296875" style="228" customWidth="1"/>
    <col min="5" max="5" width="12" style="228" customWidth="1"/>
    <col min="6" max="6" width="10.81640625" style="228" bestFit="1" customWidth="1"/>
    <col min="7" max="7" width="12.7265625" style="228" customWidth="1"/>
    <col min="8" max="9" width="11.7265625" style="228" bestFit="1" customWidth="1"/>
    <col min="10" max="10" width="12" style="228" customWidth="1"/>
    <col min="11" max="11" width="10.7265625" style="228" customWidth="1"/>
    <col min="12" max="12" width="11.81640625" style="228" customWidth="1"/>
    <col min="13" max="13" width="11.7265625" style="228" customWidth="1"/>
    <col min="14" max="14" width="14.26953125" style="228" bestFit="1" customWidth="1"/>
    <col min="15" max="15" width="16" style="228" customWidth="1"/>
    <col min="16" max="16" width="13.1796875" style="210" bestFit="1" customWidth="1"/>
    <col min="17" max="17" width="14.7265625" style="210" customWidth="1"/>
    <col min="18" max="18" width="13.453125" style="228" bestFit="1" customWidth="1"/>
    <col min="19" max="16384" width="9.1796875" style="228"/>
  </cols>
  <sheetData>
    <row r="2" spans="1:18" s="210" customFormat="1" ht="13" x14ac:dyDescent="0.3">
      <c r="A2" s="209"/>
      <c r="G2" s="261" t="s">
        <v>221</v>
      </c>
    </row>
    <row r="3" spans="1:18" s="210" customFormat="1" ht="13" x14ac:dyDescent="0.3">
      <c r="A3" s="209"/>
      <c r="G3" s="261" t="s">
        <v>184</v>
      </c>
    </row>
    <row r="4" spans="1:18" s="210" customFormat="1" ht="13" x14ac:dyDescent="0.3">
      <c r="A4" s="209"/>
      <c r="F4" s="347"/>
      <c r="G4" s="348" t="str">
        <f>'Program MW '!H3</f>
        <v>August 2017</v>
      </c>
      <c r="H4" s="347"/>
      <c r="I4" s="347"/>
    </row>
    <row r="5" spans="1:18" s="210" customFormat="1" ht="13" x14ac:dyDescent="0.3">
      <c r="A5" s="209"/>
      <c r="B5" s="347"/>
      <c r="C5" s="347"/>
      <c r="D5" s="347"/>
    </row>
    <row r="6" spans="1:18" s="210" customFormat="1" ht="13" thickBot="1" x14ac:dyDescent="0.3"/>
    <row r="7" spans="1:18" s="210" customFormat="1" ht="13" x14ac:dyDescent="0.3">
      <c r="A7" s="21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3"/>
      <c r="N7" s="213"/>
      <c r="O7" s="213"/>
      <c r="P7" s="214"/>
      <c r="Q7" s="214"/>
      <c r="R7" s="214"/>
    </row>
    <row r="8" spans="1:18" s="210" customFormat="1" ht="7.5" customHeight="1" x14ac:dyDescent="0.3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7"/>
      <c r="N8" s="217"/>
      <c r="O8" s="217"/>
      <c r="P8" s="218"/>
      <c r="Q8" s="218"/>
      <c r="R8" s="218"/>
    </row>
    <row r="9" spans="1:18" s="210" customFormat="1" ht="57.75" customHeight="1" x14ac:dyDescent="0.3">
      <c r="A9" s="219" t="s">
        <v>18</v>
      </c>
      <c r="B9" s="637" t="s">
        <v>0</v>
      </c>
      <c r="C9" s="637" t="s">
        <v>1</v>
      </c>
      <c r="D9" s="637" t="s">
        <v>2</v>
      </c>
      <c r="E9" s="637" t="s">
        <v>3</v>
      </c>
      <c r="F9" s="637" t="s">
        <v>4</v>
      </c>
      <c r="G9" s="637" t="s">
        <v>5</v>
      </c>
      <c r="H9" s="637" t="s">
        <v>6</v>
      </c>
      <c r="I9" s="638" t="s">
        <v>42</v>
      </c>
      <c r="J9" s="638" t="s">
        <v>8</v>
      </c>
      <c r="K9" s="637" t="s">
        <v>9</v>
      </c>
      <c r="L9" s="637" t="s">
        <v>10</v>
      </c>
      <c r="M9" s="637" t="s">
        <v>11</v>
      </c>
      <c r="N9" s="220" t="s">
        <v>191</v>
      </c>
      <c r="O9" s="220" t="s">
        <v>192</v>
      </c>
      <c r="P9" s="220" t="s">
        <v>193</v>
      </c>
      <c r="Q9" s="220" t="s">
        <v>238</v>
      </c>
      <c r="R9" s="220" t="s">
        <v>45</v>
      </c>
    </row>
    <row r="10" spans="1:18" s="210" customFormat="1" ht="13" x14ac:dyDescent="0.3">
      <c r="A10" s="37" t="s">
        <v>110</v>
      </c>
      <c r="B10" s="640"/>
      <c r="C10" s="27"/>
      <c r="D10" s="27"/>
      <c r="E10" s="27"/>
      <c r="F10" s="222"/>
      <c r="G10" s="569"/>
      <c r="H10" s="222"/>
      <c r="I10" s="222"/>
      <c r="J10" s="222"/>
      <c r="K10" s="222"/>
      <c r="L10" s="222"/>
      <c r="M10" s="222"/>
      <c r="N10" s="223"/>
      <c r="O10" s="223" t="s">
        <v>13</v>
      </c>
      <c r="P10" s="224"/>
      <c r="Q10" s="224"/>
      <c r="R10" s="224"/>
    </row>
    <row r="11" spans="1:18" s="210" customFormat="1" x14ac:dyDescent="0.25">
      <c r="A11" s="28" t="s">
        <v>89</v>
      </c>
      <c r="B11" s="641">
        <v>2252</v>
      </c>
      <c r="C11" s="27">
        <v>5007</v>
      </c>
      <c r="D11" s="27">
        <v>7548</v>
      </c>
      <c r="E11" s="27">
        <v>3097</v>
      </c>
      <c r="F11" s="27">
        <v>3792</v>
      </c>
      <c r="G11" s="645">
        <v>24097.42</v>
      </c>
      <c r="H11" s="27">
        <v>10191.82</v>
      </c>
      <c r="I11" s="27">
        <v>4263.78</v>
      </c>
      <c r="J11" s="27">
        <v>0</v>
      </c>
      <c r="K11" s="27">
        <v>0</v>
      </c>
      <c r="L11" s="27">
        <v>0</v>
      </c>
      <c r="M11" s="27">
        <v>0</v>
      </c>
      <c r="N11" s="470">
        <f>SUM(B11:M11)</f>
        <v>60249.02</v>
      </c>
      <c r="O11" s="27">
        <f>SUM(B11:M11)</f>
        <v>60249.02</v>
      </c>
      <c r="P11" s="30">
        <v>943000</v>
      </c>
      <c r="Q11" s="30"/>
      <c r="R11" s="31">
        <f>+O11/P11</f>
        <v>6.3890795334040296E-2</v>
      </c>
    </row>
    <row r="12" spans="1:18" s="210" customFormat="1" ht="13" x14ac:dyDescent="0.3">
      <c r="A12" s="32" t="s">
        <v>28</v>
      </c>
      <c r="B12" s="642">
        <f t="shared" ref="B12:Q12" si="0">SUM(B11:B11)</f>
        <v>2252</v>
      </c>
      <c r="C12" s="33">
        <f t="shared" si="0"/>
        <v>5007</v>
      </c>
      <c r="D12" s="33">
        <f t="shared" si="0"/>
        <v>7548</v>
      </c>
      <c r="E12" s="33">
        <f t="shared" si="0"/>
        <v>3097</v>
      </c>
      <c r="F12" s="33">
        <f t="shared" si="0"/>
        <v>3792</v>
      </c>
      <c r="G12" s="647">
        <f t="shared" si="0"/>
        <v>24097.42</v>
      </c>
      <c r="H12" s="33">
        <f t="shared" si="0"/>
        <v>10191.82</v>
      </c>
      <c r="I12" s="33">
        <f t="shared" si="0"/>
        <v>4263.78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3">
        <f t="shared" si="0"/>
        <v>60249.02</v>
      </c>
      <c r="O12" s="33">
        <f t="shared" si="0"/>
        <v>60249.02</v>
      </c>
      <c r="P12" s="34">
        <f t="shared" si="0"/>
        <v>943000</v>
      </c>
      <c r="Q12" s="34">
        <f t="shared" si="0"/>
        <v>0</v>
      </c>
      <c r="R12" s="35">
        <f>O12/P12</f>
        <v>6.3890795334040296E-2</v>
      </c>
    </row>
    <row r="13" spans="1:18" s="210" customFormat="1" x14ac:dyDescent="0.25">
      <c r="A13" s="28"/>
      <c r="B13" s="641"/>
      <c r="C13" s="27"/>
      <c r="D13" s="27"/>
      <c r="E13" s="27"/>
      <c r="F13" s="222"/>
      <c r="G13" s="645"/>
      <c r="H13" s="222"/>
      <c r="I13" s="222"/>
      <c r="J13" s="222"/>
      <c r="K13" s="222"/>
      <c r="L13" s="222"/>
      <c r="M13" s="222"/>
      <c r="N13" s="29"/>
      <c r="O13" s="29"/>
      <c r="P13" s="30"/>
      <c r="Q13" s="30"/>
      <c r="R13" s="31"/>
    </row>
    <row r="14" spans="1:18" s="210" customFormat="1" ht="13" x14ac:dyDescent="0.3">
      <c r="A14" s="37" t="s">
        <v>33</v>
      </c>
      <c r="B14" s="641"/>
      <c r="C14" s="27"/>
      <c r="D14" s="27"/>
      <c r="E14" s="27"/>
      <c r="F14" s="222"/>
      <c r="G14" s="645"/>
      <c r="H14" s="222"/>
      <c r="I14" s="222"/>
      <c r="J14" s="222"/>
      <c r="K14" s="222"/>
      <c r="L14" s="222"/>
      <c r="M14" s="222"/>
      <c r="N14" s="29"/>
      <c r="O14" s="29"/>
      <c r="P14" s="30"/>
      <c r="Q14" s="30"/>
      <c r="R14" s="31"/>
    </row>
    <row r="15" spans="1:18" s="210" customFormat="1" x14ac:dyDescent="0.25">
      <c r="A15" s="28" t="s">
        <v>90</v>
      </c>
      <c r="B15" s="641">
        <v>36506</v>
      </c>
      <c r="C15" s="27">
        <v>16465</v>
      </c>
      <c r="D15" s="27">
        <v>16778</v>
      </c>
      <c r="E15" s="27">
        <v>11811</v>
      </c>
      <c r="F15" s="27">
        <v>5637</v>
      </c>
      <c r="G15" s="645">
        <v>14718.57</v>
      </c>
      <c r="H15" s="27">
        <v>26659.949999999997</v>
      </c>
      <c r="I15" s="27">
        <v>15206.599999999999</v>
      </c>
      <c r="J15" s="27">
        <v>0</v>
      </c>
      <c r="K15" s="27">
        <v>0</v>
      </c>
      <c r="L15" s="27">
        <v>0</v>
      </c>
      <c r="M15" s="27">
        <v>0</v>
      </c>
      <c r="N15" s="29">
        <f>SUM(B15:M15)</f>
        <v>143782.12</v>
      </c>
      <c r="O15" s="29">
        <f>SUM(B15:M15)</f>
        <v>143782.12</v>
      </c>
      <c r="P15" s="29">
        <v>2181000</v>
      </c>
      <c r="Q15" s="29">
        <v>0</v>
      </c>
      <c r="R15" s="31">
        <f>+O15/P15</f>
        <v>6.5924860155891787E-2</v>
      </c>
    </row>
    <row r="16" spans="1:18" s="210" customFormat="1" x14ac:dyDescent="0.25">
      <c r="A16" s="28" t="s">
        <v>195</v>
      </c>
      <c r="B16" s="641">
        <v>6185</v>
      </c>
      <c r="C16" s="27">
        <v>8960</v>
      </c>
      <c r="D16" s="27">
        <v>209584</v>
      </c>
      <c r="E16" s="27">
        <v>59978</v>
      </c>
      <c r="F16" s="27">
        <v>75702</v>
      </c>
      <c r="G16" s="645">
        <v>57423.130000000005</v>
      </c>
      <c r="H16" s="27">
        <v>56141.399999999994</v>
      </c>
      <c r="I16" s="27">
        <v>65149.61</v>
      </c>
      <c r="J16" s="27">
        <v>0</v>
      </c>
      <c r="K16" s="27">
        <v>0</v>
      </c>
      <c r="L16" s="27">
        <v>0</v>
      </c>
      <c r="M16" s="27">
        <v>0</v>
      </c>
      <c r="N16" s="29">
        <f>SUM(B16:M16)</f>
        <v>539123.14</v>
      </c>
      <c r="O16" s="29">
        <f>SUM(B16:M16)</f>
        <v>539123.14</v>
      </c>
      <c r="P16" s="29">
        <v>2534408</v>
      </c>
      <c r="Q16" s="29">
        <v>0</v>
      </c>
      <c r="R16" s="31">
        <f>+O16/P16</f>
        <v>0.21272152707851302</v>
      </c>
    </row>
    <row r="17" spans="1:18" s="210" customFormat="1" x14ac:dyDescent="0.25">
      <c r="A17" s="28" t="s">
        <v>111</v>
      </c>
      <c r="B17" s="641">
        <v>2770</v>
      </c>
      <c r="C17" s="27">
        <v>4498</v>
      </c>
      <c r="D17" s="27">
        <v>4900</v>
      </c>
      <c r="E17" s="27">
        <v>4336</v>
      </c>
      <c r="F17" s="27">
        <v>3274</v>
      </c>
      <c r="G17" s="645">
        <v>2611.87</v>
      </c>
      <c r="H17" s="27">
        <v>1467.63</v>
      </c>
      <c r="I17" s="27">
        <v>2763.0199999999995</v>
      </c>
      <c r="J17" s="27">
        <v>0</v>
      </c>
      <c r="K17" s="27">
        <v>0</v>
      </c>
      <c r="L17" s="27">
        <v>0</v>
      </c>
      <c r="M17" s="27">
        <v>0</v>
      </c>
      <c r="N17" s="29">
        <f>SUM(B17:M17)</f>
        <v>26620.52</v>
      </c>
      <c r="O17" s="29">
        <f>SUM(B17:M17)</f>
        <v>26620.52</v>
      </c>
      <c r="P17" s="30">
        <v>198000</v>
      </c>
      <c r="Q17" s="30"/>
      <c r="R17" s="31">
        <f>+O17/P17</f>
        <v>0.13444707070707071</v>
      </c>
    </row>
    <row r="18" spans="1:18" s="210" customFormat="1" ht="13" x14ac:dyDescent="0.3">
      <c r="A18" s="32" t="s">
        <v>29</v>
      </c>
      <c r="B18" s="642">
        <f t="shared" ref="B18:N18" si="1">SUM(B15:B17)</f>
        <v>45461</v>
      </c>
      <c r="C18" s="33">
        <f t="shared" si="1"/>
        <v>29923</v>
      </c>
      <c r="D18" s="33">
        <f t="shared" si="1"/>
        <v>231262</v>
      </c>
      <c r="E18" s="33">
        <f t="shared" si="1"/>
        <v>76125</v>
      </c>
      <c r="F18" s="33">
        <f t="shared" si="1"/>
        <v>84613</v>
      </c>
      <c r="G18" s="647">
        <f t="shared" si="1"/>
        <v>74753.570000000007</v>
      </c>
      <c r="H18" s="33">
        <f t="shared" si="1"/>
        <v>84268.98</v>
      </c>
      <c r="I18" s="33">
        <f t="shared" si="1"/>
        <v>83119.23</v>
      </c>
      <c r="J18" s="33">
        <f t="shared" si="1"/>
        <v>0</v>
      </c>
      <c r="K18" s="33">
        <f t="shared" si="1"/>
        <v>0</v>
      </c>
      <c r="L18" s="33">
        <f t="shared" si="1"/>
        <v>0</v>
      </c>
      <c r="M18" s="33">
        <f t="shared" si="1"/>
        <v>0</v>
      </c>
      <c r="N18" s="34">
        <f t="shared" si="1"/>
        <v>709525.78</v>
      </c>
      <c r="O18" s="34">
        <f>SUM(B18:M18)</f>
        <v>709525.78</v>
      </c>
      <c r="P18" s="34">
        <f>SUM(P15:P17)</f>
        <v>4913408</v>
      </c>
      <c r="Q18" s="34">
        <f>SUM(Q15:Q17)</f>
        <v>0</v>
      </c>
      <c r="R18" s="36">
        <f>O18/P18</f>
        <v>0.14440603752018966</v>
      </c>
    </row>
    <row r="19" spans="1:18" s="210" customFormat="1" ht="13" x14ac:dyDescent="0.3">
      <c r="A19" s="37"/>
      <c r="B19" s="641"/>
      <c r="C19" s="27"/>
      <c r="D19" s="27"/>
      <c r="E19" s="27"/>
      <c r="F19" s="222"/>
      <c r="G19" s="645"/>
      <c r="H19" s="222"/>
      <c r="I19" s="222"/>
      <c r="J19" s="222"/>
      <c r="K19" s="222"/>
      <c r="L19" s="222"/>
      <c r="M19" s="222"/>
      <c r="N19" s="29"/>
      <c r="O19" s="29"/>
      <c r="P19" s="30"/>
      <c r="Q19" s="30"/>
      <c r="R19" s="31"/>
    </row>
    <row r="20" spans="1:18" s="210" customFormat="1" ht="13" x14ac:dyDescent="0.3">
      <c r="A20" s="37" t="s">
        <v>112</v>
      </c>
      <c r="B20" s="641"/>
      <c r="C20" s="27"/>
      <c r="D20" s="27"/>
      <c r="E20" s="27"/>
      <c r="F20" s="222"/>
      <c r="G20" s="645"/>
      <c r="H20" s="222"/>
      <c r="I20" s="222"/>
      <c r="J20" s="222"/>
      <c r="K20" s="222"/>
      <c r="L20" s="222"/>
      <c r="M20" s="222"/>
      <c r="N20" s="29"/>
      <c r="O20" s="29"/>
      <c r="P20" s="30"/>
      <c r="Q20" s="30"/>
      <c r="R20" s="31"/>
    </row>
    <row r="21" spans="1:18" s="210" customFormat="1" x14ac:dyDescent="0.25">
      <c r="A21" s="28" t="s">
        <v>91</v>
      </c>
      <c r="B21" s="641">
        <v>194777</v>
      </c>
      <c r="C21" s="27">
        <v>30255</v>
      </c>
      <c r="D21" s="27">
        <v>18830</v>
      </c>
      <c r="E21" s="27">
        <v>73994</v>
      </c>
      <c r="F21" s="27">
        <v>192608</v>
      </c>
      <c r="G21" s="645">
        <v>44277.81</v>
      </c>
      <c r="H21" s="27">
        <v>14856.09</v>
      </c>
      <c r="I21" s="27">
        <v>16619.600000000002</v>
      </c>
      <c r="J21" s="27">
        <v>0</v>
      </c>
      <c r="K21" s="27">
        <v>0</v>
      </c>
      <c r="L21" s="27">
        <v>0</v>
      </c>
      <c r="M21" s="27">
        <v>0</v>
      </c>
      <c r="N21" s="29">
        <f>SUM(B21:M21)</f>
        <v>586217.5</v>
      </c>
      <c r="O21" s="29">
        <f>SUM(B21:M21)</f>
        <v>586217.5</v>
      </c>
      <c r="P21" s="29">
        <v>723000</v>
      </c>
      <c r="Q21" s="29"/>
      <c r="R21" s="31">
        <f>O21/P21</f>
        <v>0.81081258644536658</v>
      </c>
    </row>
    <row r="22" spans="1:18" s="210" customFormat="1" x14ac:dyDescent="0.25">
      <c r="A22" s="28" t="s">
        <v>113</v>
      </c>
      <c r="B22" s="641">
        <v>14928</v>
      </c>
      <c r="C22" s="27">
        <v>101996</v>
      </c>
      <c r="D22" s="27">
        <v>113816</v>
      </c>
      <c r="E22" s="27">
        <v>8605</v>
      </c>
      <c r="F22" s="27">
        <v>69585.709999999992</v>
      </c>
      <c r="G22" s="645">
        <v>140941.23000000001</v>
      </c>
      <c r="H22" s="27">
        <v>24803.690000000002</v>
      </c>
      <c r="I22" s="27">
        <v>64038.04</v>
      </c>
      <c r="J22" s="27">
        <v>0</v>
      </c>
      <c r="K22" s="27">
        <v>0</v>
      </c>
      <c r="L22" s="27">
        <v>0</v>
      </c>
      <c r="M22" s="27">
        <v>0</v>
      </c>
      <c r="N22" s="29">
        <f>SUM(B22:M22)</f>
        <v>538713.66999999993</v>
      </c>
      <c r="O22" s="29">
        <f>SUM(B22:M22)</f>
        <v>538713.66999999993</v>
      </c>
      <c r="P22" s="29">
        <v>1430000</v>
      </c>
      <c r="Q22" s="29"/>
      <c r="R22" s="31">
        <f>O22/P22</f>
        <v>0.3767228461538461</v>
      </c>
    </row>
    <row r="23" spans="1:18" s="210" customFormat="1" ht="17.5" x14ac:dyDescent="0.35">
      <c r="A23" s="368" t="s">
        <v>244</v>
      </c>
      <c r="B23" s="641">
        <v>19810</v>
      </c>
      <c r="C23" s="27">
        <v>69388</v>
      </c>
      <c r="D23" s="27">
        <v>46797</v>
      </c>
      <c r="E23" s="27">
        <v>27451</v>
      </c>
      <c r="F23" s="27">
        <v>56849</v>
      </c>
      <c r="G23" s="645">
        <v>54647.32</v>
      </c>
      <c r="H23" s="27">
        <v>100109.85</v>
      </c>
      <c r="I23" s="27">
        <v>64038.04</v>
      </c>
      <c r="J23" s="27">
        <v>0</v>
      </c>
      <c r="K23" s="27">
        <v>0</v>
      </c>
      <c r="L23" s="27">
        <v>0</v>
      </c>
      <c r="M23" s="27">
        <v>0</v>
      </c>
      <c r="N23" s="29">
        <f>SUM(B23:M23)</f>
        <v>439090.21</v>
      </c>
      <c r="O23" s="29">
        <f>SUM(B23:M23)</f>
        <v>439090.21</v>
      </c>
      <c r="P23" s="29">
        <v>2960000</v>
      </c>
      <c r="Q23" s="29">
        <v>-340000</v>
      </c>
      <c r="R23" s="31">
        <f>O23/P23</f>
        <v>0.14834128716216216</v>
      </c>
    </row>
    <row r="24" spans="1:18" s="210" customFormat="1" ht="13" x14ac:dyDescent="0.3">
      <c r="A24" s="32" t="s">
        <v>34</v>
      </c>
      <c r="B24" s="642">
        <f t="shared" ref="B24:Q24" si="2">SUM(B21:B23)</f>
        <v>229515</v>
      </c>
      <c r="C24" s="33">
        <f t="shared" si="2"/>
        <v>201639</v>
      </c>
      <c r="D24" s="33">
        <f t="shared" si="2"/>
        <v>179443</v>
      </c>
      <c r="E24" s="33">
        <f>SUM(E21:E23)</f>
        <v>110050</v>
      </c>
      <c r="F24" s="225">
        <f t="shared" si="2"/>
        <v>319042.70999999996</v>
      </c>
      <c r="G24" s="647">
        <f t="shared" si="2"/>
        <v>239866.36000000002</v>
      </c>
      <c r="H24" s="225">
        <f t="shared" si="2"/>
        <v>139769.63</v>
      </c>
      <c r="I24" s="225">
        <f t="shared" si="2"/>
        <v>144695.67999999999</v>
      </c>
      <c r="J24" s="225">
        <f t="shared" si="2"/>
        <v>0</v>
      </c>
      <c r="K24" s="225">
        <f t="shared" si="2"/>
        <v>0</v>
      </c>
      <c r="L24" s="225">
        <f t="shared" si="2"/>
        <v>0</v>
      </c>
      <c r="M24" s="225">
        <f t="shared" si="2"/>
        <v>0</v>
      </c>
      <c r="N24" s="34">
        <f t="shared" si="2"/>
        <v>1564021.38</v>
      </c>
      <c r="O24" s="34">
        <f t="shared" si="2"/>
        <v>1564021.38</v>
      </c>
      <c r="P24" s="34">
        <f t="shared" si="2"/>
        <v>5113000</v>
      </c>
      <c r="Q24" s="34">
        <f t="shared" si="2"/>
        <v>-340000</v>
      </c>
      <c r="R24" s="36">
        <f>O24/P24</f>
        <v>0.30589113631918635</v>
      </c>
    </row>
    <row r="25" spans="1:18" s="210" customFormat="1" x14ac:dyDescent="0.25">
      <c r="A25" s="28"/>
      <c r="B25" s="641"/>
      <c r="C25" s="27"/>
      <c r="D25" s="27"/>
      <c r="E25" s="27"/>
      <c r="F25" s="222"/>
      <c r="G25" s="645"/>
      <c r="H25" s="222"/>
      <c r="I25" s="222"/>
      <c r="J25" s="222"/>
      <c r="K25" s="222"/>
      <c r="L25" s="222"/>
      <c r="M25" s="222"/>
      <c r="N25" s="29"/>
      <c r="O25" s="29"/>
      <c r="P25" s="29"/>
      <c r="Q25" s="29"/>
      <c r="R25" s="31"/>
    </row>
    <row r="26" spans="1:18" s="210" customFormat="1" ht="13" x14ac:dyDescent="0.3">
      <c r="A26" s="37" t="s">
        <v>114</v>
      </c>
      <c r="B26" s="641"/>
      <c r="C26" s="27"/>
      <c r="D26" s="27"/>
      <c r="E26" s="27"/>
      <c r="F26" s="222"/>
      <c r="G26" s="645"/>
      <c r="H26" s="222"/>
      <c r="I26" s="222"/>
      <c r="J26" s="222"/>
      <c r="K26" s="222"/>
      <c r="L26" s="222"/>
      <c r="M26" s="222"/>
      <c r="N26" s="29"/>
      <c r="O26" s="29"/>
      <c r="P26" s="29"/>
      <c r="Q26" s="29"/>
      <c r="R26" s="31"/>
    </row>
    <row r="27" spans="1:18" s="210" customFormat="1" x14ac:dyDescent="0.25">
      <c r="A27" s="28" t="s">
        <v>224</v>
      </c>
      <c r="B27" s="641">
        <v>0</v>
      </c>
      <c r="C27" s="27">
        <v>0</v>
      </c>
      <c r="D27" s="27">
        <v>0</v>
      </c>
      <c r="E27" s="27">
        <v>316</v>
      </c>
      <c r="F27" s="27">
        <v>473</v>
      </c>
      <c r="G27" s="645">
        <v>365.71000000000004</v>
      </c>
      <c r="H27" s="27">
        <v>395.4</v>
      </c>
      <c r="I27" s="27">
        <v>447.99</v>
      </c>
      <c r="J27" s="27">
        <v>0</v>
      </c>
      <c r="K27" s="27">
        <v>0</v>
      </c>
      <c r="L27" s="27">
        <v>0</v>
      </c>
      <c r="M27" s="27">
        <v>0</v>
      </c>
      <c r="N27" s="29">
        <f>SUM(B27:M27)</f>
        <v>1998.1000000000001</v>
      </c>
      <c r="O27" s="29">
        <f>SUM(B27:M27)</f>
        <v>1998.1000000000001</v>
      </c>
      <c r="P27" s="29">
        <v>77532</v>
      </c>
      <c r="Q27" s="29"/>
      <c r="R27" s="31">
        <f>O27/P27</f>
        <v>2.5771294433266267E-2</v>
      </c>
    </row>
    <row r="28" spans="1:18" s="210" customFormat="1" ht="17.5" x14ac:dyDescent="0.35">
      <c r="A28" s="28" t="s">
        <v>245</v>
      </c>
      <c r="B28" s="641">
        <v>0</v>
      </c>
      <c r="C28" s="27">
        <v>0</v>
      </c>
      <c r="D28" s="27">
        <v>0</v>
      </c>
      <c r="E28" s="27">
        <v>0</v>
      </c>
      <c r="F28" s="27">
        <v>0</v>
      </c>
      <c r="G28" s="645">
        <v>0</v>
      </c>
      <c r="H28" s="27">
        <v>602.70000000000005</v>
      </c>
      <c r="I28" s="27">
        <v>1347.05</v>
      </c>
      <c r="J28" s="27">
        <v>0</v>
      </c>
      <c r="K28" s="27">
        <v>0</v>
      </c>
      <c r="L28" s="27">
        <v>0</v>
      </c>
      <c r="M28" s="27">
        <v>0</v>
      </c>
      <c r="N28" s="29">
        <f>SUM(B28:M28)</f>
        <v>1949.75</v>
      </c>
      <c r="O28" s="29">
        <f>SUM(B28:M28)</f>
        <v>1949.75</v>
      </c>
      <c r="P28" s="29">
        <v>340000</v>
      </c>
      <c r="Q28" s="29">
        <v>340000</v>
      </c>
      <c r="R28" s="31"/>
    </row>
    <row r="29" spans="1:18" s="210" customFormat="1" ht="16" x14ac:dyDescent="0.3">
      <c r="A29" s="28" t="s">
        <v>239</v>
      </c>
      <c r="B29" s="641">
        <v>0</v>
      </c>
      <c r="C29" s="27">
        <v>3555</v>
      </c>
      <c r="D29" s="27">
        <v>-600</v>
      </c>
      <c r="E29" s="27">
        <v>550</v>
      </c>
      <c r="F29" s="27">
        <v>2127</v>
      </c>
      <c r="G29" s="645">
        <v>1531.75</v>
      </c>
      <c r="H29" s="27">
        <v>1752.7</v>
      </c>
      <c r="I29" s="27">
        <v>26.690000000000005</v>
      </c>
      <c r="J29" s="27">
        <v>0</v>
      </c>
      <c r="K29" s="27">
        <v>0</v>
      </c>
      <c r="L29" s="27">
        <v>0</v>
      </c>
      <c r="M29" s="27">
        <v>0</v>
      </c>
      <c r="N29" s="29">
        <f>SUM(B29:M29)</f>
        <v>8943.1400000000012</v>
      </c>
      <c r="O29" s="29">
        <f>SUM(B29:M29)</f>
        <v>8943.1400000000012</v>
      </c>
      <c r="P29" s="29">
        <v>250000</v>
      </c>
      <c r="Q29" s="29"/>
      <c r="R29" s="31">
        <f>O29/P29</f>
        <v>3.5772560000000002E-2</v>
      </c>
    </row>
    <row r="30" spans="1:18" s="210" customFormat="1" x14ac:dyDescent="0.25">
      <c r="A30" s="28" t="s">
        <v>197</v>
      </c>
      <c r="B30" s="641">
        <v>0</v>
      </c>
      <c r="C30" s="27">
        <v>0</v>
      </c>
      <c r="D30" s="27">
        <v>0</v>
      </c>
      <c r="E30" s="27">
        <v>0</v>
      </c>
      <c r="F30" s="27">
        <v>0</v>
      </c>
      <c r="G30" s="645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9">
        <f>SUM(B30:M30)</f>
        <v>0</v>
      </c>
      <c r="O30" s="29">
        <f>SUM(B30:M30)</f>
        <v>0</v>
      </c>
      <c r="P30" s="29">
        <v>696956</v>
      </c>
      <c r="Q30" s="29"/>
      <c r="R30" s="31">
        <f>O30/P30</f>
        <v>0</v>
      </c>
    </row>
    <row r="31" spans="1:18" s="210" customFormat="1" x14ac:dyDescent="0.25">
      <c r="A31" s="28" t="s">
        <v>174</v>
      </c>
      <c r="B31" s="641">
        <v>18031</v>
      </c>
      <c r="C31" s="27">
        <v>12680</v>
      </c>
      <c r="D31" s="27">
        <v>37218</v>
      </c>
      <c r="E31" s="27">
        <v>27870</v>
      </c>
      <c r="F31" s="27">
        <v>31711</v>
      </c>
      <c r="G31" s="645">
        <v>43203.47</v>
      </c>
      <c r="H31" s="27">
        <v>68001.86</v>
      </c>
      <c r="I31" s="27">
        <v>238083.22</v>
      </c>
      <c r="J31" s="27">
        <v>0</v>
      </c>
      <c r="K31" s="27">
        <v>0</v>
      </c>
      <c r="L31" s="27">
        <v>0</v>
      </c>
      <c r="M31" s="27">
        <v>0</v>
      </c>
      <c r="N31" s="29">
        <f>SUM(B31:M31)</f>
        <v>476798.55000000005</v>
      </c>
      <c r="O31" s="29">
        <f>SUM(B31:M31)</f>
        <v>476798.55000000005</v>
      </c>
      <c r="P31" s="30">
        <v>4500000</v>
      </c>
      <c r="Q31" s="30">
        <v>0</v>
      </c>
      <c r="R31" s="31">
        <f>+O31/P31</f>
        <v>0.10595523333333334</v>
      </c>
    </row>
    <row r="32" spans="1:18" s="210" customFormat="1" ht="13" x14ac:dyDescent="0.3">
      <c r="A32" s="32" t="s">
        <v>35</v>
      </c>
      <c r="B32" s="642">
        <f>SUM(B27:B31)</f>
        <v>18031</v>
      </c>
      <c r="C32" s="33">
        <f t="shared" ref="C32:M32" si="3">SUM(C27:C31)</f>
        <v>16235</v>
      </c>
      <c r="D32" s="33">
        <f t="shared" si="3"/>
        <v>36618</v>
      </c>
      <c r="E32" s="33">
        <f t="shared" si="3"/>
        <v>28736</v>
      </c>
      <c r="F32" s="33">
        <f t="shared" si="3"/>
        <v>34311</v>
      </c>
      <c r="G32" s="647">
        <f t="shared" si="3"/>
        <v>45100.93</v>
      </c>
      <c r="H32" s="33">
        <f t="shared" si="3"/>
        <v>70752.66</v>
      </c>
      <c r="I32" s="33">
        <f t="shared" si="3"/>
        <v>239904.95</v>
      </c>
      <c r="J32" s="33">
        <f t="shared" si="3"/>
        <v>0</v>
      </c>
      <c r="K32" s="33">
        <f t="shared" si="3"/>
        <v>0</v>
      </c>
      <c r="L32" s="33">
        <f t="shared" si="3"/>
        <v>0</v>
      </c>
      <c r="M32" s="361">
        <f t="shared" si="3"/>
        <v>0</v>
      </c>
      <c r="N32" s="360">
        <f>SUM(N27:N31)</f>
        <v>489689.54000000004</v>
      </c>
      <c r="O32" s="34">
        <f>SUM(O27:O31)</f>
        <v>489689.54000000004</v>
      </c>
      <c r="P32" s="34">
        <f>SUM(P27:P31)</f>
        <v>5864488</v>
      </c>
      <c r="Q32" s="34">
        <f>SUM(Q27:Q31)</f>
        <v>340000</v>
      </c>
      <c r="R32" s="36">
        <f>O32/P32</f>
        <v>8.3500817121631085E-2</v>
      </c>
    </row>
    <row r="33" spans="1:18" s="210" customFormat="1" x14ac:dyDescent="0.25">
      <c r="A33" s="28"/>
      <c r="B33" s="641"/>
      <c r="C33" s="27"/>
      <c r="D33" s="27"/>
      <c r="E33" s="27"/>
      <c r="F33" s="222"/>
      <c r="G33" s="645"/>
      <c r="H33" s="222"/>
      <c r="I33" s="222"/>
      <c r="J33" s="222"/>
      <c r="K33" s="222"/>
      <c r="L33" s="222"/>
      <c r="M33" s="222"/>
      <c r="N33" s="29"/>
      <c r="O33" s="29"/>
      <c r="P33" s="29"/>
      <c r="Q33" s="29"/>
      <c r="R33" s="31"/>
    </row>
    <row r="34" spans="1:18" s="210" customFormat="1" ht="13" x14ac:dyDescent="0.3">
      <c r="A34" s="37" t="s">
        <v>115</v>
      </c>
      <c r="B34" s="641"/>
      <c r="C34" s="27"/>
      <c r="D34" s="27"/>
      <c r="E34" s="27"/>
      <c r="F34" s="222"/>
      <c r="G34" s="645"/>
      <c r="H34" s="222"/>
      <c r="I34" s="222"/>
      <c r="J34" s="222"/>
      <c r="K34" s="222"/>
      <c r="L34" s="222"/>
      <c r="M34" s="222"/>
      <c r="N34" s="29"/>
      <c r="O34" s="29"/>
      <c r="P34" s="29"/>
      <c r="Q34" s="29"/>
      <c r="R34" s="31"/>
    </row>
    <row r="35" spans="1:18" s="210" customFormat="1" x14ac:dyDescent="0.25">
      <c r="A35" s="28" t="s">
        <v>116</v>
      </c>
      <c r="B35" s="641">
        <v>76891</v>
      </c>
      <c r="C35" s="27">
        <v>73460</v>
      </c>
      <c r="D35" s="27">
        <v>135209</v>
      </c>
      <c r="E35" s="27">
        <v>31661</v>
      </c>
      <c r="F35" s="27">
        <v>137466</v>
      </c>
      <c r="G35" s="645">
        <v>36933.800000000003</v>
      </c>
      <c r="H35" s="27">
        <v>40198.19</v>
      </c>
      <c r="I35" s="27">
        <v>25633.78</v>
      </c>
      <c r="J35" s="27">
        <v>0</v>
      </c>
      <c r="K35" s="27">
        <v>0</v>
      </c>
      <c r="L35" s="27">
        <v>0</v>
      </c>
      <c r="M35" s="27">
        <v>0</v>
      </c>
      <c r="N35" s="29">
        <f>SUM(B35:M35)</f>
        <v>557452.77</v>
      </c>
      <c r="O35" s="29">
        <f>SUM(B35:M35)</f>
        <v>557452.77</v>
      </c>
      <c r="P35" s="29">
        <v>1535000</v>
      </c>
      <c r="Q35" s="29"/>
      <c r="R35" s="38">
        <f>O35/P35</f>
        <v>0.36316141368078175</v>
      </c>
    </row>
    <row r="36" spans="1:18" s="210" customFormat="1" x14ac:dyDescent="0.25">
      <c r="A36" s="28" t="s">
        <v>194</v>
      </c>
      <c r="B36" s="641">
        <v>0</v>
      </c>
      <c r="C36" s="27">
        <v>0</v>
      </c>
      <c r="D36" s="27">
        <v>26046</v>
      </c>
      <c r="E36" s="27">
        <v>0</v>
      </c>
      <c r="F36" s="27">
        <v>0</v>
      </c>
      <c r="G36" s="645">
        <v>0</v>
      </c>
      <c r="H36" s="27">
        <v>10419.200000000001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9">
        <f>SUM(B36:M36)</f>
        <v>36465.199999999997</v>
      </c>
      <c r="O36" s="29">
        <f>SUM(B36:M36)</f>
        <v>36465.199999999997</v>
      </c>
      <c r="P36" s="29">
        <v>200000</v>
      </c>
      <c r="Q36" s="29"/>
      <c r="R36" s="31">
        <f>O36/P36</f>
        <v>0.18232599999999999</v>
      </c>
    </row>
    <row r="37" spans="1:18" s="210" customFormat="1" ht="13" x14ac:dyDescent="0.3">
      <c r="A37" s="32" t="s">
        <v>36</v>
      </c>
      <c r="B37" s="642">
        <f>SUM(B35:B36)</f>
        <v>76891</v>
      </c>
      <c r="C37" s="33">
        <f>SUM(C35:C36)</f>
        <v>73460</v>
      </c>
      <c r="D37" s="33">
        <f t="shared" ref="D37:Q37" si="4">SUM(D35:D36)</f>
        <v>161255</v>
      </c>
      <c r="E37" s="33">
        <f t="shared" si="4"/>
        <v>31661</v>
      </c>
      <c r="F37" s="225">
        <f t="shared" si="4"/>
        <v>137466</v>
      </c>
      <c r="G37" s="647">
        <f t="shared" si="4"/>
        <v>36933.800000000003</v>
      </c>
      <c r="H37" s="225">
        <f t="shared" si="4"/>
        <v>50617.39</v>
      </c>
      <c r="I37" s="225">
        <f t="shared" si="4"/>
        <v>25633.78</v>
      </c>
      <c r="J37" s="225">
        <f t="shared" si="4"/>
        <v>0</v>
      </c>
      <c r="K37" s="225">
        <f t="shared" si="4"/>
        <v>0</v>
      </c>
      <c r="L37" s="225">
        <f t="shared" si="4"/>
        <v>0</v>
      </c>
      <c r="M37" s="225">
        <f t="shared" si="4"/>
        <v>0</v>
      </c>
      <c r="N37" s="34">
        <f t="shared" si="4"/>
        <v>593917.97</v>
      </c>
      <c r="O37" s="34">
        <f t="shared" si="4"/>
        <v>593917.97</v>
      </c>
      <c r="P37" s="34">
        <f t="shared" si="4"/>
        <v>1735000</v>
      </c>
      <c r="Q37" s="34">
        <f t="shared" si="4"/>
        <v>0</v>
      </c>
      <c r="R37" s="36">
        <f>O37/P37</f>
        <v>0.34231583285302591</v>
      </c>
    </row>
    <row r="38" spans="1:18" s="210" customFormat="1" ht="13" x14ac:dyDescent="0.3">
      <c r="A38" s="37"/>
      <c r="B38" s="641"/>
      <c r="C38" s="27"/>
      <c r="D38" s="27"/>
      <c r="E38" s="27"/>
      <c r="F38" s="222"/>
      <c r="G38" s="645"/>
      <c r="H38" s="222"/>
      <c r="I38" s="222"/>
      <c r="J38" s="222"/>
      <c r="K38" s="222"/>
      <c r="L38" s="222"/>
      <c r="M38" s="222"/>
      <c r="N38" s="29"/>
      <c r="O38" s="29"/>
      <c r="P38" s="29"/>
      <c r="Q38" s="29"/>
      <c r="R38" s="31"/>
    </row>
    <row r="39" spans="1:18" s="210" customFormat="1" ht="13" x14ac:dyDescent="0.3">
      <c r="A39" s="37" t="s">
        <v>117</v>
      </c>
      <c r="B39" s="643"/>
      <c r="C39" s="27"/>
      <c r="D39" s="27"/>
      <c r="E39" s="27"/>
      <c r="F39" s="222"/>
      <c r="G39" s="645"/>
      <c r="H39" s="222"/>
      <c r="I39" s="222"/>
      <c r="J39" s="222"/>
      <c r="K39" s="222"/>
      <c r="L39" s="222"/>
      <c r="M39" s="222"/>
      <c r="N39" s="29"/>
      <c r="O39" s="29"/>
      <c r="P39" s="29"/>
      <c r="Q39" s="29"/>
      <c r="R39" s="31"/>
    </row>
    <row r="40" spans="1:18" s="210" customFormat="1" ht="17.5" x14ac:dyDescent="0.35">
      <c r="A40" s="28" t="s">
        <v>243</v>
      </c>
      <c r="B40" s="643">
        <v>-29657</v>
      </c>
      <c r="C40" s="27">
        <v>8195</v>
      </c>
      <c r="D40" s="27">
        <v>25041</v>
      </c>
      <c r="E40" s="27">
        <v>1198</v>
      </c>
      <c r="F40" s="27">
        <v>5946</v>
      </c>
      <c r="G40" s="645">
        <v>27731.52</v>
      </c>
      <c r="H40" s="27">
        <v>7509.8</v>
      </c>
      <c r="I40" s="27">
        <v>5488.0999999999995</v>
      </c>
      <c r="J40" s="27">
        <v>0</v>
      </c>
      <c r="K40" s="27">
        <v>0</v>
      </c>
      <c r="L40" s="27">
        <v>0</v>
      </c>
      <c r="M40" s="27">
        <v>0</v>
      </c>
      <c r="N40" s="29">
        <f>SUM(B40:M40)</f>
        <v>51452.420000000006</v>
      </c>
      <c r="O40" s="29">
        <f>SUM(B40:M40)</f>
        <v>51452.420000000006</v>
      </c>
      <c r="P40" s="39">
        <v>885000</v>
      </c>
      <c r="Q40" s="30">
        <v>0</v>
      </c>
      <c r="R40" s="571">
        <f>O40/P40</f>
        <v>5.8138327683615827E-2</v>
      </c>
    </row>
    <row r="41" spans="1:18" s="210" customFormat="1" ht="13" x14ac:dyDescent="0.3">
      <c r="A41" s="32" t="s">
        <v>37</v>
      </c>
      <c r="B41" s="642">
        <f t="shared" ref="B41:Q41" si="5">SUM(B40:B40)</f>
        <v>-29657</v>
      </c>
      <c r="C41" s="33">
        <f t="shared" si="5"/>
        <v>8195</v>
      </c>
      <c r="D41" s="33">
        <f t="shared" si="5"/>
        <v>25041</v>
      </c>
      <c r="E41" s="33">
        <f t="shared" si="5"/>
        <v>1198</v>
      </c>
      <c r="F41" s="225">
        <f t="shared" si="5"/>
        <v>5946</v>
      </c>
      <c r="G41" s="647">
        <f t="shared" si="5"/>
        <v>27731.52</v>
      </c>
      <c r="H41" s="225">
        <f t="shared" si="5"/>
        <v>7509.8</v>
      </c>
      <c r="I41" s="225">
        <f t="shared" si="5"/>
        <v>5488.0999999999995</v>
      </c>
      <c r="J41" s="225">
        <f t="shared" si="5"/>
        <v>0</v>
      </c>
      <c r="K41" s="225">
        <f t="shared" si="5"/>
        <v>0</v>
      </c>
      <c r="L41" s="225">
        <f t="shared" si="5"/>
        <v>0</v>
      </c>
      <c r="M41" s="225">
        <f t="shared" si="5"/>
        <v>0</v>
      </c>
      <c r="N41" s="34">
        <f t="shared" si="5"/>
        <v>51452.420000000006</v>
      </c>
      <c r="O41" s="34">
        <f>SUM(B41:M41)</f>
        <v>51452.420000000006</v>
      </c>
      <c r="P41" s="34">
        <f t="shared" si="5"/>
        <v>885000</v>
      </c>
      <c r="Q41" s="34">
        <f t="shared" si="5"/>
        <v>0</v>
      </c>
      <c r="R41" s="36">
        <f>O41/P41</f>
        <v>5.8138327683615827E-2</v>
      </c>
    </row>
    <row r="42" spans="1:18" s="210" customFormat="1" ht="13" x14ac:dyDescent="0.3">
      <c r="A42" s="37"/>
      <c r="B42" s="643"/>
      <c r="C42" s="27"/>
      <c r="D42" s="27"/>
      <c r="E42" s="27"/>
      <c r="F42" s="222"/>
      <c r="G42" s="645"/>
      <c r="H42" s="222"/>
      <c r="I42" s="222"/>
      <c r="J42" s="222"/>
      <c r="K42" s="222"/>
      <c r="L42" s="222"/>
      <c r="M42" s="222"/>
      <c r="N42" s="29"/>
      <c r="O42" s="29"/>
      <c r="P42" s="29"/>
      <c r="Q42" s="29"/>
      <c r="R42" s="31"/>
    </row>
    <row r="43" spans="1:18" s="210" customFormat="1" ht="13" x14ac:dyDescent="0.3">
      <c r="A43" s="37" t="s">
        <v>118</v>
      </c>
      <c r="B43" s="643"/>
      <c r="C43" s="27"/>
      <c r="D43" s="27"/>
      <c r="E43" s="27"/>
      <c r="F43" s="222"/>
      <c r="G43" s="645"/>
      <c r="H43" s="222"/>
      <c r="I43" s="222"/>
      <c r="J43" s="222"/>
      <c r="K43" s="222"/>
      <c r="L43" s="222"/>
      <c r="M43" s="222"/>
      <c r="N43" s="29"/>
      <c r="O43" s="29"/>
      <c r="P43" s="29"/>
      <c r="Q43" s="29"/>
      <c r="R43" s="31"/>
    </row>
    <row r="44" spans="1:18" s="210" customFormat="1" x14ac:dyDescent="0.25">
      <c r="A44" s="28" t="s">
        <v>119</v>
      </c>
      <c r="B44" s="643">
        <v>41363</v>
      </c>
      <c r="C44" s="27">
        <v>68745</v>
      </c>
      <c r="D44" s="27">
        <v>60950</v>
      </c>
      <c r="E44" s="27">
        <v>55856</v>
      </c>
      <c r="F44" s="27">
        <v>79560</v>
      </c>
      <c r="G44" s="645">
        <v>67328.88</v>
      </c>
      <c r="H44" s="27">
        <v>59320.82</v>
      </c>
      <c r="I44" s="27">
        <v>62139.16</v>
      </c>
      <c r="J44" s="27">
        <v>0</v>
      </c>
      <c r="K44" s="27">
        <v>0</v>
      </c>
      <c r="L44" s="27">
        <v>0</v>
      </c>
      <c r="M44" s="27">
        <v>0</v>
      </c>
      <c r="N44" s="29">
        <f>SUM(B44:M44)</f>
        <v>495262.86</v>
      </c>
      <c r="O44" s="29">
        <f>SUM(B44:M44)</f>
        <v>495262.86</v>
      </c>
      <c r="P44" s="29">
        <v>838000</v>
      </c>
      <c r="Q44" s="29"/>
      <c r="R44" s="31">
        <f>O44/P44</f>
        <v>0.59100579952267307</v>
      </c>
    </row>
    <row r="45" spans="1:18" s="210" customFormat="1" x14ac:dyDescent="0.25">
      <c r="A45" s="28" t="s">
        <v>120</v>
      </c>
      <c r="B45" s="643">
        <v>7846</v>
      </c>
      <c r="C45" s="27">
        <v>76084</v>
      </c>
      <c r="D45" s="27">
        <v>216684</v>
      </c>
      <c r="E45" s="27">
        <v>13343</v>
      </c>
      <c r="F45" s="27">
        <v>25601</v>
      </c>
      <c r="G45" s="645">
        <v>284132.79000000004</v>
      </c>
      <c r="H45" s="27">
        <v>18639.519999999997</v>
      </c>
      <c r="I45" s="27">
        <v>146526.94</v>
      </c>
      <c r="J45" s="27">
        <v>0</v>
      </c>
      <c r="K45" s="27">
        <v>0</v>
      </c>
      <c r="L45" s="27">
        <v>0</v>
      </c>
      <c r="M45" s="27">
        <v>0</v>
      </c>
      <c r="N45" s="29">
        <f>SUM(B45:M45)</f>
        <v>788857.25</v>
      </c>
      <c r="O45" s="29">
        <f>SUM(B45:M45)</f>
        <v>788857.25</v>
      </c>
      <c r="P45" s="29">
        <v>2307000</v>
      </c>
      <c r="Q45" s="29"/>
      <c r="R45" s="31">
        <f>O45/P45</f>
        <v>0.34194072388383184</v>
      </c>
    </row>
    <row r="46" spans="1:18" s="210" customFormat="1" ht="13" x14ac:dyDescent="0.3">
      <c r="A46" s="32" t="s">
        <v>38</v>
      </c>
      <c r="B46" s="642">
        <f>SUM(B44:B45)</f>
        <v>49209</v>
      </c>
      <c r="C46" s="33">
        <f>SUM(C44:C45)</f>
        <v>144829</v>
      </c>
      <c r="D46" s="33">
        <f t="shared" ref="D46:Q46" si="6">SUM(D44:D45)</f>
        <v>277634</v>
      </c>
      <c r="E46" s="33">
        <f t="shared" si="6"/>
        <v>69199</v>
      </c>
      <c r="F46" s="225">
        <f t="shared" si="6"/>
        <v>105161</v>
      </c>
      <c r="G46" s="647">
        <f t="shared" si="6"/>
        <v>351461.67000000004</v>
      </c>
      <c r="H46" s="225">
        <f t="shared" si="6"/>
        <v>77960.34</v>
      </c>
      <c r="I46" s="225">
        <f t="shared" si="6"/>
        <v>208666.1</v>
      </c>
      <c r="J46" s="225">
        <f t="shared" si="6"/>
        <v>0</v>
      </c>
      <c r="K46" s="225">
        <f t="shared" si="6"/>
        <v>0</v>
      </c>
      <c r="L46" s="225">
        <f t="shared" si="6"/>
        <v>0</v>
      </c>
      <c r="M46" s="225">
        <f t="shared" si="6"/>
        <v>0</v>
      </c>
      <c r="N46" s="34">
        <f t="shared" si="6"/>
        <v>1284120.1099999999</v>
      </c>
      <c r="O46" s="34">
        <f t="shared" si="6"/>
        <v>1284120.1099999999</v>
      </c>
      <c r="P46" s="34">
        <f t="shared" si="6"/>
        <v>3145000</v>
      </c>
      <c r="Q46" s="34">
        <f t="shared" si="6"/>
        <v>0</v>
      </c>
      <c r="R46" s="36">
        <f>O46/P46</f>
        <v>0.40830528139904604</v>
      </c>
    </row>
    <row r="47" spans="1:18" s="210" customFormat="1" x14ac:dyDescent="0.25">
      <c r="A47" s="28"/>
      <c r="B47" s="643"/>
      <c r="C47" s="27"/>
      <c r="D47" s="27"/>
      <c r="E47" s="27"/>
      <c r="F47" s="222"/>
      <c r="G47" s="645"/>
      <c r="H47" s="222"/>
      <c r="I47" s="222"/>
      <c r="J47" s="222"/>
      <c r="K47" s="222"/>
      <c r="L47" s="222"/>
      <c r="M47" s="222"/>
      <c r="N47" s="29"/>
      <c r="O47" s="29"/>
      <c r="P47" s="29"/>
      <c r="Q47" s="29"/>
      <c r="R47" s="31"/>
    </row>
    <row r="48" spans="1:18" s="210" customFormat="1" ht="13" x14ac:dyDescent="0.3">
      <c r="A48" s="37" t="s">
        <v>121</v>
      </c>
      <c r="B48" s="643"/>
      <c r="C48" s="27"/>
      <c r="D48" s="27"/>
      <c r="E48" s="27"/>
      <c r="F48" s="222"/>
      <c r="G48" s="645"/>
      <c r="H48" s="222"/>
      <c r="I48" s="222"/>
      <c r="J48" s="222"/>
      <c r="K48" s="222"/>
      <c r="L48" s="222"/>
      <c r="M48" s="222"/>
      <c r="N48" s="29"/>
      <c r="O48" s="29"/>
      <c r="P48" s="29"/>
      <c r="Q48" s="29"/>
      <c r="R48" s="31"/>
    </row>
    <row r="49" spans="1:18" s="210" customFormat="1" ht="18.5" x14ac:dyDescent="0.35">
      <c r="A49" s="28" t="s">
        <v>259</v>
      </c>
      <c r="B49" s="643">
        <v>-2442</v>
      </c>
      <c r="C49" s="27">
        <v>5206</v>
      </c>
      <c r="D49" s="27">
        <v>5567</v>
      </c>
      <c r="E49" s="27">
        <v>5192</v>
      </c>
      <c r="F49" s="27">
        <v>1477870</v>
      </c>
      <c r="G49" s="645">
        <v>-1466838.8</v>
      </c>
      <c r="H49" s="27">
        <v>4590.09</v>
      </c>
      <c r="I49" s="27">
        <v>6066.5</v>
      </c>
      <c r="J49" s="27">
        <v>0</v>
      </c>
      <c r="K49" s="27">
        <v>0</v>
      </c>
      <c r="L49" s="27">
        <v>0</v>
      </c>
      <c r="M49" s="27">
        <v>0</v>
      </c>
      <c r="N49" s="29">
        <f>SUM(B49:M49)</f>
        <v>35210.78999999995</v>
      </c>
      <c r="O49" s="29">
        <f>SUM(B49:M49)</f>
        <v>35210.78999999995</v>
      </c>
      <c r="P49" s="40">
        <v>1613000</v>
      </c>
      <c r="Q49" s="40">
        <v>0</v>
      </c>
      <c r="R49" s="31">
        <f>O49/P49</f>
        <v>2.1829380037197737E-2</v>
      </c>
    </row>
    <row r="50" spans="1:18" s="210" customFormat="1" ht="13" x14ac:dyDescent="0.3">
      <c r="A50" s="32" t="s">
        <v>39</v>
      </c>
      <c r="B50" s="642">
        <f>SUM(B49)</f>
        <v>-2442</v>
      </c>
      <c r="C50" s="33">
        <f>SUM(C49)</f>
        <v>5206</v>
      </c>
      <c r="D50" s="33">
        <f t="shared" ref="D50:L50" si="7">SUM(D49)</f>
        <v>5567</v>
      </c>
      <c r="E50" s="33">
        <f t="shared" si="7"/>
        <v>5192</v>
      </c>
      <c r="F50" s="225">
        <f t="shared" si="7"/>
        <v>1477870</v>
      </c>
      <c r="G50" s="647">
        <f t="shared" si="7"/>
        <v>-1466838.8</v>
      </c>
      <c r="H50" s="225">
        <f t="shared" si="7"/>
        <v>4590.09</v>
      </c>
      <c r="I50" s="225">
        <f t="shared" si="7"/>
        <v>6066.5</v>
      </c>
      <c r="J50" s="225">
        <f t="shared" si="7"/>
        <v>0</v>
      </c>
      <c r="K50" s="225">
        <f t="shared" si="7"/>
        <v>0</v>
      </c>
      <c r="L50" s="225">
        <f t="shared" si="7"/>
        <v>0</v>
      </c>
      <c r="M50" s="225">
        <f>SUM(M49)</f>
        <v>0</v>
      </c>
      <c r="N50" s="34">
        <f>SUM(N49)</f>
        <v>35210.78999999995</v>
      </c>
      <c r="O50" s="34">
        <f>SUM(O49)</f>
        <v>35210.78999999995</v>
      </c>
      <c r="P50" s="34">
        <f>SUM(P49)</f>
        <v>1613000</v>
      </c>
      <c r="Q50" s="34">
        <f>SUM(Q49)</f>
        <v>0</v>
      </c>
      <c r="R50" s="35">
        <f>+O50/P50</f>
        <v>2.1829380037197737E-2</v>
      </c>
    </row>
    <row r="51" spans="1:18" s="210" customFormat="1" ht="13" x14ac:dyDescent="0.3">
      <c r="A51" s="37"/>
      <c r="B51" s="641"/>
      <c r="C51" s="27"/>
      <c r="D51" s="27"/>
      <c r="E51" s="27"/>
      <c r="F51" s="222"/>
      <c r="G51" s="645"/>
      <c r="H51" s="222"/>
      <c r="I51" s="222"/>
      <c r="J51" s="222"/>
      <c r="K51" s="222"/>
      <c r="L51" s="222"/>
      <c r="M51" s="222"/>
      <c r="N51" s="29"/>
      <c r="O51" s="29"/>
      <c r="P51" s="29"/>
      <c r="Q51" s="29"/>
      <c r="R51" s="31"/>
    </row>
    <row r="52" spans="1:18" s="210" customFormat="1" ht="13" x14ac:dyDescent="0.3">
      <c r="A52" s="350"/>
      <c r="B52" s="641"/>
      <c r="C52" s="41"/>
      <c r="D52" s="41"/>
      <c r="E52" s="41"/>
      <c r="F52" s="226"/>
      <c r="G52" s="648"/>
      <c r="H52" s="226"/>
      <c r="I52" s="226"/>
      <c r="J52" s="226"/>
      <c r="K52" s="226"/>
      <c r="L52" s="226"/>
      <c r="M52" s="222"/>
      <c r="N52" s="29"/>
      <c r="O52" s="29"/>
      <c r="P52" s="29"/>
      <c r="Q52" s="29"/>
      <c r="R52" s="38"/>
    </row>
    <row r="53" spans="1:18" ht="15" customHeight="1" thickBot="1" x14ac:dyDescent="0.35">
      <c r="A53" s="351" t="s">
        <v>26</v>
      </c>
      <c r="B53" s="644">
        <f t="shared" ref="B53:O53" si="8">B12+B18+B24+B32+B37+B41+B46+B50</f>
        <v>389260</v>
      </c>
      <c r="C53" s="42">
        <f t="shared" si="8"/>
        <v>484494</v>
      </c>
      <c r="D53" s="42">
        <f t="shared" si="8"/>
        <v>924368</v>
      </c>
      <c r="E53" s="42">
        <f t="shared" si="8"/>
        <v>325258</v>
      </c>
      <c r="F53" s="227">
        <f t="shared" si="8"/>
        <v>2168201.71</v>
      </c>
      <c r="G53" s="649">
        <f t="shared" si="8"/>
        <v>-666893.53</v>
      </c>
      <c r="H53" s="227">
        <f t="shared" si="8"/>
        <v>445660.71</v>
      </c>
      <c r="I53" s="227">
        <f t="shared" si="8"/>
        <v>717838.12</v>
      </c>
      <c r="J53" s="227">
        <f t="shared" si="8"/>
        <v>0</v>
      </c>
      <c r="K53" s="227">
        <f t="shared" si="8"/>
        <v>0</v>
      </c>
      <c r="L53" s="227">
        <f t="shared" si="8"/>
        <v>0</v>
      </c>
      <c r="M53" s="227">
        <f t="shared" si="8"/>
        <v>0</v>
      </c>
      <c r="N53" s="43">
        <f t="shared" si="8"/>
        <v>4788187.0099999988</v>
      </c>
      <c r="O53" s="43">
        <f t="shared" si="8"/>
        <v>4788187.0099999988</v>
      </c>
      <c r="P53" s="43">
        <f>P50+P46+P41+P37+P32+P24+P18+P12</f>
        <v>24211896</v>
      </c>
      <c r="Q53" s="43">
        <f>Q50+Q46+Q41+Q37+Q32+Q24+Q18+Q12</f>
        <v>0</v>
      </c>
      <c r="R53" s="44">
        <f>O53/P53</f>
        <v>0.19776175356114195</v>
      </c>
    </row>
    <row r="54" spans="1:18" ht="15" customHeight="1" thickTop="1" x14ac:dyDescent="0.3">
      <c r="A54" s="357"/>
      <c r="B54" s="639"/>
      <c r="C54" s="222"/>
      <c r="D54" s="222"/>
      <c r="E54" s="222"/>
      <c r="F54" s="222"/>
      <c r="G54" s="646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9"/>
    </row>
    <row r="55" spans="1:18" ht="10.5" customHeight="1" thickBot="1" x14ac:dyDescent="0.35">
      <c r="A55" s="358"/>
      <c r="B55" s="352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1"/>
      <c r="Q55" s="231"/>
      <c r="R55" s="232"/>
    </row>
    <row r="56" spans="1:18" x14ac:dyDescent="0.25">
      <c r="G56" s="552"/>
    </row>
    <row r="57" spans="1:18" ht="14" x14ac:dyDescent="0.3">
      <c r="A57" s="494" t="s">
        <v>25</v>
      </c>
    </row>
    <row r="58" spans="1:18" s="347" customFormat="1" ht="16" x14ac:dyDescent="0.3">
      <c r="A58" s="583" t="s">
        <v>279</v>
      </c>
      <c r="N58" s="584"/>
      <c r="O58" s="584"/>
    </row>
    <row r="59" spans="1:18" s="210" customFormat="1" ht="16.5" x14ac:dyDescent="0.3">
      <c r="A59" s="257" t="s">
        <v>255</v>
      </c>
      <c r="D59" s="235"/>
    </row>
    <row r="60" spans="1:18" ht="16.5" x14ac:dyDescent="0.3">
      <c r="A60" s="257" t="s">
        <v>257</v>
      </c>
      <c r="B60" s="210"/>
      <c r="C60" s="210"/>
      <c r="D60" s="210"/>
      <c r="E60" s="210"/>
      <c r="F60" s="210"/>
      <c r="G60" s="210"/>
      <c r="H60" s="210"/>
      <c r="I60" s="210"/>
      <c r="J60" s="210"/>
      <c r="M60" s="236"/>
    </row>
    <row r="61" spans="1:18" ht="16.5" x14ac:dyDescent="0.3">
      <c r="A61" s="257" t="s">
        <v>355</v>
      </c>
      <c r="B61" s="210"/>
      <c r="C61" s="210"/>
      <c r="D61" s="210"/>
      <c r="E61" s="210"/>
      <c r="F61" s="210"/>
      <c r="G61" s="210"/>
      <c r="H61" s="210"/>
      <c r="I61" s="210"/>
      <c r="J61" s="210"/>
      <c r="M61" s="236"/>
    </row>
    <row r="62" spans="1:18" ht="16.5" x14ac:dyDescent="0.3">
      <c r="A62" s="257"/>
      <c r="B62" s="210"/>
      <c r="C62" s="210"/>
      <c r="D62" s="210"/>
      <c r="E62" s="210"/>
      <c r="F62" s="210"/>
      <c r="G62" s="210"/>
      <c r="H62" s="210"/>
      <c r="I62" s="210"/>
      <c r="J62" s="210"/>
      <c r="M62" s="236"/>
    </row>
    <row r="63" spans="1:18" ht="14" x14ac:dyDescent="0.25">
      <c r="A63" s="492" t="s">
        <v>256</v>
      </c>
      <c r="B63" s="210"/>
      <c r="C63" s="210"/>
      <c r="D63" s="237"/>
      <c r="E63" s="238"/>
      <c r="F63" s="236"/>
    </row>
    <row r="64" spans="1:18" x14ac:dyDescent="0.25">
      <c r="D64" s="237"/>
      <c r="E64" s="238"/>
      <c r="F64" s="236"/>
    </row>
    <row r="65" spans="4:17" x14ac:dyDescent="0.25">
      <c r="D65" s="237"/>
      <c r="E65" s="238"/>
      <c r="F65" s="236"/>
    </row>
    <row r="66" spans="4:17" x14ac:dyDescent="0.25">
      <c r="D66" s="237"/>
      <c r="E66" s="238"/>
      <c r="F66" s="236"/>
    </row>
    <row r="67" spans="4:17" x14ac:dyDescent="0.25">
      <c r="D67" s="239"/>
      <c r="E67" s="240"/>
    </row>
    <row r="68" spans="4:17" x14ac:dyDescent="0.25">
      <c r="D68" s="241"/>
      <c r="E68" s="238"/>
      <c r="F68" s="236"/>
    </row>
    <row r="69" spans="4:17" x14ac:dyDescent="0.25">
      <c r="D69" s="241"/>
      <c r="E69" s="238"/>
      <c r="F69" s="236"/>
      <c r="P69" s="228"/>
      <c r="Q69" s="228"/>
    </row>
    <row r="70" spans="4:17" x14ac:dyDescent="0.25">
      <c r="D70" s="241"/>
      <c r="E70" s="238"/>
      <c r="F70" s="236"/>
      <c r="P70" s="228"/>
      <c r="Q70" s="228"/>
    </row>
    <row r="71" spans="4:17" x14ac:dyDescent="0.25">
      <c r="D71" s="241"/>
      <c r="E71" s="238"/>
      <c r="F71" s="236"/>
      <c r="P71" s="228"/>
      <c r="Q71" s="228"/>
    </row>
    <row r="72" spans="4:17" x14ac:dyDescent="0.25">
      <c r="D72" s="241"/>
      <c r="E72" s="238"/>
      <c r="F72" s="236"/>
      <c r="P72" s="228"/>
      <c r="Q72" s="228"/>
    </row>
    <row r="73" spans="4:17" x14ac:dyDescent="0.25">
      <c r="D73" s="239"/>
      <c r="E73" s="242"/>
      <c r="F73" s="236"/>
      <c r="P73" s="228"/>
      <c r="Q73" s="228"/>
    </row>
  </sheetData>
  <printOptions horizontalCentered="1"/>
  <pageMargins left="0" right="0" top="0.55000000000000004" bottom="0.17" header="0.3" footer="0.15"/>
  <pageSetup paperSize="17" scale="70" orientation="landscape" cellComments="atEnd" r:id="rId1"/>
  <headerFooter alignWithMargins="0">
    <oddHeader xml:space="preserve">&amp;C&amp;"Arial,Bold"
</oddHeader>
    <oddFooter>&amp;Rpage 5 of 12
&amp;A
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5"/>
  <sheetViews>
    <sheetView topLeftCell="A7" workbookViewId="0">
      <selection activeCell="B32" sqref="B32"/>
    </sheetView>
  </sheetViews>
  <sheetFormatPr defaultColWidth="9.1796875" defaultRowHeight="12.5" x14ac:dyDescent="0.25"/>
  <cols>
    <col min="1" max="1" width="60" style="228" customWidth="1"/>
    <col min="2" max="2" width="13" style="228" customWidth="1"/>
    <col min="3" max="3" width="11.453125" style="228" customWidth="1"/>
    <col min="4" max="4" width="15.54296875" style="228" customWidth="1"/>
    <col min="5" max="5" width="12" style="228" customWidth="1"/>
    <col min="6" max="6" width="10.7265625" style="228" customWidth="1"/>
    <col min="7" max="7" width="11" style="228" customWidth="1"/>
    <col min="8" max="9" width="11.7265625" style="228" bestFit="1" customWidth="1"/>
    <col min="10" max="10" width="12" style="228" customWidth="1"/>
    <col min="11" max="11" width="10.7265625" style="228" customWidth="1"/>
    <col min="12" max="12" width="11.81640625" style="228" customWidth="1"/>
    <col min="13" max="13" width="11.7265625" style="228" customWidth="1"/>
    <col min="14" max="14" width="16" style="228" customWidth="1"/>
    <col min="15" max="16384" width="9.1796875" style="228"/>
  </cols>
  <sheetData>
    <row r="2" spans="1:14" s="210" customFormat="1" ht="13" x14ac:dyDescent="0.3">
      <c r="A2" s="209"/>
      <c r="G2" s="261" t="s">
        <v>222</v>
      </c>
    </row>
    <row r="3" spans="1:14" s="210" customFormat="1" ht="13" x14ac:dyDescent="0.3">
      <c r="A3" s="209"/>
      <c r="D3" s="233"/>
      <c r="G3" s="465" t="s">
        <v>234</v>
      </c>
    </row>
    <row r="4" spans="1:14" s="210" customFormat="1" ht="13" x14ac:dyDescent="0.3">
      <c r="A4" s="209"/>
      <c r="F4" s="347"/>
      <c r="G4" s="468" t="str">
        <f>'Program MW '!H3</f>
        <v>August 2017</v>
      </c>
      <c r="H4" s="347"/>
      <c r="I4" s="347"/>
    </row>
    <row r="5" spans="1:14" s="210" customFormat="1" ht="13" x14ac:dyDescent="0.3">
      <c r="A5" s="209"/>
      <c r="B5" s="347"/>
      <c r="C5" s="347"/>
      <c r="D5" s="347"/>
    </row>
    <row r="6" spans="1:14" s="210" customFormat="1" ht="13" thickBot="1" x14ac:dyDescent="0.3"/>
    <row r="7" spans="1:14" s="210" customFormat="1" ht="13" x14ac:dyDescent="0.3">
      <c r="A7" s="21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3"/>
      <c r="N7" s="214"/>
    </row>
    <row r="8" spans="1:14" s="210" customFormat="1" ht="7.5" customHeight="1" x14ac:dyDescent="0.3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7"/>
      <c r="N8" s="218"/>
    </row>
    <row r="9" spans="1:14" s="210" customFormat="1" ht="57" customHeight="1" x14ac:dyDescent="0.3">
      <c r="A9" s="219" t="s">
        <v>18</v>
      </c>
      <c r="B9" s="221" t="s">
        <v>0</v>
      </c>
      <c r="C9" s="221" t="s">
        <v>1</v>
      </c>
      <c r="D9" s="221" t="s">
        <v>2</v>
      </c>
      <c r="E9" s="221" t="s">
        <v>3</v>
      </c>
      <c r="F9" s="221" t="s">
        <v>4</v>
      </c>
      <c r="G9" s="221" t="s">
        <v>5</v>
      </c>
      <c r="H9" s="221" t="s">
        <v>6</v>
      </c>
      <c r="I9" s="256" t="s">
        <v>42</v>
      </c>
      <c r="J9" s="256" t="s">
        <v>8</v>
      </c>
      <c r="K9" s="221" t="s">
        <v>9</v>
      </c>
      <c r="L9" s="221" t="s">
        <v>10</v>
      </c>
      <c r="M9" s="221" t="s">
        <v>11</v>
      </c>
      <c r="N9" s="220" t="s">
        <v>192</v>
      </c>
    </row>
    <row r="10" spans="1:14" s="210" customFormat="1" ht="15" customHeight="1" x14ac:dyDescent="0.3">
      <c r="A10" s="28" t="s">
        <v>348</v>
      </c>
      <c r="B10" s="585">
        <v>3262</v>
      </c>
      <c r="C10" s="585">
        <v>-1226</v>
      </c>
      <c r="D10" s="585">
        <v>-158</v>
      </c>
      <c r="E10" s="585">
        <v>-295</v>
      </c>
      <c r="F10" s="585">
        <v>0</v>
      </c>
      <c r="G10" s="585">
        <v>0</v>
      </c>
      <c r="H10" s="585">
        <v>0</v>
      </c>
      <c r="I10" s="585">
        <v>-133.69</v>
      </c>
      <c r="J10" s="585">
        <v>0</v>
      </c>
      <c r="K10" s="585">
        <v>0</v>
      </c>
      <c r="L10" s="585">
        <v>0</v>
      </c>
      <c r="M10" s="570">
        <v>0</v>
      </c>
      <c r="N10" s="590">
        <f>SUM(B10:M10)</f>
        <v>1449.31</v>
      </c>
    </row>
    <row r="11" spans="1:14" s="210" customFormat="1" ht="13" x14ac:dyDescent="0.3">
      <c r="A11" s="32" t="s">
        <v>29</v>
      </c>
      <c r="B11" s="586">
        <f>B10</f>
        <v>3262</v>
      </c>
      <c r="C11" s="586">
        <f t="shared" ref="C11:M11" si="0">C10</f>
        <v>-1226</v>
      </c>
      <c r="D11" s="586">
        <f t="shared" si="0"/>
        <v>-158</v>
      </c>
      <c r="E11" s="586">
        <f t="shared" si="0"/>
        <v>-295</v>
      </c>
      <c r="F11" s="586">
        <f t="shared" si="0"/>
        <v>0</v>
      </c>
      <c r="G11" s="586">
        <f t="shared" si="0"/>
        <v>0</v>
      </c>
      <c r="H11" s="586">
        <f t="shared" si="0"/>
        <v>0</v>
      </c>
      <c r="I11" s="586">
        <f t="shared" si="0"/>
        <v>-133.69</v>
      </c>
      <c r="J11" s="586">
        <f t="shared" si="0"/>
        <v>0</v>
      </c>
      <c r="K11" s="586">
        <f t="shared" si="0"/>
        <v>0</v>
      </c>
      <c r="L11" s="586">
        <f t="shared" si="0"/>
        <v>0</v>
      </c>
      <c r="M11" s="586">
        <f t="shared" si="0"/>
        <v>0</v>
      </c>
      <c r="N11" s="585">
        <f>SUM(B11:M11)</f>
        <v>1449.31</v>
      </c>
    </row>
    <row r="12" spans="1:14" s="210" customFormat="1" ht="13" x14ac:dyDescent="0.3">
      <c r="A12" s="37"/>
      <c r="B12" s="587"/>
      <c r="C12" s="570"/>
      <c r="D12" s="570"/>
      <c r="E12" s="570"/>
      <c r="F12" s="569"/>
      <c r="G12" s="570"/>
      <c r="H12" s="569"/>
      <c r="I12" s="569"/>
      <c r="J12" s="569"/>
      <c r="K12" s="569"/>
      <c r="L12" s="569"/>
      <c r="M12" s="569"/>
      <c r="N12" s="590"/>
    </row>
    <row r="13" spans="1:14" s="210" customFormat="1" ht="15" x14ac:dyDescent="0.3">
      <c r="A13" s="466" t="s">
        <v>347</v>
      </c>
      <c r="B13" s="585">
        <v>1764.02</v>
      </c>
      <c r="C13" s="585">
        <v>-1168.8800000000001</v>
      </c>
      <c r="D13" s="585">
        <v>19313</v>
      </c>
      <c r="E13" s="585">
        <v>2896</v>
      </c>
      <c r="F13" s="585">
        <v>0</v>
      </c>
      <c r="G13" s="585">
        <v>0</v>
      </c>
      <c r="H13" s="585">
        <v>0</v>
      </c>
      <c r="I13" s="585">
        <v>0</v>
      </c>
      <c r="J13" s="585">
        <v>0</v>
      </c>
      <c r="K13" s="585">
        <v>0</v>
      </c>
      <c r="L13" s="585">
        <v>0</v>
      </c>
      <c r="M13" s="585">
        <v>0</v>
      </c>
      <c r="N13" s="585">
        <f>SUM(B13:M13)</f>
        <v>22804.14</v>
      </c>
    </row>
    <row r="14" spans="1:14" s="210" customFormat="1" ht="13" x14ac:dyDescent="0.3">
      <c r="A14" s="79" t="s">
        <v>35</v>
      </c>
      <c r="B14" s="585">
        <f>B13</f>
        <v>1764.02</v>
      </c>
      <c r="C14" s="585">
        <f>C13</f>
        <v>-1168.8800000000001</v>
      </c>
      <c r="D14" s="585">
        <f t="shared" ref="D14:M14" si="1">D13</f>
        <v>19313</v>
      </c>
      <c r="E14" s="585">
        <f t="shared" si="1"/>
        <v>2896</v>
      </c>
      <c r="F14" s="585">
        <f t="shared" si="1"/>
        <v>0</v>
      </c>
      <c r="G14" s="585">
        <f t="shared" si="1"/>
        <v>0</v>
      </c>
      <c r="H14" s="585">
        <f t="shared" si="1"/>
        <v>0</v>
      </c>
      <c r="I14" s="585">
        <f t="shared" si="1"/>
        <v>0</v>
      </c>
      <c r="J14" s="585">
        <f t="shared" si="1"/>
        <v>0</v>
      </c>
      <c r="K14" s="585">
        <f t="shared" si="1"/>
        <v>0</v>
      </c>
      <c r="L14" s="585">
        <f t="shared" si="1"/>
        <v>0</v>
      </c>
      <c r="M14" s="585">
        <f t="shared" si="1"/>
        <v>0</v>
      </c>
      <c r="N14" s="585">
        <f>N13</f>
        <v>22804.14</v>
      </c>
    </row>
    <row r="15" spans="1:14" x14ac:dyDescent="0.25">
      <c r="A15" s="467"/>
      <c r="B15" s="588"/>
      <c r="C15" s="588"/>
      <c r="D15" s="588"/>
      <c r="E15" s="588"/>
      <c r="F15" s="588"/>
      <c r="G15" s="588"/>
      <c r="H15" s="588"/>
      <c r="I15" s="588"/>
      <c r="J15" s="588"/>
      <c r="K15" s="588"/>
      <c r="L15" s="588"/>
      <c r="M15" s="588"/>
      <c r="N15" s="591"/>
    </row>
    <row r="16" spans="1:14" ht="15" customHeight="1" thickBot="1" x14ac:dyDescent="0.35">
      <c r="A16" s="351" t="s">
        <v>26</v>
      </c>
      <c r="B16" s="589">
        <f>B14+B11</f>
        <v>5026.0200000000004</v>
      </c>
      <c r="C16" s="589">
        <f t="shared" ref="C16:M16" si="2">C14+C11</f>
        <v>-2394.88</v>
      </c>
      <c r="D16" s="589">
        <f t="shared" si="2"/>
        <v>19155</v>
      </c>
      <c r="E16" s="589">
        <f t="shared" si="2"/>
        <v>2601</v>
      </c>
      <c r="F16" s="589">
        <f t="shared" si="2"/>
        <v>0</v>
      </c>
      <c r="G16" s="589">
        <f t="shared" si="2"/>
        <v>0</v>
      </c>
      <c r="H16" s="589">
        <f t="shared" si="2"/>
        <v>0</v>
      </c>
      <c r="I16" s="589">
        <f t="shared" si="2"/>
        <v>-133.69</v>
      </c>
      <c r="J16" s="589">
        <f t="shared" si="2"/>
        <v>0</v>
      </c>
      <c r="K16" s="589">
        <f t="shared" si="2"/>
        <v>0</v>
      </c>
      <c r="L16" s="589">
        <f t="shared" si="2"/>
        <v>0</v>
      </c>
      <c r="M16" s="589">
        <f t="shared" si="2"/>
        <v>0</v>
      </c>
      <c r="N16" s="592">
        <f>N11+N14</f>
        <v>24253.45</v>
      </c>
    </row>
    <row r="17" spans="1:14" ht="10.5" customHeight="1" thickTop="1" thickBot="1" x14ac:dyDescent="0.35">
      <c r="A17" s="358"/>
      <c r="B17" s="352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464"/>
    </row>
    <row r="19" spans="1:14" ht="13" x14ac:dyDescent="0.3">
      <c r="A19" s="356" t="s">
        <v>25</v>
      </c>
    </row>
    <row r="20" spans="1:14" s="210" customFormat="1" ht="15" x14ac:dyDescent="0.25">
      <c r="A20" s="469" t="s">
        <v>346</v>
      </c>
      <c r="N20" s="233"/>
    </row>
    <row r="21" spans="1:14" s="210" customFormat="1" ht="14.5" x14ac:dyDescent="0.25">
      <c r="A21" s="469"/>
      <c r="N21" s="233"/>
    </row>
    <row r="22" spans="1:14" s="210" customFormat="1" ht="13" x14ac:dyDescent="0.25">
      <c r="A22" s="493" t="s">
        <v>256</v>
      </c>
      <c r="N22" s="233"/>
    </row>
    <row r="23" spans="1:14" s="210" customFormat="1" ht="16.5" x14ac:dyDescent="0.3">
      <c r="A23" s="257"/>
      <c r="D23" s="235"/>
    </row>
    <row r="24" spans="1:14" x14ac:dyDescent="0.25">
      <c r="A24" s="234"/>
      <c r="B24" s="210"/>
      <c r="C24" s="210"/>
      <c r="D24" s="210"/>
      <c r="E24" s="210"/>
      <c r="F24" s="210"/>
      <c r="G24" s="210"/>
      <c r="H24" s="210"/>
      <c r="I24" s="210"/>
      <c r="J24" s="210"/>
      <c r="M24" s="236"/>
    </row>
    <row r="25" spans="1:14" x14ac:dyDescent="0.25">
      <c r="A25" s="234"/>
      <c r="B25" s="210"/>
      <c r="C25" s="210"/>
      <c r="D25" s="237"/>
      <c r="E25" s="238"/>
      <c r="F25" s="236"/>
    </row>
    <row r="26" spans="1:14" x14ac:dyDescent="0.25">
      <c r="D26" s="237"/>
      <c r="E26" s="238"/>
      <c r="F26" s="236"/>
    </row>
    <row r="27" spans="1:14" x14ac:dyDescent="0.25">
      <c r="D27" s="237"/>
      <c r="E27" s="238"/>
      <c r="F27" s="236"/>
    </row>
    <row r="28" spans="1:14" x14ac:dyDescent="0.25">
      <c r="D28" s="237"/>
      <c r="E28" s="238"/>
      <c r="F28" s="236"/>
    </row>
    <row r="29" spans="1:14" x14ac:dyDescent="0.25">
      <c r="D29" s="239"/>
      <c r="E29" s="240"/>
    </row>
    <row r="30" spans="1:14" x14ac:dyDescent="0.25">
      <c r="D30" s="241"/>
      <c r="E30" s="238"/>
      <c r="F30" s="236"/>
    </row>
    <row r="31" spans="1:14" x14ac:dyDescent="0.25">
      <c r="D31" s="241"/>
      <c r="E31" s="238"/>
      <c r="F31" s="236"/>
    </row>
    <row r="32" spans="1:14" x14ac:dyDescent="0.25">
      <c r="D32" s="241"/>
      <c r="E32" s="238"/>
      <c r="F32" s="236"/>
    </row>
    <row r="33" spans="4:6" x14ac:dyDescent="0.25">
      <c r="D33" s="241"/>
      <c r="E33" s="238"/>
      <c r="F33" s="236"/>
    </row>
    <row r="34" spans="4:6" x14ac:dyDescent="0.25">
      <c r="D34" s="241"/>
      <c r="E34" s="238"/>
      <c r="F34" s="236"/>
    </row>
    <row r="35" spans="4:6" x14ac:dyDescent="0.25">
      <c r="D35" s="239"/>
      <c r="E35" s="242"/>
      <c r="F35" s="236"/>
    </row>
  </sheetData>
  <pageMargins left="0.7" right="0.7" top="0.75" bottom="0.75" header="0.3" footer="0.3"/>
  <pageSetup paperSize="5" scale="74" orientation="landscape" r:id="rId1"/>
  <headerFooter>
    <oddFooter>&amp;Rpage 6 of 12
&amp;A
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P66"/>
  <sheetViews>
    <sheetView topLeftCell="A31" zoomScaleNormal="100" workbookViewId="0">
      <pane xSplit="1" topLeftCell="B1" activePane="topRight" state="frozen"/>
      <selection activeCell="B32" sqref="B32"/>
      <selection pane="topRight" activeCell="B32" sqref="B32"/>
    </sheetView>
  </sheetViews>
  <sheetFormatPr defaultRowHeight="12" x14ac:dyDescent="0.3"/>
  <cols>
    <col min="1" max="1" width="70" style="392" customWidth="1"/>
    <col min="2" max="3" width="12.7265625" style="392" customWidth="1"/>
    <col min="4" max="4" width="15.54296875" style="392" customWidth="1"/>
    <col min="5" max="10" width="12.7265625" style="392" customWidth="1"/>
    <col min="11" max="11" width="13" style="392" customWidth="1"/>
    <col min="12" max="12" width="12.7265625" style="370" customWidth="1"/>
    <col min="13" max="13" width="12.7265625" style="392" customWidth="1"/>
    <col min="14" max="14" width="11.81640625" style="371" customWidth="1"/>
    <col min="15" max="15" width="13.26953125" style="371" hidden="1" customWidth="1"/>
    <col min="16" max="16" width="11.7265625" style="371" customWidth="1"/>
    <col min="17" max="255" width="8.7265625" style="371"/>
    <col min="256" max="256" width="70" style="371" customWidth="1"/>
    <col min="257" max="268" width="12.7265625" style="371" customWidth="1"/>
    <col min="269" max="269" width="11" style="371" customWidth="1"/>
    <col min="270" max="270" width="0" style="371" hidden="1" customWidth="1"/>
    <col min="271" max="272" width="11.7265625" style="371" customWidth="1"/>
    <col min="273" max="511" width="8.7265625" style="371"/>
    <col min="512" max="512" width="70" style="371" customWidth="1"/>
    <col min="513" max="524" width="12.7265625" style="371" customWidth="1"/>
    <col min="525" max="525" width="11" style="371" customWidth="1"/>
    <col min="526" max="526" width="0" style="371" hidden="1" customWidth="1"/>
    <col min="527" max="528" width="11.7265625" style="371" customWidth="1"/>
    <col min="529" max="767" width="8.7265625" style="371"/>
    <col min="768" max="768" width="70" style="371" customWidth="1"/>
    <col min="769" max="780" width="12.7265625" style="371" customWidth="1"/>
    <col min="781" max="781" width="11" style="371" customWidth="1"/>
    <col min="782" max="782" width="0" style="371" hidden="1" customWidth="1"/>
    <col min="783" max="784" width="11.7265625" style="371" customWidth="1"/>
    <col min="785" max="1023" width="8.7265625" style="371"/>
    <col min="1024" max="1024" width="70" style="371" customWidth="1"/>
    <col min="1025" max="1036" width="12.7265625" style="371" customWidth="1"/>
    <col min="1037" max="1037" width="11" style="371" customWidth="1"/>
    <col min="1038" max="1038" width="0" style="371" hidden="1" customWidth="1"/>
    <col min="1039" max="1040" width="11.7265625" style="371" customWidth="1"/>
    <col min="1041" max="1279" width="8.7265625" style="371"/>
    <col min="1280" max="1280" width="70" style="371" customWidth="1"/>
    <col min="1281" max="1292" width="12.7265625" style="371" customWidth="1"/>
    <col min="1293" max="1293" width="11" style="371" customWidth="1"/>
    <col min="1294" max="1294" width="0" style="371" hidden="1" customWidth="1"/>
    <col min="1295" max="1296" width="11.7265625" style="371" customWidth="1"/>
    <col min="1297" max="1535" width="8.7265625" style="371"/>
    <col min="1536" max="1536" width="70" style="371" customWidth="1"/>
    <col min="1537" max="1548" width="12.7265625" style="371" customWidth="1"/>
    <col min="1549" max="1549" width="11" style="371" customWidth="1"/>
    <col min="1550" max="1550" width="0" style="371" hidden="1" customWidth="1"/>
    <col min="1551" max="1552" width="11.7265625" style="371" customWidth="1"/>
    <col min="1553" max="1791" width="8.7265625" style="371"/>
    <col min="1792" max="1792" width="70" style="371" customWidth="1"/>
    <col min="1793" max="1804" width="12.7265625" style="371" customWidth="1"/>
    <col min="1805" max="1805" width="11" style="371" customWidth="1"/>
    <col min="1806" max="1806" width="0" style="371" hidden="1" customWidth="1"/>
    <col min="1807" max="1808" width="11.7265625" style="371" customWidth="1"/>
    <col min="1809" max="2047" width="8.7265625" style="371"/>
    <col min="2048" max="2048" width="70" style="371" customWidth="1"/>
    <col min="2049" max="2060" width="12.7265625" style="371" customWidth="1"/>
    <col min="2061" max="2061" width="11" style="371" customWidth="1"/>
    <col min="2062" max="2062" width="0" style="371" hidden="1" customWidth="1"/>
    <col min="2063" max="2064" width="11.7265625" style="371" customWidth="1"/>
    <col min="2065" max="2303" width="8.7265625" style="371"/>
    <col min="2304" max="2304" width="70" style="371" customWidth="1"/>
    <col min="2305" max="2316" width="12.7265625" style="371" customWidth="1"/>
    <col min="2317" max="2317" width="11" style="371" customWidth="1"/>
    <col min="2318" max="2318" width="0" style="371" hidden="1" customWidth="1"/>
    <col min="2319" max="2320" width="11.7265625" style="371" customWidth="1"/>
    <col min="2321" max="2559" width="8.7265625" style="371"/>
    <col min="2560" max="2560" width="70" style="371" customWidth="1"/>
    <col min="2561" max="2572" width="12.7265625" style="371" customWidth="1"/>
    <col min="2573" max="2573" width="11" style="371" customWidth="1"/>
    <col min="2574" max="2574" width="0" style="371" hidden="1" customWidth="1"/>
    <col min="2575" max="2576" width="11.7265625" style="371" customWidth="1"/>
    <col min="2577" max="2815" width="8.7265625" style="371"/>
    <col min="2816" max="2816" width="70" style="371" customWidth="1"/>
    <col min="2817" max="2828" width="12.7265625" style="371" customWidth="1"/>
    <col min="2829" max="2829" width="11" style="371" customWidth="1"/>
    <col min="2830" max="2830" width="0" style="371" hidden="1" customWidth="1"/>
    <col min="2831" max="2832" width="11.7265625" style="371" customWidth="1"/>
    <col min="2833" max="3071" width="8.7265625" style="371"/>
    <col min="3072" max="3072" width="70" style="371" customWidth="1"/>
    <col min="3073" max="3084" width="12.7265625" style="371" customWidth="1"/>
    <col min="3085" max="3085" width="11" style="371" customWidth="1"/>
    <col min="3086" max="3086" width="0" style="371" hidden="1" customWidth="1"/>
    <col min="3087" max="3088" width="11.7265625" style="371" customWidth="1"/>
    <col min="3089" max="3327" width="8.7265625" style="371"/>
    <col min="3328" max="3328" width="70" style="371" customWidth="1"/>
    <col min="3329" max="3340" width="12.7265625" style="371" customWidth="1"/>
    <col min="3341" max="3341" width="11" style="371" customWidth="1"/>
    <col min="3342" max="3342" width="0" style="371" hidden="1" customWidth="1"/>
    <col min="3343" max="3344" width="11.7265625" style="371" customWidth="1"/>
    <col min="3345" max="3583" width="8.7265625" style="371"/>
    <col min="3584" max="3584" width="70" style="371" customWidth="1"/>
    <col min="3585" max="3596" width="12.7265625" style="371" customWidth="1"/>
    <col min="3597" max="3597" width="11" style="371" customWidth="1"/>
    <col min="3598" max="3598" width="0" style="371" hidden="1" customWidth="1"/>
    <col min="3599" max="3600" width="11.7265625" style="371" customWidth="1"/>
    <col min="3601" max="3839" width="8.7265625" style="371"/>
    <col min="3840" max="3840" width="70" style="371" customWidth="1"/>
    <col min="3841" max="3852" width="12.7265625" style="371" customWidth="1"/>
    <col min="3853" max="3853" width="11" style="371" customWidth="1"/>
    <col min="3854" max="3854" width="0" style="371" hidden="1" customWidth="1"/>
    <col min="3855" max="3856" width="11.7265625" style="371" customWidth="1"/>
    <col min="3857" max="4095" width="8.7265625" style="371"/>
    <col min="4096" max="4096" width="70" style="371" customWidth="1"/>
    <col min="4097" max="4108" width="12.7265625" style="371" customWidth="1"/>
    <col min="4109" max="4109" width="11" style="371" customWidth="1"/>
    <col min="4110" max="4110" width="0" style="371" hidden="1" customWidth="1"/>
    <col min="4111" max="4112" width="11.7265625" style="371" customWidth="1"/>
    <col min="4113" max="4351" width="8.7265625" style="371"/>
    <col min="4352" max="4352" width="70" style="371" customWidth="1"/>
    <col min="4353" max="4364" width="12.7265625" style="371" customWidth="1"/>
    <col min="4365" max="4365" width="11" style="371" customWidth="1"/>
    <col min="4366" max="4366" width="0" style="371" hidden="1" customWidth="1"/>
    <col min="4367" max="4368" width="11.7265625" style="371" customWidth="1"/>
    <col min="4369" max="4607" width="8.7265625" style="371"/>
    <col min="4608" max="4608" width="70" style="371" customWidth="1"/>
    <col min="4609" max="4620" width="12.7265625" style="371" customWidth="1"/>
    <col min="4621" max="4621" width="11" style="371" customWidth="1"/>
    <col min="4622" max="4622" width="0" style="371" hidden="1" customWidth="1"/>
    <col min="4623" max="4624" width="11.7265625" style="371" customWidth="1"/>
    <col min="4625" max="4863" width="8.7265625" style="371"/>
    <col min="4864" max="4864" width="70" style="371" customWidth="1"/>
    <col min="4865" max="4876" width="12.7265625" style="371" customWidth="1"/>
    <col min="4877" max="4877" width="11" style="371" customWidth="1"/>
    <col min="4878" max="4878" width="0" style="371" hidden="1" customWidth="1"/>
    <col min="4879" max="4880" width="11.7265625" style="371" customWidth="1"/>
    <col min="4881" max="5119" width="8.7265625" style="371"/>
    <col min="5120" max="5120" width="70" style="371" customWidth="1"/>
    <col min="5121" max="5132" width="12.7265625" style="371" customWidth="1"/>
    <col min="5133" max="5133" width="11" style="371" customWidth="1"/>
    <col min="5134" max="5134" width="0" style="371" hidden="1" customWidth="1"/>
    <col min="5135" max="5136" width="11.7265625" style="371" customWidth="1"/>
    <col min="5137" max="5375" width="8.7265625" style="371"/>
    <col min="5376" max="5376" width="70" style="371" customWidth="1"/>
    <col min="5377" max="5388" width="12.7265625" style="371" customWidth="1"/>
    <col min="5389" max="5389" width="11" style="371" customWidth="1"/>
    <col min="5390" max="5390" width="0" style="371" hidden="1" customWidth="1"/>
    <col min="5391" max="5392" width="11.7265625" style="371" customWidth="1"/>
    <col min="5393" max="5631" width="8.7265625" style="371"/>
    <col min="5632" max="5632" width="70" style="371" customWidth="1"/>
    <col min="5633" max="5644" width="12.7265625" style="371" customWidth="1"/>
    <col min="5645" max="5645" width="11" style="371" customWidth="1"/>
    <col min="5646" max="5646" width="0" style="371" hidden="1" customWidth="1"/>
    <col min="5647" max="5648" width="11.7265625" style="371" customWidth="1"/>
    <col min="5649" max="5887" width="8.7265625" style="371"/>
    <col min="5888" max="5888" width="70" style="371" customWidth="1"/>
    <col min="5889" max="5900" width="12.7265625" style="371" customWidth="1"/>
    <col min="5901" max="5901" width="11" style="371" customWidth="1"/>
    <col min="5902" max="5902" width="0" style="371" hidden="1" customWidth="1"/>
    <col min="5903" max="5904" width="11.7265625" style="371" customWidth="1"/>
    <col min="5905" max="6143" width="8.7265625" style="371"/>
    <col min="6144" max="6144" width="70" style="371" customWidth="1"/>
    <col min="6145" max="6156" width="12.7265625" style="371" customWidth="1"/>
    <col min="6157" max="6157" width="11" style="371" customWidth="1"/>
    <col min="6158" max="6158" width="0" style="371" hidden="1" customWidth="1"/>
    <col min="6159" max="6160" width="11.7265625" style="371" customWidth="1"/>
    <col min="6161" max="6399" width="8.7265625" style="371"/>
    <col min="6400" max="6400" width="70" style="371" customWidth="1"/>
    <col min="6401" max="6412" width="12.7265625" style="371" customWidth="1"/>
    <col min="6413" max="6413" width="11" style="371" customWidth="1"/>
    <col min="6414" max="6414" width="0" style="371" hidden="1" customWidth="1"/>
    <col min="6415" max="6416" width="11.7265625" style="371" customWidth="1"/>
    <col min="6417" max="6655" width="8.7265625" style="371"/>
    <col min="6656" max="6656" width="70" style="371" customWidth="1"/>
    <col min="6657" max="6668" width="12.7265625" style="371" customWidth="1"/>
    <col min="6669" max="6669" width="11" style="371" customWidth="1"/>
    <col min="6670" max="6670" width="0" style="371" hidden="1" customWidth="1"/>
    <col min="6671" max="6672" width="11.7265625" style="371" customWidth="1"/>
    <col min="6673" max="6911" width="8.7265625" style="371"/>
    <col min="6912" max="6912" width="70" style="371" customWidth="1"/>
    <col min="6913" max="6924" width="12.7265625" style="371" customWidth="1"/>
    <col min="6925" max="6925" width="11" style="371" customWidth="1"/>
    <col min="6926" max="6926" width="0" style="371" hidden="1" customWidth="1"/>
    <col min="6927" max="6928" width="11.7265625" style="371" customWidth="1"/>
    <col min="6929" max="7167" width="8.7265625" style="371"/>
    <col min="7168" max="7168" width="70" style="371" customWidth="1"/>
    <col min="7169" max="7180" width="12.7265625" style="371" customWidth="1"/>
    <col min="7181" max="7181" width="11" style="371" customWidth="1"/>
    <col min="7182" max="7182" width="0" style="371" hidden="1" customWidth="1"/>
    <col min="7183" max="7184" width="11.7265625" style="371" customWidth="1"/>
    <col min="7185" max="7423" width="8.7265625" style="371"/>
    <col min="7424" max="7424" width="70" style="371" customWidth="1"/>
    <col min="7425" max="7436" width="12.7265625" style="371" customWidth="1"/>
    <col min="7437" max="7437" width="11" style="371" customWidth="1"/>
    <col min="7438" max="7438" width="0" style="371" hidden="1" customWidth="1"/>
    <col min="7439" max="7440" width="11.7265625" style="371" customWidth="1"/>
    <col min="7441" max="7679" width="8.7265625" style="371"/>
    <col min="7680" max="7680" width="70" style="371" customWidth="1"/>
    <col min="7681" max="7692" width="12.7265625" style="371" customWidth="1"/>
    <col min="7693" max="7693" width="11" style="371" customWidth="1"/>
    <col min="7694" max="7694" width="0" style="371" hidden="1" customWidth="1"/>
    <col min="7695" max="7696" width="11.7265625" style="371" customWidth="1"/>
    <col min="7697" max="7935" width="8.7265625" style="371"/>
    <col min="7936" max="7936" width="70" style="371" customWidth="1"/>
    <col min="7937" max="7948" width="12.7265625" style="371" customWidth="1"/>
    <col min="7949" max="7949" width="11" style="371" customWidth="1"/>
    <col min="7950" max="7950" width="0" style="371" hidden="1" customWidth="1"/>
    <col min="7951" max="7952" width="11.7265625" style="371" customWidth="1"/>
    <col min="7953" max="8191" width="8.7265625" style="371"/>
    <col min="8192" max="8192" width="70" style="371" customWidth="1"/>
    <col min="8193" max="8204" width="12.7265625" style="371" customWidth="1"/>
    <col min="8205" max="8205" width="11" style="371" customWidth="1"/>
    <col min="8206" max="8206" width="0" style="371" hidden="1" customWidth="1"/>
    <col min="8207" max="8208" width="11.7265625" style="371" customWidth="1"/>
    <col min="8209" max="8447" width="8.7265625" style="371"/>
    <col min="8448" max="8448" width="70" style="371" customWidth="1"/>
    <col min="8449" max="8460" width="12.7265625" style="371" customWidth="1"/>
    <col min="8461" max="8461" width="11" style="371" customWidth="1"/>
    <col min="8462" max="8462" width="0" style="371" hidden="1" customWidth="1"/>
    <col min="8463" max="8464" width="11.7265625" style="371" customWidth="1"/>
    <col min="8465" max="8703" width="8.7265625" style="371"/>
    <col min="8704" max="8704" width="70" style="371" customWidth="1"/>
    <col min="8705" max="8716" width="12.7265625" style="371" customWidth="1"/>
    <col min="8717" max="8717" width="11" style="371" customWidth="1"/>
    <col min="8718" max="8718" width="0" style="371" hidden="1" customWidth="1"/>
    <col min="8719" max="8720" width="11.7265625" style="371" customWidth="1"/>
    <col min="8721" max="8959" width="8.7265625" style="371"/>
    <col min="8960" max="8960" width="70" style="371" customWidth="1"/>
    <col min="8961" max="8972" width="12.7265625" style="371" customWidth="1"/>
    <col min="8973" max="8973" width="11" style="371" customWidth="1"/>
    <col min="8974" max="8974" width="0" style="371" hidden="1" customWidth="1"/>
    <col min="8975" max="8976" width="11.7265625" style="371" customWidth="1"/>
    <col min="8977" max="9215" width="8.7265625" style="371"/>
    <col min="9216" max="9216" width="70" style="371" customWidth="1"/>
    <col min="9217" max="9228" width="12.7265625" style="371" customWidth="1"/>
    <col min="9229" max="9229" width="11" style="371" customWidth="1"/>
    <col min="9230" max="9230" width="0" style="371" hidden="1" customWidth="1"/>
    <col min="9231" max="9232" width="11.7265625" style="371" customWidth="1"/>
    <col min="9233" max="9471" width="8.7265625" style="371"/>
    <col min="9472" max="9472" width="70" style="371" customWidth="1"/>
    <col min="9473" max="9484" width="12.7265625" style="371" customWidth="1"/>
    <col min="9485" max="9485" width="11" style="371" customWidth="1"/>
    <col min="9486" max="9486" width="0" style="371" hidden="1" customWidth="1"/>
    <col min="9487" max="9488" width="11.7265625" style="371" customWidth="1"/>
    <col min="9489" max="9727" width="8.7265625" style="371"/>
    <col min="9728" max="9728" width="70" style="371" customWidth="1"/>
    <col min="9729" max="9740" width="12.7265625" style="371" customWidth="1"/>
    <col min="9741" max="9741" width="11" style="371" customWidth="1"/>
    <col min="9742" max="9742" width="0" style="371" hidden="1" customWidth="1"/>
    <col min="9743" max="9744" width="11.7265625" style="371" customWidth="1"/>
    <col min="9745" max="9983" width="8.7265625" style="371"/>
    <col min="9984" max="9984" width="70" style="371" customWidth="1"/>
    <col min="9985" max="9996" width="12.7265625" style="371" customWidth="1"/>
    <col min="9997" max="9997" width="11" style="371" customWidth="1"/>
    <col min="9998" max="9998" width="0" style="371" hidden="1" customWidth="1"/>
    <col min="9999" max="10000" width="11.7265625" style="371" customWidth="1"/>
    <col min="10001" max="10239" width="8.7265625" style="371"/>
    <col min="10240" max="10240" width="70" style="371" customWidth="1"/>
    <col min="10241" max="10252" width="12.7265625" style="371" customWidth="1"/>
    <col min="10253" max="10253" width="11" style="371" customWidth="1"/>
    <col min="10254" max="10254" width="0" style="371" hidden="1" customWidth="1"/>
    <col min="10255" max="10256" width="11.7265625" style="371" customWidth="1"/>
    <col min="10257" max="10495" width="8.7265625" style="371"/>
    <col min="10496" max="10496" width="70" style="371" customWidth="1"/>
    <col min="10497" max="10508" width="12.7265625" style="371" customWidth="1"/>
    <col min="10509" max="10509" width="11" style="371" customWidth="1"/>
    <col min="10510" max="10510" width="0" style="371" hidden="1" customWidth="1"/>
    <col min="10511" max="10512" width="11.7265625" style="371" customWidth="1"/>
    <col min="10513" max="10751" width="8.7265625" style="371"/>
    <col min="10752" max="10752" width="70" style="371" customWidth="1"/>
    <col min="10753" max="10764" width="12.7265625" style="371" customWidth="1"/>
    <col min="10765" max="10765" width="11" style="371" customWidth="1"/>
    <col min="10766" max="10766" width="0" style="371" hidden="1" customWidth="1"/>
    <col min="10767" max="10768" width="11.7265625" style="371" customWidth="1"/>
    <col min="10769" max="11007" width="8.7265625" style="371"/>
    <col min="11008" max="11008" width="70" style="371" customWidth="1"/>
    <col min="11009" max="11020" width="12.7265625" style="371" customWidth="1"/>
    <col min="11021" max="11021" width="11" style="371" customWidth="1"/>
    <col min="11022" max="11022" width="0" style="371" hidden="1" customWidth="1"/>
    <col min="11023" max="11024" width="11.7265625" style="371" customWidth="1"/>
    <col min="11025" max="11263" width="8.7265625" style="371"/>
    <col min="11264" max="11264" width="70" style="371" customWidth="1"/>
    <col min="11265" max="11276" width="12.7265625" style="371" customWidth="1"/>
    <col min="11277" max="11277" width="11" style="371" customWidth="1"/>
    <col min="11278" max="11278" width="0" style="371" hidden="1" customWidth="1"/>
    <col min="11279" max="11280" width="11.7265625" style="371" customWidth="1"/>
    <col min="11281" max="11519" width="8.7265625" style="371"/>
    <col min="11520" max="11520" width="70" style="371" customWidth="1"/>
    <col min="11521" max="11532" width="12.7265625" style="371" customWidth="1"/>
    <col min="11533" max="11533" width="11" style="371" customWidth="1"/>
    <col min="11534" max="11534" width="0" style="371" hidden="1" customWidth="1"/>
    <col min="11535" max="11536" width="11.7265625" style="371" customWidth="1"/>
    <col min="11537" max="11775" width="8.7265625" style="371"/>
    <col min="11776" max="11776" width="70" style="371" customWidth="1"/>
    <col min="11777" max="11788" width="12.7265625" style="371" customWidth="1"/>
    <col min="11789" max="11789" width="11" style="371" customWidth="1"/>
    <col min="11790" max="11790" width="0" style="371" hidden="1" customWidth="1"/>
    <col min="11791" max="11792" width="11.7265625" style="371" customWidth="1"/>
    <col min="11793" max="12031" width="8.7265625" style="371"/>
    <col min="12032" max="12032" width="70" style="371" customWidth="1"/>
    <col min="12033" max="12044" width="12.7265625" style="371" customWidth="1"/>
    <col min="12045" max="12045" width="11" style="371" customWidth="1"/>
    <col min="12046" max="12046" width="0" style="371" hidden="1" customWidth="1"/>
    <col min="12047" max="12048" width="11.7265625" style="371" customWidth="1"/>
    <col min="12049" max="12287" width="8.7265625" style="371"/>
    <col min="12288" max="12288" width="70" style="371" customWidth="1"/>
    <col min="12289" max="12300" width="12.7265625" style="371" customWidth="1"/>
    <col min="12301" max="12301" width="11" style="371" customWidth="1"/>
    <col min="12302" max="12302" width="0" style="371" hidden="1" customWidth="1"/>
    <col min="12303" max="12304" width="11.7265625" style="371" customWidth="1"/>
    <col min="12305" max="12543" width="8.7265625" style="371"/>
    <col min="12544" max="12544" width="70" style="371" customWidth="1"/>
    <col min="12545" max="12556" width="12.7265625" style="371" customWidth="1"/>
    <col min="12557" max="12557" width="11" style="371" customWidth="1"/>
    <col min="12558" max="12558" width="0" style="371" hidden="1" customWidth="1"/>
    <col min="12559" max="12560" width="11.7265625" style="371" customWidth="1"/>
    <col min="12561" max="12799" width="8.7265625" style="371"/>
    <col min="12800" max="12800" width="70" style="371" customWidth="1"/>
    <col min="12801" max="12812" width="12.7265625" style="371" customWidth="1"/>
    <col min="12813" max="12813" width="11" style="371" customWidth="1"/>
    <col min="12814" max="12814" width="0" style="371" hidden="1" customWidth="1"/>
    <col min="12815" max="12816" width="11.7265625" style="371" customWidth="1"/>
    <col min="12817" max="13055" width="8.7265625" style="371"/>
    <col min="13056" max="13056" width="70" style="371" customWidth="1"/>
    <col min="13057" max="13068" width="12.7265625" style="371" customWidth="1"/>
    <col min="13069" max="13069" width="11" style="371" customWidth="1"/>
    <col min="13070" max="13070" width="0" style="371" hidden="1" customWidth="1"/>
    <col min="13071" max="13072" width="11.7265625" style="371" customWidth="1"/>
    <col min="13073" max="13311" width="8.7265625" style="371"/>
    <col min="13312" max="13312" width="70" style="371" customWidth="1"/>
    <col min="13313" max="13324" width="12.7265625" style="371" customWidth="1"/>
    <col min="13325" max="13325" width="11" style="371" customWidth="1"/>
    <col min="13326" max="13326" width="0" style="371" hidden="1" customWidth="1"/>
    <col min="13327" max="13328" width="11.7265625" style="371" customWidth="1"/>
    <col min="13329" max="13567" width="8.7265625" style="371"/>
    <col min="13568" max="13568" width="70" style="371" customWidth="1"/>
    <col min="13569" max="13580" width="12.7265625" style="371" customWidth="1"/>
    <col min="13581" max="13581" width="11" style="371" customWidth="1"/>
    <col min="13582" max="13582" width="0" style="371" hidden="1" customWidth="1"/>
    <col min="13583" max="13584" width="11.7265625" style="371" customWidth="1"/>
    <col min="13585" max="13823" width="8.7265625" style="371"/>
    <col min="13824" max="13824" width="70" style="371" customWidth="1"/>
    <col min="13825" max="13836" width="12.7265625" style="371" customWidth="1"/>
    <col min="13837" max="13837" width="11" style="371" customWidth="1"/>
    <col min="13838" max="13838" width="0" style="371" hidden="1" customWidth="1"/>
    <col min="13839" max="13840" width="11.7265625" style="371" customWidth="1"/>
    <col min="13841" max="14079" width="8.7265625" style="371"/>
    <col min="14080" max="14080" width="70" style="371" customWidth="1"/>
    <col min="14081" max="14092" width="12.7265625" style="371" customWidth="1"/>
    <col min="14093" max="14093" width="11" style="371" customWidth="1"/>
    <col min="14094" max="14094" width="0" style="371" hidden="1" customWidth="1"/>
    <col min="14095" max="14096" width="11.7265625" style="371" customWidth="1"/>
    <col min="14097" max="14335" width="8.7265625" style="371"/>
    <col min="14336" max="14336" width="70" style="371" customWidth="1"/>
    <col min="14337" max="14348" width="12.7265625" style="371" customWidth="1"/>
    <col min="14349" max="14349" width="11" style="371" customWidth="1"/>
    <col min="14350" max="14350" width="0" style="371" hidden="1" customWidth="1"/>
    <col min="14351" max="14352" width="11.7265625" style="371" customWidth="1"/>
    <col min="14353" max="14591" width="8.7265625" style="371"/>
    <col min="14592" max="14592" width="70" style="371" customWidth="1"/>
    <col min="14593" max="14604" width="12.7265625" style="371" customWidth="1"/>
    <col min="14605" max="14605" width="11" style="371" customWidth="1"/>
    <col min="14606" max="14606" width="0" style="371" hidden="1" customWidth="1"/>
    <col min="14607" max="14608" width="11.7265625" style="371" customWidth="1"/>
    <col min="14609" max="14847" width="8.7265625" style="371"/>
    <col min="14848" max="14848" width="70" style="371" customWidth="1"/>
    <col min="14849" max="14860" width="12.7265625" style="371" customWidth="1"/>
    <col min="14861" max="14861" width="11" style="371" customWidth="1"/>
    <col min="14862" max="14862" width="0" style="371" hidden="1" customWidth="1"/>
    <col min="14863" max="14864" width="11.7265625" style="371" customWidth="1"/>
    <col min="14865" max="15103" width="8.7265625" style="371"/>
    <col min="15104" max="15104" width="70" style="371" customWidth="1"/>
    <col min="15105" max="15116" width="12.7265625" style="371" customWidth="1"/>
    <col min="15117" max="15117" width="11" style="371" customWidth="1"/>
    <col min="15118" max="15118" width="0" style="371" hidden="1" customWidth="1"/>
    <col min="15119" max="15120" width="11.7265625" style="371" customWidth="1"/>
    <col min="15121" max="15359" width="8.7265625" style="371"/>
    <col min="15360" max="15360" width="70" style="371" customWidth="1"/>
    <col min="15361" max="15372" width="12.7265625" style="371" customWidth="1"/>
    <col min="15373" max="15373" width="11" style="371" customWidth="1"/>
    <col min="15374" max="15374" width="0" style="371" hidden="1" customWidth="1"/>
    <col min="15375" max="15376" width="11.7265625" style="371" customWidth="1"/>
    <col min="15377" max="15615" width="8.7265625" style="371"/>
    <col min="15616" max="15616" width="70" style="371" customWidth="1"/>
    <col min="15617" max="15628" width="12.7265625" style="371" customWidth="1"/>
    <col min="15629" max="15629" width="11" style="371" customWidth="1"/>
    <col min="15630" max="15630" width="0" style="371" hidden="1" customWidth="1"/>
    <col min="15631" max="15632" width="11.7265625" style="371" customWidth="1"/>
    <col min="15633" max="15871" width="8.7265625" style="371"/>
    <col min="15872" max="15872" width="70" style="371" customWidth="1"/>
    <col min="15873" max="15884" width="12.7265625" style="371" customWidth="1"/>
    <col min="15885" max="15885" width="11" style="371" customWidth="1"/>
    <col min="15886" max="15886" width="0" style="371" hidden="1" customWidth="1"/>
    <col min="15887" max="15888" width="11.7265625" style="371" customWidth="1"/>
    <col min="15889" max="16127" width="8.7265625" style="371"/>
    <col min="16128" max="16128" width="70" style="371" customWidth="1"/>
    <col min="16129" max="16140" width="12.7265625" style="371" customWidth="1"/>
    <col min="16141" max="16141" width="11" style="371" customWidth="1"/>
    <col min="16142" max="16142" width="0" style="371" hidden="1" customWidth="1"/>
    <col min="16143" max="16144" width="11.7265625" style="371" customWidth="1"/>
    <col min="16145" max="16384" width="8.7265625" style="371"/>
  </cols>
  <sheetData>
    <row r="1" spans="1:16" ht="13.5" customHeight="1" x14ac:dyDescent="0.3">
      <c r="A1" s="370"/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472"/>
      <c r="M1" s="370"/>
      <c r="N1" s="472"/>
      <c r="O1" s="472"/>
      <c r="P1" s="472"/>
    </row>
    <row r="2" spans="1:16" ht="13.5" customHeight="1" x14ac:dyDescent="0.3">
      <c r="A2" s="371"/>
      <c r="B2" s="370"/>
      <c r="C2" s="473" t="s">
        <v>222</v>
      </c>
      <c r="D2" s="370"/>
      <c r="E2" s="370"/>
      <c r="F2" s="370"/>
      <c r="G2" s="370"/>
      <c r="H2" s="370"/>
      <c r="I2" s="370"/>
      <c r="J2" s="370"/>
      <c r="K2" s="370"/>
      <c r="L2" s="472"/>
      <c r="M2" s="370"/>
      <c r="N2" s="472"/>
      <c r="O2" s="472"/>
      <c r="P2" s="472"/>
    </row>
    <row r="3" spans="1:16" ht="13.5" customHeight="1" x14ac:dyDescent="0.3">
      <c r="A3" s="371"/>
      <c r="B3" s="370"/>
      <c r="C3" s="473" t="s">
        <v>185</v>
      </c>
      <c r="D3" s="370"/>
      <c r="E3" s="370"/>
      <c r="F3" s="373"/>
      <c r="G3" s="373"/>
      <c r="H3" s="373"/>
      <c r="I3" s="373"/>
      <c r="J3" s="370"/>
      <c r="K3" s="370"/>
      <c r="L3" s="472"/>
      <c r="M3" s="370"/>
      <c r="N3" s="472"/>
      <c r="O3" s="472"/>
      <c r="P3" s="472"/>
    </row>
    <row r="4" spans="1:16" ht="13.5" customHeight="1" x14ac:dyDescent="0.3">
      <c r="A4" s="371"/>
      <c r="B4" s="373"/>
      <c r="C4" s="474" t="s">
        <v>288</v>
      </c>
      <c r="D4" s="373"/>
      <c r="E4" s="370"/>
      <c r="F4" s="370"/>
      <c r="G4" s="370"/>
      <c r="H4" s="370"/>
      <c r="I4" s="370"/>
      <c r="J4" s="370"/>
      <c r="K4" s="370"/>
      <c r="L4" s="472"/>
      <c r="M4" s="370"/>
      <c r="N4" s="472"/>
      <c r="O4" s="472"/>
      <c r="P4" s="472"/>
    </row>
    <row r="5" spans="1:16" ht="13.5" customHeight="1" x14ac:dyDescent="0.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472"/>
      <c r="M5" s="370"/>
      <c r="N5" s="472"/>
      <c r="O5" s="472"/>
      <c r="P5" s="472"/>
    </row>
    <row r="6" spans="1:16" s="379" customFormat="1" ht="18" customHeight="1" x14ac:dyDescent="0.3">
      <c r="A6" s="374"/>
      <c r="B6" s="375" t="s">
        <v>199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7"/>
      <c r="N6" s="670" t="s">
        <v>191</v>
      </c>
      <c r="O6" s="378"/>
      <c r="P6" s="672" t="s">
        <v>123</v>
      </c>
    </row>
    <row r="7" spans="1:16" s="379" customFormat="1" ht="39" customHeight="1" x14ac:dyDescent="0.3">
      <c r="A7" s="380"/>
      <c r="B7" s="381" t="s">
        <v>0</v>
      </c>
      <c r="C7" s="382" t="s">
        <v>1</v>
      </c>
      <c r="D7" s="382" t="s">
        <v>2</v>
      </c>
      <c r="E7" s="382" t="s">
        <v>3</v>
      </c>
      <c r="F7" s="382" t="s">
        <v>4</v>
      </c>
      <c r="G7" s="382" t="s">
        <v>5</v>
      </c>
      <c r="H7" s="382" t="s">
        <v>6</v>
      </c>
      <c r="I7" s="382" t="s">
        <v>7</v>
      </c>
      <c r="J7" s="382" t="s">
        <v>8</v>
      </c>
      <c r="K7" s="382" t="s">
        <v>9</v>
      </c>
      <c r="L7" s="382" t="s">
        <v>10</v>
      </c>
      <c r="M7" s="383" t="s">
        <v>11</v>
      </c>
      <c r="N7" s="671"/>
      <c r="O7" s="384" t="s">
        <v>124</v>
      </c>
      <c r="P7" s="673"/>
    </row>
    <row r="8" spans="1:16" s="370" customFormat="1" x14ac:dyDescent="0.3">
      <c r="A8" s="385" t="s">
        <v>125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7"/>
      <c r="O8" s="387"/>
      <c r="P8" s="387"/>
    </row>
    <row r="9" spans="1:16" s="379" customFormat="1" x14ac:dyDescent="0.3">
      <c r="A9" s="388" t="s">
        <v>155</v>
      </c>
      <c r="B9" s="389">
        <v>0</v>
      </c>
      <c r="C9" s="389">
        <v>0</v>
      </c>
      <c r="D9" s="389">
        <v>0</v>
      </c>
      <c r="E9" s="389">
        <v>0</v>
      </c>
      <c r="F9" s="389">
        <v>0</v>
      </c>
      <c r="G9" s="389">
        <v>0</v>
      </c>
      <c r="H9" s="389">
        <v>0</v>
      </c>
      <c r="I9" s="389">
        <v>0</v>
      </c>
      <c r="J9" s="389">
        <v>0</v>
      </c>
      <c r="K9" s="389">
        <v>0</v>
      </c>
      <c r="L9" s="389">
        <v>0</v>
      </c>
      <c r="M9" s="389">
        <v>0</v>
      </c>
      <c r="N9" s="389">
        <v>0</v>
      </c>
      <c r="O9" s="389" t="e">
        <v>#REF!</v>
      </c>
      <c r="P9" s="389"/>
    </row>
    <row r="10" spans="1:16" s="379" customFormat="1" x14ac:dyDescent="0.3">
      <c r="A10" s="388" t="s">
        <v>156</v>
      </c>
      <c r="B10" s="389">
        <v>0</v>
      </c>
      <c r="C10" s="389">
        <v>0</v>
      </c>
      <c r="D10" s="389">
        <v>0</v>
      </c>
      <c r="E10" s="389">
        <v>0</v>
      </c>
      <c r="F10" s="389">
        <v>0</v>
      </c>
      <c r="G10" s="389">
        <v>0</v>
      </c>
      <c r="H10" s="389">
        <v>0</v>
      </c>
      <c r="I10" s="389">
        <v>0</v>
      </c>
      <c r="J10" s="389">
        <v>0</v>
      </c>
      <c r="K10" s="389">
        <v>0</v>
      </c>
      <c r="L10" s="389">
        <v>0</v>
      </c>
      <c r="M10" s="389">
        <v>0</v>
      </c>
      <c r="N10" s="389">
        <v>0</v>
      </c>
      <c r="O10" s="389"/>
      <c r="P10" s="389"/>
    </row>
    <row r="11" spans="1:16" s="379" customFormat="1" x14ac:dyDescent="0.3">
      <c r="A11" s="390" t="s">
        <v>126</v>
      </c>
      <c r="B11" s="391">
        <v>0</v>
      </c>
      <c r="C11" s="391">
        <v>0</v>
      </c>
      <c r="D11" s="391">
        <v>0</v>
      </c>
      <c r="E11" s="391">
        <v>0</v>
      </c>
      <c r="F11" s="391">
        <v>0</v>
      </c>
      <c r="G11" s="391">
        <v>0</v>
      </c>
      <c r="H11" s="391">
        <v>0</v>
      </c>
      <c r="I11" s="391">
        <v>0</v>
      </c>
      <c r="J11" s="391">
        <v>0</v>
      </c>
      <c r="K11" s="391">
        <v>0</v>
      </c>
      <c r="L11" s="391">
        <v>0</v>
      </c>
      <c r="M11" s="391">
        <v>0</v>
      </c>
      <c r="N11" s="391">
        <v>0</v>
      </c>
      <c r="O11" s="391" t="e">
        <v>#REF!</v>
      </c>
      <c r="P11" s="391"/>
    </row>
    <row r="12" spans="1:16" s="379" customFormat="1" x14ac:dyDescent="0.3">
      <c r="A12" s="392"/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70"/>
      <c r="M12" s="392"/>
      <c r="N12" s="389"/>
      <c r="O12" s="389"/>
      <c r="P12" s="389"/>
    </row>
    <row r="13" spans="1:16" s="379" customFormat="1" x14ac:dyDescent="0.3">
      <c r="A13" s="393" t="s">
        <v>182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70"/>
      <c r="M13" s="392"/>
      <c r="N13" s="389"/>
      <c r="O13" s="389"/>
      <c r="P13" s="389"/>
    </row>
    <row r="14" spans="1:16" s="379" customFormat="1" x14ac:dyDescent="0.3">
      <c r="A14" s="394" t="s">
        <v>157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6"/>
      <c r="O14" s="396"/>
      <c r="P14" s="396"/>
    </row>
    <row r="15" spans="1:16" s="379" customFormat="1" x14ac:dyDescent="0.3">
      <c r="A15" s="393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89"/>
      <c r="O15" s="389"/>
      <c r="P15" s="389"/>
    </row>
    <row r="16" spans="1:16" s="379" customFormat="1" ht="13.5" x14ac:dyDescent="0.3">
      <c r="A16" s="397" t="s">
        <v>353</v>
      </c>
      <c r="B16" s="398"/>
      <c r="C16" s="398"/>
      <c r="D16" s="398"/>
      <c r="E16" s="398"/>
      <c r="F16" s="398"/>
      <c r="G16" s="398"/>
      <c r="H16" s="398"/>
      <c r="I16" s="398"/>
      <c r="J16" s="398"/>
      <c r="K16" s="398"/>
      <c r="L16" s="399"/>
      <c r="M16" s="398"/>
      <c r="N16" s="400"/>
      <c r="O16" s="400"/>
      <c r="P16" s="400"/>
    </row>
    <row r="17" spans="1:16" s="379" customFormat="1" x14ac:dyDescent="0.3">
      <c r="A17" s="401" t="s">
        <v>140</v>
      </c>
      <c r="B17" s="389">
        <v>-32188.92</v>
      </c>
      <c r="C17" s="389">
        <v>8656.02</v>
      </c>
      <c r="D17" s="389">
        <v>23639.71</v>
      </c>
      <c r="E17" s="389">
        <v>984.7299999999999</v>
      </c>
      <c r="F17" s="389">
        <v>985</v>
      </c>
      <c r="G17" s="389">
        <v>13812</v>
      </c>
      <c r="H17" s="389">
        <v>1710</v>
      </c>
      <c r="I17" s="389">
        <v>3915.6599999999994</v>
      </c>
      <c r="J17" s="389">
        <v>0</v>
      </c>
      <c r="K17" s="389">
        <v>0</v>
      </c>
      <c r="L17" s="389">
        <v>0</v>
      </c>
      <c r="M17" s="389">
        <v>0</v>
      </c>
      <c r="N17" s="389">
        <f>SUM(B17:M17)</f>
        <v>21514.2</v>
      </c>
      <c r="O17" s="389"/>
      <c r="P17" s="389">
        <v>150000</v>
      </c>
    </row>
    <row r="18" spans="1:16" s="379" customFormat="1" x14ac:dyDescent="0.3">
      <c r="A18" s="401" t="s">
        <v>79</v>
      </c>
      <c r="B18" s="389">
        <v>0</v>
      </c>
      <c r="C18" s="389">
        <v>0</v>
      </c>
      <c r="D18" s="389">
        <v>0</v>
      </c>
      <c r="E18" s="389">
        <v>0</v>
      </c>
      <c r="F18" s="389">
        <v>0</v>
      </c>
      <c r="G18" s="389">
        <v>0</v>
      </c>
      <c r="H18" s="389">
        <v>0</v>
      </c>
      <c r="I18" s="389">
        <v>0</v>
      </c>
      <c r="J18" s="389">
        <v>0</v>
      </c>
      <c r="K18" s="389">
        <v>0</v>
      </c>
      <c r="L18" s="389">
        <v>0</v>
      </c>
      <c r="M18" s="389">
        <v>0</v>
      </c>
      <c r="N18" s="389">
        <f t="shared" ref="N18:N25" si="0">SUM(B18:M18)</f>
        <v>0</v>
      </c>
      <c r="O18" s="389"/>
      <c r="P18" s="389">
        <v>0</v>
      </c>
    </row>
    <row r="19" spans="1:16" s="379" customFormat="1" x14ac:dyDescent="0.3">
      <c r="A19" s="401" t="s">
        <v>77</v>
      </c>
      <c r="B19" s="389">
        <v>490.5</v>
      </c>
      <c r="C19" s="389">
        <v>0</v>
      </c>
      <c r="D19" s="389">
        <v>0</v>
      </c>
      <c r="E19" s="389">
        <v>0</v>
      </c>
      <c r="F19" s="389">
        <v>0</v>
      </c>
      <c r="G19" s="389">
        <v>4000</v>
      </c>
      <c r="H19" s="389">
        <v>0</v>
      </c>
      <c r="I19" s="389">
        <v>226.2</v>
      </c>
      <c r="J19" s="389">
        <v>0</v>
      </c>
      <c r="K19" s="389">
        <v>0</v>
      </c>
      <c r="L19" s="389">
        <v>0</v>
      </c>
      <c r="M19" s="389">
        <v>0</v>
      </c>
      <c r="N19" s="389">
        <f t="shared" si="0"/>
        <v>4716.7</v>
      </c>
      <c r="O19" s="389"/>
      <c r="P19" s="389">
        <v>60000</v>
      </c>
    </row>
    <row r="20" spans="1:16" s="379" customFormat="1" x14ac:dyDescent="0.3">
      <c r="A20" s="401" t="s">
        <v>195</v>
      </c>
      <c r="B20" s="389">
        <v>-186.19</v>
      </c>
      <c r="C20" s="389">
        <v>0</v>
      </c>
      <c r="D20" s="389">
        <v>0</v>
      </c>
      <c r="E20" s="389">
        <v>0</v>
      </c>
      <c r="F20" s="389">
        <v>0</v>
      </c>
      <c r="G20" s="389">
        <v>0</v>
      </c>
      <c r="H20" s="389">
        <v>0</v>
      </c>
      <c r="I20" s="389">
        <v>0</v>
      </c>
      <c r="J20" s="389">
        <v>0</v>
      </c>
      <c r="K20" s="389">
        <v>0</v>
      </c>
      <c r="L20" s="389">
        <v>0</v>
      </c>
      <c r="M20" s="389">
        <v>0</v>
      </c>
      <c r="N20" s="389">
        <f t="shared" si="0"/>
        <v>-186.19</v>
      </c>
      <c r="O20" s="389"/>
      <c r="P20" s="389">
        <v>25000</v>
      </c>
    </row>
    <row r="21" spans="1:16" s="379" customFormat="1" x14ac:dyDescent="0.3">
      <c r="A21" s="401" t="s">
        <v>55</v>
      </c>
      <c r="B21" s="389">
        <v>1078.52</v>
      </c>
      <c r="C21" s="389">
        <v>1999.07</v>
      </c>
      <c r="D21" s="389">
        <v>1206.3</v>
      </c>
      <c r="E21" s="389">
        <v>0</v>
      </c>
      <c r="F21" s="389">
        <v>4279</v>
      </c>
      <c r="G21" s="389">
        <v>0</v>
      </c>
      <c r="H21" s="389">
        <v>2157</v>
      </c>
      <c r="I21" s="389">
        <v>340.71</v>
      </c>
      <c r="J21" s="389">
        <v>0</v>
      </c>
      <c r="K21" s="389">
        <v>0</v>
      </c>
      <c r="L21" s="389">
        <v>0</v>
      </c>
      <c r="M21" s="389">
        <v>0</v>
      </c>
      <c r="N21" s="389">
        <f t="shared" si="0"/>
        <v>11060.599999999999</v>
      </c>
      <c r="O21" s="389"/>
      <c r="P21" s="389">
        <v>400000</v>
      </c>
    </row>
    <row r="22" spans="1:16" s="379" customFormat="1" x14ac:dyDescent="0.3">
      <c r="A22" s="480" t="s">
        <v>251</v>
      </c>
      <c r="B22" s="389">
        <v>145.41999999999999</v>
      </c>
      <c r="C22" s="389">
        <v>-3018.49</v>
      </c>
      <c r="D22" s="389">
        <v>0</v>
      </c>
      <c r="E22" s="389">
        <v>213.4</v>
      </c>
      <c r="F22" s="389">
        <v>510</v>
      </c>
      <c r="G22" s="389">
        <v>9755</v>
      </c>
      <c r="H22" s="389">
        <v>3642</v>
      </c>
      <c r="I22" s="389">
        <v>1005.5</v>
      </c>
      <c r="J22" s="389">
        <v>0</v>
      </c>
      <c r="K22" s="389">
        <v>0</v>
      </c>
      <c r="L22" s="389">
        <v>0</v>
      </c>
      <c r="M22" s="389">
        <v>0</v>
      </c>
      <c r="N22" s="389">
        <f t="shared" si="0"/>
        <v>12252.83</v>
      </c>
      <c r="O22" s="389"/>
      <c r="P22" s="389">
        <v>200000</v>
      </c>
    </row>
    <row r="23" spans="1:16" s="379" customFormat="1" x14ac:dyDescent="0.3">
      <c r="A23" s="402" t="s">
        <v>141</v>
      </c>
      <c r="B23" s="389">
        <v>0</v>
      </c>
      <c r="C23" s="389">
        <v>0</v>
      </c>
      <c r="D23" s="389">
        <v>0</v>
      </c>
      <c r="E23" s="389">
        <v>0</v>
      </c>
      <c r="F23" s="389">
        <v>0</v>
      </c>
      <c r="G23" s="389">
        <v>0</v>
      </c>
      <c r="H23" s="389">
        <v>0</v>
      </c>
      <c r="I23" s="389">
        <v>0</v>
      </c>
      <c r="J23" s="389">
        <v>0</v>
      </c>
      <c r="K23" s="389">
        <v>0</v>
      </c>
      <c r="L23" s="389">
        <v>0</v>
      </c>
      <c r="M23" s="389">
        <v>0</v>
      </c>
      <c r="N23" s="389">
        <f t="shared" si="0"/>
        <v>0</v>
      </c>
      <c r="O23" s="389"/>
      <c r="P23" s="389">
        <v>0</v>
      </c>
    </row>
    <row r="24" spans="1:16" s="379" customFormat="1" x14ac:dyDescent="0.3">
      <c r="A24" s="402" t="s">
        <v>158</v>
      </c>
      <c r="B24" s="389">
        <v>0</v>
      </c>
      <c r="C24" s="389">
        <v>0</v>
      </c>
      <c r="D24" s="389">
        <v>0</v>
      </c>
      <c r="E24" s="389">
        <v>0</v>
      </c>
      <c r="F24" s="389">
        <v>0</v>
      </c>
      <c r="G24" s="389">
        <v>0</v>
      </c>
      <c r="H24" s="389">
        <v>0</v>
      </c>
      <c r="I24" s="389">
        <v>0</v>
      </c>
      <c r="J24" s="389">
        <v>0</v>
      </c>
      <c r="K24" s="389">
        <v>0</v>
      </c>
      <c r="L24" s="389">
        <v>0</v>
      </c>
      <c r="M24" s="389">
        <v>0</v>
      </c>
      <c r="N24" s="389">
        <f t="shared" si="0"/>
        <v>0</v>
      </c>
      <c r="O24" s="389"/>
      <c r="P24" s="389">
        <v>0</v>
      </c>
    </row>
    <row r="25" spans="1:16" s="379" customFormat="1" x14ac:dyDescent="0.3">
      <c r="A25" s="402" t="s">
        <v>159</v>
      </c>
      <c r="B25" s="389">
        <v>26869</v>
      </c>
      <c r="C25" s="389">
        <v>48649</v>
      </c>
      <c r="D25" s="389">
        <v>49557</v>
      </c>
      <c r="E25" s="389">
        <v>76147.48</v>
      </c>
      <c r="F25" s="389">
        <f>14968+43998</f>
        <v>58966</v>
      </c>
      <c r="G25" s="389">
        <v>72941</v>
      </c>
      <c r="H25" s="389">
        <v>30441</v>
      </c>
      <c r="I25" s="389">
        <v>44738</v>
      </c>
      <c r="J25" s="389">
        <v>0</v>
      </c>
      <c r="K25" s="389">
        <v>0</v>
      </c>
      <c r="L25" s="389">
        <v>0</v>
      </c>
      <c r="M25" s="389">
        <v>0</v>
      </c>
      <c r="N25" s="389">
        <f t="shared" si="0"/>
        <v>408308.47999999998</v>
      </c>
      <c r="O25" s="389"/>
      <c r="P25" s="389">
        <v>910715</v>
      </c>
    </row>
    <row r="26" spans="1:16" s="370" customFormat="1" x14ac:dyDescent="0.3">
      <c r="A26" s="403"/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389"/>
      <c r="O26" s="404"/>
      <c r="P26" s="404"/>
    </row>
    <row r="27" spans="1:16" s="379" customFormat="1" ht="13.5" x14ac:dyDescent="0.3">
      <c r="A27" s="403" t="s">
        <v>354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</row>
    <row r="28" spans="1:16" s="379" customFormat="1" x14ac:dyDescent="0.3">
      <c r="A28" s="405" t="s">
        <v>142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</row>
    <row r="29" spans="1:16" s="379" customFormat="1" x14ac:dyDescent="0.3">
      <c r="A29" s="388" t="s">
        <v>127</v>
      </c>
      <c r="B29" s="389">
        <v>0</v>
      </c>
      <c r="C29" s="389">
        <v>0</v>
      </c>
      <c r="D29" s="389">
        <v>0</v>
      </c>
      <c r="E29" s="389">
        <v>0</v>
      </c>
      <c r="F29" s="389">
        <v>0</v>
      </c>
      <c r="G29" s="389">
        <v>0</v>
      </c>
      <c r="H29" s="389">
        <v>0</v>
      </c>
      <c r="I29" s="389">
        <v>0</v>
      </c>
      <c r="J29" s="389">
        <v>0</v>
      </c>
      <c r="K29" s="389">
        <v>0</v>
      </c>
      <c r="L29" s="389">
        <v>0</v>
      </c>
      <c r="M29" s="389">
        <v>0</v>
      </c>
      <c r="N29" s="389">
        <f>SUM(B29:M29)</f>
        <v>0</v>
      </c>
      <c r="O29" s="389"/>
      <c r="P29" s="389">
        <v>50000</v>
      </c>
    </row>
    <row r="30" spans="1:16" s="379" customFormat="1" x14ac:dyDescent="0.3">
      <c r="A30" s="388" t="s">
        <v>128</v>
      </c>
      <c r="B30" s="389">
        <v>0</v>
      </c>
      <c r="C30" s="389">
        <v>0</v>
      </c>
      <c r="D30" s="389">
        <v>0</v>
      </c>
      <c r="E30" s="389">
        <v>0</v>
      </c>
      <c r="F30" s="389">
        <v>0</v>
      </c>
      <c r="G30" s="389">
        <v>0</v>
      </c>
      <c r="H30" s="389">
        <v>0</v>
      </c>
      <c r="I30" s="389">
        <v>0</v>
      </c>
      <c r="J30" s="389">
        <v>0</v>
      </c>
      <c r="K30" s="389">
        <v>0</v>
      </c>
      <c r="L30" s="389">
        <v>0</v>
      </c>
      <c r="M30" s="389">
        <v>0</v>
      </c>
      <c r="N30" s="389">
        <f t="shared" ref="N30:N33" si="1">SUM(B30:M30)</f>
        <v>0</v>
      </c>
      <c r="O30" s="389"/>
      <c r="P30" s="389"/>
    </row>
    <row r="31" spans="1:16" s="379" customFormat="1" x14ac:dyDescent="0.3">
      <c r="A31" s="388" t="s">
        <v>131</v>
      </c>
      <c r="B31" s="389">
        <v>-347.74</v>
      </c>
      <c r="C31" s="389">
        <v>0</v>
      </c>
      <c r="D31" s="389">
        <v>0</v>
      </c>
      <c r="E31" s="389">
        <v>4332.25</v>
      </c>
      <c r="F31" s="389">
        <v>3273</v>
      </c>
      <c r="G31" s="389">
        <v>0</v>
      </c>
      <c r="H31" s="389">
        <v>0</v>
      </c>
      <c r="I31" s="389">
        <v>0</v>
      </c>
      <c r="J31" s="389">
        <v>0</v>
      </c>
      <c r="K31" s="389">
        <v>0</v>
      </c>
      <c r="L31" s="389">
        <v>0</v>
      </c>
      <c r="M31" s="389">
        <v>0</v>
      </c>
      <c r="N31" s="389">
        <f t="shared" si="1"/>
        <v>7257.51</v>
      </c>
      <c r="O31" s="389"/>
      <c r="P31" s="389"/>
    </row>
    <row r="32" spans="1:16" s="379" customFormat="1" x14ac:dyDescent="0.3">
      <c r="A32" s="388" t="s">
        <v>129</v>
      </c>
      <c r="B32" s="389">
        <v>0</v>
      </c>
      <c r="C32" s="389">
        <v>0</v>
      </c>
      <c r="D32" s="389">
        <v>0</v>
      </c>
      <c r="E32" s="389">
        <v>0</v>
      </c>
      <c r="F32" s="389">
        <v>0</v>
      </c>
      <c r="G32" s="389">
        <v>0</v>
      </c>
      <c r="H32" s="389">
        <v>0</v>
      </c>
      <c r="I32" s="389">
        <v>0</v>
      </c>
      <c r="J32" s="389">
        <v>0</v>
      </c>
      <c r="K32" s="389">
        <v>0</v>
      </c>
      <c r="L32" s="389">
        <v>0</v>
      </c>
      <c r="M32" s="389">
        <v>0</v>
      </c>
      <c r="N32" s="389">
        <f t="shared" si="1"/>
        <v>0</v>
      </c>
      <c r="O32" s="389"/>
      <c r="P32" s="389"/>
    </row>
    <row r="33" spans="1:121 16370:16370" s="379" customFormat="1" x14ac:dyDescent="0.3">
      <c r="A33" s="388" t="s">
        <v>130</v>
      </c>
      <c r="B33" s="389">
        <v>1165.25</v>
      </c>
      <c r="C33" s="389">
        <v>558.35</v>
      </c>
      <c r="D33" s="389">
        <v>194</v>
      </c>
      <c r="E33" s="389">
        <v>4</v>
      </c>
      <c r="F33" s="389">
        <v>0</v>
      </c>
      <c r="G33" s="389">
        <v>0</v>
      </c>
      <c r="H33" s="389">
        <v>0</v>
      </c>
      <c r="I33" s="389">
        <v>0</v>
      </c>
      <c r="J33" s="389">
        <v>0</v>
      </c>
      <c r="K33" s="389">
        <v>0</v>
      </c>
      <c r="L33" s="389">
        <v>0</v>
      </c>
      <c r="M33" s="389">
        <v>0</v>
      </c>
      <c r="N33" s="389">
        <f t="shared" si="1"/>
        <v>1921.6</v>
      </c>
      <c r="O33" s="389"/>
      <c r="P33" s="389"/>
    </row>
    <row r="34" spans="1:121 16370:16370" s="408" customFormat="1" x14ac:dyDescent="0.3">
      <c r="A34" s="406" t="s">
        <v>132</v>
      </c>
      <c r="B34" s="407">
        <v>-2974.16</v>
      </c>
      <c r="C34" s="407">
        <v>56843.95</v>
      </c>
      <c r="D34" s="407">
        <v>74597.009999999995</v>
      </c>
      <c r="E34" s="407">
        <f>SUM(E17:E33)</f>
        <v>81681.86</v>
      </c>
      <c r="F34" s="407">
        <f t="shared" ref="F34:M34" si="2">SUM(F17:F33)</f>
        <v>68013</v>
      </c>
      <c r="G34" s="407">
        <f>SUM(G17:G33)</f>
        <v>100508</v>
      </c>
      <c r="H34" s="407">
        <f t="shared" si="2"/>
        <v>37950</v>
      </c>
      <c r="I34" s="407">
        <f t="shared" si="2"/>
        <v>50226.07</v>
      </c>
      <c r="J34" s="407">
        <f t="shared" si="2"/>
        <v>0</v>
      </c>
      <c r="K34" s="407">
        <f t="shared" si="2"/>
        <v>0</v>
      </c>
      <c r="L34" s="407">
        <f t="shared" si="2"/>
        <v>0</v>
      </c>
      <c r="M34" s="407">
        <f t="shared" si="2"/>
        <v>0</v>
      </c>
      <c r="N34" s="407">
        <f>SUM(N17:N33)</f>
        <v>466845.73</v>
      </c>
      <c r="O34" s="407"/>
      <c r="P34" s="407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0"/>
      <c r="BC34" s="370"/>
      <c r="BD34" s="370"/>
      <c r="BE34" s="370"/>
      <c r="BF34" s="370"/>
      <c r="BG34" s="370"/>
      <c r="BH34" s="370"/>
      <c r="BI34" s="370"/>
      <c r="BJ34" s="370"/>
      <c r="BK34" s="370"/>
      <c r="BL34" s="370"/>
      <c r="BM34" s="370"/>
      <c r="BN34" s="370"/>
      <c r="BO34" s="370"/>
      <c r="BP34" s="370"/>
      <c r="BQ34" s="370"/>
      <c r="BR34" s="370"/>
      <c r="BS34" s="370"/>
      <c r="BT34" s="370"/>
      <c r="BU34" s="370"/>
      <c r="BV34" s="370"/>
      <c r="BW34" s="370"/>
      <c r="BX34" s="370"/>
      <c r="BY34" s="370"/>
      <c r="BZ34" s="370"/>
      <c r="CA34" s="370"/>
      <c r="CB34" s="370"/>
      <c r="CC34" s="370"/>
      <c r="CD34" s="370"/>
      <c r="CE34" s="370"/>
      <c r="CF34" s="370"/>
      <c r="CG34" s="370"/>
      <c r="CH34" s="370"/>
      <c r="CI34" s="370"/>
      <c r="CJ34" s="370"/>
      <c r="CK34" s="370"/>
      <c r="CL34" s="370"/>
      <c r="CM34" s="370"/>
      <c r="CN34" s="370"/>
      <c r="CO34" s="370"/>
      <c r="CP34" s="370"/>
      <c r="CQ34" s="370"/>
      <c r="CR34" s="370"/>
      <c r="CS34" s="370"/>
      <c r="CT34" s="370"/>
      <c r="CU34" s="370"/>
      <c r="CV34" s="370"/>
      <c r="CW34" s="370"/>
      <c r="CX34" s="370"/>
      <c r="CY34" s="370"/>
      <c r="CZ34" s="370"/>
      <c r="DA34" s="370"/>
      <c r="DB34" s="370"/>
      <c r="DC34" s="370"/>
      <c r="DD34" s="370"/>
      <c r="DE34" s="370"/>
      <c r="DF34" s="370"/>
      <c r="DG34" s="370"/>
      <c r="DH34" s="370"/>
      <c r="DI34" s="370"/>
      <c r="DJ34" s="370"/>
      <c r="DK34" s="370"/>
      <c r="DL34" s="370"/>
      <c r="DM34" s="370"/>
      <c r="DN34" s="370"/>
      <c r="DO34" s="370"/>
      <c r="DP34" s="370"/>
      <c r="DQ34" s="370"/>
    </row>
    <row r="35" spans="1:121 16370:16370" x14ac:dyDescent="0.3">
      <c r="A35" s="379"/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XEP35" s="379"/>
    </row>
    <row r="36" spans="1:121 16370:16370" x14ac:dyDescent="0.3">
      <c r="A36" s="409" t="s">
        <v>133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389"/>
      <c r="P36" s="400"/>
    </row>
    <row r="37" spans="1:121 16370:16370" x14ac:dyDescent="0.3">
      <c r="A37" s="401" t="s">
        <v>127</v>
      </c>
      <c r="B37" s="389">
        <v>0</v>
      </c>
      <c r="C37" s="389">
        <v>0</v>
      </c>
      <c r="D37" s="389">
        <v>0</v>
      </c>
      <c r="E37" s="389">
        <v>0</v>
      </c>
      <c r="F37" s="389">
        <v>0</v>
      </c>
      <c r="G37" s="389">
        <v>0</v>
      </c>
      <c r="H37" s="389">
        <v>0</v>
      </c>
      <c r="I37" s="389">
        <v>0</v>
      </c>
      <c r="J37" s="389">
        <v>0</v>
      </c>
      <c r="K37" s="389">
        <v>0</v>
      </c>
      <c r="L37" s="389">
        <v>0</v>
      </c>
      <c r="M37" s="389">
        <v>0</v>
      </c>
      <c r="N37" s="389">
        <f>SUM(B37:M37)</f>
        <v>0</v>
      </c>
      <c r="O37" s="389"/>
      <c r="P37" s="389"/>
    </row>
    <row r="38" spans="1:121 16370:16370" x14ac:dyDescent="0.3">
      <c r="A38" s="388" t="s">
        <v>128</v>
      </c>
      <c r="B38" s="389">
        <v>6262.11</v>
      </c>
      <c r="C38" s="389">
        <v>230.71</v>
      </c>
      <c r="D38" s="389">
        <v>101</v>
      </c>
      <c r="E38" s="389">
        <v>213.4</v>
      </c>
      <c r="F38" s="389">
        <v>1033</v>
      </c>
      <c r="G38" s="389">
        <v>2315</v>
      </c>
      <c r="H38" s="389">
        <v>4552</v>
      </c>
      <c r="I38" s="389">
        <v>1427.9099999999999</v>
      </c>
      <c r="J38" s="389">
        <v>0</v>
      </c>
      <c r="K38" s="389">
        <v>0</v>
      </c>
      <c r="L38" s="389">
        <v>0</v>
      </c>
      <c r="M38" s="389">
        <v>0</v>
      </c>
      <c r="N38" s="389">
        <f t="shared" ref="N38:N41" si="3">SUM(B38:M38)</f>
        <v>16135.13</v>
      </c>
      <c r="O38" s="389"/>
      <c r="P38" s="389"/>
    </row>
    <row r="39" spans="1:121 16370:16370" s="379" customFormat="1" x14ac:dyDescent="0.3">
      <c r="A39" s="388" t="s">
        <v>131</v>
      </c>
      <c r="B39" s="389">
        <v>27862.75</v>
      </c>
      <c r="C39" s="389">
        <v>29599.19</v>
      </c>
      <c r="D39" s="389">
        <v>34635</v>
      </c>
      <c r="E39" s="389">
        <v>32467.969999999998</v>
      </c>
      <c r="F39" s="389">
        <v>44156</v>
      </c>
      <c r="G39" s="389">
        <v>41081</v>
      </c>
      <c r="H39" s="389">
        <v>19902</v>
      </c>
      <c r="I39" s="389">
        <v>39620.229999999996</v>
      </c>
      <c r="J39" s="389">
        <v>0</v>
      </c>
      <c r="K39" s="389">
        <v>0</v>
      </c>
      <c r="L39" s="389">
        <v>0</v>
      </c>
      <c r="M39" s="389">
        <v>0</v>
      </c>
      <c r="N39" s="389">
        <f t="shared" si="3"/>
        <v>269324.14</v>
      </c>
      <c r="O39" s="371"/>
      <c r="P39" s="371"/>
    </row>
    <row r="40" spans="1:121 16370:16370" s="379" customFormat="1" x14ac:dyDescent="0.3">
      <c r="A40" s="388" t="s">
        <v>129</v>
      </c>
      <c r="B40" s="389">
        <v>-40921</v>
      </c>
      <c r="C40" s="389">
        <v>16189.85</v>
      </c>
      <c r="D40" s="389">
        <v>23771</v>
      </c>
      <c r="E40" s="389">
        <v>10980</v>
      </c>
      <c r="F40" s="389">
        <v>12181</v>
      </c>
      <c r="G40" s="389">
        <v>45025</v>
      </c>
      <c r="H40" s="389">
        <v>7339</v>
      </c>
      <c r="I40" s="389">
        <v>2555</v>
      </c>
      <c r="J40" s="389">
        <v>0</v>
      </c>
      <c r="K40" s="389">
        <v>0</v>
      </c>
      <c r="L40" s="389">
        <v>0</v>
      </c>
      <c r="M40" s="389">
        <v>0</v>
      </c>
      <c r="N40" s="389">
        <f t="shared" si="3"/>
        <v>77119.850000000006</v>
      </c>
      <c r="O40" s="371"/>
      <c r="P40" s="371"/>
    </row>
    <row r="41" spans="1:121 16370:16370" s="379" customFormat="1" x14ac:dyDescent="0.3">
      <c r="A41" s="402" t="s">
        <v>130</v>
      </c>
      <c r="B41" s="389">
        <v>3822.49</v>
      </c>
      <c r="C41" s="389">
        <v>10823.69</v>
      </c>
      <c r="D41" s="389">
        <v>16092</v>
      </c>
      <c r="E41" s="389">
        <v>38020.479999999996</v>
      </c>
      <c r="F41" s="389">
        <v>10645</v>
      </c>
      <c r="G41" s="389">
        <v>12088</v>
      </c>
      <c r="H41" s="389">
        <v>6157</v>
      </c>
      <c r="I41" s="389">
        <v>6623.0700000000006</v>
      </c>
      <c r="J41" s="389">
        <v>0</v>
      </c>
      <c r="K41" s="389">
        <v>0</v>
      </c>
      <c r="L41" s="389">
        <v>0</v>
      </c>
      <c r="M41" s="389">
        <v>0</v>
      </c>
      <c r="N41" s="389">
        <f t="shared" si="3"/>
        <v>104271.73000000001</v>
      </c>
      <c r="O41" s="371"/>
      <c r="P41" s="371"/>
    </row>
    <row r="42" spans="1:121 16370:16370" s="379" customFormat="1" x14ac:dyDescent="0.3">
      <c r="A42" s="410" t="s">
        <v>134</v>
      </c>
      <c r="B42" s="411">
        <v>-2973.6499999999996</v>
      </c>
      <c r="C42" s="411">
        <v>56843.44</v>
      </c>
      <c r="D42" s="411">
        <v>74599</v>
      </c>
      <c r="E42" s="411">
        <f>SUM(E37:E41)</f>
        <v>81681.849999999991</v>
      </c>
      <c r="F42" s="411">
        <f>SUM(F37:F41)</f>
        <v>68015</v>
      </c>
      <c r="G42" s="411">
        <f>SUM(G37:G41)</f>
        <v>100509</v>
      </c>
      <c r="H42" s="411">
        <f>SUM(H37:H41)</f>
        <v>37950</v>
      </c>
      <c r="I42" s="411">
        <f t="shared" ref="I42:L42" si="4">SUM(I37:I41)</f>
        <v>50226.21</v>
      </c>
      <c r="J42" s="411">
        <f t="shared" si="4"/>
        <v>0</v>
      </c>
      <c r="K42" s="411">
        <f t="shared" si="4"/>
        <v>0</v>
      </c>
      <c r="L42" s="411">
        <f t="shared" si="4"/>
        <v>0</v>
      </c>
      <c r="M42" s="411">
        <v>0</v>
      </c>
      <c r="N42" s="407">
        <f>SUM(N37:N41)</f>
        <v>466850.85</v>
      </c>
      <c r="O42" s="475"/>
      <c r="P42" s="475"/>
    </row>
    <row r="43" spans="1:121 16370:16370" x14ac:dyDescent="0.3">
      <c r="A43" s="412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  <c r="P43" s="413"/>
    </row>
    <row r="44" spans="1:121 16370:16370" x14ac:dyDescent="0.3">
      <c r="A44" s="409" t="s">
        <v>135</v>
      </c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389"/>
      <c r="P44" s="400"/>
    </row>
    <row r="45" spans="1:121 16370:16370" s="379" customFormat="1" x14ac:dyDescent="0.3">
      <c r="A45" s="388" t="s">
        <v>150</v>
      </c>
      <c r="B45" s="389">
        <v>0</v>
      </c>
      <c r="C45" s="389">
        <v>0</v>
      </c>
      <c r="D45" s="389">
        <v>0</v>
      </c>
      <c r="E45" s="389">
        <v>0</v>
      </c>
      <c r="F45" s="389">
        <v>0</v>
      </c>
      <c r="G45" s="389">
        <v>0</v>
      </c>
      <c r="H45" s="389">
        <v>0</v>
      </c>
      <c r="I45" s="389">
        <v>0</v>
      </c>
      <c r="J45" s="389">
        <v>0</v>
      </c>
      <c r="K45" s="389">
        <v>0</v>
      </c>
      <c r="L45" s="389">
        <v>0</v>
      </c>
      <c r="M45" s="389">
        <v>0</v>
      </c>
      <c r="N45" s="389">
        <f t="shared" ref="N45:N48" si="5">SUM(B45:M45)</f>
        <v>0</v>
      </c>
      <c r="O45" s="389"/>
      <c r="P45" s="389"/>
    </row>
    <row r="46" spans="1:121 16370:16370" s="379" customFormat="1" x14ac:dyDescent="0.3">
      <c r="A46" s="401" t="s">
        <v>136</v>
      </c>
      <c r="B46" s="389">
        <v>14999.49</v>
      </c>
      <c r="C46" s="389">
        <v>13854.3</v>
      </c>
      <c r="D46" s="389">
        <v>15165</v>
      </c>
      <c r="E46" s="389">
        <v>29489.479999999996</v>
      </c>
      <c r="F46" s="389">
        <v>26278</v>
      </c>
      <c r="G46" s="389">
        <v>30003</v>
      </c>
      <c r="H46" s="389">
        <v>11463</v>
      </c>
      <c r="I46" s="389">
        <v>13379.98</v>
      </c>
      <c r="J46" s="389">
        <v>0</v>
      </c>
      <c r="K46" s="389">
        <v>0</v>
      </c>
      <c r="L46" s="389">
        <v>0</v>
      </c>
      <c r="M46" s="389">
        <v>0</v>
      </c>
      <c r="N46" s="389">
        <f t="shared" si="5"/>
        <v>154632.25</v>
      </c>
      <c r="O46" s="389"/>
      <c r="P46" s="389"/>
    </row>
    <row r="47" spans="1:121 16370:16370" s="379" customFormat="1" ht="14.25" customHeight="1" x14ac:dyDescent="0.3">
      <c r="A47" s="388" t="s">
        <v>137</v>
      </c>
      <c r="B47" s="389">
        <v>13503.24</v>
      </c>
      <c r="C47" s="389">
        <v>10346.02</v>
      </c>
      <c r="D47" s="389">
        <v>13959</v>
      </c>
      <c r="E47" s="389">
        <v>29596.229999999996</v>
      </c>
      <c r="F47" s="389">
        <v>22255</v>
      </c>
      <c r="G47" s="389">
        <v>30880</v>
      </c>
      <c r="H47" s="389">
        <v>11127</v>
      </c>
      <c r="I47" s="389">
        <v>13315.9</v>
      </c>
      <c r="J47" s="389">
        <v>0</v>
      </c>
      <c r="K47" s="389">
        <v>0</v>
      </c>
      <c r="L47" s="389">
        <v>0</v>
      </c>
      <c r="M47" s="389">
        <v>0</v>
      </c>
      <c r="N47" s="389">
        <f t="shared" si="5"/>
        <v>144982.38999999998</v>
      </c>
      <c r="O47" s="389"/>
      <c r="P47" s="389"/>
    </row>
    <row r="48" spans="1:121 16370:16370" s="379" customFormat="1" x14ac:dyDescent="0.3">
      <c r="A48" s="388" t="s">
        <v>138</v>
      </c>
      <c r="B48" s="389">
        <v>-31476.38</v>
      </c>
      <c r="C48" s="389">
        <v>32643.119999999999</v>
      </c>
      <c r="D48" s="389">
        <v>45474</v>
      </c>
      <c r="E48" s="389">
        <v>22596.140000000007</v>
      </c>
      <c r="F48" s="389">
        <v>19482</v>
      </c>
      <c r="G48" s="389">
        <v>39625</v>
      </c>
      <c r="H48" s="389">
        <v>15360</v>
      </c>
      <c r="I48" s="389">
        <v>23530.329999999998</v>
      </c>
      <c r="J48" s="389">
        <v>0</v>
      </c>
      <c r="K48" s="389">
        <v>0</v>
      </c>
      <c r="L48" s="389">
        <v>0</v>
      </c>
      <c r="M48" s="389">
        <v>0</v>
      </c>
      <c r="N48" s="389">
        <f t="shared" si="5"/>
        <v>167234.21</v>
      </c>
      <c r="O48" s="371"/>
      <c r="P48" s="371"/>
    </row>
    <row r="49" spans="1:16" s="379" customFormat="1" x14ac:dyDescent="0.3">
      <c r="A49" s="410" t="s">
        <v>139</v>
      </c>
      <c r="B49" s="411">
        <v>-2973.6500000000015</v>
      </c>
      <c r="C49" s="411">
        <v>56843.44</v>
      </c>
      <c r="D49" s="411">
        <v>74598</v>
      </c>
      <c r="E49" s="411">
        <f>SUM(E45:E48)</f>
        <v>81681.850000000006</v>
      </c>
      <c r="F49" s="411">
        <f>SUM(F45:F48)</f>
        <v>68015</v>
      </c>
      <c r="G49" s="411">
        <f>SUM(G45:G48)</f>
        <v>100508</v>
      </c>
      <c r="H49" s="411">
        <f>SUM(H45:H48)</f>
        <v>37950</v>
      </c>
      <c r="I49" s="411">
        <f t="shared" ref="I49:L49" si="6">SUM(I45:I48)</f>
        <v>50226.209999999992</v>
      </c>
      <c r="J49" s="411">
        <f t="shared" si="6"/>
        <v>0</v>
      </c>
      <c r="K49" s="411">
        <f t="shared" si="6"/>
        <v>0</v>
      </c>
      <c r="L49" s="411">
        <f t="shared" si="6"/>
        <v>0</v>
      </c>
      <c r="M49" s="411">
        <v>0</v>
      </c>
      <c r="N49" s="411">
        <f>SUM(N45:N48)</f>
        <v>466848.85</v>
      </c>
      <c r="O49" s="411">
        <v>0</v>
      </c>
      <c r="P49" s="475"/>
    </row>
    <row r="50" spans="1:16" s="379" customFormat="1" x14ac:dyDescent="0.3">
      <c r="A50" s="558"/>
      <c r="B50" s="559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414"/>
    </row>
    <row r="51" spans="1:16" x14ac:dyDescent="0.3">
      <c r="A51" s="560" t="s">
        <v>25</v>
      </c>
      <c r="B51" s="404"/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</row>
    <row r="52" spans="1:16" ht="13.5" x14ac:dyDescent="0.3">
      <c r="A52" s="415" t="s">
        <v>289</v>
      </c>
      <c r="B52" s="415"/>
      <c r="C52" s="415"/>
      <c r="D52" s="415"/>
      <c r="N52" s="389"/>
      <c r="O52" s="389"/>
      <c r="P52" s="389"/>
    </row>
    <row r="53" spans="1:16" s="370" customFormat="1" ht="13.5" x14ac:dyDescent="0.3">
      <c r="A53" s="595" t="s">
        <v>290</v>
      </c>
      <c r="B53" s="415"/>
      <c r="C53" s="415"/>
      <c r="D53" s="415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</row>
    <row r="54" spans="1:16" ht="13.5" x14ac:dyDescent="0.3">
      <c r="A54" s="595"/>
      <c r="B54" s="415"/>
      <c r="C54" s="415"/>
      <c r="D54" s="415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</row>
    <row r="55" spans="1:16" ht="13.5" x14ac:dyDescent="0.3">
      <c r="A55" s="674"/>
      <c r="B55" s="675"/>
      <c r="C55" s="675"/>
      <c r="D55" s="675"/>
      <c r="E55" s="416"/>
      <c r="F55" s="416"/>
      <c r="G55" s="416"/>
      <c r="H55" s="416"/>
      <c r="I55" s="416"/>
      <c r="J55" s="416"/>
      <c r="K55" s="416"/>
      <c r="L55" s="416"/>
      <c r="M55" s="416"/>
      <c r="N55" s="416"/>
    </row>
    <row r="56" spans="1:16" x14ac:dyDescent="0.3">
      <c r="A56" s="417"/>
      <c r="B56" s="594"/>
      <c r="C56" s="594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</row>
    <row r="57" spans="1:16" x14ac:dyDescent="0.3">
      <c r="A57" s="370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</row>
    <row r="58" spans="1:16" x14ac:dyDescent="0.3">
      <c r="A58" s="370"/>
      <c r="B58" s="370"/>
      <c r="C58" s="370"/>
      <c r="D58" s="418"/>
      <c r="E58" s="419"/>
      <c r="F58" s="389"/>
      <c r="G58" s="370"/>
      <c r="H58" s="370"/>
      <c r="I58" s="370"/>
      <c r="J58" s="370"/>
      <c r="K58" s="370"/>
      <c r="M58" s="370"/>
    </row>
    <row r="59" spans="1:16" x14ac:dyDescent="0.3">
      <c r="A59" s="370"/>
      <c r="B59" s="370"/>
      <c r="C59" s="370"/>
      <c r="D59" s="418"/>
      <c r="E59" s="419"/>
      <c r="F59" s="389"/>
      <c r="G59" s="370"/>
      <c r="H59" s="370"/>
      <c r="I59" s="370"/>
      <c r="J59" s="370"/>
      <c r="K59" s="370"/>
      <c r="M59" s="370"/>
    </row>
    <row r="60" spans="1:16" x14ac:dyDescent="0.3">
      <c r="A60" s="370"/>
      <c r="B60" s="370"/>
      <c r="C60" s="370"/>
      <c r="D60" s="370"/>
      <c r="E60" s="419"/>
      <c r="F60" s="370"/>
      <c r="G60" s="370"/>
      <c r="H60" s="370"/>
      <c r="I60" s="370"/>
      <c r="J60" s="370"/>
      <c r="K60" s="370"/>
      <c r="M60" s="370"/>
    </row>
    <row r="61" spans="1:16" x14ac:dyDescent="0.3">
      <c r="B61" s="370"/>
      <c r="C61" s="370"/>
      <c r="D61" s="389"/>
      <c r="E61" s="419"/>
      <c r="F61" s="389"/>
      <c r="G61" s="370"/>
      <c r="H61" s="370"/>
      <c r="I61" s="370"/>
      <c r="J61" s="370"/>
      <c r="K61" s="370"/>
      <c r="M61" s="370"/>
    </row>
    <row r="62" spans="1:16" x14ac:dyDescent="0.3">
      <c r="B62" s="370"/>
      <c r="C62" s="370"/>
      <c r="D62" s="389"/>
      <c r="E62" s="419"/>
      <c r="F62" s="389"/>
      <c r="G62" s="370"/>
      <c r="H62" s="370"/>
      <c r="I62" s="370"/>
      <c r="J62" s="370"/>
      <c r="K62" s="370"/>
      <c r="M62" s="370"/>
    </row>
    <row r="63" spans="1:16" x14ac:dyDescent="0.3">
      <c r="D63" s="420"/>
      <c r="E63" s="421"/>
      <c r="F63" s="420"/>
    </row>
    <row r="64" spans="1:16" x14ac:dyDescent="0.3">
      <c r="D64" s="420"/>
      <c r="E64" s="421"/>
      <c r="F64" s="420"/>
    </row>
    <row r="65" spans="4:6" x14ac:dyDescent="0.3">
      <c r="D65" s="420"/>
      <c r="E65" s="421"/>
      <c r="F65" s="420"/>
    </row>
    <row r="66" spans="4:6" x14ac:dyDescent="0.3">
      <c r="E66" s="422"/>
      <c r="F66" s="420"/>
    </row>
  </sheetData>
  <mergeCells count="3">
    <mergeCell ref="N6:N7"/>
    <mergeCell ref="P6:P7"/>
    <mergeCell ref="A55:D55"/>
  </mergeCells>
  <pageMargins left="0" right="0" top="0.55000000000000004" bottom="0.17" header="0.3" footer="0.15"/>
  <pageSetup paperSize="5" scale="70" orientation="landscape" r:id="rId1"/>
  <headerFooter alignWithMargins="0">
    <oddHeader xml:space="preserve">&amp;C&amp;"Arial,Bold"
</oddHeader>
    <oddFooter>&amp;Rpage 7 of 12
&amp;A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8"/>
  <sheetViews>
    <sheetView zoomScaleNormal="100" zoomScaleSheetLayoutView="100" workbookViewId="0">
      <selection activeCell="B32" sqref="B32"/>
    </sheetView>
  </sheetViews>
  <sheetFormatPr defaultColWidth="9.1796875" defaultRowHeight="12.5" x14ac:dyDescent="0.25"/>
  <cols>
    <col min="1" max="1" width="29.26953125" style="244" customWidth="1"/>
    <col min="2" max="2" width="15" style="244" customWidth="1"/>
    <col min="3" max="3" width="49.7265625" style="244" customWidth="1"/>
    <col min="4" max="4" width="11.1796875" style="244" customWidth="1"/>
    <col min="5" max="5" width="57" style="244" customWidth="1"/>
    <col min="6" max="16384" width="9.1796875" style="244"/>
  </cols>
  <sheetData>
    <row r="1" spans="1:5" ht="13" x14ac:dyDescent="0.3">
      <c r="C1" s="261" t="s">
        <v>222</v>
      </c>
    </row>
    <row r="2" spans="1:5" ht="13" x14ac:dyDescent="0.3">
      <c r="C2" s="261" t="s">
        <v>186</v>
      </c>
    </row>
    <row r="3" spans="1:5" ht="13" x14ac:dyDescent="0.3">
      <c r="C3" s="348" t="str">
        <f>'Program MW '!H3</f>
        <v>August 2017</v>
      </c>
    </row>
    <row r="4" spans="1:5" x14ac:dyDescent="0.25">
      <c r="C4" s="346"/>
    </row>
    <row r="5" spans="1:5" x14ac:dyDescent="0.25">
      <c r="B5" s="346"/>
      <c r="D5" s="346"/>
    </row>
    <row r="6" spans="1:5" s="48" customFormat="1" ht="13" x14ac:dyDescent="0.3">
      <c r="A6" s="46" t="s">
        <v>46</v>
      </c>
      <c r="B6" s="47"/>
      <c r="C6" s="47"/>
    </row>
    <row r="7" spans="1:5" s="48" customFormat="1" x14ac:dyDescent="0.25"/>
    <row r="8" spans="1:5" s="46" customFormat="1" ht="13" x14ac:dyDescent="0.3">
      <c r="A8" s="46" t="s">
        <v>226</v>
      </c>
    </row>
    <row r="9" spans="1:5" s="46" customFormat="1" ht="13" x14ac:dyDescent="0.3">
      <c r="A9" s="46" t="s">
        <v>47</v>
      </c>
    </row>
    <row r="10" spans="1:5" s="48" customFormat="1" x14ac:dyDescent="0.25"/>
    <row r="11" spans="1:5" s="48" customFormat="1" x14ac:dyDescent="0.25"/>
    <row r="12" spans="1:5" s="50" customFormat="1" ht="13" x14ac:dyDescent="0.3">
      <c r="A12" s="49" t="s">
        <v>51</v>
      </c>
      <c r="B12" s="49" t="s">
        <v>48</v>
      </c>
      <c r="C12" s="49" t="s">
        <v>50</v>
      </c>
      <c r="D12" s="49" t="s">
        <v>19</v>
      </c>
      <c r="E12" s="49" t="s">
        <v>49</v>
      </c>
    </row>
    <row r="13" spans="1:5" s="50" customFormat="1" ht="25" x14ac:dyDescent="0.3">
      <c r="A13" s="477" t="s">
        <v>246</v>
      </c>
      <c r="B13" s="478">
        <v>-340000</v>
      </c>
      <c r="C13" s="477" t="s">
        <v>241</v>
      </c>
      <c r="D13" s="479">
        <v>42860</v>
      </c>
      <c r="E13" s="477" t="s">
        <v>249</v>
      </c>
    </row>
    <row r="14" spans="1:5" s="50" customFormat="1" ht="25" x14ac:dyDescent="0.3">
      <c r="A14" s="477" t="s">
        <v>247</v>
      </c>
      <c r="B14" s="478">
        <v>-50000</v>
      </c>
      <c r="C14" s="477" t="s">
        <v>252</v>
      </c>
      <c r="D14" s="479">
        <v>42860</v>
      </c>
      <c r="E14" s="477" t="s">
        <v>250</v>
      </c>
    </row>
    <row r="15" spans="1:5" s="48" customFormat="1" ht="25" x14ac:dyDescent="0.25">
      <c r="A15" s="477" t="s">
        <v>247</v>
      </c>
      <c r="B15" s="478">
        <v>50000</v>
      </c>
      <c r="C15" s="477" t="s">
        <v>242</v>
      </c>
      <c r="D15" s="479">
        <v>42860</v>
      </c>
      <c r="E15" s="477" t="s">
        <v>250</v>
      </c>
    </row>
    <row r="16" spans="1:5" s="48" customFormat="1" ht="25" x14ac:dyDescent="0.25">
      <c r="A16" s="477" t="s">
        <v>248</v>
      </c>
      <c r="B16" s="478">
        <v>340000</v>
      </c>
      <c r="C16" s="477" t="s">
        <v>242</v>
      </c>
      <c r="D16" s="479">
        <v>42860</v>
      </c>
      <c r="E16" s="477" t="s">
        <v>254</v>
      </c>
    </row>
    <row r="17" spans="1:5" x14ac:dyDescent="0.25">
      <c r="A17" s="247"/>
      <c r="B17" s="248"/>
      <c r="C17" s="245"/>
      <c r="D17" s="246"/>
      <c r="E17" s="245"/>
    </row>
    <row r="18" spans="1:5" ht="13" x14ac:dyDescent="0.3">
      <c r="A18" s="249" t="s">
        <v>52</v>
      </c>
      <c r="B18" s="481">
        <f>SUM(B13:B17)</f>
        <v>0</v>
      </c>
      <c r="C18" s="247"/>
      <c r="D18" s="247"/>
      <c r="E18" s="247"/>
    </row>
    <row r="19" spans="1:5" x14ac:dyDescent="0.25">
      <c r="A19" s="247"/>
      <c r="B19" s="247"/>
      <c r="C19" s="247"/>
      <c r="D19" s="247"/>
      <c r="E19" s="247"/>
    </row>
    <row r="21" spans="1:5" ht="14.5" x14ac:dyDescent="0.35">
      <c r="A21" s="493" t="s">
        <v>256</v>
      </c>
      <c r="E21" s="250"/>
    </row>
    <row r="28" spans="1:5" x14ac:dyDescent="0.25">
      <c r="C28" s="243"/>
    </row>
  </sheetData>
  <phoneticPr fontId="39" type="noConversion"/>
  <pageMargins left="0" right="0" top="0.55000000000000004" bottom="0.17" header="0.3" footer="0.15"/>
  <pageSetup scale="70" orientation="landscape" r:id="rId1"/>
  <headerFooter alignWithMargins="0">
    <oddHeader xml:space="preserve">&amp;C&amp;"Arial,Bold"
</oddHeader>
    <oddFooter>&amp;Rpage 8 of 12
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81A7C3B71904D9DF67DA4ADCDEDDE" ma:contentTypeVersion="3" ma:contentTypeDescription="Create a new document." ma:contentTypeScope="" ma:versionID="ac2d340e4edad36afa7d49d55c79357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1a2eb714f8f18ab3e073234d663f1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BCF475-1DB9-4419-A429-5743143F8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9ECE1D-ADC2-43AA-A61E-5C61F69CE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9CE5A5-034A-44C5-96B1-1FD952A1C46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Program MW </vt:lpstr>
      <vt:lpstr>Ex ante LI &amp; Eligibility Stats</vt:lpstr>
      <vt:lpstr>Ex post LI &amp; Eligibility Stats</vt:lpstr>
      <vt:lpstr>TA-TI Distribution@</vt:lpstr>
      <vt:lpstr>Auto DR (TI)</vt:lpstr>
      <vt:lpstr>DRP Expenditures</vt:lpstr>
      <vt:lpstr>2016 DRP Carryover Expenditures</vt:lpstr>
      <vt:lpstr>Marketing</vt:lpstr>
      <vt:lpstr>Fund Shift Log</vt:lpstr>
      <vt:lpstr>Event Summary</vt:lpstr>
      <vt:lpstr>SDGE Costs - AMDRMA Balance</vt:lpstr>
      <vt:lpstr>SDGE Costs -GRC </vt:lpstr>
      <vt:lpstr>SDGE Costs -DPDRMA</vt:lpstr>
      <vt:lpstr>'2016 DRP Carryover Expenditures'!Print_Area</vt:lpstr>
      <vt:lpstr>'Auto DR (TI)'!Print_Area</vt:lpstr>
      <vt:lpstr>'DRP Expenditures'!Print_Area</vt:lpstr>
      <vt:lpstr>'Event Summary'!Print_Area</vt:lpstr>
      <vt:lpstr>'Ex ante LI &amp; Eligibility Stats'!Print_Area</vt:lpstr>
      <vt:lpstr>'Ex post LI &amp; Eligibility Stats'!Print_Area</vt:lpstr>
      <vt:lpstr>'Fund Shift Log'!Print_Area</vt:lpstr>
      <vt:lpstr>Marketing!Print_Area</vt:lpstr>
      <vt:lpstr>'Program MW '!Print_Area</vt:lpstr>
      <vt:lpstr>'SDGE Costs - AMDRMA Balance'!Print_Area</vt:lpstr>
      <vt:lpstr>'SDGE Costs -DPDRMA'!Print_Area</vt:lpstr>
      <vt:lpstr>'SDGE Costs -GRC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Josh Bode2</dc:creator>
  <cp:lastModifiedBy>Valdivieso, Guillermo</cp:lastModifiedBy>
  <cp:lastPrinted>2017-09-21T13:58:23Z</cp:lastPrinted>
  <dcterms:created xsi:type="dcterms:W3CDTF">2013-01-03T17:03:43Z</dcterms:created>
  <dcterms:modified xsi:type="dcterms:W3CDTF">2017-09-21T13:58:42Z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0x010100C8A81A7C3B71904D9DF67DA4ADCDEDDE</vt:lpwstr>
  </property>
  <property fmtid="{D5CDD505-2E9C-101B-9397-08002B2CF9AE}" pid="3" name="BExAnalyzer_OldName">
    <vt:lpwstr>(DRAFT) Feb 2017 CPUC Monthly DR Report.xlsx</vt:lpwstr>
  </property>
</Properties>
</file>