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C:\Users\gvaldivi\OneDrive - Sempra Energy\User Folders\Desktop\"/>
    </mc:Choice>
  </mc:AlternateContent>
  <bookViews>
    <workbookView xWindow="0" yWindow="0" windowWidth="15600" windowHeight="9600" tabRatio="873"/>
  </bookViews>
  <sheets>
    <sheet name="Program MW " sheetId="33" r:id="rId1"/>
    <sheet name="Ex ante LI &amp; Eligibility Stats" sheetId="34" r:id="rId2"/>
    <sheet name="Ex post LI &amp; Eligibility Stats" sheetId="35" r:id="rId3"/>
    <sheet name="TA-TI Distribution@" sheetId="36" state="hidden" r:id="rId4"/>
    <sheet name="Auto DR (TI)" sheetId="131" r:id="rId5"/>
    <sheet name="DRP Expenditures" sheetId="117" r:id="rId6"/>
    <sheet name="2016 DRP Carryover Expenditures" sheetId="135" r:id="rId7"/>
    <sheet name="Fund Shift Log" sheetId="29" r:id="rId8"/>
    <sheet name="Marketing" sheetId="134"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DAT1" localSheetId="5">#REF!</definedName>
    <definedName name="_DAT1" localSheetId="8">#REF!</definedName>
    <definedName name="_DAT1" localSheetId="10">#REF!</definedName>
    <definedName name="_DAT1" localSheetId="12">#REF!</definedName>
    <definedName name="_DAT1">#REF!</definedName>
    <definedName name="_DAT10" localSheetId="5">#REF!</definedName>
    <definedName name="_DAT10" localSheetId="8">#REF!</definedName>
    <definedName name="_DAT10" localSheetId="12">#REF!</definedName>
    <definedName name="_DAT10">#REF!</definedName>
    <definedName name="_DAT11" localSheetId="5">#REF!</definedName>
    <definedName name="_DAT11" localSheetId="8">#REF!</definedName>
    <definedName name="_DAT11" localSheetId="12">#REF!</definedName>
    <definedName name="_DAT11">#REF!</definedName>
    <definedName name="_DAT12" localSheetId="5">#REF!</definedName>
    <definedName name="_DAT12" localSheetId="12">#REF!</definedName>
    <definedName name="_DAT12">#REF!</definedName>
    <definedName name="_DAT13" localSheetId="5">#REF!</definedName>
    <definedName name="_DAT13" localSheetId="12">#REF!</definedName>
    <definedName name="_DAT13">#REF!</definedName>
    <definedName name="_DAT14" localSheetId="5">#REF!</definedName>
    <definedName name="_DAT14" localSheetId="12">#REF!</definedName>
    <definedName name="_DAT14">#REF!</definedName>
    <definedName name="_DAT15" localSheetId="5">#REF!</definedName>
    <definedName name="_DAT15" localSheetId="12">#REF!</definedName>
    <definedName name="_DAT15">#REF!</definedName>
    <definedName name="_DAT16" localSheetId="5">#REF!</definedName>
    <definedName name="_DAT16" localSheetId="12">#REF!</definedName>
    <definedName name="_DAT16">#REF!</definedName>
    <definedName name="_DAT17" localSheetId="5">#REF!</definedName>
    <definedName name="_DAT17" localSheetId="12">#REF!</definedName>
    <definedName name="_DAT17">#REF!</definedName>
    <definedName name="_DAT2" localSheetId="5">#REF!</definedName>
    <definedName name="_DAT2" localSheetId="12">#REF!</definedName>
    <definedName name="_DAT2">#REF!</definedName>
    <definedName name="_DAT3" localSheetId="5">#REF!</definedName>
    <definedName name="_DAT3" localSheetId="12">#REF!</definedName>
    <definedName name="_DAT3">#REF!</definedName>
    <definedName name="_DAT4" localSheetId="5">#REF!</definedName>
    <definedName name="_DAT4" localSheetId="12">#REF!</definedName>
    <definedName name="_DAT4">#REF!</definedName>
    <definedName name="_DAT5" localSheetId="5">#REF!</definedName>
    <definedName name="_DAT5" localSheetId="12">#REF!</definedName>
    <definedName name="_DAT5">#REF!</definedName>
    <definedName name="_DAT6" localSheetId="5">#REF!</definedName>
    <definedName name="_DAT6" localSheetId="12">#REF!</definedName>
    <definedName name="_DAT6">#REF!</definedName>
    <definedName name="_DAT7" localSheetId="5">#REF!</definedName>
    <definedName name="_DAT7" localSheetId="12">#REF!</definedName>
    <definedName name="_DAT7">#REF!</definedName>
    <definedName name="_DAT8" localSheetId="5">#REF!</definedName>
    <definedName name="_DAT8" localSheetId="12">#REF!</definedName>
    <definedName name="_DAT8">#REF!</definedName>
    <definedName name="_DAT9" localSheetId="5">#REF!</definedName>
    <definedName name="_DAT9" localSheetId="12">#REF!</definedName>
    <definedName name="_DAT9">#REF!</definedName>
    <definedName name="_xlnm._FilterDatabase" localSheetId="9" hidden="1">'Event Summary'!$A$8:$G$41</definedName>
    <definedName name="Achieve_GRC" localSheetId="5">#REF!</definedName>
    <definedName name="Achieve_GRC" localSheetId="1">#REF!</definedName>
    <definedName name="Achieve_GRC" localSheetId="2">#REF!</definedName>
    <definedName name="Achieve_GRC" localSheetId="0">#REF!</definedName>
    <definedName name="Achieve_GRC" localSheetId="12">#REF!</definedName>
    <definedName name="Achieve_GRC" localSheetId="3">#REF!</definedName>
    <definedName name="Achieve_GRC">#REF!</definedName>
    <definedName name="Achieve_Service_Excellenc" localSheetId="5">#REF!</definedName>
    <definedName name="Achieve_Service_Excellenc" localSheetId="1">#REF!</definedName>
    <definedName name="Achieve_Service_Excellenc" localSheetId="2">#REF!</definedName>
    <definedName name="Achieve_Service_Excellenc" localSheetId="0">#REF!</definedName>
    <definedName name="Achieve_Service_Excellenc" localSheetId="12">#REF!</definedName>
    <definedName name="Achieve_Service_Excellenc" localSheetId="3">#REF!</definedName>
    <definedName name="Achieve_Service_Excellenc">#REF!</definedName>
    <definedName name="Achieve_Service_Excellence" localSheetId="5">#REF!</definedName>
    <definedName name="Achieve_Service_Excellence" localSheetId="1">#REF!</definedName>
    <definedName name="Achieve_Service_Excellence" localSheetId="2">#REF!</definedName>
    <definedName name="Achieve_Service_Excellence" localSheetId="0">#REF!</definedName>
    <definedName name="Achieve_Service_Excellence" localSheetId="12">#REF!</definedName>
    <definedName name="Achieve_Service_Excellence" localSheetId="3">#REF!</definedName>
    <definedName name="Achieve_Service_Excellence">#REF!</definedName>
    <definedName name="Collect_Revenue" localSheetId="5">#REF!</definedName>
    <definedName name="Collect_Revenue" localSheetId="1">#REF!</definedName>
    <definedName name="Collect_Revenue" localSheetId="2">#REF!</definedName>
    <definedName name="Collect_Revenue" localSheetId="0">#REF!</definedName>
    <definedName name="Collect_Revenue" localSheetId="12">#REF!</definedName>
    <definedName name="Collect_Revenue" localSheetId="3">#REF!</definedName>
    <definedName name="Collect_Revenue">#REF!</definedName>
    <definedName name="DATA1" localSheetId="5">#REF!</definedName>
    <definedName name="DATA1" localSheetId="12">#REF!</definedName>
    <definedName name="DATA1">#REF!</definedName>
    <definedName name="DATA10" localSheetId="5">#REF!</definedName>
    <definedName name="DATA10" localSheetId="12">#REF!</definedName>
    <definedName name="DATA10">#REF!</definedName>
    <definedName name="DATA11" localSheetId="5">#REF!</definedName>
    <definedName name="DATA11" localSheetId="12">#REF!</definedName>
    <definedName name="DATA11">#REF!</definedName>
    <definedName name="DATA12" localSheetId="5">#REF!</definedName>
    <definedName name="DATA12" localSheetId="12">#REF!</definedName>
    <definedName name="DATA12">#REF!</definedName>
    <definedName name="DATA13" localSheetId="5">#REF!</definedName>
    <definedName name="DATA13" localSheetId="12">#REF!</definedName>
    <definedName name="DATA13">#REF!</definedName>
    <definedName name="DATA14" localSheetId="5">#REF!</definedName>
    <definedName name="DATA14" localSheetId="12">#REF!</definedName>
    <definedName name="DATA14">#REF!</definedName>
    <definedName name="DATA15" localSheetId="5">#REF!</definedName>
    <definedName name="DATA15" localSheetId="12">#REF!</definedName>
    <definedName name="DATA15">#REF!</definedName>
    <definedName name="DATA16" localSheetId="5">#REF!</definedName>
    <definedName name="DATA16" localSheetId="12">#REF!</definedName>
    <definedName name="DATA16">#REF!</definedName>
    <definedName name="DATA17" localSheetId="5">#REF!</definedName>
    <definedName name="DATA17" localSheetId="12">#REF!</definedName>
    <definedName name="DATA17">#REF!</definedName>
    <definedName name="DATA18" localSheetId="5">#REF!</definedName>
    <definedName name="DATA18" localSheetId="12">#REF!</definedName>
    <definedName name="DATA18">#REF!</definedName>
    <definedName name="DATA19" localSheetId="5">#REF!</definedName>
    <definedName name="DATA19" localSheetId="12">#REF!</definedName>
    <definedName name="DATA19">#REF!</definedName>
    <definedName name="DATA2" localSheetId="5">#REF!</definedName>
    <definedName name="DATA2" localSheetId="12">#REF!</definedName>
    <definedName name="DATA2">#REF!</definedName>
    <definedName name="DATA20" localSheetId="5">#REF!</definedName>
    <definedName name="DATA20" localSheetId="12">#REF!</definedName>
    <definedName name="DATA20">#REF!</definedName>
    <definedName name="DATA3" localSheetId="5">#REF!</definedName>
    <definedName name="DATA3" localSheetId="12">#REF!</definedName>
    <definedName name="DATA3">#REF!</definedName>
    <definedName name="DATA4" localSheetId="5">#REF!</definedName>
    <definedName name="DATA4" localSheetId="12">#REF!</definedName>
    <definedName name="DATA4">#REF!</definedName>
    <definedName name="DATA5" localSheetId="5">#REF!</definedName>
    <definedName name="DATA5" localSheetId="12">#REF!</definedName>
    <definedName name="DATA5">#REF!</definedName>
    <definedName name="data5000">'[1]ACTMA Detail'!$N$2:$N$102</definedName>
    <definedName name="DATA6" localSheetId="5">#REF!</definedName>
    <definedName name="DATA6" localSheetId="8">#REF!</definedName>
    <definedName name="DATA6" localSheetId="12">#REF!</definedName>
    <definedName name="DATA6">#REF!</definedName>
    <definedName name="DATA7" localSheetId="5">#REF!</definedName>
    <definedName name="DATA7" localSheetId="8">#REF!</definedName>
    <definedName name="DATA7" localSheetId="12">#REF!</definedName>
    <definedName name="DATA7">#REF!</definedName>
    <definedName name="DATA8" localSheetId="5">#REF!</definedName>
    <definedName name="DATA8" localSheetId="8">#REF!</definedName>
    <definedName name="DATA8" localSheetId="12">#REF!</definedName>
    <definedName name="DATA8">#REF!</definedName>
    <definedName name="DATA9" localSheetId="5">#REF!</definedName>
    <definedName name="DATA9" localSheetId="12">#REF!</definedName>
    <definedName name="DATA9">#REF!</definedName>
    <definedName name="DayTypeList" localSheetId="5">[2]LOOKUP!$E$2:$E$14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5">#REF!</definedName>
    <definedName name="Enhance_Delivery_Channels" localSheetId="1">#REF!</definedName>
    <definedName name="Enhance_Delivery_Channels" localSheetId="2">#REF!</definedName>
    <definedName name="Enhance_Delivery_Channels" localSheetId="0">#REF!</definedName>
    <definedName name="Enhance_Delivery_Channels" localSheetId="12">#REF!</definedName>
    <definedName name="Enhance_Delivery_Channels" localSheetId="3">#REF!</definedName>
    <definedName name="Enhance_Delivery_Channels">#REF!</definedName>
    <definedName name="Ethics_and_Compliance" localSheetId="5">#REF!</definedName>
    <definedName name="Ethics_and_Compliance" localSheetId="1">#REF!</definedName>
    <definedName name="Ethics_and_Compliance" localSheetId="2">#REF!</definedName>
    <definedName name="Ethics_and_Compliance" localSheetId="0">#REF!</definedName>
    <definedName name="Ethics_and_Compliance" localSheetId="12">#REF!</definedName>
    <definedName name="Ethics_and_Compliance" localSheetId="3">#REF!</definedName>
    <definedName name="Ethics_and_Compliance">#REF!</definedName>
    <definedName name="Launch_Refine_Market" localSheetId="5">#REF!</definedName>
    <definedName name="Launch_Refine_Market" localSheetId="1">#REF!</definedName>
    <definedName name="Launch_Refine_Market" localSheetId="2">#REF!</definedName>
    <definedName name="Launch_Refine_Market" localSheetId="0">#REF!</definedName>
    <definedName name="Launch_Refine_Market" localSheetId="12">#REF!</definedName>
    <definedName name="Launch_Refine_Market" localSheetId="3">#REF!</definedName>
    <definedName name="Launch_Refine_Market">#REF!</definedName>
    <definedName name="Manage_AMI" localSheetId="5">#REF!</definedName>
    <definedName name="Manage_AMI" localSheetId="1">#REF!</definedName>
    <definedName name="Manage_AMI" localSheetId="2">#REF!</definedName>
    <definedName name="Manage_AMI" localSheetId="0">#REF!</definedName>
    <definedName name="Manage_AMI" localSheetId="12">#REF!</definedName>
    <definedName name="Manage_AMI" localSheetId="3">#REF!</definedName>
    <definedName name="Manage_AMI">#REF!</definedName>
    <definedName name="Meet_Financial_Targets" localSheetId="5">#REF!</definedName>
    <definedName name="Meet_Financial_Targets" localSheetId="1">#REF!</definedName>
    <definedName name="Meet_Financial_Targets" localSheetId="2">#REF!</definedName>
    <definedName name="Meet_Financial_Targets" localSheetId="0">#REF!</definedName>
    <definedName name="Meet_Financial_Targets" localSheetId="12">#REF!</definedName>
    <definedName name="Meet_Financial_Targets" localSheetId="3">#REF!</definedName>
    <definedName name="Meet_Financial_Targets">#REF!</definedName>
    <definedName name="nnnnnn">'[1]ACTMA Detail'!$P$2:$P$102</definedName>
    <definedName name="_xlnm.Print_Area" localSheetId="6">'2016 DRP Carryover Expenditures'!$A$1:$N$24</definedName>
    <definedName name="_xlnm.Print_Area" localSheetId="4">'Auto DR (TI)'!$A$1:$P$20</definedName>
    <definedName name="_xlnm.Print_Area" localSheetId="5">'DRP Expenditures'!$A$1:$S$66</definedName>
    <definedName name="_xlnm.Print_Area" localSheetId="9">'Event Summary'!$A$1:$G$47</definedName>
    <definedName name="_xlnm.Print_Area" localSheetId="1">'Ex ante LI &amp; Eligibility Stats'!$A$1:$O$30</definedName>
    <definedName name="_xlnm.Print_Area" localSheetId="2">'Ex post LI &amp; Eligibility Stats'!$A$1:$O$29</definedName>
    <definedName name="_xlnm.Print_Area" localSheetId="7">'Fund Shift Log'!$A$1:$E$21</definedName>
    <definedName name="_xlnm.Print_Area" localSheetId="8">Marketing!$A$1:$P$59</definedName>
    <definedName name="_xlnm.Print_Area" localSheetId="0">'Program MW '!$A$1:$S$67</definedName>
    <definedName name="_xlnm.Print_Area" localSheetId="10">'SDGE Costs - AMDRMA Balance'!$A$1:$N$70</definedName>
    <definedName name="_xlnm.Print_Area" localSheetId="12">'SDGE Costs -DPDRMA'!$A$2:$N$36</definedName>
    <definedName name="_xlnm.Print_Area" localSheetId="11">'SDGE Costs -GRC '!$A$1:$N$36</definedName>
    <definedName name="Reliability_Expectations" localSheetId="5">#REF!</definedName>
    <definedName name="Reliability_Expectations" localSheetId="1">#REF!</definedName>
    <definedName name="Reliability_Expectations" localSheetId="2">#REF!</definedName>
    <definedName name="Reliability_Expectations" localSheetId="8">#REF!</definedName>
    <definedName name="Reliability_Expectations" localSheetId="0">#REF!</definedName>
    <definedName name="Reliability_Expectations" localSheetId="12">#REF!</definedName>
    <definedName name="Reliability_Expectations" localSheetId="3">#REF!</definedName>
    <definedName name="Reliability_Expectations">#REF!</definedName>
    <definedName name="Stabilization_Customer_Base" localSheetId="5">#REF!</definedName>
    <definedName name="Stabilization_Customer_Base" localSheetId="1">#REF!</definedName>
    <definedName name="Stabilization_Customer_Base" localSheetId="2">#REF!</definedName>
    <definedName name="Stabilization_Customer_Base" localSheetId="8">#REF!</definedName>
    <definedName name="Stabilization_Customer_Base" localSheetId="0">#REF!</definedName>
    <definedName name="Stabilization_Customer_Base" localSheetId="12">#REF!</definedName>
    <definedName name="Stabilization_Customer_Base" localSheetId="3">#REF!</definedName>
    <definedName name="Stabilization_Customer_Base">#REF!</definedName>
    <definedName name="TEST0" localSheetId="5">#REF!</definedName>
    <definedName name="TEST0" localSheetId="8">#REF!</definedName>
    <definedName name="TEST0" localSheetId="12">#REF!</definedName>
    <definedName name="TEST0">#REF!</definedName>
    <definedName name="TEST1" localSheetId="5">#REF!</definedName>
    <definedName name="TEST1" localSheetId="12">#REF!</definedName>
    <definedName name="TEST1">#REF!</definedName>
    <definedName name="TEST10" localSheetId="5">#REF!</definedName>
    <definedName name="TEST10" localSheetId="12">#REF!</definedName>
    <definedName name="TEST10">#REF!</definedName>
    <definedName name="TEST11" localSheetId="5">#REF!</definedName>
    <definedName name="TEST11" localSheetId="12">#REF!</definedName>
    <definedName name="TEST11">#REF!</definedName>
    <definedName name="TEST12" localSheetId="5">#REF!</definedName>
    <definedName name="TEST12" localSheetId="12">#REF!</definedName>
    <definedName name="TEST12">#REF!</definedName>
    <definedName name="TEST13" localSheetId="5">#REF!</definedName>
    <definedName name="TEST13" localSheetId="12">#REF!</definedName>
    <definedName name="TEST13">#REF!</definedName>
    <definedName name="TEST14" localSheetId="5">#REF!</definedName>
    <definedName name="TEST14" localSheetId="12">#REF!</definedName>
    <definedName name="TEST14">#REF!</definedName>
    <definedName name="TEST15" localSheetId="5">#REF!</definedName>
    <definedName name="TEST15" localSheetId="12">#REF!</definedName>
    <definedName name="TEST15">#REF!</definedName>
    <definedName name="TEST16" localSheetId="5">#REF!</definedName>
    <definedName name="TEST16" localSheetId="12">#REF!</definedName>
    <definedName name="TEST16">#REF!</definedName>
    <definedName name="TEST17" localSheetId="5">#REF!</definedName>
    <definedName name="TEST17" localSheetId="12">#REF!</definedName>
    <definedName name="TEST17">#REF!</definedName>
    <definedName name="TEST18" localSheetId="5">#REF!</definedName>
    <definedName name="TEST18" localSheetId="12">#REF!</definedName>
    <definedName name="TEST18">#REF!</definedName>
    <definedName name="TEST19" localSheetId="5">#REF!</definedName>
    <definedName name="TEST19" localSheetId="12">#REF!</definedName>
    <definedName name="TEST19">#REF!</definedName>
    <definedName name="TEST2" localSheetId="5">#REF!</definedName>
    <definedName name="TEST2" localSheetId="12">#REF!</definedName>
    <definedName name="TEST2">#REF!</definedName>
    <definedName name="TEST20" localSheetId="5">#REF!</definedName>
    <definedName name="TEST20" localSheetId="12">#REF!</definedName>
    <definedName name="TEST20">#REF!</definedName>
    <definedName name="TEST21" localSheetId="5">#REF!</definedName>
    <definedName name="TEST21" localSheetId="12">#REF!</definedName>
    <definedName name="TEST21">#REF!</definedName>
    <definedName name="TEST22" localSheetId="5">#REF!</definedName>
    <definedName name="TEST22" localSheetId="12">#REF!</definedName>
    <definedName name="TEST22">#REF!</definedName>
    <definedName name="TEST23" localSheetId="5">#REF!</definedName>
    <definedName name="TEST23" localSheetId="12">#REF!</definedName>
    <definedName name="TEST23">#REF!</definedName>
    <definedName name="TEST24" localSheetId="5">#REF!</definedName>
    <definedName name="TEST24" localSheetId="12">#REF!</definedName>
    <definedName name="TEST24">#REF!</definedName>
    <definedName name="TEST25" localSheetId="5">#REF!</definedName>
    <definedName name="TEST25" localSheetId="12">#REF!</definedName>
    <definedName name="TEST25">#REF!</definedName>
    <definedName name="TEST26" localSheetId="5">#REF!</definedName>
    <definedName name="TEST26" localSheetId="12">#REF!</definedName>
    <definedName name="TEST26">#REF!</definedName>
    <definedName name="TEST27" localSheetId="5">#REF!</definedName>
    <definedName name="TEST27" localSheetId="12">#REF!</definedName>
    <definedName name="TEST27">#REF!</definedName>
    <definedName name="TEST28" localSheetId="5">#REF!</definedName>
    <definedName name="TEST28" localSheetId="12">#REF!</definedName>
    <definedName name="TEST28">#REF!</definedName>
    <definedName name="TEST3" localSheetId="5">#REF!</definedName>
    <definedName name="TEST3" localSheetId="12">#REF!</definedName>
    <definedName name="TEST3">#REF!</definedName>
    <definedName name="TEST4" localSheetId="5">#REF!</definedName>
    <definedName name="TEST4" localSheetId="12">#REF!</definedName>
    <definedName name="TEST4">#REF!</definedName>
    <definedName name="TEST5" localSheetId="5">#REF!</definedName>
    <definedName name="TEST5" localSheetId="12">#REF!</definedName>
    <definedName name="TEST5">#REF!</definedName>
    <definedName name="TEST6" localSheetId="5">#REF!</definedName>
    <definedName name="TEST6" localSheetId="12">#REF!</definedName>
    <definedName name="TEST6">#REF!</definedName>
    <definedName name="TEST7" localSheetId="5">#REF!</definedName>
    <definedName name="TEST7" localSheetId="12">#REF!</definedName>
    <definedName name="TEST7">#REF!</definedName>
    <definedName name="TEST8" localSheetId="5">#REF!</definedName>
    <definedName name="TEST8" localSheetId="12">#REF!</definedName>
    <definedName name="TEST8">#REF!</definedName>
    <definedName name="TEST9" localSheetId="5">#REF!</definedName>
    <definedName name="TEST9" localSheetId="12">#REF!</definedName>
    <definedName name="TEST9">#REF!</definedName>
    <definedName name="TESTHKEY" localSheetId="5">#REF!</definedName>
    <definedName name="TESTHKEY" localSheetId="12">#REF!</definedName>
    <definedName name="TESTHKEY">#REF!</definedName>
    <definedName name="TESTKEYS" localSheetId="5">#REF!</definedName>
    <definedName name="TESTKEYS" localSheetId="12">#REF!</definedName>
    <definedName name="TESTKEYS">#REF!</definedName>
    <definedName name="TESTVKEY" localSheetId="5">#REF!</definedName>
    <definedName name="TESTVKEY" localSheetId="12">#REF!</definedName>
    <definedName name="TESTVKEY">#REF!</definedName>
    <definedName name="Valued_Service_Provider" localSheetId="5">#REF!</definedName>
    <definedName name="Valued_Service_Provider" localSheetId="1">#REF!</definedName>
    <definedName name="Valued_Service_Provider" localSheetId="2">#REF!</definedName>
    <definedName name="Valued_Service_Provider" localSheetId="0">#REF!</definedName>
    <definedName name="Valued_Service_Provider" localSheetId="12">#REF!</definedName>
    <definedName name="Valued_Service_Provider" localSheetId="3">#REF!</definedName>
    <definedName name="Valued_Service_Provider">#REF!</definedName>
    <definedName name="Voice_of_Customer" localSheetId="5">#REF!</definedName>
    <definedName name="Voice_of_Customer" localSheetId="1">#REF!</definedName>
    <definedName name="Voice_of_Customer" localSheetId="2">#REF!</definedName>
    <definedName name="Voice_of_Customer" localSheetId="0">#REF!</definedName>
    <definedName name="Voice_of_Customer" localSheetId="12">#REF!</definedName>
    <definedName name="Voice_of_Customer" localSheetId="3">#REF!</definedName>
    <definedName name="Voice_of_Customer">#REF!</definedName>
    <definedName name="Z_E5DF83AA_DC53_4EBF_A523_33DA0FE284E8_.wvu.PrintArea" localSheetId="2" hidden="1">'Ex post LI &amp; Eligibility Stats'!$A$2:$O$27</definedName>
    <definedName name="Z_E5DF83AA_DC53_4EBF_A523_33DA0FE284E8_.wvu.PrintArea" localSheetId="0" hidden="1">'Program MW '!$A$1:$Z$56</definedName>
    <definedName name="Z_E5DF83AA_DC53_4EBF_A523_33DA0FE284E8_.wvu.PrintArea" localSheetId="3" hidden="1">'TA-TI Distribution@'!#REF!</definedName>
  </definedNames>
  <calcPr calcId="171027"/>
</workbook>
</file>

<file path=xl/calcChain.xml><?xml version="1.0" encoding="utf-8"?>
<calcChain xmlns="http://schemas.openxmlformats.org/spreadsheetml/2006/main">
  <c r="C26" i="33" l="1"/>
  <c r="N24" i="134" l="1"/>
  <c r="J63" i="119" l="1"/>
  <c r="C4" i="134" l="1"/>
  <c r="M50" i="134"/>
  <c r="L50" i="134"/>
  <c r="K50" i="134"/>
  <c r="J50" i="134"/>
  <c r="I50" i="134"/>
  <c r="H50" i="134"/>
  <c r="G50" i="134"/>
  <c r="F50" i="134"/>
  <c r="E50" i="134"/>
  <c r="N49" i="134"/>
  <c r="N48" i="134"/>
  <c r="N47" i="134"/>
  <c r="N46" i="134"/>
  <c r="M43" i="134"/>
  <c r="L43" i="134"/>
  <c r="K43" i="134"/>
  <c r="J43" i="134"/>
  <c r="I43" i="134"/>
  <c r="H43" i="134"/>
  <c r="G43" i="134"/>
  <c r="F43" i="134"/>
  <c r="E43" i="134"/>
  <c r="N42" i="134"/>
  <c r="N41" i="134"/>
  <c r="N40" i="134"/>
  <c r="N39" i="134"/>
  <c r="N38" i="134"/>
  <c r="M35" i="134"/>
  <c r="L35" i="134"/>
  <c r="K35" i="134"/>
  <c r="J35" i="134"/>
  <c r="I35" i="134"/>
  <c r="H35" i="134"/>
  <c r="G35" i="134"/>
  <c r="E35" i="134"/>
  <c r="N34" i="134"/>
  <c r="N33" i="134"/>
  <c r="N32" i="134"/>
  <c r="N31" i="134"/>
  <c r="N30" i="134"/>
  <c r="F26" i="134"/>
  <c r="N26" i="134" s="1"/>
  <c r="N25" i="134"/>
  <c r="N23" i="134"/>
  <c r="N22" i="134"/>
  <c r="N21" i="134"/>
  <c r="N20" i="134"/>
  <c r="N19" i="134"/>
  <c r="N18" i="134"/>
  <c r="N17" i="134"/>
  <c r="N50" i="134" l="1"/>
  <c r="N43" i="134"/>
  <c r="N35" i="134"/>
  <c r="F35" i="134"/>
  <c r="L13" i="131"/>
  <c r="L18" i="117" l="1"/>
  <c r="O11" i="117" l="1"/>
  <c r="E22" i="129" l="1"/>
  <c r="I34" i="33"/>
  <c r="N13" i="129"/>
  <c r="J50" i="117"/>
  <c r="I50" i="117"/>
  <c r="H50" i="117"/>
  <c r="G50" i="117"/>
  <c r="F50" i="117"/>
  <c r="E50" i="117"/>
  <c r="D50" i="117"/>
  <c r="C50" i="117"/>
  <c r="B50" i="117"/>
  <c r="I46" i="117"/>
  <c r="H46" i="117"/>
  <c r="G46" i="117"/>
  <c r="F46" i="117"/>
  <c r="E46" i="117"/>
  <c r="D46" i="117"/>
  <c r="C46" i="117"/>
  <c r="B46" i="117"/>
  <c r="J45" i="117"/>
  <c r="J46" i="117" s="1"/>
  <c r="J41" i="117"/>
  <c r="I41" i="117"/>
  <c r="H41" i="117"/>
  <c r="G41" i="117"/>
  <c r="F41" i="117"/>
  <c r="E41" i="117"/>
  <c r="D41" i="117"/>
  <c r="C41" i="117"/>
  <c r="B41" i="117"/>
  <c r="J37" i="117"/>
  <c r="I37" i="117"/>
  <c r="H37" i="117"/>
  <c r="G37" i="117"/>
  <c r="F37" i="117"/>
  <c r="E37" i="117"/>
  <c r="D37" i="117"/>
  <c r="C37" i="117"/>
  <c r="B37" i="117"/>
  <c r="J32" i="117"/>
  <c r="I32" i="117"/>
  <c r="H32" i="117"/>
  <c r="G32" i="117"/>
  <c r="F32" i="117"/>
  <c r="E32" i="117"/>
  <c r="D32" i="117"/>
  <c r="C32" i="117"/>
  <c r="B32" i="117"/>
  <c r="J24" i="117"/>
  <c r="I24" i="117"/>
  <c r="H24" i="117"/>
  <c r="G24" i="117"/>
  <c r="F24" i="117"/>
  <c r="E24" i="117"/>
  <c r="D24" i="117"/>
  <c r="C24" i="117"/>
  <c r="B24" i="117"/>
  <c r="J18" i="117"/>
  <c r="I18" i="117"/>
  <c r="H18" i="117"/>
  <c r="G18" i="117"/>
  <c r="F18" i="117"/>
  <c r="E18" i="117"/>
  <c r="D18" i="117"/>
  <c r="C18" i="117"/>
  <c r="B18" i="117"/>
  <c r="J12" i="117"/>
  <c r="I12" i="117"/>
  <c r="H12" i="117"/>
  <c r="G12" i="117"/>
  <c r="F12" i="117"/>
  <c r="E12" i="117"/>
  <c r="D12" i="117"/>
  <c r="C12" i="117"/>
  <c r="B12" i="117"/>
  <c r="B53" i="117" s="1"/>
  <c r="G4" i="117"/>
  <c r="N11" i="117"/>
  <c r="N12" i="117" s="1"/>
  <c r="R11" i="117"/>
  <c r="K12" i="117"/>
  <c r="L12" i="117"/>
  <c r="M12" i="117"/>
  <c r="P12" i="117"/>
  <c r="Q12" i="117"/>
  <c r="N15" i="117"/>
  <c r="O15" i="117"/>
  <c r="R15" i="117" s="1"/>
  <c r="N16" i="117"/>
  <c r="O16" i="117"/>
  <c r="R16" i="117" s="1"/>
  <c r="N17" i="117"/>
  <c r="O17" i="117"/>
  <c r="R17" i="117" s="1"/>
  <c r="K18" i="117"/>
  <c r="M18" i="117"/>
  <c r="P18" i="117"/>
  <c r="Q18" i="117"/>
  <c r="N21" i="117"/>
  <c r="O21" i="117"/>
  <c r="R21" i="117" s="1"/>
  <c r="N22" i="117"/>
  <c r="O22" i="117"/>
  <c r="R22" i="117" s="1"/>
  <c r="N23" i="117"/>
  <c r="O23" i="117"/>
  <c r="R23" i="117" s="1"/>
  <c r="K24" i="117"/>
  <c r="L24" i="117"/>
  <c r="M24" i="117"/>
  <c r="P24" i="117"/>
  <c r="Q24" i="117"/>
  <c r="N27" i="117"/>
  <c r="O27" i="117"/>
  <c r="R27" i="117" s="1"/>
  <c r="N28" i="117"/>
  <c r="O28" i="117"/>
  <c r="N29" i="117"/>
  <c r="O29" i="117"/>
  <c r="R29" i="117" s="1"/>
  <c r="N30" i="117"/>
  <c r="O30" i="117"/>
  <c r="R30" i="117" s="1"/>
  <c r="N31" i="117"/>
  <c r="O31" i="117"/>
  <c r="R31" i="117" s="1"/>
  <c r="K32" i="117"/>
  <c r="L32" i="117"/>
  <c r="M32" i="117"/>
  <c r="P32" i="117"/>
  <c r="Q32" i="117"/>
  <c r="N35" i="117"/>
  <c r="O35" i="117"/>
  <c r="R35" i="117" s="1"/>
  <c r="N36" i="117"/>
  <c r="O36" i="117"/>
  <c r="R36" i="117" s="1"/>
  <c r="K37" i="117"/>
  <c r="L37" i="117"/>
  <c r="M37" i="117"/>
  <c r="P37" i="117"/>
  <c r="Q37" i="117"/>
  <c r="N40" i="117"/>
  <c r="N41" i="117" s="1"/>
  <c r="O40" i="117"/>
  <c r="R40" i="117" s="1"/>
  <c r="K41" i="117"/>
  <c r="L41" i="117"/>
  <c r="M41" i="117"/>
  <c r="P41" i="117"/>
  <c r="Q41" i="117"/>
  <c r="N44" i="117"/>
  <c r="O44" i="117"/>
  <c r="R44" i="117" s="1"/>
  <c r="O45" i="117"/>
  <c r="R45" i="117" s="1"/>
  <c r="K46" i="117"/>
  <c r="L46" i="117"/>
  <c r="M46" i="117"/>
  <c r="P46" i="117"/>
  <c r="Q46" i="117"/>
  <c r="N49" i="117"/>
  <c r="N50" i="117" s="1"/>
  <c r="O49" i="117"/>
  <c r="O50" i="117" s="1"/>
  <c r="K50" i="117"/>
  <c r="L50" i="117"/>
  <c r="M50" i="117"/>
  <c r="P50" i="117"/>
  <c r="Q50" i="117"/>
  <c r="N45" i="117"/>
  <c r="O12" i="117"/>
  <c r="R12" i="117" s="1"/>
  <c r="D9" i="33"/>
  <c r="D10" i="33" s="1"/>
  <c r="F47" i="33"/>
  <c r="F43" i="33"/>
  <c r="C37" i="33"/>
  <c r="H13" i="131"/>
  <c r="C45" i="33"/>
  <c r="N9" i="34"/>
  <c r="O9" i="34"/>
  <c r="N10" i="34"/>
  <c r="O10" i="34"/>
  <c r="N11" i="34"/>
  <c r="O11" i="34"/>
  <c r="N12" i="34"/>
  <c r="O12" i="34"/>
  <c r="N13" i="34"/>
  <c r="O13" i="34"/>
  <c r="N14" i="34"/>
  <c r="O14" i="34"/>
  <c r="N15" i="34"/>
  <c r="O15" i="34"/>
  <c r="N16" i="34"/>
  <c r="O16" i="34"/>
  <c r="N17" i="34"/>
  <c r="O17" i="34"/>
  <c r="N60" i="119"/>
  <c r="N34" i="119"/>
  <c r="B18" i="29"/>
  <c r="N29" i="129"/>
  <c r="M27" i="129"/>
  <c r="L27" i="129"/>
  <c r="K27" i="129"/>
  <c r="J27" i="129"/>
  <c r="J30" i="129" s="1"/>
  <c r="I27" i="129"/>
  <c r="H27" i="129"/>
  <c r="G27" i="129"/>
  <c r="F27" i="129"/>
  <c r="E27" i="129"/>
  <c r="D27" i="129"/>
  <c r="C27" i="129"/>
  <c r="B27" i="129"/>
  <c r="N27" i="129" s="1"/>
  <c r="N25" i="129"/>
  <c r="M22" i="129"/>
  <c r="L22" i="129"/>
  <c r="K22" i="129"/>
  <c r="J22" i="129"/>
  <c r="I22" i="129"/>
  <c r="H22" i="129"/>
  <c r="G22" i="129"/>
  <c r="F22" i="129"/>
  <c r="D22" i="129"/>
  <c r="C22" i="129"/>
  <c r="B22" i="129"/>
  <c r="B30" i="129" s="1"/>
  <c r="N21" i="129"/>
  <c r="M18" i="129"/>
  <c r="L18" i="129"/>
  <c r="K18" i="129"/>
  <c r="J18" i="129"/>
  <c r="I18" i="129"/>
  <c r="H18" i="129"/>
  <c r="G18" i="129"/>
  <c r="G30" i="129" s="1"/>
  <c r="F18" i="129"/>
  <c r="E18" i="129"/>
  <c r="D18" i="129"/>
  <c r="C18" i="129"/>
  <c r="N18" i="129" s="1"/>
  <c r="B18" i="129"/>
  <c r="N17" i="129"/>
  <c r="M14" i="129"/>
  <c r="L14" i="129"/>
  <c r="L30" i="129" s="1"/>
  <c r="K14" i="129"/>
  <c r="J14" i="129"/>
  <c r="I14" i="129"/>
  <c r="H14" i="129"/>
  <c r="H30" i="129" s="1"/>
  <c r="G14" i="129"/>
  <c r="F14" i="129"/>
  <c r="E14" i="129"/>
  <c r="D14" i="129"/>
  <c r="D30" i="129" s="1"/>
  <c r="C14" i="129"/>
  <c r="B14" i="129"/>
  <c r="N12" i="129"/>
  <c r="E5" i="129"/>
  <c r="N32" i="120"/>
  <c r="M30" i="120"/>
  <c r="L30" i="120"/>
  <c r="K30" i="120"/>
  <c r="J30" i="120"/>
  <c r="I30" i="120"/>
  <c r="H30" i="120"/>
  <c r="G30" i="120"/>
  <c r="F30" i="120"/>
  <c r="E30" i="120"/>
  <c r="D30" i="120"/>
  <c r="C30" i="120"/>
  <c r="N30" i="120" s="1"/>
  <c r="B30" i="120"/>
  <c r="N29" i="120"/>
  <c r="N28" i="120"/>
  <c r="N27" i="120"/>
  <c r="N26" i="120"/>
  <c r="M23" i="120"/>
  <c r="L23" i="120"/>
  <c r="K23" i="120"/>
  <c r="K33" i="120" s="1"/>
  <c r="J23" i="120"/>
  <c r="I23" i="120"/>
  <c r="H23" i="120"/>
  <c r="G23" i="120"/>
  <c r="F23" i="120"/>
  <c r="E23" i="120"/>
  <c r="D23" i="120"/>
  <c r="C23" i="120"/>
  <c r="C33" i="120" s="1"/>
  <c r="B23" i="120"/>
  <c r="N22" i="120"/>
  <c r="M19" i="120"/>
  <c r="L19" i="120"/>
  <c r="K19" i="120"/>
  <c r="J19" i="120"/>
  <c r="I19" i="120"/>
  <c r="H19" i="120"/>
  <c r="G19" i="120"/>
  <c r="F19" i="120"/>
  <c r="E19" i="120"/>
  <c r="D19" i="120"/>
  <c r="N19" i="120" s="1"/>
  <c r="C19" i="120"/>
  <c r="B19" i="120"/>
  <c r="N18" i="120"/>
  <c r="M15" i="120"/>
  <c r="L15" i="120"/>
  <c r="J15" i="120"/>
  <c r="I15" i="120"/>
  <c r="H15" i="120"/>
  <c r="H33" i="120" s="1"/>
  <c r="G15" i="120"/>
  <c r="F15" i="120"/>
  <c r="E15" i="120"/>
  <c r="D15" i="120"/>
  <c r="D33" i="120" s="1"/>
  <c r="C15" i="120"/>
  <c r="B15" i="120"/>
  <c r="N14" i="120"/>
  <c r="N13" i="120"/>
  <c r="N12" i="120"/>
  <c r="K11" i="120"/>
  <c r="N11" i="120" s="1"/>
  <c r="E4" i="120"/>
  <c r="N65" i="119"/>
  <c r="M62" i="119"/>
  <c r="L62" i="119"/>
  <c r="K62" i="119"/>
  <c r="J62" i="119"/>
  <c r="I62" i="119"/>
  <c r="I63" i="119" s="1"/>
  <c r="H62" i="119"/>
  <c r="G62" i="119"/>
  <c r="F62" i="119"/>
  <c r="E62" i="119"/>
  <c r="D62" i="119"/>
  <c r="D63" i="119" s="1"/>
  <c r="C62" i="119"/>
  <c r="B62" i="119"/>
  <c r="N61" i="119"/>
  <c r="N59" i="119"/>
  <c r="N58" i="119"/>
  <c r="N57" i="119"/>
  <c r="N56" i="119"/>
  <c r="A56" i="119"/>
  <c r="N55" i="119"/>
  <c r="N54" i="119"/>
  <c r="N53" i="119"/>
  <c r="N52" i="119"/>
  <c r="N51" i="119"/>
  <c r="M48" i="119"/>
  <c r="L48" i="119"/>
  <c r="K48" i="119"/>
  <c r="J48" i="119"/>
  <c r="I48" i="119"/>
  <c r="H48" i="119"/>
  <c r="G48" i="119"/>
  <c r="G63" i="119" s="1"/>
  <c r="F48" i="119"/>
  <c r="E48" i="119"/>
  <c r="D48" i="119"/>
  <c r="C48" i="119"/>
  <c r="B48" i="119"/>
  <c r="N47" i="119"/>
  <c r="N46" i="119"/>
  <c r="N48" i="119" s="1"/>
  <c r="M43" i="119"/>
  <c r="L43" i="119"/>
  <c r="K43" i="119"/>
  <c r="I43" i="119"/>
  <c r="H43" i="119"/>
  <c r="G43" i="119"/>
  <c r="F43" i="119"/>
  <c r="E43" i="119"/>
  <c r="D43" i="119"/>
  <c r="C43" i="119"/>
  <c r="B43" i="119"/>
  <c r="N42" i="119"/>
  <c r="N41" i="119"/>
  <c r="M38" i="119"/>
  <c r="L38" i="119"/>
  <c r="J38" i="119"/>
  <c r="I38" i="119"/>
  <c r="H38" i="119"/>
  <c r="G38" i="119"/>
  <c r="F38" i="119"/>
  <c r="E38" i="119"/>
  <c r="E63" i="119" s="1"/>
  <c r="D38" i="119"/>
  <c r="C38" i="119"/>
  <c r="B38" i="119"/>
  <c r="N35" i="119"/>
  <c r="N33" i="119"/>
  <c r="N32" i="119"/>
  <c r="N31" i="119"/>
  <c r="N30" i="119"/>
  <c r="N29" i="119"/>
  <c r="N28" i="119"/>
  <c r="N27" i="119"/>
  <c r="N26" i="119"/>
  <c r="N25" i="119"/>
  <c r="N24" i="119"/>
  <c r="N23" i="119"/>
  <c r="N22" i="119"/>
  <c r="N21" i="119"/>
  <c r="N20" i="119"/>
  <c r="N19" i="119"/>
  <c r="N18" i="119"/>
  <c r="N17" i="119"/>
  <c r="N16" i="119"/>
  <c r="N15" i="119"/>
  <c r="N14" i="119"/>
  <c r="N13" i="119"/>
  <c r="N12" i="119"/>
  <c r="N11" i="119"/>
  <c r="N10" i="119"/>
  <c r="E3" i="119"/>
  <c r="C4" i="57"/>
  <c r="C3" i="29"/>
  <c r="M14" i="135"/>
  <c r="M16" i="135" s="1"/>
  <c r="L14" i="135"/>
  <c r="K14" i="135"/>
  <c r="J14" i="135"/>
  <c r="I14" i="135"/>
  <c r="I16" i="135" s="1"/>
  <c r="H14" i="135"/>
  <c r="G14" i="135"/>
  <c r="F14" i="135"/>
  <c r="E14" i="135"/>
  <c r="E16" i="135" s="1"/>
  <c r="D14" i="135"/>
  <c r="C14" i="135"/>
  <c r="B14" i="135"/>
  <c r="N13" i="135"/>
  <c r="N14" i="135" s="1"/>
  <c r="M11" i="135"/>
  <c r="L11" i="135"/>
  <c r="K11" i="135"/>
  <c r="K16" i="135" s="1"/>
  <c r="J11" i="135"/>
  <c r="I11" i="135"/>
  <c r="H11" i="135"/>
  <c r="G11" i="135"/>
  <c r="G16" i="135" s="1"/>
  <c r="F11" i="135"/>
  <c r="E11" i="135"/>
  <c r="D11" i="135"/>
  <c r="C11" i="135"/>
  <c r="C16" i="135" s="1"/>
  <c r="B11" i="135"/>
  <c r="N10" i="135"/>
  <c r="G4" i="135"/>
  <c r="M13" i="131"/>
  <c r="K13" i="131"/>
  <c r="J13" i="131"/>
  <c r="I13" i="131"/>
  <c r="G13" i="131"/>
  <c r="F13" i="131"/>
  <c r="E13" i="131"/>
  <c r="D13" i="131"/>
  <c r="C13" i="131"/>
  <c r="B13" i="131"/>
  <c r="G4" i="131"/>
  <c r="U47" i="36"/>
  <c r="U49" i="36" s="1"/>
  <c r="Q47" i="36"/>
  <c r="Q49" i="36" s="1"/>
  <c r="M47" i="36"/>
  <c r="M49" i="36" s="1"/>
  <c r="I47" i="36"/>
  <c r="I49" i="36" s="1"/>
  <c r="F47" i="36"/>
  <c r="F49" i="36" s="1"/>
  <c r="B47" i="36"/>
  <c r="B49" i="36" s="1"/>
  <c r="V42" i="36"/>
  <c r="R42" i="36"/>
  <c r="N42" i="36"/>
  <c r="Y40" i="36"/>
  <c r="U40" i="36"/>
  <c r="Q40" i="36"/>
  <c r="L40" i="36"/>
  <c r="K40" i="36"/>
  <c r="H40" i="36"/>
  <c r="H42" i="36" s="1"/>
  <c r="G40" i="36"/>
  <c r="E40" i="36"/>
  <c r="D40" i="36"/>
  <c r="C40" i="36"/>
  <c r="Y39" i="36"/>
  <c r="U39" i="36"/>
  <c r="Q39" i="36"/>
  <c r="M39" i="36"/>
  <c r="I39" i="36"/>
  <c r="Y38" i="36"/>
  <c r="U38" i="36"/>
  <c r="Q38" i="36"/>
  <c r="M38" i="36"/>
  <c r="I38" i="36"/>
  <c r="Y37" i="36"/>
  <c r="U37" i="36"/>
  <c r="Q37" i="36"/>
  <c r="M37" i="36"/>
  <c r="I37" i="36"/>
  <c r="Y36" i="36"/>
  <c r="U36" i="36"/>
  <c r="Q36" i="36"/>
  <c r="M36" i="36"/>
  <c r="I36" i="36"/>
  <c r="I40" i="36" s="1"/>
  <c r="Y35" i="36"/>
  <c r="U35" i="36"/>
  <c r="Q35" i="36"/>
  <c r="M35" i="36"/>
  <c r="I35" i="36"/>
  <c r="X33" i="36"/>
  <c r="X42" i="36" s="1"/>
  <c r="W33" i="36"/>
  <c r="W42" i="36" s="1"/>
  <c r="T33" i="36"/>
  <c r="T42" i="36" s="1"/>
  <c r="S33" i="36"/>
  <c r="S42" i="36" s="1"/>
  <c r="P33" i="36"/>
  <c r="P42" i="36" s="1"/>
  <c r="O33" i="36"/>
  <c r="Q33" i="36" s="1"/>
  <c r="Q42" i="36" s="1"/>
  <c r="L33" i="36"/>
  <c r="K33" i="36"/>
  <c r="H33" i="36"/>
  <c r="G33" i="36"/>
  <c r="D33" i="36"/>
  <c r="C33" i="36"/>
  <c r="C42" i="36" s="1"/>
  <c r="Y32" i="36"/>
  <c r="U32" i="36"/>
  <c r="Q32" i="36"/>
  <c r="M32" i="36"/>
  <c r="I32" i="36"/>
  <c r="E32" i="36"/>
  <c r="Q31" i="36"/>
  <c r="M31" i="36"/>
  <c r="I31" i="36"/>
  <c r="I33" i="36" s="1"/>
  <c r="Q30" i="36"/>
  <c r="M30" i="36"/>
  <c r="I30" i="36"/>
  <c r="Q29" i="36"/>
  <c r="M29" i="36"/>
  <c r="I29" i="36"/>
  <c r="Y28" i="36"/>
  <c r="U28" i="36"/>
  <c r="Q28" i="36"/>
  <c r="M28" i="36"/>
  <c r="I28" i="36"/>
  <c r="E28" i="36"/>
  <c r="E33" i="36" s="1"/>
  <c r="E42" i="36" s="1"/>
  <c r="V20" i="36"/>
  <c r="V22" i="36"/>
  <c r="R20" i="36"/>
  <c r="R22" i="36"/>
  <c r="N20" i="36"/>
  <c r="N22" i="36"/>
  <c r="J20" i="36"/>
  <c r="J22" i="36"/>
  <c r="F20" i="36"/>
  <c r="F22" i="36"/>
  <c r="B20" i="36"/>
  <c r="B22" i="36"/>
  <c r="U14" i="36"/>
  <c r="Q14" i="36"/>
  <c r="M14" i="36"/>
  <c r="X13" i="36"/>
  <c r="W13" i="36"/>
  <c r="U13" i="36"/>
  <c r="T13" i="36"/>
  <c r="S13" i="36"/>
  <c r="S15" i="36" s="1"/>
  <c r="Q13" i="36"/>
  <c r="P13" i="36"/>
  <c r="O13" i="36"/>
  <c r="M13" i="36"/>
  <c r="L13" i="36"/>
  <c r="K13" i="36"/>
  <c r="I13" i="36"/>
  <c r="H13" i="36"/>
  <c r="H15" i="36" s="1"/>
  <c r="G13" i="36"/>
  <c r="E13" i="36"/>
  <c r="D13" i="36"/>
  <c r="Y11" i="36"/>
  <c r="Y13" i="36" s="1"/>
  <c r="Y10" i="36"/>
  <c r="Y9" i="36"/>
  <c r="X7" i="36"/>
  <c r="W7" i="36"/>
  <c r="W15" i="36" s="1"/>
  <c r="T7" i="36"/>
  <c r="S7" i="36"/>
  <c r="P7" i="36"/>
  <c r="O7" i="36"/>
  <c r="O15" i="36" s="1"/>
  <c r="L7" i="36"/>
  <c r="L15" i="36"/>
  <c r="K7" i="36"/>
  <c r="K15" i="36"/>
  <c r="H7" i="36"/>
  <c r="G7" i="36"/>
  <c r="D7" i="36"/>
  <c r="C7" i="36"/>
  <c r="C15" i="36" s="1"/>
  <c r="Y6" i="36"/>
  <c r="U6" i="36"/>
  <c r="Q6" i="36"/>
  <c r="Q7" i="36" s="1"/>
  <c r="Q15" i="36" s="1"/>
  <c r="M6" i="36"/>
  <c r="I6" i="36"/>
  <c r="E6" i="36"/>
  <c r="Y5" i="36"/>
  <c r="U5" i="36"/>
  <c r="Q5" i="36"/>
  <c r="M5" i="36"/>
  <c r="I5" i="36"/>
  <c r="I7" i="36" s="1"/>
  <c r="I15" i="36" s="1"/>
  <c r="E5" i="36"/>
  <c r="H3" i="35"/>
  <c r="O20" i="34"/>
  <c r="N20" i="34"/>
  <c r="O19" i="34"/>
  <c r="N19" i="34"/>
  <c r="O18" i="34"/>
  <c r="N18" i="34"/>
  <c r="H3" i="34"/>
  <c r="Q51" i="33"/>
  <c r="N51" i="33"/>
  <c r="N52" i="33" s="1"/>
  <c r="K51" i="33"/>
  <c r="H51" i="33"/>
  <c r="E51" i="33"/>
  <c r="B51" i="33"/>
  <c r="S50" i="33"/>
  <c r="R50" i="33"/>
  <c r="P50" i="33"/>
  <c r="O50" i="33"/>
  <c r="M50" i="33"/>
  <c r="L50" i="33"/>
  <c r="J50" i="33"/>
  <c r="I50" i="33"/>
  <c r="G50" i="33"/>
  <c r="F50" i="33"/>
  <c r="D50" i="33"/>
  <c r="C50" i="33"/>
  <c r="S49" i="33"/>
  <c r="R49" i="33"/>
  <c r="P49" i="33"/>
  <c r="O49" i="33"/>
  <c r="M49" i="33"/>
  <c r="L49" i="33"/>
  <c r="J49" i="33"/>
  <c r="I49" i="33"/>
  <c r="G49" i="33"/>
  <c r="F49" i="33"/>
  <c r="D49" i="33"/>
  <c r="C49" i="33"/>
  <c r="S48" i="33"/>
  <c r="R48" i="33"/>
  <c r="P48" i="33"/>
  <c r="O48" i="33"/>
  <c r="M48" i="33"/>
  <c r="L48" i="33"/>
  <c r="J48" i="33"/>
  <c r="I48" i="33"/>
  <c r="G48" i="33"/>
  <c r="F48" i="33"/>
  <c r="D48" i="33"/>
  <c r="C48" i="33"/>
  <c r="S47" i="33"/>
  <c r="R47" i="33"/>
  <c r="P47" i="33"/>
  <c r="O47" i="33"/>
  <c r="M47" i="33"/>
  <c r="L47" i="33"/>
  <c r="J47" i="33"/>
  <c r="I47" i="33"/>
  <c r="G47" i="33"/>
  <c r="D47" i="33"/>
  <c r="C47" i="33"/>
  <c r="S46" i="33"/>
  <c r="R46" i="33"/>
  <c r="P46" i="33"/>
  <c r="O46" i="33"/>
  <c r="M46" i="33"/>
  <c r="L46" i="33"/>
  <c r="J46" i="33"/>
  <c r="I46" i="33"/>
  <c r="G46" i="33"/>
  <c r="F46" i="33"/>
  <c r="D46" i="33"/>
  <c r="C46" i="33"/>
  <c r="S45" i="33"/>
  <c r="R45" i="33"/>
  <c r="P45" i="33"/>
  <c r="O45" i="33"/>
  <c r="M45" i="33"/>
  <c r="L45" i="33"/>
  <c r="J45" i="33"/>
  <c r="I45" i="33"/>
  <c r="G45" i="33"/>
  <c r="F45" i="33"/>
  <c r="D45" i="33"/>
  <c r="S44" i="33"/>
  <c r="R44" i="33"/>
  <c r="P44" i="33"/>
  <c r="O44" i="33"/>
  <c r="M44" i="33"/>
  <c r="L44" i="33"/>
  <c r="J44" i="33"/>
  <c r="I44" i="33"/>
  <c r="G44" i="33"/>
  <c r="F44" i="33"/>
  <c r="D44" i="33"/>
  <c r="C44" i="33"/>
  <c r="S43" i="33"/>
  <c r="R43" i="33"/>
  <c r="P43" i="33"/>
  <c r="O43" i="33"/>
  <c r="M43" i="33"/>
  <c r="L43" i="33"/>
  <c r="J43" i="33"/>
  <c r="I43" i="33"/>
  <c r="G43" i="33"/>
  <c r="D43" i="33"/>
  <c r="C43" i="33"/>
  <c r="S42" i="33"/>
  <c r="R42" i="33"/>
  <c r="P42" i="33"/>
  <c r="O42" i="33"/>
  <c r="M42" i="33"/>
  <c r="L42" i="33"/>
  <c r="J42" i="33"/>
  <c r="I42" i="33"/>
  <c r="G42" i="33"/>
  <c r="F42" i="33"/>
  <c r="D42" i="33"/>
  <c r="C42" i="33"/>
  <c r="S41" i="33"/>
  <c r="R41" i="33"/>
  <c r="P41" i="33"/>
  <c r="O41" i="33"/>
  <c r="M41" i="33"/>
  <c r="L41" i="33"/>
  <c r="J41" i="33"/>
  <c r="I41" i="33"/>
  <c r="G41" i="33"/>
  <c r="F41" i="33"/>
  <c r="D41" i="33"/>
  <c r="C41" i="33"/>
  <c r="S37" i="33"/>
  <c r="R37" i="33"/>
  <c r="P37" i="33"/>
  <c r="O37" i="33"/>
  <c r="M37" i="33"/>
  <c r="L37" i="33"/>
  <c r="J37" i="33"/>
  <c r="I37" i="33"/>
  <c r="G37" i="33"/>
  <c r="F37" i="33"/>
  <c r="D37" i="33"/>
  <c r="Q35" i="33"/>
  <c r="N35" i="33"/>
  <c r="K35" i="33"/>
  <c r="H35" i="33"/>
  <c r="B35" i="33"/>
  <c r="S34" i="33"/>
  <c r="S35" i="33" s="1"/>
  <c r="R34" i="33"/>
  <c r="R35" i="33" s="1"/>
  <c r="P34" i="33"/>
  <c r="P35" i="33" s="1"/>
  <c r="O34" i="33"/>
  <c r="O35" i="33" s="1"/>
  <c r="M34" i="33"/>
  <c r="M35" i="33" s="1"/>
  <c r="L34" i="33"/>
  <c r="L35" i="33" s="1"/>
  <c r="J34" i="33"/>
  <c r="J35" i="33" s="1"/>
  <c r="I35" i="33"/>
  <c r="G34" i="33"/>
  <c r="G35" i="33" s="1"/>
  <c r="F34" i="33"/>
  <c r="F35" i="33" s="1"/>
  <c r="D34" i="33"/>
  <c r="D35" i="33" s="1"/>
  <c r="C34" i="33"/>
  <c r="C35" i="33" s="1"/>
  <c r="C30" i="33"/>
  <c r="Q26" i="33"/>
  <c r="N26" i="33"/>
  <c r="K26" i="33"/>
  <c r="H26" i="33"/>
  <c r="E26" i="33"/>
  <c r="S25" i="33"/>
  <c r="R25" i="33"/>
  <c r="P25" i="33"/>
  <c r="O25" i="33"/>
  <c r="M25" i="33"/>
  <c r="L25" i="33"/>
  <c r="J25" i="33"/>
  <c r="I25" i="33"/>
  <c r="G25" i="33"/>
  <c r="F25" i="33"/>
  <c r="D25" i="33"/>
  <c r="C25" i="33"/>
  <c r="S24" i="33"/>
  <c r="R24" i="33"/>
  <c r="P24" i="33"/>
  <c r="O24" i="33"/>
  <c r="M24" i="33"/>
  <c r="L24" i="33"/>
  <c r="J24" i="33"/>
  <c r="I24" i="33"/>
  <c r="G24" i="33"/>
  <c r="F24" i="33"/>
  <c r="D24" i="33"/>
  <c r="C24" i="33"/>
  <c r="S23" i="33"/>
  <c r="R23" i="33"/>
  <c r="P23" i="33"/>
  <c r="M23" i="33"/>
  <c r="J23" i="33"/>
  <c r="I23" i="33"/>
  <c r="G23" i="33"/>
  <c r="F23" i="33"/>
  <c r="B23" i="33"/>
  <c r="B26" i="33"/>
  <c r="B27" i="33" s="1"/>
  <c r="S22" i="33"/>
  <c r="R22" i="33"/>
  <c r="P22" i="33"/>
  <c r="O22" i="33"/>
  <c r="M22" i="33"/>
  <c r="L22" i="33"/>
  <c r="J22" i="33"/>
  <c r="I22" i="33"/>
  <c r="G22" i="33"/>
  <c r="F22" i="33"/>
  <c r="D22" i="33"/>
  <c r="C22" i="33"/>
  <c r="S21" i="33"/>
  <c r="R21" i="33"/>
  <c r="P21" i="33"/>
  <c r="O21" i="33"/>
  <c r="M21" i="33"/>
  <c r="L21" i="33"/>
  <c r="J21" i="33"/>
  <c r="I21" i="33"/>
  <c r="G21" i="33"/>
  <c r="F21" i="33"/>
  <c r="D21" i="33"/>
  <c r="S20" i="33"/>
  <c r="R20" i="33"/>
  <c r="P20" i="33"/>
  <c r="O20" i="33"/>
  <c r="M20" i="33"/>
  <c r="L20" i="33"/>
  <c r="J20" i="33"/>
  <c r="I20" i="33"/>
  <c r="G20" i="33"/>
  <c r="F20" i="33"/>
  <c r="D20" i="33"/>
  <c r="C20" i="33"/>
  <c r="S19" i="33"/>
  <c r="R19" i="33"/>
  <c r="P19" i="33"/>
  <c r="O19" i="33"/>
  <c r="M19" i="33"/>
  <c r="L19" i="33"/>
  <c r="J19" i="33"/>
  <c r="I19" i="33"/>
  <c r="G19" i="33"/>
  <c r="F19" i="33"/>
  <c r="D19" i="33"/>
  <c r="C19" i="33"/>
  <c r="S18" i="33"/>
  <c r="R18" i="33"/>
  <c r="P18" i="33"/>
  <c r="O18" i="33"/>
  <c r="M18" i="33"/>
  <c r="L18" i="33"/>
  <c r="J18" i="33"/>
  <c r="I18" i="33"/>
  <c r="G18" i="33"/>
  <c r="F18" i="33"/>
  <c r="D18" i="33"/>
  <c r="C18" i="33"/>
  <c r="S17" i="33"/>
  <c r="R17" i="33"/>
  <c r="P17" i="33"/>
  <c r="O17" i="33"/>
  <c r="M17" i="33"/>
  <c r="L17" i="33"/>
  <c r="J17" i="33"/>
  <c r="I17" i="33"/>
  <c r="G17" i="33"/>
  <c r="F17" i="33"/>
  <c r="D17" i="33"/>
  <c r="C17" i="33"/>
  <c r="S16" i="33"/>
  <c r="R16" i="33"/>
  <c r="P16" i="33"/>
  <c r="O16" i="33"/>
  <c r="M16" i="33"/>
  <c r="L16" i="33"/>
  <c r="J16" i="33"/>
  <c r="I16" i="33"/>
  <c r="G16" i="33"/>
  <c r="F16" i="33"/>
  <c r="D16" i="33"/>
  <c r="C16" i="33"/>
  <c r="S12" i="33"/>
  <c r="R12" i="33"/>
  <c r="P12" i="33"/>
  <c r="O12" i="33"/>
  <c r="M12" i="33"/>
  <c r="L12" i="33"/>
  <c r="J12" i="33"/>
  <c r="I12" i="33"/>
  <c r="G12" i="33"/>
  <c r="F12" i="33"/>
  <c r="D12" i="33"/>
  <c r="C12" i="33"/>
  <c r="Q10" i="33"/>
  <c r="Q27" i="33" s="1"/>
  <c r="N10" i="33"/>
  <c r="K10" i="33"/>
  <c r="K27" i="33" s="1"/>
  <c r="H10" i="33"/>
  <c r="E10" i="33"/>
  <c r="E27" i="33" s="1"/>
  <c r="B10" i="33"/>
  <c r="S9" i="33"/>
  <c r="S10" i="33" s="1"/>
  <c r="R9" i="33"/>
  <c r="R10" i="33" s="1"/>
  <c r="P9" i="33"/>
  <c r="P10" i="33" s="1"/>
  <c r="O9" i="33"/>
  <c r="O10" i="33" s="1"/>
  <c r="M9" i="33"/>
  <c r="M10" i="33" s="1"/>
  <c r="L9" i="33"/>
  <c r="L10" i="33" s="1"/>
  <c r="J9" i="33"/>
  <c r="J10" i="33" s="1"/>
  <c r="I9" i="33"/>
  <c r="I10" i="33" s="1"/>
  <c r="G9" i="33"/>
  <c r="G10" i="33" s="1"/>
  <c r="F9" i="33"/>
  <c r="F10" i="33" s="1"/>
  <c r="C9" i="33"/>
  <c r="C10" i="33" s="1"/>
  <c r="F4" i="33"/>
  <c r="F30" i="33"/>
  <c r="D4" i="33"/>
  <c r="D30" i="33"/>
  <c r="B52" i="33"/>
  <c r="E52" i="33"/>
  <c r="H27" i="33"/>
  <c r="P15" i="36"/>
  <c r="G42" i="36"/>
  <c r="D42" i="36"/>
  <c r="N27" i="33"/>
  <c r="X15" i="36"/>
  <c r="G4" i="33"/>
  <c r="G30" i="33"/>
  <c r="D16" i="135"/>
  <c r="H16" i="135"/>
  <c r="L16" i="135"/>
  <c r="D23" i="33"/>
  <c r="N23" i="120"/>
  <c r="M7" i="36"/>
  <c r="M15" i="36" s="1"/>
  <c r="E7" i="36"/>
  <c r="E15" i="36" s="1"/>
  <c r="U7" i="36"/>
  <c r="U15" i="36" s="1"/>
  <c r="M40" i="36"/>
  <c r="B16" i="135"/>
  <c r="F16" i="135"/>
  <c r="J16" i="135"/>
  <c r="F30" i="129"/>
  <c r="E33" i="120"/>
  <c r="C30" i="129"/>
  <c r="Y7" i="36"/>
  <c r="Y15" i="36" s="1"/>
  <c r="D15" i="36"/>
  <c r="T15" i="36"/>
  <c r="F33" i="120"/>
  <c r="J33" i="120"/>
  <c r="I33" i="120"/>
  <c r="M33" i="120"/>
  <c r="N22" i="129"/>
  <c r="G15" i="36"/>
  <c r="M33" i="36"/>
  <c r="L42" i="36"/>
  <c r="G33" i="120"/>
  <c r="K15" i="120"/>
  <c r="E30" i="129"/>
  <c r="I30" i="129"/>
  <c r="M30" i="129"/>
  <c r="K42" i="36"/>
  <c r="C23" i="33"/>
  <c r="U33" i="36"/>
  <c r="U42" i="36" s="1"/>
  <c r="K38" i="119"/>
  <c r="B33" i="120"/>
  <c r="I4" i="33"/>
  <c r="M42" i="36"/>
  <c r="I30" i="33"/>
  <c r="L4" i="33"/>
  <c r="J4" i="33"/>
  <c r="J30" i="33" s="1"/>
  <c r="L30" i="33"/>
  <c r="O4" i="33"/>
  <c r="M4" i="33"/>
  <c r="M30" i="33" s="1"/>
  <c r="O30" i="33"/>
  <c r="R4" i="33"/>
  <c r="P4" i="33"/>
  <c r="P30" i="33" s="1"/>
  <c r="R30" i="33"/>
  <c r="S4" i="33"/>
  <c r="S30" i="33"/>
  <c r="H53" i="117" l="1"/>
  <c r="I53" i="117"/>
  <c r="R50" i="117"/>
  <c r="M53" i="117"/>
  <c r="J53" i="117"/>
  <c r="Q53" i="117"/>
  <c r="G53" i="117"/>
  <c r="H63" i="119"/>
  <c r="N43" i="119"/>
  <c r="B63" i="119"/>
  <c r="F63" i="119"/>
  <c r="C63" i="119"/>
  <c r="Q52" i="33"/>
  <c r="N62" i="119"/>
  <c r="M63" i="119"/>
  <c r="D26" i="33"/>
  <c r="D27" i="33" s="1"/>
  <c r="P51" i="33"/>
  <c r="P52" i="33" s="1"/>
  <c r="L33" i="120"/>
  <c r="N33" i="120" s="1"/>
  <c r="L63" i="119"/>
  <c r="R49" i="117"/>
  <c r="O41" i="117"/>
  <c r="R41" i="117" s="1"/>
  <c r="L53" i="117"/>
  <c r="F26" i="33"/>
  <c r="F27" i="33" s="1"/>
  <c r="R26" i="33"/>
  <c r="R27" i="33" s="1"/>
  <c r="O51" i="33"/>
  <c r="O52" i="33" s="1"/>
  <c r="L51" i="33"/>
  <c r="L52" i="33" s="1"/>
  <c r="K52" i="33"/>
  <c r="K30" i="129"/>
  <c r="N30" i="129" s="1"/>
  <c r="N38" i="119"/>
  <c r="K63" i="119"/>
  <c r="O46" i="117"/>
  <c r="R46" i="117" s="1"/>
  <c r="N46" i="117"/>
  <c r="O37" i="117"/>
  <c r="R37" i="117" s="1"/>
  <c r="N37" i="117"/>
  <c r="N32" i="117"/>
  <c r="N24" i="117"/>
  <c r="N18" i="117"/>
  <c r="K53" i="117"/>
  <c r="O18" i="117"/>
  <c r="R18" i="117" s="1"/>
  <c r="J26" i="33"/>
  <c r="J27" i="33" s="1"/>
  <c r="P26" i="33"/>
  <c r="P27" i="33" s="1"/>
  <c r="F51" i="33"/>
  <c r="F52" i="33" s="1"/>
  <c r="R51" i="33"/>
  <c r="R52" i="33" s="1"/>
  <c r="I26" i="33"/>
  <c r="I27" i="33" s="1"/>
  <c r="O26" i="33"/>
  <c r="O27" i="33" s="1"/>
  <c r="C27" i="33"/>
  <c r="L26" i="33"/>
  <c r="L27" i="33" s="1"/>
  <c r="C51" i="33"/>
  <c r="C52" i="33" s="1"/>
  <c r="P53" i="117"/>
  <c r="D53" i="117"/>
  <c r="E53" i="117"/>
  <c r="F53" i="117"/>
  <c r="C53" i="117"/>
  <c r="G26" i="33"/>
  <c r="G27" i="33" s="1"/>
  <c r="M26" i="33"/>
  <c r="M27" i="33" s="1"/>
  <c r="S26" i="33"/>
  <c r="S27" i="33" s="1"/>
  <c r="D51" i="33"/>
  <c r="D52" i="33" s="1"/>
  <c r="G51" i="33"/>
  <c r="G52" i="33" s="1"/>
  <c r="M51" i="33"/>
  <c r="M52" i="33" s="1"/>
  <c r="S51" i="33"/>
  <c r="S52" i="33" s="1"/>
  <c r="H52" i="33"/>
  <c r="I42" i="36"/>
  <c r="N15" i="120"/>
  <c r="N11" i="135"/>
  <c r="N16" i="135" s="1"/>
  <c r="I51" i="33"/>
  <c r="I52" i="33" s="1"/>
  <c r="O42" i="36"/>
  <c r="J51" i="33"/>
  <c r="J52" i="33" s="1"/>
  <c r="O24" i="117"/>
  <c r="R24" i="117" s="1"/>
  <c r="N14" i="129"/>
  <c r="Y33" i="36"/>
  <c r="Y42" i="36" s="1"/>
  <c r="O32" i="117"/>
  <c r="R32" i="117" s="1"/>
  <c r="N63" i="119" l="1"/>
  <c r="N53" i="117"/>
  <c r="O53" i="117"/>
  <c r="R53" i="117" s="1"/>
</calcChain>
</file>

<file path=xl/sharedStrings.xml><?xml version="1.0" encoding="utf-8"?>
<sst xmlns="http://schemas.openxmlformats.org/spreadsheetml/2006/main" count="988" uniqueCount="416">
  <si>
    <t>January</t>
  </si>
  <si>
    <t>February</t>
  </si>
  <si>
    <t>March</t>
  </si>
  <si>
    <t>April</t>
  </si>
  <si>
    <t>May</t>
  </si>
  <si>
    <t>June</t>
  </si>
  <si>
    <t>July</t>
  </si>
  <si>
    <t>August</t>
  </si>
  <si>
    <t>September</t>
  </si>
  <si>
    <t>October</t>
  </si>
  <si>
    <t>November</t>
  </si>
  <si>
    <t>December</t>
  </si>
  <si>
    <t>BIP</t>
  </si>
  <si>
    <t xml:space="preserve"> </t>
  </si>
  <si>
    <t>OBMC</t>
  </si>
  <si>
    <t>Service Accounts</t>
  </si>
  <si>
    <t>Year-to-Date Total Cost</t>
  </si>
  <si>
    <t>Annual Total Cost</t>
  </si>
  <si>
    <t>Cost Item</t>
  </si>
  <si>
    <t>Date</t>
  </si>
  <si>
    <t xml:space="preserve">  Sub-Total Interruptible</t>
  </si>
  <si>
    <t>Programs</t>
  </si>
  <si>
    <t>Interruptible/Reliability</t>
  </si>
  <si>
    <t>Total All Programs</t>
  </si>
  <si>
    <t>Notes:</t>
  </si>
  <si>
    <t>Total Incremental Cost</t>
  </si>
  <si>
    <t>SLRP</t>
  </si>
  <si>
    <t xml:space="preserve"> Budget Category 1 Total</t>
  </si>
  <si>
    <t xml:space="preserve"> Budget Category 2 Total</t>
  </si>
  <si>
    <t>Capacity Bidding Program</t>
  </si>
  <si>
    <t>Event No.</t>
  </si>
  <si>
    <t xml:space="preserve">  Sub-Total Price Response</t>
  </si>
  <si>
    <t>Category 2:  Price Responsive Programs</t>
  </si>
  <si>
    <t xml:space="preserve"> Budget Category 4 Total</t>
  </si>
  <si>
    <t xml:space="preserve"> Budget Category 5 Total</t>
  </si>
  <si>
    <t xml:space="preserve"> Budget Category 6 Total</t>
  </si>
  <si>
    <t xml:space="preserve"> Budget Category 7 Total</t>
  </si>
  <si>
    <t xml:space="preserve"> Budget Category 8 Total</t>
  </si>
  <si>
    <t xml:space="preserve"> Budget Category 10 Total</t>
  </si>
  <si>
    <t>Price Responsive</t>
  </si>
  <si>
    <t>Program</t>
  </si>
  <si>
    <t xml:space="preserve">August </t>
  </si>
  <si>
    <t xml:space="preserve">September </t>
  </si>
  <si>
    <t xml:space="preserve">November </t>
  </si>
  <si>
    <t>Percent Funding</t>
  </si>
  <si>
    <t>Fund Shift</t>
  </si>
  <si>
    <t>Programs Impacted</t>
  </si>
  <si>
    <t>Program Category</t>
  </si>
  <si>
    <t>Total</t>
  </si>
  <si>
    <t>Year-to-Date Event Summary</t>
  </si>
  <si>
    <t>General Program</t>
  </si>
  <si>
    <t>CPP-D</t>
  </si>
  <si>
    <t>Summer Saver Residential</t>
  </si>
  <si>
    <t>Summer Saver Commercial</t>
  </si>
  <si>
    <t xml:space="preserve">CBP - Day-Ahead </t>
  </si>
  <si>
    <t xml:space="preserve">CBP - Day-Of </t>
  </si>
  <si>
    <t>Commercial Customers &lt; 100kw</t>
  </si>
  <si>
    <t>Programs in General Rate Case</t>
  </si>
  <si>
    <t>Administrative (O&amp;M)</t>
  </si>
  <si>
    <t xml:space="preserve">AL-TOU-CP </t>
  </si>
  <si>
    <t>Peak Generation (RBRP)</t>
  </si>
  <si>
    <t xml:space="preserve">  Total Administrative (O&amp;M)</t>
  </si>
  <si>
    <t>Capital</t>
  </si>
  <si>
    <t xml:space="preserve">  Total Capital</t>
  </si>
  <si>
    <t>Measurement and Evaluation</t>
  </si>
  <si>
    <t xml:space="preserve">Peak Generation (RBRP) </t>
  </si>
  <si>
    <t>Total M&amp;E</t>
  </si>
  <si>
    <t>Customer Incentives</t>
  </si>
  <si>
    <t>Total Customer Incentives</t>
  </si>
  <si>
    <t xml:space="preserve">Revenue from Penalties </t>
  </si>
  <si>
    <t>Total GRC Program Costs</t>
  </si>
  <si>
    <t>Year-to-Date Cost</t>
  </si>
  <si>
    <t>Base Interruptible Program</t>
  </si>
  <si>
    <t>Technology Incentives</t>
  </si>
  <si>
    <t>Emerging Markets/Technologies</t>
  </si>
  <si>
    <t>Permanent Load Shifting</t>
  </si>
  <si>
    <t xml:space="preserve">  Total Administrative (O&amp;M) </t>
  </si>
  <si>
    <t xml:space="preserve">Capital </t>
  </si>
  <si>
    <t>Emerging Markets</t>
  </si>
  <si>
    <t xml:space="preserve">  Total Capital </t>
  </si>
  <si>
    <t xml:space="preserve">Measurement and Evaluation </t>
  </si>
  <si>
    <t xml:space="preserve">Total M&amp;E </t>
  </si>
  <si>
    <t xml:space="preserve">Base Interruptible Program </t>
  </si>
  <si>
    <t xml:space="preserve">Total </t>
  </si>
  <si>
    <t>Base Interruptible Program (BIP)</t>
  </si>
  <si>
    <t>Capacity Bidding Program (CBP)</t>
  </si>
  <si>
    <t>Emerging Technologies (ET)</t>
  </si>
  <si>
    <t>Price Response</t>
  </si>
  <si>
    <t>Average Ex Ante Load Impact kW / Customer</t>
  </si>
  <si>
    <t>Eligibility Criteria (Refer to tariff for specifics)</t>
  </si>
  <si>
    <t>Average Ex Post Load Impact kW / Customer</t>
  </si>
  <si>
    <t>TA Identified MWs</t>
  </si>
  <si>
    <t>Auto DR Verified MWs</t>
  </si>
  <si>
    <t>TI Verified MWs</t>
  </si>
  <si>
    <t>Total Technology MWs</t>
  </si>
  <si>
    <t>CBP</t>
  </si>
  <si>
    <t>TA (may also be enrolled in TI and AutoDR)</t>
  </si>
  <si>
    <t>Total TA MWs</t>
  </si>
  <si>
    <t>AMP</t>
  </si>
  <si>
    <t>DBP</t>
  </si>
  <si>
    <t>Peak Choice - Best Effort</t>
  </si>
  <si>
    <t>Peak Choice - Committed</t>
  </si>
  <si>
    <t>PTR</t>
  </si>
  <si>
    <t>Category 1:  Reliability Programs</t>
  </si>
  <si>
    <t>Peak Time Rebate (PTR)</t>
  </si>
  <si>
    <t>Category 4:  Emerging &amp; Enabling Technologies</t>
  </si>
  <si>
    <t>Small Customer Technology Incentives (SCTD)</t>
  </si>
  <si>
    <t xml:space="preserve">Category 5:  Pilots </t>
  </si>
  <si>
    <t>Category 6:  Evaluation, Measurement &amp; Verification</t>
  </si>
  <si>
    <t>Category 7:  Marketing Education &amp; Outreach</t>
  </si>
  <si>
    <t>Category 8:  DR System Support Activities</t>
  </si>
  <si>
    <t>Regulatory Policy &amp; Program Support</t>
  </si>
  <si>
    <t>IT Infrastructure &amp; System Support</t>
  </si>
  <si>
    <t>Category 10:  Special Projects</t>
  </si>
  <si>
    <t>SCTD</t>
  </si>
  <si>
    <t>Authorized Budget (if Applicable)</t>
  </si>
  <si>
    <t>Carryover Expenditures to Date 2012 - 2014</t>
  </si>
  <si>
    <t xml:space="preserve">I. STATEWIDE MARKETING </t>
  </si>
  <si>
    <t xml:space="preserve">I. TOTAL STATEWIDE MARKETING </t>
  </si>
  <si>
    <t>Customer Research</t>
  </si>
  <si>
    <t>Collateral- Development, Printing, Distribution etc. (all non-labor costs)</t>
  </si>
  <si>
    <t>Paid Media</t>
  </si>
  <si>
    <t>Other Costs</t>
  </si>
  <si>
    <t>Labor</t>
  </si>
  <si>
    <t>II. TOTAL UTILITY MARKETING BY ACTIVITY</t>
  </si>
  <si>
    <t xml:space="preserve">III. UTILITY MARKETING BY ITEMIZED COST </t>
  </si>
  <si>
    <t xml:space="preserve">III. TOTAL UTILITY MARKETING BY ITEMIZED COST </t>
  </si>
  <si>
    <t>IV. UTILITY MARKETING BY CUSTOMER SEGMENT</t>
  </si>
  <si>
    <t>Small and Medium Commercial</t>
  </si>
  <si>
    <t>Residential</t>
  </si>
  <si>
    <t>IV. TOTAL UTILITY MARKETING BY CUSTOMER SEGMENT</t>
  </si>
  <si>
    <t>Small Customer Technology Deployment</t>
  </si>
  <si>
    <t>Customer Awareness, Education and Outreach (CEAO - DR)</t>
  </si>
  <si>
    <t xml:space="preserve">Reduce Your Use (PTR) </t>
  </si>
  <si>
    <t>PTR Residential</t>
  </si>
  <si>
    <t>Eligible Accounts as of Aug 31, 2012</t>
  </si>
  <si>
    <t>SW-COM-Customer Services (TA)</t>
  </si>
  <si>
    <t>SW-IND-Customer Services (TA)</t>
  </si>
  <si>
    <t>Local-IDSM-ME&amp;O-Behavioral Programs</t>
  </si>
  <si>
    <t>Local-IDSM-ME&amp;O-Local Marketing</t>
  </si>
  <si>
    <t xml:space="preserve">DBP </t>
  </si>
  <si>
    <t>Agricultural</t>
  </si>
  <si>
    <t>TOU-A-P Small Commercial</t>
  </si>
  <si>
    <t>Local-IDSM-ME&amp;O-Small Commercial Behavior</t>
  </si>
  <si>
    <t>Information Technology</t>
  </si>
  <si>
    <t>Regulatory Policy</t>
  </si>
  <si>
    <t xml:space="preserve">IOU Administrative Costs </t>
  </si>
  <si>
    <t>Statewide ME&amp;O contract</t>
  </si>
  <si>
    <t>TOTAL AUTHORIZED UTILITY MARKETING BUDGET FOR 2015-2016</t>
  </si>
  <si>
    <t>Local Marketing Education and Outreach</t>
  </si>
  <si>
    <t xml:space="preserve">Local IDSM Marketing </t>
  </si>
  <si>
    <t>SCTD Residential</t>
  </si>
  <si>
    <t>SCTD Commercial</t>
  </si>
  <si>
    <t>Non-residential customers on TOU rates</t>
  </si>
  <si>
    <t>Customers on TOU rates</t>
  </si>
  <si>
    <t>Detailed Breakdown of MWs To Date in TA/Auto DR/TI Programs (A)</t>
  </si>
  <si>
    <t xml:space="preserve">CPP-D </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</si>
  <si>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</si>
  <si>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</si>
  <si>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</si>
  <si>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</si>
  <si>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</si>
  <si>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</si>
  <si>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</si>
  <si>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</si>
  <si>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Demand Response Auction Mechanism Pilot (DRAM)</t>
  </si>
  <si>
    <t>ddd</t>
  </si>
  <si>
    <t>DRAM</t>
  </si>
  <si>
    <t>SW-ME&amp;O</t>
  </si>
  <si>
    <t>Total DPDRMA Program Costs</t>
  </si>
  <si>
    <t xml:space="preserve">Notes: </t>
  </si>
  <si>
    <t>AL-TOU-CP</t>
  </si>
  <si>
    <t>- Effective May 2016, Capacity Bidding will report the number of nominations not enrollments.</t>
  </si>
  <si>
    <t>II. UTILITY MARKETING BY ACTIVITY</t>
  </si>
  <si>
    <t>SUBSCRIPTION STATISTICS - ENROLLED MWs</t>
  </si>
  <si>
    <t>YEAR TO DATE PROGRAM EXPENDITURES</t>
  </si>
  <si>
    <t>MARKETING, EDUCATION &amp; OUTREACH</t>
  </si>
  <si>
    <t>FUND SHIFT LOG</t>
  </si>
  <si>
    <t>TOTAL COST AND AMDRMA ACCOUNT BALANCES ($000)</t>
  </si>
  <si>
    <t>GENERAL RATE CASE PROGRAMS ($000)</t>
  </si>
  <si>
    <t>DIRECT PARTICIPATION DR MEMO ACCOUNT ($000)</t>
  </si>
  <si>
    <t>EVENT SUMMARY</t>
  </si>
  <si>
    <t>Year-to Date 2017 Expenditures</t>
  </si>
  <si>
    <t>Program-to-Date Total Expenditures 2017</t>
  </si>
  <si>
    <t>1-Year Funding</t>
  </si>
  <si>
    <t xml:space="preserve">Research </t>
  </si>
  <si>
    <t>Summer Saver</t>
  </si>
  <si>
    <t>Armed Forces Pilot</t>
  </si>
  <si>
    <t>OverGeneration Pilot</t>
  </si>
  <si>
    <t>2017 Funding Cycle Customer Communication, Marketing, and Outreach</t>
  </si>
  <si>
    <t>OverGen Pilot</t>
  </si>
  <si>
    <t>Eligible Accounts as of January 2017</t>
  </si>
  <si>
    <t>Eligible Accounts as January 2017</t>
  </si>
  <si>
    <t>Event Trigger</t>
  </si>
  <si>
    <t>Research</t>
  </si>
  <si>
    <t xml:space="preserve">General Administration </t>
  </si>
  <si>
    <t xml:space="preserve">Capacity Bidding Program </t>
  </si>
  <si>
    <t>TOU-DR-P Voluntary Residential</t>
  </si>
  <si>
    <t>CPP-D (Large and Medium customers)</t>
  </si>
  <si>
    <t>Jan</t>
  </si>
  <si>
    <t>Feb</t>
  </si>
  <si>
    <t xml:space="preserve">May </t>
  </si>
  <si>
    <t>AFP</t>
  </si>
  <si>
    <t>Overgeneration Pilot</t>
  </si>
  <si>
    <t>- Permanent Load Shifting - SDG&amp;E only reports projects that have been completed and the incentive has been paid.</t>
  </si>
  <si>
    <r>
      <t xml:space="preserve">Ex Post Estimated MW </t>
    </r>
    <r>
      <rPr>
        <b/>
        <vertAlign val="superscript"/>
        <sz val="10"/>
        <color rgb="FFFF0000"/>
        <rFont val="Arial"/>
        <family val="2"/>
      </rPr>
      <t>1</t>
    </r>
  </si>
  <si>
    <r>
      <t xml:space="preserve">Ex Ante Estimated MW </t>
    </r>
    <r>
      <rPr>
        <b/>
        <vertAlign val="superscript"/>
        <sz val="10"/>
        <color rgb="FFFF0000"/>
        <rFont val="Arial"/>
        <family val="2"/>
      </rPr>
      <t>1</t>
    </r>
  </si>
  <si>
    <t>Auto DR PROGRAM Breakdown of MWs</t>
  </si>
  <si>
    <t>- PTR Residential - Effective  May 1, 2014 per  D.13-07-003.  The number of Service Accounts reflect the cumulative PTR Residential customers who opt into the program.</t>
  </si>
  <si>
    <t>BIP - 20 minute option</t>
  </si>
  <si>
    <t xml:space="preserve">SAN DIEGO GAS &amp; ELECTRIC REPORT COMPANY ON INTERRUPTIBLE LOAD AND DEMAND RESPONSE PROGRAMS </t>
  </si>
  <si>
    <t xml:space="preserve">SAN DIEGO GAS &amp; ELECTRIC COMPANY REPORT ON INTERRUPTIBLE LOAD AND DEMAND RESPONSE PROGRAMS </t>
  </si>
  <si>
    <t>- Prior to January 2017, service accounts for the Summer Saver Program (residential and commercial) represented the number of devices rather than the number of service accounts.</t>
  </si>
  <si>
    <t>Summer Saver PCT Pilot</t>
  </si>
  <si>
    <t>Summer Saver Pilot</t>
  </si>
  <si>
    <t>C &amp; I customers &gt; 200kW</t>
  </si>
  <si>
    <t xml:space="preserve">Bundled All non-residential customers with demand &gt;=20kW and equipped with the Appropriate Electric Metering. </t>
  </si>
  <si>
    <t>Residential customers with central AC</t>
  </si>
  <si>
    <t xml:space="preserve">Bundled residential customers with appropriate electric metering </t>
  </si>
  <si>
    <t>Bundled Small Commercial customers with demand less than 20kW</t>
  </si>
  <si>
    <r>
      <t xml:space="preserve">Armed Forces Pilot </t>
    </r>
    <r>
      <rPr>
        <b/>
        <vertAlign val="superscript"/>
        <sz val="10"/>
        <color rgb="FFFF0000"/>
        <rFont val="Arial"/>
        <family val="2"/>
      </rPr>
      <t>2</t>
    </r>
  </si>
  <si>
    <t>New Construction DR</t>
  </si>
  <si>
    <t>CARRY-OVER EXPENDITURES FROM (2015-2016) PROGRAM CYCLE</t>
  </si>
  <si>
    <t xml:space="preserve"> Auto DR Verified MWs: Represent the verified/tested MW for service accounts from completed TI (i.e. must be enrolled in DR).</t>
  </si>
  <si>
    <t>Programs in Direct Participation Demand Response Memorandum Account</t>
  </si>
  <si>
    <r>
      <t xml:space="preserve">Service Accounts </t>
    </r>
    <r>
      <rPr>
        <b/>
        <vertAlign val="superscript"/>
        <sz val="10"/>
        <color rgb="FFFF0000"/>
        <rFont val="Arial"/>
        <family val="2"/>
      </rPr>
      <t>3</t>
    </r>
  </si>
  <si>
    <t xml:space="preserve">Fundshift Adjustments </t>
  </si>
  <si>
    <r>
      <t>Peak Generation (RBRP)</t>
    </r>
    <r>
      <rPr>
        <b/>
        <vertAlign val="superscript"/>
        <sz val="10"/>
        <color rgb="FFFF0000"/>
        <rFont val="Arial"/>
        <family val="2"/>
      </rPr>
      <t xml:space="preserve"> </t>
    </r>
  </si>
  <si>
    <t>Technology Incentives (TI)</t>
  </si>
  <si>
    <t>Small Commercial Energy Management Pilot</t>
  </si>
  <si>
    <t>Category 4: Emerging &amp; Enabling Technologies</t>
  </si>
  <si>
    <t>Category 7: Marketing Education
 &amp; Outreach Activities</t>
  </si>
  <si>
    <t>Category 5: Pilots</t>
  </si>
  <si>
    <t>Fund shift $340k to fund Small Commercial Energy Management Pilot AB 793 per Resolution E-4820 (April 6, 2017).</t>
  </si>
  <si>
    <t>Fund shift $50k to fund Small Commercial Energy Management Pilot AB 793 per Resolution E-4820 (April 6, 2017).</t>
  </si>
  <si>
    <t xml:space="preserve">        Smart Pricing (TOU+)</t>
  </si>
  <si>
    <t xml:space="preserve">Reduce Your Use Thermostat </t>
  </si>
  <si>
    <r>
      <t xml:space="preserve">Ex Post Estimated MW </t>
    </r>
    <r>
      <rPr>
        <b/>
        <vertAlign val="superscript"/>
        <sz val="10"/>
        <color rgb="FFFF0000"/>
        <rFont val="Arial"/>
        <family val="2"/>
      </rPr>
      <t>1, 3</t>
    </r>
  </si>
  <si>
    <t>Fund Small Commercial Energy Management Pilot
AB 793 per  Resolution E-4820 (April 6, 2017).</t>
  </si>
  <si>
    <t>(End of page)</t>
  </si>
  <si>
    <r>
      <rPr>
        <b/>
        <vertAlign val="superscript"/>
        <sz val="10"/>
        <color rgb="FFFF0000"/>
        <rFont val="Arial"/>
        <family val="2"/>
      </rPr>
      <t>3</t>
    </r>
    <r>
      <rPr>
        <vertAlign val="superscript"/>
        <sz val="10"/>
        <color rgb="FFFF0000"/>
        <rFont val="Arial"/>
        <family val="2"/>
      </rPr>
      <t xml:space="preserve"> </t>
    </r>
    <r>
      <rPr>
        <sz val="10"/>
        <rFont val="Arial"/>
        <family val="2"/>
      </rPr>
      <t>Summer Saver Residential - Beginning in March, the "Service Accounts" and "Ex Post Estimated MW" decreased from prior months due to the removal of 30% of low Residential 100% cycling performers.</t>
    </r>
  </si>
  <si>
    <t>1</t>
  </si>
  <si>
    <t>2</t>
  </si>
  <si>
    <t>3</t>
  </si>
  <si>
    <t>Met Price Triggers</t>
  </si>
  <si>
    <t>3:00 PM to 7:00 PM</t>
  </si>
  <si>
    <t>-  The Estimated Average Ex Ante Load Impact kW/Customer = Average kW / Customer, under 1-in-2 weather conditions, of an event that would occur from 1 - 6 pm on the system peak day of the month.</t>
  </si>
  <si>
    <t>-  Ex Ante winter months are assumed to be November - March and summer months are April - October.  (Source: Decision 06-07-031 RA OPINION ON REMAINING PHASE 1 ISSUES).</t>
  </si>
  <si>
    <t xml:space="preserve">-  Estimated Average Ex Post Load Impact kW / Customer = Average kW / Customer service account over all actual event hours for the preceding year if events occurred. </t>
  </si>
  <si>
    <t xml:space="preserve">-  Estimated Average Ex Ante Load Impact kW/Customer = Average kW / Customer, under 1-in-2 weather conditions, of an event that would occur from 1 - 6 pm on the system peak day of the month, as reported in the load impact reports filed in April 2016. </t>
  </si>
  <si>
    <r>
      <t>SW-AG-Customer Services (TA)</t>
    </r>
    <r>
      <rPr>
        <b/>
        <sz val="9"/>
        <rFont val="Arial"/>
        <family val="2"/>
      </rPr>
      <t xml:space="preserve"> </t>
    </r>
  </si>
  <si>
    <r>
      <t xml:space="preserve">Celerity </t>
    </r>
    <r>
      <rPr>
        <b/>
        <vertAlign val="superscript"/>
        <sz val="10"/>
        <color rgb="FFFF0000"/>
        <rFont val="Arial"/>
        <family val="2"/>
      </rPr>
      <t>1</t>
    </r>
  </si>
  <si>
    <r>
      <t>Program Tolled Hours (Annual)</t>
    </r>
    <r>
      <rPr>
        <b/>
        <sz val="10"/>
        <color rgb="FFFF0000"/>
        <rFont val="Arial"/>
        <family val="2"/>
      </rPr>
      <t xml:space="preserve"> </t>
    </r>
    <r>
      <rPr>
        <b/>
        <vertAlign val="superscript"/>
        <sz val="10"/>
        <color rgb="FFFF0000"/>
        <rFont val="Arial"/>
        <family val="2"/>
      </rPr>
      <t>2</t>
    </r>
  </si>
  <si>
    <r>
      <t xml:space="preserve">Load Reduction     kW </t>
    </r>
    <r>
      <rPr>
        <b/>
        <vertAlign val="superscript"/>
        <sz val="10"/>
        <color rgb="FFFF0000"/>
        <rFont val="Arial"/>
        <family val="2"/>
      </rPr>
      <t>1</t>
    </r>
  </si>
  <si>
    <r>
      <t xml:space="preserve">PLS </t>
    </r>
    <r>
      <rPr>
        <b/>
        <i/>
        <vertAlign val="superscript"/>
        <sz val="10"/>
        <color rgb="FFFF0000"/>
        <rFont val="Arial"/>
        <family val="2"/>
      </rPr>
      <t>2</t>
    </r>
  </si>
  <si>
    <t>Bundled Residential customers with central AC with appropriate Electric Metering</t>
  </si>
  <si>
    <t>Bundled residential customers with appropriate electric metering</t>
  </si>
  <si>
    <t>Commercial customers &lt; 200 kW with central AC with appropriate electric metering</t>
  </si>
  <si>
    <r>
      <rPr>
        <b/>
        <vertAlign val="superscript"/>
        <sz val="12"/>
        <color rgb="FFFF0000"/>
        <rFont val="Arial"/>
        <family val="2"/>
      </rPr>
      <t xml:space="preserve">1  </t>
    </r>
    <r>
      <rPr>
        <sz val="12"/>
        <rFont val="Arial"/>
        <family val="2"/>
      </rPr>
      <t>If the kW Load Reduction is 0.00, there was no actual load reduction.</t>
    </r>
  </si>
  <si>
    <r>
      <rPr>
        <b/>
        <vertAlign val="superscript"/>
        <sz val="11"/>
        <color rgb="FFFF0000"/>
        <rFont val="Arial"/>
        <family val="2"/>
      </rPr>
      <t>2</t>
    </r>
    <r>
      <rPr>
        <b/>
        <sz val="11"/>
        <color theme="1"/>
        <rFont val="Arial"/>
        <family val="2"/>
      </rPr>
      <t xml:space="preserve"> </t>
    </r>
    <r>
      <rPr>
        <sz val="11"/>
        <color theme="1"/>
        <rFont val="Arial"/>
        <family val="2"/>
      </rPr>
      <t xml:space="preserve"> Permanent Load Shifting in May includes an additional system generated accrual for $1,472.2 which has been corrected and reversed in June.</t>
    </r>
  </si>
  <si>
    <t xml:space="preserve">-  For the months of January - March the Average Ex Ante Load Impact is based on the PY15 load impact reports filed in April 2016 with the exception of the following: The CPP-D (Large and Medium customers), CBP Day-Ahead, CBP Day-Of, PTR Residential, SCTD Residential and SCTD Commercial ex-ante estimates were updated for the months of April - December based on the Amendment to SDG&amp;E's DR Load Impacts report filed in July 13, 2017. </t>
  </si>
  <si>
    <t>Capacity Bidding Program - Day Ahead</t>
  </si>
  <si>
    <r>
      <rPr>
        <b/>
        <vertAlign val="superscript"/>
        <sz val="11"/>
        <color rgb="FFFF0000"/>
        <rFont val="Arial"/>
        <family val="2"/>
      </rPr>
      <t>1</t>
    </r>
    <r>
      <rPr>
        <sz val="11"/>
        <rFont val="Arial"/>
        <family val="2"/>
      </rPr>
      <t xml:space="preserve">  Budget under a different proceeding.</t>
    </r>
  </si>
  <si>
    <t>4</t>
  </si>
  <si>
    <t>8/1/2017</t>
  </si>
  <si>
    <t>8/2/2017</t>
  </si>
  <si>
    <t>5</t>
  </si>
  <si>
    <t>8/22/2017</t>
  </si>
  <si>
    <t>6</t>
  </si>
  <si>
    <t>8/28/2017</t>
  </si>
  <si>
    <t>8/29/2017</t>
  </si>
  <si>
    <t>7</t>
  </si>
  <si>
    <t>8/30/2017</t>
  </si>
  <si>
    <t>8/31/2017</t>
  </si>
  <si>
    <t>Capacity Bidding Program - Day Of</t>
  </si>
  <si>
    <t>8</t>
  </si>
  <si>
    <t>9</t>
  </si>
  <si>
    <t>4:00 PM to 7:00 PM</t>
  </si>
  <si>
    <t>5:00 PM to 7:00 PM</t>
  </si>
  <si>
    <t>10</t>
  </si>
  <si>
    <t>System load/temperature</t>
  </si>
  <si>
    <t>11:00 AM to 3:00 PM</t>
  </si>
  <si>
    <t>11</t>
  </si>
  <si>
    <t>11:00 AM to 6:00 PM</t>
  </si>
  <si>
    <t>System load</t>
  </si>
  <si>
    <t>4:00 PM to 8:00 PM</t>
  </si>
  <si>
    <t>12</t>
  </si>
  <si>
    <t>8/3/2017</t>
  </si>
  <si>
    <t>13</t>
  </si>
  <si>
    <t>7:00 PM to 8:00 PM</t>
  </si>
  <si>
    <t>6:00 PM to 8:00 PM</t>
  </si>
  <si>
    <t>14</t>
  </si>
  <si>
    <t>15</t>
  </si>
  <si>
    <t>Reduce Your Use Rewards (PTR)</t>
  </si>
  <si>
    <t>Reduce Your Use Thermostat- Res (SCTD)</t>
  </si>
  <si>
    <t>16</t>
  </si>
  <si>
    <t xml:space="preserve">PCT- SMB (SCTD) </t>
  </si>
  <si>
    <t>Reduce Your Use (TOU-A-P &amp; TOU-PA-P)</t>
  </si>
  <si>
    <t>17</t>
  </si>
  <si>
    <t>Reduce Your Use (TOU-DR-P)</t>
  </si>
  <si>
    <t>2:00 PM to 6:00 pm</t>
  </si>
  <si>
    <t>18</t>
  </si>
  <si>
    <t>19</t>
  </si>
  <si>
    <t>20</t>
  </si>
  <si>
    <t>21</t>
  </si>
  <si>
    <t>22</t>
  </si>
  <si>
    <t>23</t>
  </si>
  <si>
    <t>24</t>
  </si>
  <si>
    <t>25</t>
  </si>
  <si>
    <t>26</t>
  </si>
  <si>
    <t>27</t>
  </si>
  <si>
    <t>28</t>
  </si>
  <si>
    <t>29</t>
  </si>
  <si>
    <t>30</t>
  </si>
  <si>
    <t>31</t>
  </si>
  <si>
    <t>32</t>
  </si>
  <si>
    <r>
      <rPr>
        <b/>
        <vertAlign val="superscript"/>
        <sz val="10"/>
        <color rgb="FFFF0000"/>
        <rFont val="Arial"/>
        <family val="2"/>
      </rPr>
      <t xml:space="preserve">1 </t>
    </r>
    <r>
      <rPr>
        <vertAlign val="superscript"/>
        <sz val="10"/>
        <rFont val="Arial"/>
        <family val="2"/>
      </rPr>
      <t xml:space="preserve"> </t>
    </r>
    <r>
      <rPr>
        <sz val="10"/>
        <rFont val="Arial"/>
        <family val="2"/>
      </rPr>
      <t>New Construction Demand Response Program (NCDRP) Total Year-To-Date Expenditures for 2017 is $22,804.00 which represents the close out efforts from the previous Program Cycle 2015-2016.</t>
    </r>
  </si>
  <si>
    <r>
      <t xml:space="preserve">New Construction Demand Response Program (NCDRP) </t>
    </r>
    <r>
      <rPr>
        <b/>
        <vertAlign val="superscript"/>
        <sz val="10"/>
        <color rgb="FFFF0000"/>
        <rFont val="Arial"/>
        <family val="2"/>
      </rPr>
      <t>1</t>
    </r>
  </si>
  <si>
    <r>
      <t>Demand Bidding Program (DBP)</t>
    </r>
    <r>
      <rPr>
        <b/>
        <vertAlign val="superscript"/>
        <sz val="10"/>
        <color rgb="FFFF0000"/>
        <rFont val="Arial"/>
        <family val="2"/>
      </rPr>
      <t xml:space="preserve"> </t>
    </r>
  </si>
  <si>
    <r>
      <rPr>
        <b/>
        <vertAlign val="superscript"/>
        <sz val="10"/>
        <color rgb="FFFF0000"/>
        <rFont val="Arial"/>
        <family val="2"/>
      </rPr>
      <t>1</t>
    </r>
    <r>
      <rPr>
        <sz val="10"/>
        <rFont val="Arial"/>
        <family val="2"/>
      </rPr>
      <t xml:space="preserve"> For the months of January - March the Average Ex Ante and Ex Post Load Impact is based on the PY15 load impact reports filed in April 2016 with the exception of the following: The CPP-D (Large and Medium customers), CBP Day-Ahead, CBP Day-Of, PTR Residential, SCTD Residential and </t>
    </r>
  </si>
  <si>
    <t xml:space="preserve">  SCTD Commercial ex-ante and ex-post estimates were updated for the months of April - December based on the Amendment to SDG&amp;E's DR Load Impacts report filed in July 13, 2017. </t>
  </si>
  <si>
    <r>
      <rPr>
        <b/>
        <vertAlign val="superscript"/>
        <sz val="12"/>
        <color rgb="FFFF0000"/>
        <rFont val="Arial"/>
        <family val="2"/>
      </rPr>
      <t xml:space="preserve">2  </t>
    </r>
    <r>
      <rPr>
        <sz val="12"/>
        <rFont val="Arial"/>
        <family val="2"/>
      </rPr>
      <t>Program Tolled Hours (Annual) is accumulated.</t>
    </r>
  </si>
  <si>
    <t>Summer Saver Residential &amp; Commercial</t>
  </si>
  <si>
    <r>
      <t>PROGRAMS &amp; RATES WHICH REQUIRE ITEMIZED ACCOUNTING</t>
    </r>
    <r>
      <rPr>
        <b/>
        <vertAlign val="superscript"/>
        <sz val="9"/>
        <rFont val="Calibri"/>
        <family val="2"/>
      </rPr>
      <t xml:space="preserve"> </t>
    </r>
  </si>
  <si>
    <t>CPPD large&amp;medium not-in CBP not-in BIP</t>
  </si>
  <si>
    <t>5:30 PM to 9:00 PM</t>
  </si>
  <si>
    <t>CPPD large&amp;medium not-in CBP</t>
  </si>
  <si>
    <t>33</t>
  </si>
  <si>
    <t>CPPD large&amp;medium</t>
  </si>
  <si>
    <t>34</t>
  </si>
  <si>
    <t>35</t>
  </si>
  <si>
    <t>36</t>
  </si>
  <si>
    <t>37</t>
  </si>
  <si>
    <t>38</t>
  </si>
  <si>
    <t>9/1/2017</t>
  </si>
  <si>
    <t>4:00 PM to 8:00PM</t>
  </si>
  <si>
    <t>39</t>
  </si>
  <si>
    <t>9/2/2017</t>
  </si>
  <si>
    <t>5:00 PM to 9:00PM</t>
  </si>
  <si>
    <t>40</t>
  </si>
  <si>
    <t>9/5/2017</t>
  </si>
  <si>
    <t>5:00 PM to 8:00PM</t>
  </si>
  <si>
    <t>41</t>
  </si>
  <si>
    <t>9/11/2017</t>
  </si>
  <si>
    <t>42</t>
  </si>
  <si>
    <t>9/12/2017</t>
  </si>
  <si>
    <t>43</t>
  </si>
  <si>
    <t>9/25/2017</t>
  </si>
  <si>
    <t>44</t>
  </si>
  <si>
    <t>45</t>
  </si>
  <si>
    <t>46</t>
  </si>
  <si>
    <t>47</t>
  </si>
  <si>
    <t>48</t>
  </si>
  <si>
    <t>49</t>
  </si>
  <si>
    <t>50</t>
  </si>
  <si>
    <t>51</t>
  </si>
  <si>
    <t>52</t>
  </si>
  <si>
    <t>53</t>
  </si>
  <si>
    <t>54</t>
  </si>
  <si>
    <t>55</t>
  </si>
  <si>
    <r>
      <t xml:space="preserve">Armed Forces Pilot </t>
    </r>
    <r>
      <rPr>
        <vertAlign val="superscript"/>
        <sz val="10"/>
        <color rgb="FFFF0000"/>
        <rFont val="Arial"/>
        <family val="2"/>
      </rPr>
      <t>2</t>
    </r>
  </si>
  <si>
    <t>AMDRMA Account End of Month Balance for Monthly Activity with Interest</t>
  </si>
  <si>
    <t xml:space="preserve">-  For the months of January - March the Average Ex Post Load Impact is based on the PY15 load impact reports filed in April 2016 with the exception of the following: The CPP-D (Large and Medium customers), CBP Day-Ahead, CBP Day-Of, PTR Residential, SCTD Residential, SCTD Commercial and PLS ex-post estimates were updated for the months of April - December based on the Amendment to SDG&amp;E's DR Load Impacts report filed on July 13, 2017. </t>
  </si>
  <si>
    <r>
      <rPr>
        <b/>
        <vertAlign val="superscript"/>
        <sz val="10"/>
        <color rgb="FFFF0000"/>
        <rFont val="Arial"/>
        <family val="2"/>
      </rPr>
      <t>2</t>
    </r>
    <r>
      <rPr>
        <vertAlign val="superscript"/>
        <sz val="10"/>
        <color rgb="FFFF0000"/>
        <rFont val="Arial"/>
        <family val="2"/>
      </rPr>
      <t xml:space="preserve"> </t>
    </r>
    <r>
      <rPr>
        <sz val="10"/>
        <rFont val="Arial"/>
        <family val="2"/>
      </rPr>
      <t>The Armed Forces Pilot (Advice Letter 2952-E) was approved per Resolution E-4839 dated April 6, 2017.</t>
    </r>
  </si>
  <si>
    <t>56</t>
  </si>
  <si>
    <t>3:00 PM to 5:00PM</t>
  </si>
  <si>
    <t>57</t>
  </si>
  <si>
    <t>58</t>
  </si>
  <si>
    <t>59</t>
  </si>
  <si>
    <t>60</t>
  </si>
  <si>
    <t>61</t>
  </si>
  <si>
    <t>62</t>
  </si>
  <si>
    <t>63</t>
  </si>
  <si>
    <t>10/23/2017</t>
  </si>
  <si>
    <t>64</t>
  </si>
  <si>
    <t>10/24/2017</t>
  </si>
  <si>
    <t>65</t>
  </si>
  <si>
    <t>10/25/2017</t>
  </si>
  <si>
    <r>
      <t>Summer Saver</t>
    </r>
    <r>
      <rPr>
        <b/>
        <sz val="9"/>
        <color rgb="FFC00000"/>
        <rFont val="Arial"/>
        <family val="2"/>
      </rPr>
      <t xml:space="preserve"> </t>
    </r>
    <r>
      <rPr>
        <b/>
        <vertAlign val="superscript"/>
        <sz val="10"/>
        <color rgb="FFFF0000"/>
        <rFont val="Arial"/>
        <family val="2"/>
      </rPr>
      <t>3</t>
    </r>
  </si>
  <si>
    <r>
      <t xml:space="preserve">Local Marketing Education &amp; Outreach </t>
    </r>
    <r>
      <rPr>
        <vertAlign val="superscript"/>
        <sz val="10"/>
        <color rgb="FFFF0000"/>
        <rFont val="Arial"/>
        <family val="2"/>
      </rPr>
      <t>4</t>
    </r>
  </si>
  <si>
    <r>
      <t xml:space="preserve">Rule 32 </t>
    </r>
    <r>
      <rPr>
        <b/>
        <vertAlign val="superscript"/>
        <sz val="10"/>
        <color rgb="FFFF0000"/>
        <rFont val="Arial"/>
        <family val="2"/>
      </rPr>
      <t>1</t>
    </r>
  </si>
  <si>
    <r>
      <t xml:space="preserve">Rule 32 click-through </t>
    </r>
    <r>
      <rPr>
        <b/>
        <vertAlign val="superscript"/>
        <sz val="10"/>
        <color rgb="FFFF0000"/>
        <rFont val="Arial"/>
        <family val="2"/>
      </rPr>
      <t>2</t>
    </r>
  </si>
  <si>
    <t xml:space="preserve">Rationale for Fundshift </t>
  </si>
  <si>
    <t>FUND SHIFTING DOCUMENTATION PER DECISION 09-08-027 ORDERING PARAGRAPH 35</t>
  </si>
  <si>
    <t>OP 35: The utilities may shift up to 50% of a program funds to another program within the same budget category.</t>
  </si>
  <si>
    <t>The utilities shall document the amount of and reason for each shift in their monthly demand response reports.</t>
  </si>
  <si>
    <r>
      <t>1</t>
    </r>
    <r>
      <rPr>
        <vertAlign val="superscript"/>
        <sz val="11"/>
        <rFont val="Arial"/>
        <family val="2"/>
      </rPr>
      <t xml:space="preserve">  </t>
    </r>
    <r>
      <rPr>
        <sz val="11"/>
        <rFont val="Arial"/>
        <family val="2"/>
      </rPr>
      <t xml:space="preserve">Charges for Armed Forces Pilot have been corrected in SDG&amp;E's timekeeping system. </t>
    </r>
  </si>
  <si>
    <r>
      <rPr>
        <b/>
        <vertAlign val="superscript"/>
        <sz val="11"/>
        <rFont val="Arial"/>
        <family val="2"/>
      </rPr>
      <t xml:space="preserve">2   </t>
    </r>
    <r>
      <rPr>
        <sz val="11"/>
        <rFont val="Arial"/>
        <family val="2"/>
      </rPr>
      <t>Per Resolution E-4820 (April 2, 2017), fund shift of $50,000 within Category 7 Marketing Education &amp; Outreach (Local Marketing Education &amp; Outreach) to fund AB 793 Pilot ( Small Commercial Energy Management Pilot) within same category resulting in a net 0 for Category 7.  Reference Fund Shift Log tab.</t>
    </r>
  </si>
  <si>
    <r>
      <rPr>
        <b/>
        <vertAlign val="superscript"/>
        <sz val="11"/>
        <rFont val="Arial"/>
        <family val="2"/>
      </rPr>
      <t xml:space="preserve">3   </t>
    </r>
    <r>
      <rPr>
        <sz val="11"/>
        <rFont val="Arial"/>
        <family val="2"/>
      </rPr>
      <t>Per Resolution E-4820 (April 2, 2017), fund shift from Technology Incentives (TI) of $340,000 to fund AB 793 Pilot (Small Commercial Energy Management Pilot) Per Resolution E-4820.  Reference Fund Shift Log tab.</t>
    </r>
  </si>
  <si>
    <r>
      <rPr>
        <b/>
        <vertAlign val="superscript"/>
        <sz val="11"/>
        <rFont val="Arial"/>
        <family val="2"/>
      </rPr>
      <t>4</t>
    </r>
    <r>
      <rPr>
        <sz val="11"/>
        <rFont val="Arial"/>
        <family val="2"/>
      </rPr>
      <t xml:space="preserve">  Permanent Load Shifting: May and June total dollars include a duplicative system generated accrual for $1,472,213 which was reversed in June.  Difference of $11,031 ($1,477,870 minus $1,466,839) represents Labor and Non Labor Charges for May and June.</t>
    </r>
  </si>
  <si>
    <r>
      <t>DRMEC</t>
    </r>
    <r>
      <rPr>
        <b/>
        <vertAlign val="superscript"/>
        <sz val="10"/>
        <color rgb="FFFF0000"/>
        <rFont val="Arial"/>
        <family val="2"/>
      </rPr>
      <t>7</t>
    </r>
  </si>
  <si>
    <t>December 2017</t>
  </si>
  <si>
    <r>
      <rPr>
        <vertAlign val="superscript"/>
        <sz val="9"/>
        <color rgb="FFFF0000"/>
        <rFont val="Calibri"/>
        <family val="2"/>
      </rPr>
      <t>1</t>
    </r>
    <r>
      <rPr>
        <sz val="9"/>
        <rFont val="Calibri"/>
        <family val="2"/>
      </rPr>
      <t xml:space="preserve"> Programs, Rates &amp; Activities do not include "Marketing My Account/Energy and Integrated Online Audit Tools" - the 2012 ICEAT program is funded through D.09-09-047.</t>
    </r>
  </si>
  <si>
    <r>
      <rPr>
        <vertAlign val="superscript"/>
        <sz val="9"/>
        <color rgb="FFFF0000"/>
        <rFont val="Calibri"/>
        <family val="2"/>
      </rPr>
      <t>2</t>
    </r>
    <r>
      <rPr>
        <sz val="9"/>
        <rFont val="Calibri"/>
        <family val="2"/>
      </rPr>
      <t xml:space="preserve"> Programs, Rates &amp; Activities do not include "Critical Peak Pricing &gt; 200kW" (CPP-D) as program funding is not approved or directed in D.12-04-045.</t>
    </r>
  </si>
  <si>
    <r>
      <t>PROGRAMS, RATES &amp; ACTIVITES WHICH DO NOT REQUIRE ITEMIZED ACCOUNTING</t>
    </r>
    <r>
      <rPr>
        <b/>
        <vertAlign val="superscript"/>
        <sz val="9"/>
        <rFont val="Calibri"/>
        <family val="2"/>
      </rPr>
      <t xml:space="preserve"> </t>
    </r>
    <r>
      <rPr>
        <b/>
        <vertAlign val="superscript"/>
        <sz val="9"/>
        <color rgb="FFFF0000"/>
        <rFont val="Calibri"/>
        <family val="2"/>
      </rPr>
      <t>1, 2</t>
    </r>
  </si>
  <si>
    <r>
      <rPr>
        <vertAlign val="superscript"/>
        <sz val="11"/>
        <color rgb="FFFF0000"/>
        <rFont val="Arial"/>
        <family val="2"/>
      </rPr>
      <t>4</t>
    </r>
    <r>
      <rPr>
        <sz val="11"/>
        <rFont val="Arial"/>
        <family val="2"/>
      </rPr>
      <t xml:space="preserve"> LME&amp;O program charges of appx $485k in November were inadvertently posted.  The charges have been reversed by the Business Planning Department which is reflected in December's Monthly Report. </t>
    </r>
  </si>
  <si>
    <r>
      <rPr>
        <b/>
        <vertAlign val="superscript"/>
        <sz val="10"/>
        <color rgb="FFFF0000"/>
        <rFont val="Arial"/>
        <family val="2"/>
      </rPr>
      <t>1</t>
    </r>
    <r>
      <rPr>
        <sz val="10"/>
        <rFont val="Arial"/>
        <family val="2"/>
      </rPr>
      <t xml:space="preserve"> In July, a labor reclassification was performed to move labor charges from a refundable internal order to a capital internal order.</t>
    </r>
  </si>
  <si>
    <r>
      <rPr>
        <b/>
        <vertAlign val="superscript"/>
        <sz val="11"/>
        <color rgb="FFFF0000"/>
        <rFont val="Arial"/>
        <family val="2"/>
      </rPr>
      <t>2</t>
    </r>
    <r>
      <rPr>
        <vertAlign val="superscript"/>
        <sz val="11"/>
        <rFont val="Arial"/>
        <family val="2"/>
      </rPr>
      <t xml:space="preserve"> </t>
    </r>
    <r>
      <rPr>
        <sz val="10"/>
        <rFont val="Arial"/>
        <family val="2"/>
      </rPr>
      <t>Rule 32 click-through was approved in Decision 17-06-005.</t>
    </r>
  </si>
  <si>
    <r>
      <rPr>
        <b/>
        <vertAlign val="superscript"/>
        <sz val="11"/>
        <rFont val="Arial"/>
        <family val="2"/>
      </rPr>
      <t>5</t>
    </r>
    <r>
      <rPr>
        <vertAlign val="superscript"/>
        <sz val="11"/>
        <rFont val="Arial"/>
        <family val="2"/>
      </rPr>
      <t xml:space="preserve"> </t>
    </r>
    <r>
      <rPr>
        <sz val="11"/>
        <rFont val="Arial"/>
        <family val="2"/>
      </rPr>
      <t>The Summer Saver program in November was charged twice for incentives (the accrual was posted and also booked through the revenue system by utility accounting). The accrual has been reversed and reflected in December's Monthly Report.</t>
    </r>
  </si>
  <si>
    <r>
      <t>CPP-D</t>
    </r>
    <r>
      <rPr>
        <b/>
        <vertAlign val="superscript"/>
        <sz val="9"/>
        <color rgb="FFFF0000"/>
        <rFont val="Calibri"/>
        <family val="2"/>
      </rPr>
      <t>3</t>
    </r>
  </si>
  <si>
    <r>
      <t>Labor</t>
    </r>
    <r>
      <rPr>
        <b/>
        <vertAlign val="superscript"/>
        <sz val="9"/>
        <color rgb="FFFF0000"/>
        <rFont val="Calibri"/>
        <family val="2"/>
      </rPr>
      <t>4</t>
    </r>
  </si>
  <si>
    <r>
      <t>Large Commercial and Industrial</t>
    </r>
    <r>
      <rPr>
        <b/>
        <vertAlign val="superscript"/>
        <sz val="9"/>
        <color rgb="FFFF0000"/>
        <rFont val="Calibri"/>
        <family val="2"/>
      </rPr>
      <t>5</t>
    </r>
  </si>
  <si>
    <r>
      <t>6</t>
    </r>
    <r>
      <rPr>
        <sz val="11"/>
        <rFont val="Arial"/>
        <family val="2"/>
      </rPr>
      <t xml:space="preserve"> LME&amp;O program charges of appx $485k in November were inadvertently posted.  The charges have been reversed by the Business Planning Department which is reflected in December's Monthly Report.. </t>
    </r>
  </si>
  <si>
    <r>
      <rPr>
        <b/>
        <vertAlign val="superscript"/>
        <sz val="9"/>
        <color rgb="FFFF0000"/>
        <rFont val="Calibri"/>
        <family val="2"/>
      </rPr>
      <t xml:space="preserve">5  </t>
    </r>
    <r>
      <rPr>
        <sz val="9"/>
        <rFont val="Calibri"/>
        <family val="2"/>
      </rPr>
      <t xml:space="preserve">December's total represents corrections by Customer Segment for programs in the Marketing Portfolio. Reference footnote no. 6  in the tab labeled "DRP Expenditures". </t>
    </r>
  </si>
  <si>
    <r>
      <rPr>
        <b/>
        <vertAlign val="superscript"/>
        <sz val="9"/>
        <color rgb="FFFF0000"/>
        <rFont val="Calibri"/>
        <family val="2"/>
      </rPr>
      <t>3</t>
    </r>
    <r>
      <rPr>
        <sz val="9"/>
        <rFont val="Calibri"/>
        <family val="2"/>
      </rPr>
      <t xml:space="preserve"> December's total represents CPP-D labor corrections for charges which occurred in November. Reference footnote no. 6 in the tab labeled "DRP Expenditures". </t>
    </r>
  </si>
  <si>
    <r>
      <rPr>
        <b/>
        <vertAlign val="superscript"/>
        <sz val="9"/>
        <color rgb="FFFF0000"/>
        <rFont val="Calibri"/>
        <family val="2"/>
      </rPr>
      <t xml:space="preserve">4  </t>
    </r>
    <r>
      <rPr>
        <sz val="9"/>
        <rFont val="Calibri"/>
        <family val="2"/>
      </rPr>
      <t xml:space="preserve">December's total represents corrections by Cost Category for programs in the Marketing Portfolio.  Reference footnote no. 6  in the tab labeled "DRP Expenditures". </t>
    </r>
  </si>
  <si>
    <t>Small Commercial Energy Management Pilot (SCEM)</t>
  </si>
  <si>
    <t>Event Beginning to End</t>
  </si>
  <si>
    <r>
      <t xml:space="preserve">3 </t>
    </r>
    <r>
      <rPr>
        <sz val="11"/>
        <rFont val="Arial"/>
        <family val="2"/>
      </rPr>
      <t>The Summer Saver program in November was charged twice for incentives (the accrual was posted and also booked through the revenue system by utility accounting). The accrual has been reversed and reflected in December's Monthly Report.</t>
    </r>
  </si>
  <si>
    <r>
      <t xml:space="preserve">Local Marketing Education &amp; Outreach </t>
    </r>
    <r>
      <rPr>
        <b/>
        <vertAlign val="superscript"/>
        <sz val="10"/>
        <color rgb="FFFF0000"/>
        <rFont val="Arial"/>
        <family val="2"/>
      </rPr>
      <t>2, 6</t>
    </r>
  </si>
  <si>
    <r>
      <t xml:space="preserve">Permanent Load Shifting </t>
    </r>
    <r>
      <rPr>
        <b/>
        <vertAlign val="superscript"/>
        <sz val="10"/>
        <color rgb="FFFF0000"/>
        <rFont val="Arial"/>
        <family val="2"/>
      </rPr>
      <t>4</t>
    </r>
  </si>
  <si>
    <r>
      <t xml:space="preserve">Armed Forces Pilot </t>
    </r>
    <r>
      <rPr>
        <b/>
        <vertAlign val="superscript"/>
        <sz val="10"/>
        <color rgb="FFFF0000"/>
        <rFont val="Arial"/>
        <family val="2"/>
      </rPr>
      <t>1</t>
    </r>
  </si>
  <si>
    <r>
      <t xml:space="preserve">Small Commercial Energy Management Pilot </t>
    </r>
    <r>
      <rPr>
        <b/>
        <vertAlign val="superscript"/>
        <sz val="10"/>
        <color rgb="FFFF0000"/>
        <rFont val="Arial"/>
        <family val="2"/>
      </rPr>
      <t>3</t>
    </r>
  </si>
  <si>
    <r>
      <t>Technical Incentives (TI)</t>
    </r>
    <r>
      <rPr>
        <b/>
        <vertAlign val="superscript"/>
        <sz val="10"/>
        <color rgb="FFFF0000"/>
        <rFont val="Arial"/>
        <family val="2"/>
      </rPr>
      <t>3</t>
    </r>
  </si>
  <si>
    <r>
      <t>Summer Saver</t>
    </r>
    <r>
      <rPr>
        <b/>
        <vertAlign val="superscript"/>
        <sz val="10"/>
        <color rgb="FFFF0000"/>
        <rFont val="Arial"/>
        <family val="2"/>
      </rPr>
      <t>5</t>
    </r>
  </si>
  <si>
    <r>
      <t>7</t>
    </r>
    <r>
      <rPr>
        <sz val="11"/>
        <rFont val="Arial"/>
        <family val="2"/>
      </rPr>
      <t xml:space="preserve"> November credit reflects billing for Co-funding Agreement regarding the California Statewide Critical Peak Pricing Load Impact Study for 2015 Program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</si>
</sst>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_);[Red]\(&quot;$&quot;#,##0\)"/>
    <numFmt numFmtId="8" formatCode="&quot;$&quot;#,##0.00_);[Red]\(&quot;$&quot;#,##0.0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s>
  <fonts count="9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sz val="10"/>
      <color indexed="10"/>
      <name val="Arial"/>
      <family val="2"/>
    </font>
    <font>
      <b/>
      <strike/>
      <sz val="10"/>
      <color indexed="8"/>
      <name val="Arial"/>
      <family val="2"/>
    </font>
    <font>
      <strike/>
      <sz val="10"/>
      <color indexed="8"/>
      <name val="Arial"/>
      <family val="2"/>
    </font>
    <font>
      <sz val="10"/>
      <name val="Arial"/>
      <family val="2"/>
    </font>
    <font>
      <sz val="10"/>
      <name val="Arial"/>
      <family val="2"/>
    </font>
    <font>
      <vertAlign val="superscript"/>
      <sz val="9"/>
      <name val="Calibri"/>
      <family val="2"/>
    </font>
    <font>
      <sz val="9"/>
      <name val="Calibri"/>
      <family val="2"/>
    </font>
    <font>
      <sz val="10"/>
      <color indexed="8"/>
      <name val="Arial"/>
      <family val="2"/>
    </font>
    <font>
      <b/>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sz val="16"/>
      <color indexed="8"/>
      <name val="Arial"/>
      <family val="2"/>
    </font>
    <font>
      <b/>
      <vertAlign val="superscript"/>
      <sz val="10"/>
      <color rgb="FFFF0000"/>
      <name val="Arial"/>
      <family val="2"/>
    </font>
    <font>
      <vertAlign val="superscript"/>
      <sz val="10"/>
      <color rgb="FFFF0000"/>
      <name val="Arial"/>
      <family val="2"/>
    </font>
    <font>
      <b/>
      <vertAlign val="superscript"/>
      <sz val="11"/>
      <color rgb="FFFF0000"/>
      <name val="Arial"/>
      <family val="2"/>
    </font>
    <font>
      <sz val="14"/>
      <color indexed="8"/>
      <name val="Arial"/>
      <family val="2"/>
    </font>
    <font>
      <b/>
      <sz val="9"/>
      <name val="Arial"/>
      <family val="2"/>
    </font>
    <font>
      <b/>
      <sz val="9"/>
      <name val="Calibri"/>
      <family val="2"/>
    </font>
    <font>
      <b/>
      <vertAlign val="superscript"/>
      <sz val="9"/>
      <name val="Calibri"/>
      <family val="2"/>
    </font>
    <font>
      <sz val="9"/>
      <name val="Arial"/>
      <family val="2"/>
    </font>
    <font>
      <vertAlign val="superscript"/>
      <sz val="10"/>
      <name val="Arial"/>
      <family val="2"/>
    </font>
    <font>
      <b/>
      <vertAlign val="superscript"/>
      <sz val="12"/>
      <color rgb="FFFF0000"/>
      <name val="Arial"/>
      <family val="2"/>
    </font>
    <font>
      <b/>
      <sz val="11"/>
      <name val="Arial"/>
      <family val="2"/>
    </font>
    <font>
      <sz val="11"/>
      <color theme="1"/>
      <name val="Arial"/>
      <family val="2"/>
    </font>
    <font>
      <sz val="12"/>
      <name val="Arial"/>
      <family val="2"/>
    </font>
    <font>
      <sz val="11"/>
      <color indexed="8"/>
      <name val="Arial"/>
      <family val="2"/>
    </font>
    <font>
      <b/>
      <sz val="11"/>
      <color indexed="8"/>
      <name val="Arial"/>
      <family val="2"/>
    </font>
    <font>
      <b/>
      <sz val="10"/>
      <color rgb="FFFF0000"/>
      <name val="Arial"/>
      <family val="2"/>
    </font>
    <font>
      <b/>
      <i/>
      <vertAlign val="superscript"/>
      <sz val="10"/>
      <color rgb="FFFF0000"/>
      <name val="Arial"/>
      <family val="2"/>
    </font>
    <font>
      <b/>
      <sz val="11"/>
      <color theme="1"/>
      <name val="Arial"/>
      <family val="2"/>
    </font>
    <font>
      <b/>
      <sz val="9"/>
      <color indexed="8"/>
      <name val="Calibri"/>
      <family val="2"/>
    </font>
    <font>
      <sz val="11"/>
      <color theme="1"/>
      <name val="Calibri"/>
      <family val="2"/>
    </font>
    <font>
      <sz val="10"/>
      <name val="Arial"/>
      <family val="2"/>
    </font>
    <font>
      <b/>
      <sz val="9"/>
      <color rgb="FFC00000"/>
      <name val="Arial"/>
      <family val="2"/>
    </font>
    <font>
      <sz val="12"/>
      <name val="Times New Roman"/>
      <family val="1"/>
    </font>
    <font>
      <sz val="8"/>
      <color rgb="FF4E586A"/>
      <name val="Segoe UI"/>
      <family val="2"/>
    </font>
    <font>
      <sz val="10"/>
      <name val="Calibri"/>
      <family val="2"/>
    </font>
    <font>
      <vertAlign val="superscript"/>
      <sz val="11"/>
      <name val="Arial"/>
      <family val="2"/>
    </font>
    <font>
      <b/>
      <vertAlign val="superscript"/>
      <sz val="11"/>
      <name val="Arial"/>
      <family val="2"/>
    </font>
    <font>
      <vertAlign val="superscript"/>
      <sz val="9"/>
      <color rgb="FFFF0000"/>
      <name val="Calibri"/>
      <family val="2"/>
    </font>
    <font>
      <b/>
      <vertAlign val="superscript"/>
      <sz val="9"/>
      <color rgb="FFFF0000"/>
      <name val="Calibri"/>
      <family val="2"/>
    </font>
  </fonts>
  <fills count="51">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8"/>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double">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88">
    <xf numFmtId="175" fontId="0"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9" fillId="13" borderId="0" applyNumberFormat="0" applyBorder="0" applyAlignment="0" applyProtection="0"/>
    <xf numFmtId="175" fontId="19" fillId="14" borderId="0" applyNumberFormat="0" applyBorder="0" applyAlignment="0" applyProtection="0"/>
    <xf numFmtId="175" fontId="18" fillId="15" borderId="0" applyNumberFormat="0" applyBorder="0" applyAlignment="0" applyProtection="0"/>
    <xf numFmtId="175" fontId="18" fillId="16" borderId="0" applyNumberFormat="0" applyBorder="0" applyAlignment="0" applyProtection="0"/>
    <xf numFmtId="175" fontId="19" fillId="17" borderId="0" applyNumberFormat="0" applyBorder="0" applyAlignment="0" applyProtection="0"/>
    <xf numFmtId="175" fontId="19" fillId="18" borderId="0" applyNumberFormat="0" applyBorder="0" applyAlignment="0" applyProtection="0"/>
    <xf numFmtId="175" fontId="18" fillId="19" borderId="0" applyNumberFormat="0" applyBorder="0" applyAlignment="0" applyProtection="0"/>
    <xf numFmtId="175" fontId="18" fillId="19" borderId="0" applyNumberFormat="0" applyBorder="0" applyAlignment="0" applyProtection="0"/>
    <xf numFmtId="175" fontId="19" fillId="20" borderId="0" applyNumberFormat="0" applyBorder="0" applyAlignment="0" applyProtection="0"/>
    <xf numFmtId="175" fontId="19" fillId="21" borderId="0" applyNumberFormat="0" applyBorder="0" applyAlignment="0" applyProtection="0"/>
    <xf numFmtId="175" fontId="18" fillId="22" borderId="0" applyNumberFormat="0" applyBorder="0" applyAlignment="0" applyProtection="0"/>
    <xf numFmtId="175" fontId="18" fillId="23" borderId="0" applyNumberFormat="0" applyBorder="0" applyAlignment="0" applyProtection="0"/>
    <xf numFmtId="175" fontId="19" fillId="21" borderId="0" applyNumberFormat="0" applyBorder="0" applyAlignment="0" applyProtection="0"/>
    <xf numFmtId="175" fontId="19" fillId="22" borderId="0" applyNumberFormat="0" applyBorder="0" applyAlignment="0" applyProtection="0"/>
    <xf numFmtId="175" fontId="18" fillId="22" borderId="0" applyNumberFormat="0" applyBorder="0" applyAlignment="0" applyProtection="0"/>
    <xf numFmtId="175" fontId="18" fillId="24" borderId="0" applyNumberFormat="0" applyBorder="0" applyAlignment="0" applyProtection="0"/>
    <xf numFmtId="175" fontId="19" fillId="13" borderId="0" applyNumberFormat="0" applyBorder="0" applyAlignment="0" applyProtection="0"/>
    <xf numFmtId="175" fontId="19" fillId="14" borderId="0" applyNumberFormat="0" applyBorder="0" applyAlignment="0" applyProtection="0"/>
    <xf numFmtId="175" fontId="18" fillId="14" borderId="0" applyNumberFormat="0" applyBorder="0" applyAlignment="0" applyProtection="0"/>
    <xf numFmtId="175" fontId="18" fillId="25" borderId="0" applyNumberFormat="0" applyBorder="0" applyAlignment="0" applyProtection="0"/>
    <xf numFmtId="175" fontId="19" fillId="26" borderId="0" applyNumberFormat="0" applyBorder="0" applyAlignment="0" applyProtection="0"/>
    <xf numFmtId="175" fontId="19" fillId="18" borderId="0" applyNumberFormat="0" applyBorder="0" applyAlignment="0" applyProtection="0"/>
    <xf numFmtId="175" fontId="18" fillId="27"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49" fillId="0" borderId="0" applyFont="0" applyFill="0" applyBorder="0" applyAlignment="0" applyProtection="0"/>
    <xf numFmtId="44" fontId="12" fillId="0" borderId="0" applyFont="0" applyFill="0" applyBorder="0" applyAlignment="0" applyProtection="0"/>
    <xf numFmtId="44" fontId="49" fillId="0" borderId="0" applyFont="0" applyFill="0" applyBorder="0" applyAlignment="0" applyProtection="0"/>
    <xf numFmtId="175" fontId="23" fillId="29" borderId="0" applyNumberFormat="0" applyBorder="0" applyAlignment="0" applyProtection="0"/>
    <xf numFmtId="175" fontId="23" fillId="30" borderId="0" applyNumberFormat="0" applyBorder="0" applyAlignment="0" applyProtection="0"/>
    <xf numFmtId="175" fontId="23" fillId="31" borderId="0" applyNumberFormat="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0" borderId="0"/>
    <xf numFmtId="175" fontId="14" fillId="0" borderId="0"/>
    <xf numFmtId="175" fontId="12" fillId="26" borderId="7" applyNumberFormat="0" applyFont="0" applyAlignment="0" applyProtection="0"/>
    <xf numFmtId="175" fontId="32" fillId="28" borderId="8" applyNumberFormat="0" applyAlignment="0" applyProtection="0"/>
    <xf numFmtId="9" fontId="48" fillId="0" borderId="0" applyFont="0" applyFill="0" applyBorder="0" applyAlignment="0" applyProtection="0"/>
    <xf numFmtId="9" fontId="12" fillId="0" borderId="0" applyFont="0" applyFill="0" applyBorder="0" applyAlignment="0" applyProtection="0"/>
    <xf numFmtId="4" fontId="33" fillId="33" borderId="9" applyNumberFormat="0" applyProtection="0">
      <alignment vertical="center"/>
    </xf>
    <xf numFmtId="4" fontId="34" fillId="33" borderId="9" applyNumberFormat="0" applyProtection="0">
      <alignment vertical="center"/>
    </xf>
    <xf numFmtId="4" fontId="33" fillId="33" borderId="9" applyNumberFormat="0" applyProtection="0">
      <alignment horizontal="left" vertical="center" indent="1"/>
    </xf>
    <xf numFmtId="175" fontId="33" fillId="33" borderId="9" applyNumberFormat="0" applyProtection="0">
      <alignment horizontal="left" vertical="top" indent="1"/>
    </xf>
    <xf numFmtId="4" fontId="33" fillId="2" borderId="0" applyNumberFormat="0" applyProtection="0">
      <alignment horizontal="left" vertical="center" indent="1"/>
    </xf>
    <xf numFmtId="4" fontId="16" fillId="7" borderId="9" applyNumberFormat="0" applyProtection="0">
      <alignment horizontal="right" vertical="center"/>
    </xf>
    <xf numFmtId="4" fontId="16" fillId="3" borderId="9" applyNumberFormat="0" applyProtection="0">
      <alignment horizontal="right" vertical="center"/>
    </xf>
    <xf numFmtId="4" fontId="16" fillId="34" borderId="9" applyNumberFormat="0" applyProtection="0">
      <alignment horizontal="right" vertical="center"/>
    </xf>
    <xf numFmtId="4" fontId="16" fillId="35" borderId="9" applyNumberFormat="0" applyProtection="0">
      <alignment horizontal="right" vertical="center"/>
    </xf>
    <xf numFmtId="4" fontId="16" fillId="36" borderId="9" applyNumberFormat="0" applyProtection="0">
      <alignment horizontal="right" vertical="center"/>
    </xf>
    <xf numFmtId="4" fontId="16" fillId="37" borderId="9" applyNumberFormat="0" applyProtection="0">
      <alignment horizontal="right" vertical="center"/>
    </xf>
    <xf numFmtId="4" fontId="16" fillId="9" borderId="9" applyNumberFormat="0" applyProtection="0">
      <alignment horizontal="right" vertical="center"/>
    </xf>
    <xf numFmtId="4" fontId="16" fillId="38" borderId="9" applyNumberFormat="0" applyProtection="0">
      <alignment horizontal="right" vertical="center"/>
    </xf>
    <xf numFmtId="4" fontId="16" fillId="39" borderId="9" applyNumberFormat="0" applyProtection="0">
      <alignment horizontal="right" vertical="center"/>
    </xf>
    <xf numFmtId="4" fontId="33" fillId="40" borderId="10" applyNumberFormat="0" applyProtection="0">
      <alignment horizontal="left" vertical="center" indent="1"/>
    </xf>
    <xf numFmtId="4" fontId="16" fillId="41" borderId="0" applyNumberFormat="0" applyProtection="0">
      <alignment horizontal="left" vertical="center" indent="1"/>
    </xf>
    <xf numFmtId="4" fontId="35" fillId="8" borderId="0" applyNumberFormat="0" applyProtection="0">
      <alignment horizontal="left" vertical="center" indent="1"/>
    </xf>
    <xf numFmtId="4" fontId="16" fillId="2" borderId="9" applyNumberFormat="0" applyProtection="0">
      <alignment horizontal="right" vertical="center"/>
    </xf>
    <xf numFmtId="4" fontId="14" fillId="41" borderId="0" applyNumberFormat="0" applyProtection="0">
      <alignment horizontal="left" vertical="center" indent="1"/>
    </xf>
    <xf numFmtId="4" fontId="14" fillId="2" borderId="0" applyNumberFormat="0" applyProtection="0">
      <alignment horizontal="left" vertical="center" indent="1"/>
    </xf>
    <xf numFmtId="175" fontId="12" fillId="8" borderId="9" applyNumberFormat="0" applyProtection="0">
      <alignment horizontal="left" vertical="center" indent="1"/>
    </xf>
    <xf numFmtId="175" fontId="12" fillId="8" borderId="9" applyNumberFormat="0" applyProtection="0">
      <alignment horizontal="left" vertical="top" indent="1"/>
    </xf>
    <xf numFmtId="175" fontId="12" fillId="2" borderId="9" applyNumberFormat="0" applyProtection="0">
      <alignment horizontal="left" vertical="center" indent="1"/>
    </xf>
    <xf numFmtId="175" fontId="12" fillId="2" borderId="9" applyNumberFormat="0" applyProtection="0">
      <alignment horizontal="left" vertical="top" indent="1"/>
    </xf>
    <xf numFmtId="175" fontId="12" fillId="6" borderId="9" applyNumberFormat="0" applyProtection="0">
      <alignment horizontal="left" vertical="center" indent="1"/>
    </xf>
    <xf numFmtId="175" fontId="12" fillId="6" borderId="9" applyNumberFormat="0" applyProtection="0">
      <alignment horizontal="left" vertical="top" indent="1"/>
    </xf>
    <xf numFmtId="175" fontId="12" fillId="41" borderId="9" applyNumberFormat="0" applyProtection="0">
      <alignment horizontal="left" vertical="center" indent="1"/>
    </xf>
    <xf numFmtId="175" fontId="12" fillId="41" borderId="9" applyNumberFormat="0" applyProtection="0">
      <alignment horizontal="left" vertical="top" indent="1"/>
    </xf>
    <xf numFmtId="175" fontId="12" fillId="5" borderId="11" applyNumberFormat="0">
      <protection locked="0"/>
    </xf>
    <xf numFmtId="4" fontId="16" fillId="4" borderId="9" applyNumberFormat="0" applyProtection="0">
      <alignment vertical="center"/>
    </xf>
    <xf numFmtId="4" fontId="36" fillId="4" borderId="9" applyNumberFormat="0" applyProtection="0">
      <alignment vertical="center"/>
    </xf>
    <xf numFmtId="4" fontId="16" fillId="4" borderId="9" applyNumberFormat="0" applyProtection="0">
      <alignment horizontal="left" vertical="center" indent="1"/>
    </xf>
    <xf numFmtId="175" fontId="16" fillId="4" borderId="9" applyNumberFormat="0" applyProtection="0">
      <alignment horizontal="left" vertical="top" indent="1"/>
    </xf>
    <xf numFmtId="4" fontId="16" fillId="41" borderId="9" applyNumberFormat="0" applyProtection="0">
      <alignment horizontal="right" vertical="center"/>
    </xf>
    <xf numFmtId="4" fontId="36" fillId="41" borderId="9" applyNumberFormat="0" applyProtection="0">
      <alignment horizontal="right" vertical="center"/>
    </xf>
    <xf numFmtId="4" fontId="16" fillId="2" borderId="9" applyNumberFormat="0" applyProtection="0">
      <alignment horizontal="left" vertical="center" indent="1"/>
    </xf>
    <xf numFmtId="175" fontId="16" fillId="2" borderId="9" applyNumberFormat="0" applyProtection="0">
      <alignment horizontal="left" vertical="top" indent="1"/>
    </xf>
    <xf numFmtId="4" fontId="37" fillId="42" borderId="0" applyNumberFormat="0" applyProtection="0">
      <alignment horizontal="left" vertical="center" indent="1"/>
    </xf>
    <xf numFmtId="4" fontId="38" fillId="41" borderId="9" applyNumberFormat="0" applyProtection="0">
      <alignment horizontal="right" vertical="center"/>
    </xf>
    <xf numFmtId="175" fontId="39" fillId="0" borderId="0" applyNumberFormat="0" applyFill="0" applyBorder="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44" fontId="12" fillId="0" borderId="0" applyFont="0" applyFill="0" applyBorder="0" applyAlignment="0" applyProtection="0"/>
    <xf numFmtId="4" fontId="14" fillId="7" borderId="9" applyNumberFormat="0" applyProtection="0">
      <alignment horizontal="right" vertical="center"/>
    </xf>
    <xf numFmtId="4" fontId="14" fillId="3" borderId="9" applyNumberFormat="0" applyProtection="0">
      <alignment horizontal="right" vertical="center"/>
    </xf>
    <xf numFmtId="4" fontId="14" fillId="34" borderId="9" applyNumberFormat="0" applyProtection="0">
      <alignment horizontal="right" vertical="center"/>
    </xf>
    <xf numFmtId="4" fontId="14" fillId="35" borderId="9" applyNumberFormat="0" applyProtection="0">
      <alignment horizontal="right" vertical="center"/>
    </xf>
    <xf numFmtId="4" fontId="14" fillId="36" borderId="9" applyNumberFormat="0" applyProtection="0">
      <alignment horizontal="right" vertical="center"/>
    </xf>
    <xf numFmtId="4" fontId="14" fillId="37" borderId="9" applyNumberFormat="0" applyProtection="0">
      <alignment horizontal="right" vertical="center"/>
    </xf>
    <xf numFmtId="4" fontId="14" fillId="9" borderId="9" applyNumberFormat="0" applyProtection="0">
      <alignment horizontal="right" vertical="center"/>
    </xf>
    <xf numFmtId="4" fontId="14" fillId="38" borderId="9" applyNumberFormat="0" applyProtection="0">
      <alignment horizontal="right" vertical="center"/>
    </xf>
    <xf numFmtId="4" fontId="14" fillId="39" borderId="9" applyNumberFormat="0" applyProtection="0">
      <alignment horizontal="right" vertical="center"/>
    </xf>
    <xf numFmtId="4" fontId="14" fillId="41" borderId="0" applyNumberFormat="0" applyProtection="0">
      <alignment horizontal="left" vertical="center" indent="1"/>
    </xf>
    <xf numFmtId="4" fontId="14" fillId="2" borderId="9" applyNumberFormat="0" applyProtection="0">
      <alignment horizontal="right" vertical="center"/>
    </xf>
    <xf numFmtId="4" fontId="14" fillId="4" borderId="9" applyNumberFormat="0" applyProtection="0">
      <alignment vertical="center"/>
    </xf>
    <xf numFmtId="4" fontId="14" fillId="4" borderId="9" applyNumberFormat="0" applyProtection="0">
      <alignment horizontal="left" vertical="center" indent="1"/>
    </xf>
    <xf numFmtId="175" fontId="14" fillId="4" borderId="9" applyNumberFormat="0" applyProtection="0">
      <alignment horizontal="left" vertical="top" indent="1"/>
    </xf>
    <xf numFmtId="4" fontId="14" fillId="41" borderId="9" applyNumberFormat="0" applyProtection="0">
      <alignment horizontal="right" vertical="center"/>
    </xf>
    <xf numFmtId="4" fontId="14" fillId="2" borderId="9" applyNumberFormat="0" applyProtection="0">
      <alignment horizontal="left" vertical="center" indent="1"/>
    </xf>
    <xf numFmtId="175" fontId="14" fillId="2" borderId="9" applyNumberFormat="0" applyProtection="0">
      <alignment horizontal="left" vertical="top" indent="1"/>
    </xf>
    <xf numFmtId="9" fontId="57" fillId="0" borderId="0" applyFont="0" applyFill="0" applyBorder="0" applyAlignment="0" applyProtection="0"/>
    <xf numFmtId="175" fontId="59" fillId="0" borderId="0"/>
    <xf numFmtId="175" fontId="11"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12" fillId="0" borderId="0"/>
    <xf numFmtId="175" fontId="10" fillId="0" borderId="0"/>
    <xf numFmtId="175" fontId="60"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10" fillId="0" borderId="0"/>
    <xf numFmtId="175" fontId="9"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9" fillId="0" borderId="0"/>
    <xf numFmtId="175" fontId="9" fillId="0" borderId="0"/>
    <xf numFmtId="175" fontId="12" fillId="0" borderId="0"/>
    <xf numFmtId="175" fontId="9" fillId="0" borderId="0"/>
    <xf numFmtId="175" fontId="8"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7" fillId="0" borderId="0"/>
    <xf numFmtId="175" fontId="6" fillId="0" borderId="0"/>
    <xf numFmtId="175" fontId="62"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12" fillId="0" borderId="0"/>
    <xf numFmtId="175" fontId="5" fillId="0" borderId="0"/>
    <xf numFmtId="0" fontId="4"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12"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3"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2" fillId="0" borderId="0"/>
    <xf numFmtId="175" fontId="87"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87"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175" fontId="12"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2" fillId="0" borderId="0"/>
  </cellStyleXfs>
  <cellXfs count="687">
    <xf numFmtId="175" fontId="0" fillId="0" borderId="0" xfId="0"/>
    <xf numFmtId="3" fontId="12" fillId="0" borderId="24" xfId="0" applyNumberFormat="1" applyFont="1" applyFill="1" applyBorder="1" applyAlignment="1" applyProtection="1">
      <alignment horizontal="center"/>
    </xf>
    <xf numFmtId="3" fontId="12" fillId="0" borderId="31" xfId="0" applyNumberFormat="1" applyFont="1" applyBorder="1" applyAlignment="1" applyProtection="1">
      <alignment horizontal="center"/>
    </xf>
    <xf numFmtId="3" fontId="12" fillId="0" borderId="33" xfId="0" applyNumberFormat="1" applyFont="1" applyFill="1" applyBorder="1" applyAlignment="1" applyProtection="1">
      <alignment horizontal="center"/>
    </xf>
    <xf numFmtId="175" fontId="45" fillId="0" borderId="0" xfId="0" applyFont="1" applyProtection="1"/>
    <xf numFmtId="3" fontId="45" fillId="0" borderId="0" xfId="0" applyNumberFormat="1" applyFont="1" applyProtection="1"/>
    <xf numFmtId="3" fontId="12" fillId="0" borderId="42" xfId="0" applyNumberFormat="1" applyFont="1" applyBorder="1" applyAlignment="1" applyProtection="1">
      <alignment wrapText="1"/>
      <protection locked="0"/>
    </xf>
    <xf numFmtId="165" fontId="12" fillId="0" borderId="25" xfId="0" applyNumberFormat="1" applyFont="1" applyFill="1" applyBorder="1" applyAlignment="1" applyProtection="1">
      <alignment horizontal="center"/>
      <protection locked="0"/>
    </xf>
    <xf numFmtId="165" fontId="12" fillId="0" borderId="0" xfId="0" applyNumberFormat="1" applyFont="1" applyBorder="1" applyProtection="1">
      <protection locked="0"/>
    </xf>
    <xf numFmtId="3" fontId="12" fillId="0" borderId="57" xfId="0" applyNumberFormat="1" applyFont="1" applyBorder="1" applyAlignment="1" applyProtection="1">
      <alignment wrapText="1"/>
      <protection locked="0"/>
    </xf>
    <xf numFmtId="165" fontId="12" fillId="0" borderId="0" xfId="0" applyNumberFormat="1" applyFont="1" applyFill="1" applyBorder="1" applyProtection="1">
      <protection locked="0"/>
    </xf>
    <xf numFmtId="165" fontId="12" fillId="0" borderId="32" xfId="0" applyNumberFormat="1" applyFont="1" applyFill="1" applyBorder="1" applyAlignment="1" applyProtection="1">
      <alignment horizontal="center"/>
      <protection locked="0"/>
    </xf>
    <xf numFmtId="165" fontId="12" fillId="0" borderId="0" xfId="0" applyNumberFormat="1" applyFont="1" applyFill="1" applyBorder="1" applyAlignment="1" applyProtection="1">
      <alignment horizontal="center"/>
      <protection locked="0"/>
    </xf>
    <xf numFmtId="175" fontId="12" fillId="0" borderId="0" xfId="0" applyFont="1" applyFill="1" applyProtection="1">
      <protection locked="0"/>
    </xf>
    <xf numFmtId="175" fontId="12" fillId="0" borderId="0" xfId="0" applyFont="1" applyFill="1" applyBorder="1" applyProtection="1">
      <protection locked="0"/>
    </xf>
    <xf numFmtId="175" fontId="13" fillId="0" borderId="0" xfId="0" applyFont="1" applyFill="1" applyBorder="1" applyAlignment="1" applyProtection="1">
      <alignment horizontal="center" wrapText="1"/>
      <protection locked="0"/>
    </xf>
    <xf numFmtId="175" fontId="12" fillId="0" borderId="0" xfId="0" applyFont="1" applyBorder="1" applyProtection="1">
      <protection locked="0"/>
    </xf>
    <xf numFmtId="3" fontId="12" fillId="0" borderId="0" xfId="0" applyNumberFormat="1" applyFont="1" applyBorder="1" applyProtection="1">
      <protection locked="0"/>
    </xf>
    <xf numFmtId="3" fontId="12" fillId="0" borderId="0" xfId="0" applyNumberFormat="1" applyFont="1" applyFill="1" applyBorder="1" applyProtection="1">
      <protection locked="0"/>
    </xf>
    <xf numFmtId="175" fontId="13" fillId="0" borderId="0" xfId="0" applyFont="1" applyFill="1" applyAlignment="1" applyProtection="1">
      <alignment wrapText="1"/>
      <protection locked="0"/>
    </xf>
    <xf numFmtId="3" fontId="44" fillId="0" borderId="17" xfId="0" applyNumberFormat="1" applyFont="1" applyFill="1" applyBorder="1" applyAlignment="1" applyProtection="1">
      <alignment horizontal="center"/>
    </xf>
    <xf numFmtId="3" fontId="44" fillId="0" borderId="22" xfId="0" applyNumberFormat="1" applyFont="1" applyFill="1" applyBorder="1" applyAlignment="1" applyProtection="1">
      <alignment horizontal="center"/>
    </xf>
    <xf numFmtId="3" fontId="44" fillId="0" borderId="21" xfId="0" applyNumberFormat="1" applyFont="1" applyFill="1" applyBorder="1" applyAlignment="1" applyProtection="1">
      <alignment horizontal="center"/>
    </xf>
    <xf numFmtId="6" fontId="12" fillId="0" borderId="0" xfId="66" applyNumberFormat="1" applyFill="1" applyBorder="1" applyProtection="1"/>
    <xf numFmtId="175" fontId="12" fillId="0" borderId="41" xfId="66" applyFill="1" applyBorder="1" applyAlignment="1" applyProtection="1">
      <alignment horizontal="left" indent="1"/>
    </xf>
    <xf numFmtId="6" fontId="12" fillId="0" borderId="13" xfId="66" applyNumberFormat="1" applyFill="1" applyBorder="1" applyProtection="1"/>
    <xf numFmtId="6" fontId="12" fillId="0" borderId="13" xfId="66" applyNumberFormat="1" applyFont="1" applyFill="1" applyBorder="1" applyAlignment="1" applyProtection="1">
      <alignment horizontal="right"/>
    </xf>
    <xf numFmtId="167" fontId="12" fillId="0" borderId="13" xfId="66" applyNumberFormat="1" applyFont="1" applyFill="1" applyBorder="1" applyAlignment="1" applyProtection="1">
      <alignment horizontal="right"/>
    </xf>
    <xf numFmtId="175" fontId="13" fillId="0" borderId="43" xfId="66" applyFont="1" applyFill="1" applyBorder="1" applyProtection="1"/>
    <xf numFmtId="6" fontId="12" fillId="0" borderId="18" xfId="66" applyNumberFormat="1" applyFont="1" applyFill="1" applyBorder="1" applyProtection="1"/>
    <xf numFmtId="6" fontId="12" fillId="0" borderId="11" xfId="66" applyNumberFormat="1" applyFill="1" applyBorder="1" applyProtection="1"/>
    <xf numFmtId="167" fontId="12" fillId="0" borderId="11" xfId="66" applyNumberFormat="1" applyFont="1" applyFill="1" applyBorder="1" applyAlignment="1" applyProtection="1">
      <alignment horizontal="right"/>
    </xf>
    <xf numFmtId="167" fontId="12" fillId="0" borderId="11" xfId="66" applyNumberFormat="1" applyFill="1" applyBorder="1" applyProtection="1"/>
    <xf numFmtId="175" fontId="15" fillId="0" borderId="41" xfId="66" applyFont="1" applyFill="1" applyBorder="1" applyAlignment="1" applyProtection="1">
      <alignment wrapText="1"/>
    </xf>
    <xf numFmtId="167" fontId="12" fillId="0" borderId="13" xfId="66" applyNumberFormat="1" applyFill="1" applyBorder="1" applyProtection="1"/>
    <xf numFmtId="6" fontId="12" fillId="0" borderId="13" xfId="66" applyNumberFormat="1" applyFont="1" applyFill="1" applyBorder="1" applyProtection="1"/>
    <xf numFmtId="6" fontId="12" fillId="0" borderId="13" xfId="66" applyNumberFormat="1" applyFill="1" applyBorder="1" applyAlignment="1" applyProtection="1">
      <alignment horizontal="right" vertical="center"/>
    </xf>
    <xf numFmtId="6" fontId="12" fillId="0" borderId="0" xfId="66" applyNumberFormat="1" applyFont="1" applyFill="1" applyBorder="1" applyProtection="1"/>
    <xf numFmtId="6" fontId="12" fillId="0" borderId="24" xfId="66" applyNumberFormat="1" applyFill="1" applyBorder="1" applyProtection="1"/>
    <xf numFmtId="6" fontId="12" fillId="0" borderId="23" xfId="66" applyNumberFormat="1" applyFill="1" applyBorder="1" applyProtection="1"/>
    <xf numFmtId="167" fontId="12" fillId="0" borderId="23" xfId="66" applyNumberFormat="1" applyFill="1" applyBorder="1" applyProtection="1"/>
    <xf numFmtId="175" fontId="12" fillId="0" borderId="0" xfId="66" applyProtection="1"/>
    <xf numFmtId="175" fontId="14" fillId="0" borderId="0" xfId="67" applyFont="1" applyProtection="1"/>
    <xf numFmtId="175" fontId="14" fillId="0" borderId="0" xfId="67" applyProtection="1"/>
    <xf numFmtId="175" fontId="33" fillId="0" borderId="11" xfId="67" applyFont="1" applyBorder="1" applyAlignment="1" applyProtection="1">
      <alignment horizontal="center"/>
    </xf>
    <xf numFmtId="175" fontId="33" fillId="0" borderId="0" xfId="67" applyFont="1" applyAlignment="1" applyProtection="1">
      <alignment horizontal="center"/>
    </xf>
    <xf numFmtId="175" fontId="12" fillId="0" borderId="0" xfId="66" applyFont="1" applyFill="1" applyBorder="1" applyProtection="1"/>
    <xf numFmtId="175" fontId="13" fillId="0" borderId="45" xfId="66" applyFont="1" applyFill="1" applyBorder="1" applyProtection="1"/>
    <xf numFmtId="175" fontId="13" fillId="0" borderId="45" xfId="66" applyFont="1" applyFill="1" applyBorder="1" applyAlignment="1" applyProtection="1">
      <alignment horizontal="left" wrapText="1" indent="1"/>
    </xf>
    <xf numFmtId="175" fontId="13" fillId="0" borderId="49" xfId="66" applyFont="1" applyFill="1" applyBorder="1" applyAlignment="1" applyProtection="1">
      <alignment wrapText="1"/>
    </xf>
    <xf numFmtId="175" fontId="42" fillId="0" borderId="0" xfId="66" applyFont="1" applyProtection="1"/>
    <xf numFmtId="175" fontId="13" fillId="45" borderId="35" xfId="66" applyFont="1" applyFill="1" applyBorder="1" applyAlignment="1" applyProtection="1">
      <alignment horizontal="center"/>
    </xf>
    <xf numFmtId="175" fontId="13" fillId="0" borderId="36" xfId="66" applyFont="1" applyBorder="1" applyAlignment="1" applyProtection="1">
      <alignment horizontal="center"/>
    </xf>
    <xf numFmtId="175" fontId="13" fillId="0" borderId="52" xfId="66" applyFont="1" applyBorder="1" applyAlignment="1" applyProtection="1">
      <alignment horizontal="center" wrapText="1"/>
    </xf>
    <xf numFmtId="175" fontId="43" fillId="0" borderId="47" xfId="66" applyFont="1" applyBorder="1" applyAlignment="1" applyProtection="1">
      <alignment horizontal="center"/>
    </xf>
    <xf numFmtId="175" fontId="12" fillId="0" borderId="0" xfId="66" applyBorder="1" applyAlignment="1" applyProtection="1"/>
    <xf numFmtId="175" fontId="12" fillId="0" borderId="48" xfId="66" applyBorder="1" applyAlignment="1" applyProtection="1"/>
    <xf numFmtId="175" fontId="13" fillId="0" borderId="47" xfId="66" applyFont="1" applyBorder="1" applyAlignment="1" applyProtection="1">
      <alignment horizontal="center"/>
    </xf>
    <xf numFmtId="175" fontId="12" fillId="0" borderId="47" xfId="66" applyBorder="1" applyProtection="1"/>
    <xf numFmtId="164" fontId="12" fillId="0" borderId="0" xfId="66" applyNumberFormat="1" applyBorder="1" applyAlignment="1" applyProtection="1"/>
    <xf numFmtId="164" fontId="12" fillId="0" borderId="48" xfId="66" applyNumberFormat="1" applyBorder="1" applyAlignment="1" applyProtection="1"/>
    <xf numFmtId="164" fontId="12" fillId="0" borderId="0" xfId="66" applyNumberFormat="1" applyProtection="1"/>
    <xf numFmtId="164" fontId="12" fillId="0" borderId="18" xfId="66" applyNumberFormat="1" applyFill="1" applyBorder="1" applyAlignment="1" applyProtection="1"/>
    <xf numFmtId="164" fontId="12" fillId="0" borderId="46" xfId="66" applyNumberFormat="1" applyFill="1" applyBorder="1" applyAlignment="1" applyProtection="1"/>
    <xf numFmtId="175" fontId="13" fillId="0" borderId="47" xfId="66" applyFont="1" applyFill="1" applyBorder="1" applyProtection="1"/>
    <xf numFmtId="164" fontId="12" fillId="0" borderId="0" xfId="66" applyNumberFormat="1" applyFill="1" applyBorder="1" applyAlignment="1" applyProtection="1"/>
    <xf numFmtId="164" fontId="12" fillId="0" borderId="48" xfId="66" applyNumberFormat="1" applyFill="1" applyBorder="1" applyAlignment="1" applyProtection="1"/>
    <xf numFmtId="164" fontId="12" fillId="0" borderId="0" xfId="66" applyNumberFormat="1" applyFill="1" applyBorder="1" applyAlignment="1" applyProtection="1">
      <alignment horizontal="right"/>
    </xf>
    <xf numFmtId="175" fontId="13" fillId="0" borderId="47" xfId="66" applyFont="1" applyFill="1" applyBorder="1" applyAlignment="1" applyProtection="1">
      <alignment horizontal="left" indent="1"/>
    </xf>
    <xf numFmtId="164" fontId="12" fillId="0" borderId="27" xfId="66" applyNumberFormat="1" applyFill="1" applyBorder="1" applyAlignment="1" applyProtection="1"/>
    <xf numFmtId="175" fontId="13" fillId="0" borderId="47" xfId="66" applyFont="1" applyFill="1" applyBorder="1" applyAlignment="1" applyProtection="1">
      <alignment horizontal="center" wrapText="1"/>
    </xf>
    <xf numFmtId="175" fontId="13" fillId="0" borderId="45" xfId="66" applyFont="1" applyFill="1" applyBorder="1" applyAlignment="1" applyProtection="1">
      <alignment horizontal="left" indent="1"/>
    </xf>
    <xf numFmtId="175" fontId="13" fillId="0" borderId="53" xfId="66" applyFont="1" applyFill="1" applyBorder="1" applyAlignment="1" applyProtection="1">
      <alignment horizontal="left" indent="1"/>
    </xf>
    <xf numFmtId="164" fontId="12" fillId="0" borderId="54" xfId="66" applyNumberFormat="1" applyFill="1" applyBorder="1" applyAlignment="1" applyProtection="1"/>
    <xf numFmtId="175" fontId="13" fillId="0" borderId="11" xfId="66" applyFont="1" applyFill="1" applyBorder="1" applyProtection="1"/>
    <xf numFmtId="164" fontId="12" fillId="45" borderId="18" xfId="66" applyNumberFormat="1" applyFill="1" applyBorder="1" applyAlignment="1" applyProtection="1"/>
    <xf numFmtId="164" fontId="12" fillId="45" borderId="46" xfId="66" applyNumberFormat="1" applyFill="1" applyBorder="1" applyAlignment="1" applyProtection="1">
      <alignment horizontal="right"/>
    </xf>
    <xf numFmtId="164" fontId="12" fillId="45" borderId="0" xfId="66" applyNumberFormat="1" applyFill="1" applyBorder="1" applyAlignment="1" applyProtection="1"/>
    <xf numFmtId="164" fontId="13" fillId="0" borderId="50" xfId="66" applyNumberFormat="1" applyFont="1" applyFill="1" applyBorder="1" applyAlignment="1" applyProtection="1"/>
    <xf numFmtId="164" fontId="13" fillId="0" borderId="51" xfId="66" applyNumberFormat="1" applyFont="1" applyFill="1" applyBorder="1" applyAlignment="1" applyProtection="1"/>
    <xf numFmtId="175" fontId="13" fillId="0" borderId="37" xfId="66" applyFont="1" applyFill="1" applyBorder="1" applyAlignment="1" applyProtection="1">
      <alignment wrapText="1"/>
    </xf>
    <xf numFmtId="164" fontId="13" fillId="0" borderId="37" xfId="66" applyNumberFormat="1" applyFont="1" applyFill="1" applyBorder="1" applyAlignment="1" applyProtection="1"/>
    <xf numFmtId="175" fontId="13" fillId="0" borderId="0" xfId="66" applyFont="1" applyBorder="1" applyAlignment="1" applyProtection="1">
      <alignment wrapText="1"/>
    </xf>
    <xf numFmtId="164" fontId="12" fillId="0" borderId="0" xfId="66" applyNumberFormat="1" applyBorder="1" applyProtection="1"/>
    <xf numFmtId="175" fontId="13" fillId="0" borderId="0" xfId="0" applyFont="1" applyFill="1" applyProtection="1"/>
    <xf numFmtId="175" fontId="0" fillId="0" borderId="0" xfId="0" applyFill="1" applyProtection="1"/>
    <xf numFmtId="175" fontId="0" fillId="0" borderId="15" xfId="0" applyFill="1" applyBorder="1" applyProtection="1"/>
    <xf numFmtId="175" fontId="13" fillId="0" borderId="34" xfId="0" applyFont="1" applyFill="1" applyBorder="1" applyProtection="1"/>
    <xf numFmtId="175" fontId="13" fillId="0" borderId="11" xfId="0" applyFont="1" applyFill="1" applyBorder="1" applyAlignment="1" applyProtection="1">
      <alignment horizontal="center"/>
    </xf>
    <xf numFmtId="175" fontId="13" fillId="0" borderId="34" xfId="0" applyFont="1" applyFill="1" applyBorder="1" applyAlignment="1" applyProtection="1">
      <alignment horizontal="center"/>
    </xf>
    <xf numFmtId="175" fontId="0" fillId="0" borderId="0" xfId="0" applyProtection="1"/>
    <xf numFmtId="175" fontId="12" fillId="0" borderId="0" xfId="0" applyFont="1" applyFill="1" applyProtection="1"/>
    <xf numFmtId="175" fontId="12" fillId="0" borderId="13" xfId="0" applyFont="1" applyBorder="1" applyProtection="1"/>
    <xf numFmtId="175" fontId="12" fillId="0" borderId="0" xfId="0" applyFont="1" applyBorder="1" applyProtection="1"/>
    <xf numFmtId="175" fontId="12" fillId="0" borderId="11" xfId="0" applyFont="1" applyFill="1" applyBorder="1" applyProtection="1"/>
    <xf numFmtId="175" fontId="12" fillId="0" borderId="0" xfId="0" applyFont="1" applyFill="1" applyBorder="1" applyProtection="1"/>
    <xf numFmtId="175" fontId="33" fillId="0" borderId="0" xfId="0" applyFont="1" applyFill="1" applyProtection="1">
      <protection locked="0"/>
    </xf>
    <xf numFmtId="175" fontId="14" fillId="0" borderId="0" xfId="0" applyFont="1" applyFill="1" applyProtection="1">
      <protection locked="0"/>
    </xf>
    <xf numFmtId="175" fontId="33" fillId="0" borderId="0" xfId="0" applyFont="1" applyFill="1" applyBorder="1" applyProtection="1">
      <protection locked="0"/>
    </xf>
    <xf numFmtId="165" fontId="14" fillId="0" borderId="0" xfId="0" applyNumberFormat="1" applyFont="1" applyFill="1" applyBorder="1" applyAlignment="1" applyProtection="1">
      <protection locked="0"/>
    </xf>
    <xf numFmtId="175" fontId="46" fillId="0" borderId="0" xfId="0" applyFont="1" applyFill="1" applyProtection="1">
      <protection locked="0"/>
    </xf>
    <xf numFmtId="172" fontId="33" fillId="0" borderId="0" xfId="0" applyNumberFormat="1" applyFont="1" applyFill="1" applyBorder="1" applyAlignment="1" applyProtection="1">
      <alignment horizontal="right"/>
      <protection locked="0"/>
    </xf>
    <xf numFmtId="172" fontId="33" fillId="0" borderId="0" xfId="0" applyNumberFormat="1" applyFont="1" applyFill="1" applyBorder="1" applyAlignment="1" applyProtection="1">
      <alignment horizontal="center"/>
      <protection locked="0"/>
    </xf>
    <xf numFmtId="175" fontId="46" fillId="0" borderId="0" xfId="0" applyFont="1" applyFill="1" applyBorder="1" applyProtection="1">
      <protection locked="0"/>
    </xf>
    <xf numFmtId="38" fontId="47" fillId="0" borderId="0" xfId="0" applyNumberFormat="1" applyFont="1" applyFill="1" applyBorder="1" applyAlignment="1" applyProtection="1">
      <protection locked="0"/>
    </xf>
    <xf numFmtId="165" fontId="47" fillId="0" borderId="0" xfId="0" applyNumberFormat="1" applyFont="1" applyFill="1" applyBorder="1" applyAlignment="1" applyProtection="1">
      <protection locked="0"/>
    </xf>
    <xf numFmtId="175" fontId="47" fillId="0" borderId="0" xfId="0" applyFont="1" applyFill="1" applyProtection="1">
      <protection locked="0"/>
    </xf>
    <xf numFmtId="175" fontId="14" fillId="0" borderId="0" xfId="0" applyFont="1" applyFill="1" applyBorder="1" applyProtection="1">
      <protection locked="0"/>
    </xf>
    <xf numFmtId="175" fontId="14" fillId="0" borderId="0" xfId="0" applyFont="1" applyFill="1" applyAlignment="1" applyProtection="1">
      <alignment horizontal="left" indent="1"/>
      <protection locked="0"/>
    </xf>
    <xf numFmtId="175" fontId="14" fillId="0" borderId="0" xfId="0" applyFont="1" applyFill="1" applyProtection="1"/>
    <xf numFmtId="175" fontId="33" fillId="0" borderId="11" xfId="0" applyFont="1" applyFill="1" applyBorder="1" applyAlignment="1" applyProtection="1">
      <alignment horizontal="center" wrapText="1"/>
    </xf>
    <xf numFmtId="175" fontId="14" fillId="0" borderId="11" xfId="0" applyFont="1" applyFill="1" applyBorder="1" applyProtection="1"/>
    <xf numFmtId="172" fontId="14" fillId="0" borderId="11" xfId="0" applyNumberFormat="1" applyFont="1" applyFill="1" applyBorder="1" applyProtection="1"/>
    <xf numFmtId="172" fontId="14" fillId="0" borderId="11" xfId="46" applyNumberFormat="1" applyFont="1" applyFill="1" applyBorder="1" applyAlignment="1" applyProtection="1">
      <alignment horizontal="right"/>
    </xf>
    <xf numFmtId="166" fontId="14" fillId="0" borderId="11" xfId="46" applyNumberFormat="1" applyFont="1" applyFill="1" applyBorder="1" applyAlignment="1" applyProtection="1">
      <alignment horizontal="right"/>
    </xf>
    <xf numFmtId="172" fontId="33" fillId="0" borderId="11" xfId="46" applyNumberFormat="1" applyFont="1" applyFill="1" applyBorder="1" applyAlignment="1" applyProtection="1">
      <alignment horizontal="right" wrapText="1"/>
    </xf>
    <xf numFmtId="166" fontId="33" fillId="0" borderId="11" xfId="0" applyNumberFormat="1" applyFont="1" applyFill="1" applyBorder="1" applyProtection="1"/>
    <xf numFmtId="166" fontId="14" fillId="0" borderId="11" xfId="46" applyNumberFormat="1" applyFont="1" applyFill="1" applyBorder="1" applyAlignment="1" applyProtection="1">
      <alignment horizontal="right" wrapText="1"/>
    </xf>
    <xf numFmtId="166" fontId="14" fillId="0" borderId="11" xfId="0" applyNumberFormat="1" applyFont="1" applyFill="1" applyBorder="1" applyProtection="1"/>
    <xf numFmtId="175" fontId="33" fillId="0" borderId="20" xfId="0" applyFont="1" applyFill="1" applyBorder="1" applyProtection="1"/>
    <xf numFmtId="166" fontId="33" fillId="0" borderId="20" xfId="0" applyNumberFormat="1" applyFont="1" applyFill="1" applyBorder="1" applyProtection="1"/>
    <xf numFmtId="166" fontId="14" fillId="0" borderId="11" xfId="0" applyNumberFormat="1" applyFont="1" applyFill="1" applyBorder="1" applyAlignment="1" applyProtection="1"/>
    <xf numFmtId="175" fontId="33" fillId="0" borderId="20" xfId="0" applyFont="1" applyFill="1" applyBorder="1" applyAlignment="1" applyProtection="1">
      <alignment horizontal="center"/>
    </xf>
    <xf numFmtId="166" fontId="33" fillId="0" borderId="11" xfId="0" applyNumberFormat="1" applyFont="1" applyFill="1" applyBorder="1" applyAlignment="1" applyProtection="1">
      <alignment horizontal="center" wrapText="1"/>
    </xf>
    <xf numFmtId="166" fontId="33" fillId="0" borderId="11" xfId="0" applyNumberFormat="1" applyFont="1" applyFill="1" applyBorder="1" applyAlignment="1" applyProtection="1">
      <alignment horizontal="center"/>
    </xf>
    <xf numFmtId="166" fontId="33" fillId="0" borderId="20" xfId="0" applyNumberFormat="1" applyFont="1" applyFill="1" applyBorder="1" applyAlignment="1" applyProtection="1">
      <alignment horizontal="center"/>
    </xf>
    <xf numFmtId="166" fontId="33" fillId="0" borderId="11" xfId="0" applyNumberFormat="1" applyFont="1" applyFill="1" applyBorder="1" applyAlignment="1" applyProtection="1"/>
    <xf numFmtId="166" fontId="14" fillId="0" borderId="27" xfId="0" applyNumberFormat="1" applyFont="1" applyFill="1" applyBorder="1" applyProtection="1"/>
    <xf numFmtId="166" fontId="14" fillId="0" borderId="27" xfId="0" applyNumberFormat="1" applyFont="1" applyFill="1" applyBorder="1" applyAlignment="1" applyProtection="1"/>
    <xf numFmtId="166" fontId="33" fillId="0" borderId="27" xfId="0" applyNumberFormat="1" applyFont="1" applyFill="1" applyBorder="1" applyProtection="1"/>
    <xf numFmtId="166" fontId="14" fillId="0" borderId="18" xfId="46" applyNumberFormat="1" applyFont="1" applyFill="1" applyBorder="1" applyAlignment="1" applyProtection="1">
      <alignment horizontal="right"/>
    </xf>
    <xf numFmtId="166" fontId="14" fillId="0" borderId="18" xfId="0" applyNumberFormat="1" applyFont="1" applyFill="1" applyBorder="1" applyProtection="1"/>
    <xf numFmtId="166" fontId="14" fillId="0" borderId="19" xfId="0" applyNumberFormat="1" applyFont="1" applyFill="1" applyBorder="1" applyProtection="1"/>
    <xf numFmtId="172" fontId="33" fillId="0" borderId="11" xfId="0" applyNumberFormat="1" applyFont="1" applyFill="1" applyBorder="1" applyProtection="1"/>
    <xf numFmtId="166" fontId="33" fillId="0" borderId="11" xfId="46" applyNumberFormat="1" applyFont="1" applyFill="1" applyBorder="1" applyAlignment="1" applyProtection="1">
      <alignment horizontal="right"/>
    </xf>
    <xf numFmtId="172" fontId="33" fillId="0" borderId="20" xfId="0" applyNumberFormat="1" applyFont="1" applyFill="1" applyBorder="1" applyAlignment="1" applyProtection="1">
      <alignment horizontal="right"/>
    </xf>
    <xf numFmtId="172" fontId="33" fillId="0" borderId="20" xfId="0" applyNumberFormat="1" applyFont="1" applyFill="1" applyBorder="1" applyAlignment="1" applyProtection="1">
      <alignment horizontal="center"/>
    </xf>
    <xf numFmtId="166" fontId="14" fillId="0" borderId="11" xfId="0" quotePrefix="1" applyNumberFormat="1" applyFont="1" applyFill="1" applyBorder="1" applyAlignment="1" applyProtection="1">
      <alignment horizontal="center"/>
    </xf>
    <xf numFmtId="166" fontId="14" fillId="0" borderId="11" xfId="46" applyNumberFormat="1" applyFont="1" applyFill="1" applyBorder="1" applyAlignment="1" applyProtection="1">
      <alignment horizontal="center"/>
    </xf>
    <xf numFmtId="166" fontId="33" fillId="0" borderId="20" xfId="0" applyNumberFormat="1" applyFont="1" applyFill="1" applyBorder="1" applyAlignment="1" applyProtection="1">
      <alignment horizontal="right"/>
    </xf>
    <xf numFmtId="172" fontId="48" fillId="0" borderId="0" xfId="0" applyNumberFormat="1" applyFont="1" applyFill="1" applyBorder="1" applyAlignment="1" applyProtection="1"/>
    <xf numFmtId="175" fontId="33" fillId="0" borderId="27" xfId="0" applyFont="1" applyFill="1" applyBorder="1" applyProtection="1"/>
    <xf numFmtId="175" fontId="33" fillId="0" borderId="0" xfId="0" applyFont="1" applyFill="1" applyBorder="1" applyProtection="1"/>
    <xf numFmtId="38" fontId="14" fillId="0" borderId="0" xfId="0" applyNumberFormat="1" applyFont="1" applyFill="1" applyBorder="1" applyAlignment="1" applyProtection="1"/>
    <xf numFmtId="165" fontId="14" fillId="0" borderId="0" xfId="0" applyNumberFormat="1" applyFont="1" applyFill="1" applyBorder="1" applyAlignment="1" applyProtection="1"/>
    <xf numFmtId="175" fontId="12" fillId="0" borderId="13" xfId="0" applyFont="1" applyFill="1" applyBorder="1" applyProtection="1">
      <protection locked="0"/>
    </xf>
    <xf numFmtId="3" fontId="12" fillId="0" borderId="31" xfId="0" applyNumberFormat="1" applyFont="1" applyFill="1" applyBorder="1" applyAlignment="1" applyProtection="1">
      <alignment horizontal="center"/>
    </xf>
    <xf numFmtId="175" fontId="33" fillId="0" borderId="11" xfId="0" applyFont="1" applyFill="1" applyBorder="1" applyAlignment="1" applyProtection="1">
      <alignment horizontal="center"/>
      <protection locked="0"/>
    </xf>
    <xf numFmtId="3" fontId="12" fillId="0" borderId="0" xfId="0" applyNumberFormat="1" applyFont="1" applyProtection="1">
      <protection locked="0"/>
    </xf>
    <xf numFmtId="9" fontId="12" fillId="0" borderId="0" xfId="145" applyFont="1" applyProtection="1">
      <protection locked="0"/>
    </xf>
    <xf numFmtId="175" fontId="13" fillId="0" borderId="14" xfId="0" applyFont="1" applyFill="1" applyBorder="1" applyAlignment="1" applyProtection="1">
      <alignment horizontal="center"/>
      <protection locked="0"/>
    </xf>
    <xf numFmtId="175" fontId="12" fillId="0" borderId="16" xfId="0" applyFont="1" applyBorder="1" applyProtection="1">
      <protection locked="0"/>
    </xf>
    <xf numFmtId="175" fontId="13" fillId="0" borderId="11" xfId="0" applyFont="1" applyFill="1" applyBorder="1" applyAlignment="1" applyProtection="1">
      <alignment horizontal="center"/>
      <protection locked="0"/>
    </xf>
    <xf numFmtId="175" fontId="13" fillId="0" borderId="34" xfId="0" applyFont="1" applyFill="1" applyBorder="1" applyAlignment="1" applyProtection="1">
      <alignment horizontal="center"/>
      <protection locked="0"/>
    </xf>
    <xf numFmtId="175" fontId="12" fillId="0" borderId="13" xfId="0" applyFont="1" applyBorder="1" applyProtection="1">
      <protection locked="0"/>
    </xf>
    <xf numFmtId="175" fontId="12" fillId="0" borderId="16" xfId="0" applyFont="1" applyFill="1" applyBorder="1" applyProtection="1">
      <protection locked="0"/>
    </xf>
    <xf numFmtId="166" fontId="12" fillId="0" borderId="0" xfId="0" applyNumberFormat="1" applyFont="1" applyBorder="1" applyAlignment="1" applyProtection="1">
      <alignment horizontal="center"/>
    </xf>
    <xf numFmtId="173" fontId="12" fillId="0" borderId="0" xfId="0" applyNumberFormat="1" applyFont="1" applyFill="1" applyBorder="1" applyAlignment="1" applyProtection="1">
      <alignment horizontal="center"/>
    </xf>
    <xf numFmtId="3" fontId="12" fillId="0" borderId="0" xfId="0" applyNumberFormat="1" applyFont="1" applyBorder="1" applyAlignment="1" applyProtection="1">
      <alignment horizontal="center"/>
    </xf>
    <xf numFmtId="165" fontId="12" fillId="0" borderId="0" xfId="0" applyNumberFormat="1" applyFont="1" applyBorder="1" applyAlignment="1" applyProtection="1">
      <alignment horizontal="center"/>
    </xf>
    <xf numFmtId="165" fontId="12" fillId="0" borderId="0" xfId="0" applyNumberFormat="1" applyFont="1" applyFill="1" applyBorder="1" applyAlignment="1" applyProtection="1">
      <alignment horizontal="center"/>
    </xf>
    <xf numFmtId="175" fontId="33" fillId="0" borderId="16" xfId="0" applyFont="1" applyFill="1" applyBorder="1" applyAlignment="1" applyProtection="1">
      <alignment horizontal="center"/>
      <protection locked="0"/>
    </xf>
    <xf numFmtId="175" fontId="14" fillId="0" borderId="11" xfId="0" applyFont="1" applyFill="1" applyBorder="1" applyProtection="1">
      <protection locked="0"/>
    </xf>
    <xf numFmtId="175" fontId="33" fillId="0" borderId="20" xfId="0" applyFont="1" applyFill="1" applyBorder="1" applyProtection="1">
      <protection locked="0"/>
    </xf>
    <xf numFmtId="175" fontId="33" fillId="0" borderId="20" xfId="0" applyFont="1" applyFill="1" applyBorder="1" applyAlignment="1" applyProtection="1">
      <alignment horizontal="center"/>
      <protection locked="0"/>
    </xf>
    <xf numFmtId="175" fontId="33" fillId="0" borderId="22" xfId="0" applyFont="1" applyFill="1" applyBorder="1" applyProtection="1">
      <protection locked="0"/>
    </xf>
    <xf numFmtId="175" fontId="14" fillId="0" borderId="11" xfId="0" applyFont="1" applyFill="1" applyBorder="1" applyAlignment="1" applyProtection="1">
      <alignment wrapText="1" shrinkToFit="1"/>
      <protection locked="0"/>
    </xf>
    <xf numFmtId="175" fontId="33" fillId="0" borderId="11" xfId="0" applyFont="1" applyFill="1" applyBorder="1" applyProtection="1">
      <protection locked="0"/>
    </xf>
    <xf numFmtId="175" fontId="14" fillId="0" borderId="16" xfId="0" applyFont="1" applyFill="1" applyBorder="1" applyProtection="1">
      <protection locked="0"/>
    </xf>
    <xf numFmtId="38" fontId="55" fillId="0" borderId="17" xfId="0" applyNumberFormat="1" applyFont="1" applyFill="1" applyBorder="1" applyAlignment="1" applyProtection="1">
      <alignment horizontal="center"/>
    </xf>
    <xf numFmtId="172" fontId="14" fillId="0" borderId="11" xfId="0" quotePrefix="1" applyNumberFormat="1" applyFont="1" applyFill="1" applyBorder="1" applyAlignment="1" applyProtection="1">
      <alignment horizontal="center"/>
    </xf>
    <xf numFmtId="172" fontId="14" fillId="0" borderId="11" xfId="0" quotePrefix="1" applyNumberFormat="1" applyFont="1" applyFill="1" applyBorder="1" applyAlignment="1" applyProtection="1">
      <alignment horizontal="right"/>
    </xf>
    <xf numFmtId="172" fontId="33" fillId="0" borderId="20" xfId="0" quotePrefix="1" applyNumberFormat="1" applyFont="1" applyFill="1" applyBorder="1" applyAlignment="1" applyProtection="1">
      <alignment horizontal="center"/>
    </xf>
    <xf numFmtId="172" fontId="33" fillId="0" borderId="20" xfId="0" applyNumberFormat="1" applyFont="1" applyFill="1" applyBorder="1" applyProtection="1"/>
    <xf numFmtId="38" fontId="14" fillId="0" borderId="11" xfId="0" applyNumberFormat="1" applyFont="1" applyFill="1" applyBorder="1" applyProtection="1"/>
    <xf numFmtId="165" fontId="33" fillId="0" borderId="11" xfId="0" applyNumberFormat="1" applyFont="1" applyFill="1" applyBorder="1" applyAlignment="1" applyProtection="1"/>
    <xf numFmtId="172" fontId="33" fillId="0" borderId="11" xfId="46" applyNumberFormat="1" applyFont="1" applyFill="1" applyBorder="1" applyAlignment="1" applyProtection="1">
      <alignment horizontal="right"/>
    </xf>
    <xf numFmtId="38" fontId="14" fillId="0" borderId="27" xfId="0" applyNumberFormat="1" applyFont="1" applyFill="1" applyBorder="1" applyProtection="1"/>
    <xf numFmtId="165" fontId="33" fillId="0" borderId="27" xfId="0" applyNumberFormat="1" applyFont="1" applyFill="1" applyBorder="1" applyAlignment="1" applyProtection="1"/>
    <xf numFmtId="175" fontId="14" fillId="0" borderId="20" xfId="0" applyFont="1" applyFill="1" applyBorder="1" applyProtection="1"/>
    <xf numFmtId="170" fontId="14" fillId="0" borderId="18" xfId="46" applyNumberFormat="1" applyFont="1" applyFill="1" applyBorder="1" applyAlignment="1" applyProtection="1">
      <alignment horizontal="right"/>
    </xf>
    <xf numFmtId="169" fontId="33" fillId="0" borderId="18" xfId="46" applyNumberFormat="1" applyFont="1" applyFill="1" applyBorder="1" applyAlignment="1" applyProtection="1">
      <alignment horizontal="right"/>
    </xf>
    <xf numFmtId="170" fontId="14" fillId="0" borderId="11" xfId="46" applyNumberFormat="1" applyFont="1" applyFill="1" applyBorder="1" applyAlignment="1" applyProtection="1">
      <alignment horizontal="right"/>
    </xf>
    <xf numFmtId="169" fontId="33" fillId="0" borderId="11" xfId="46" applyNumberFormat="1" applyFont="1" applyFill="1" applyBorder="1" applyAlignment="1" applyProtection="1">
      <alignment horizontal="right"/>
    </xf>
    <xf numFmtId="166" fontId="33" fillId="0" borderId="11" xfId="46" applyNumberFormat="1" applyFont="1" applyFill="1" applyBorder="1" applyAlignment="1" applyProtection="1">
      <alignment horizontal="right" wrapText="1"/>
    </xf>
    <xf numFmtId="166" fontId="14" fillId="0" borderId="11" xfId="0" quotePrefix="1" applyNumberFormat="1" applyFont="1" applyFill="1" applyBorder="1" applyAlignment="1" applyProtection="1">
      <alignment horizontal="right"/>
    </xf>
    <xf numFmtId="166" fontId="33" fillId="0" borderId="20" xfId="0" quotePrefix="1" applyNumberFormat="1" applyFont="1" applyFill="1" applyBorder="1" applyAlignment="1" applyProtection="1">
      <alignment horizontal="center"/>
    </xf>
    <xf numFmtId="166" fontId="33" fillId="0" borderId="27" xfId="0" applyNumberFormat="1" applyFont="1" applyFill="1" applyBorder="1" applyAlignment="1" applyProtection="1"/>
    <xf numFmtId="166" fontId="14" fillId="0" borderId="20" xfId="0" applyNumberFormat="1" applyFont="1" applyFill="1" applyBorder="1" applyProtection="1"/>
    <xf numFmtId="166" fontId="33" fillId="0" borderId="18" xfId="46" applyNumberFormat="1" applyFont="1" applyFill="1" applyBorder="1" applyAlignment="1" applyProtection="1">
      <alignment horizontal="right"/>
    </xf>
    <xf numFmtId="175" fontId="14" fillId="0" borderId="18" xfId="0" applyFont="1" applyFill="1" applyBorder="1" applyProtection="1"/>
    <xf numFmtId="175" fontId="33" fillId="0" borderId="11" xfId="0" applyFont="1" applyFill="1" applyBorder="1" applyAlignment="1" applyProtection="1">
      <alignment horizontal="center"/>
    </xf>
    <xf numFmtId="175" fontId="61" fillId="0" borderId="0" xfId="0" applyFont="1"/>
    <xf numFmtId="3" fontId="44" fillId="0" borderId="17" xfId="0" applyNumberFormat="1" applyFont="1" applyFill="1" applyBorder="1" applyAlignment="1" applyProtection="1">
      <alignment horizontal="center"/>
      <protection locked="0"/>
    </xf>
    <xf numFmtId="3" fontId="44" fillId="0" borderId="22" xfId="0" applyNumberFormat="1" applyFont="1" applyFill="1" applyBorder="1" applyAlignment="1" applyProtection="1">
      <alignment horizontal="center"/>
      <protection locked="0"/>
    </xf>
    <xf numFmtId="3" fontId="44" fillId="0" borderId="21" xfId="0" applyNumberFormat="1" applyFont="1" applyFill="1" applyBorder="1" applyAlignment="1" applyProtection="1">
      <alignment horizontal="center"/>
      <protection locked="0"/>
    </xf>
    <xf numFmtId="166" fontId="14" fillId="0" borderId="11" xfId="0" applyNumberFormat="1" applyFont="1" applyFill="1" applyBorder="1" applyProtection="1">
      <protection locked="0"/>
    </xf>
    <xf numFmtId="3" fontId="12" fillId="0" borderId="24" xfId="0" applyNumberFormat="1" applyFont="1" applyFill="1" applyBorder="1" applyAlignment="1" applyProtection="1">
      <alignment horizontal="center"/>
      <protection locked="0"/>
    </xf>
    <xf numFmtId="3" fontId="44" fillId="44" borderId="17" xfId="0" applyNumberFormat="1" applyFont="1" applyFill="1" applyBorder="1" applyAlignment="1" applyProtection="1">
      <alignment horizontal="center"/>
      <protection locked="0"/>
    </xf>
    <xf numFmtId="3" fontId="44" fillId="0" borderId="0" xfId="0" applyNumberFormat="1" applyFont="1" applyFill="1" applyBorder="1" applyAlignment="1" applyProtection="1">
      <alignment horizontal="center"/>
      <protection locked="0"/>
    </xf>
    <xf numFmtId="3" fontId="44" fillId="0" borderId="20" xfId="0" applyNumberFormat="1" applyFont="1" applyFill="1" applyBorder="1" applyAlignment="1" applyProtection="1">
      <alignment horizontal="center"/>
      <protection locked="0"/>
    </xf>
    <xf numFmtId="38" fontId="55" fillId="0" borderId="11" xfId="146" applyNumberFormat="1" applyFont="1" applyFill="1" applyBorder="1" applyAlignment="1" applyProtection="1">
      <alignment horizontal="center"/>
      <protection locked="0"/>
    </xf>
    <xf numFmtId="175" fontId="33" fillId="0" borderId="11" xfId="0" applyFont="1" applyFill="1" applyBorder="1" applyAlignment="1" applyProtection="1">
      <alignment horizontal="center" wrapText="1"/>
      <protection locked="0"/>
    </xf>
    <xf numFmtId="175" fontId="13" fillId="0" borderId="0" xfId="66" applyFont="1" applyFill="1" applyProtection="1">
      <protection locked="0"/>
    </xf>
    <xf numFmtId="175" fontId="12" fillId="0" borderId="0" xfId="66" applyFill="1" applyProtection="1">
      <protection locked="0"/>
    </xf>
    <xf numFmtId="175" fontId="13" fillId="0" borderId="35" xfId="66" applyFont="1" applyFill="1" applyBorder="1" applyProtection="1">
      <protection locked="0"/>
    </xf>
    <xf numFmtId="175" fontId="12" fillId="0" borderId="36" xfId="66" applyFill="1" applyBorder="1" applyProtection="1">
      <protection locked="0"/>
    </xf>
    <xf numFmtId="175" fontId="12" fillId="0" borderId="37" xfId="66" applyFill="1" applyBorder="1" applyProtection="1">
      <protection locked="0"/>
    </xf>
    <xf numFmtId="175" fontId="12" fillId="0" borderId="38" xfId="66" applyFill="1" applyBorder="1" applyProtection="1">
      <protection locked="0"/>
    </xf>
    <xf numFmtId="175" fontId="13" fillId="0" borderId="39" xfId="66" applyFont="1" applyFill="1" applyBorder="1" applyProtection="1">
      <protection locked="0"/>
    </xf>
    <xf numFmtId="175" fontId="12" fillId="0" borderId="14" xfId="66" applyFill="1" applyBorder="1" applyProtection="1">
      <protection locked="0"/>
    </xf>
    <xf numFmtId="175" fontId="12" fillId="0" borderId="18" xfId="66" applyFill="1" applyBorder="1" applyProtection="1">
      <protection locked="0"/>
    </xf>
    <xf numFmtId="175" fontId="12" fillId="0" borderId="19" xfId="66" applyFill="1" applyBorder="1" applyProtection="1">
      <protection locked="0"/>
    </xf>
    <xf numFmtId="175" fontId="13" fillId="0" borderId="40" xfId="66" applyFont="1" applyFill="1" applyBorder="1" applyAlignment="1" applyProtection="1">
      <alignment horizontal="center"/>
      <protection locked="0"/>
    </xf>
    <xf numFmtId="175" fontId="13" fillId="0" borderId="11" xfId="66" applyFont="1" applyFill="1" applyBorder="1" applyAlignment="1" applyProtection="1">
      <alignment horizontal="center" wrapText="1"/>
      <protection locked="0"/>
    </xf>
    <xf numFmtId="175" fontId="13" fillId="0" borderId="14" xfId="66" applyFont="1" applyFill="1" applyBorder="1" applyAlignment="1" applyProtection="1">
      <alignment horizontal="center"/>
      <protection locked="0"/>
    </xf>
    <xf numFmtId="6" fontId="12" fillId="0" borderId="0" xfId="66" applyNumberFormat="1" applyFill="1" applyBorder="1" applyProtection="1">
      <protection locked="0"/>
    </xf>
    <xf numFmtId="175" fontId="13" fillId="0" borderId="13" xfId="66" applyFont="1" applyFill="1" applyBorder="1" applyAlignment="1" applyProtection="1">
      <alignment horizontal="center" wrapText="1"/>
      <protection locked="0"/>
    </xf>
    <xf numFmtId="175" fontId="12" fillId="0" borderId="13" xfId="66" applyFill="1" applyBorder="1" applyProtection="1">
      <protection locked="0"/>
    </xf>
    <xf numFmtId="6" fontId="12" fillId="0" borderId="18" xfId="66" applyNumberFormat="1" applyFont="1" applyFill="1" applyBorder="1" applyProtection="1">
      <protection locked="0"/>
    </xf>
    <xf numFmtId="6" fontId="12" fillId="0" borderId="0" xfId="66" applyNumberFormat="1" applyFont="1" applyFill="1" applyBorder="1" applyProtection="1">
      <protection locked="0"/>
    </xf>
    <xf numFmtId="6" fontId="12" fillId="0" borderId="24" xfId="66" applyNumberFormat="1" applyFill="1" applyBorder="1" applyProtection="1">
      <protection locked="0"/>
    </xf>
    <xf numFmtId="175" fontId="12" fillId="0" borderId="0" xfId="66" applyProtection="1">
      <protection locked="0"/>
    </xf>
    <xf numFmtId="6" fontId="12" fillId="0" borderId="55" xfId="66" applyNumberFormat="1" applyFill="1" applyBorder="1" applyProtection="1">
      <protection locked="0"/>
    </xf>
    <xf numFmtId="164" fontId="12" fillId="0" borderId="44" xfId="66" applyNumberFormat="1" applyBorder="1" applyProtection="1">
      <protection locked="0"/>
    </xf>
    <xf numFmtId="175" fontId="12" fillId="0" borderId="44" xfId="66" applyFill="1" applyBorder="1" applyProtection="1">
      <protection locked="0"/>
    </xf>
    <xf numFmtId="175" fontId="12" fillId="0" borderId="56" xfId="66" applyBorder="1" applyProtection="1">
      <protection locked="0"/>
    </xf>
    <xf numFmtId="6" fontId="12" fillId="0" borderId="0" xfId="66" applyNumberFormat="1" applyFill="1" applyProtection="1">
      <protection locked="0"/>
    </xf>
    <xf numFmtId="175" fontId="12" fillId="0" borderId="0" xfId="66" applyFill="1" applyBorder="1" applyProtection="1">
      <protection locked="0"/>
    </xf>
    <xf numFmtId="44" fontId="12" fillId="0" borderId="0" xfId="50" applyFill="1" applyProtection="1">
      <protection locked="0"/>
    </xf>
    <xf numFmtId="6" fontId="12" fillId="0" borderId="0" xfId="66" applyNumberFormat="1" applyProtection="1">
      <protection locked="0"/>
    </xf>
    <xf numFmtId="6" fontId="12" fillId="0" borderId="0" xfId="66" applyNumberFormat="1" applyBorder="1" applyAlignment="1" applyProtection="1">
      <alignment horizontal="right"/>
      <protection locked="0"/>
    </xf>
    <xf numFmtId="168" fontId="12" fillId="0" borderId="0" xfId="50" applyNumberFormat="1" applyProtection="1">
      <protection locked="0"/>
    </xf>
    <xf numFmtId="175" fontId="12" fillId="0" borderId="0" xfId="66" applyBorder="1" applyProtection="1">
      <protection locked="0"/>
    </xf>
    <xf numFmtId="168" fontId="12" fillId="0" borderId="0" xfId="50" applyNumberFormat="1" applyFont="1" applyProtection="1">
      <protection locked="0"/>
    </xf>
    <xf numFmtId="6" fontId="12" fillId="0" borderId="0" xfId="66" applyNumberFormat="1" applyFont="1" applyBorder="1" applyProtection="1">
      <protection locked="0"/>
    </xf>
    <xf numFmtId="168" fontId="12" fillId="0" borderId="0" xfId="66" applyNumberFormat="1" applyProtection="1">
      <protection locked="0"/>
    </xf>
    <xf numFmtId="175" fontId="14" fillId="0" borderId="0" xfId="67" applyFont="1" applyProtection="1">
      <protection locked="0"/>
    </xf>
    <xf numFmtId="175" fontId="14" fillId="0" borderId="0" xfId="67" applyProtection="1">
      <protection locked="0"/>
    </xf>
    <xf numFmtId="175" fontId="14" fillId="0" borderId="11" xfId="67" applyFont="1" applyBorder="1" applyProtection="1">
      <protection locked="0"/>
    </xf>
    <xf numFmtId="14" fontId="14" fillId="0" borderId="11" xfId="67" applyNumberFormat="1" applyBorder="1" applyProtection="1">
      <protection locked="0"/>
    </xf>
    <xf numFmtId="175" fontId="14" fillId="0" borderId="11" xfId="67" applyBorder="1" applyProtection="1">
      <protection locked="0"/>
    </xf>
    <xf numFmtId="6" fontId="14" fillId="0" borderId="11" xfId="67" applyNumberFormat="1" applyBorder="1" applyProtection="1">
      <protection locked="0"/>
    </xf>
    <xf numFmtId="175" fontId="33" fillId="0" borderId="11" xfId="67" applyFont="1" applyBorder="1" applyProtection="1">
      <protection locked="0"/>
    </xf>
    <xf numFmtId="175" fontId="54" fillId="0" borderId="0" xfId="0" applyFont="1" applyProtection="1">
      <protection locked="0"/>
    </xf>
    <xf numFmtId="3" fontId="44" fillId="44" borderId="17" xfId="0" applyNumberFormat="1" applyFont="1" applyFill="1" applyBorder="1" applyAlignment="1" applyProtection="1">
      <alignment horizontal="center"/>
    </xf>
    <xf numFmtId="172" fontId="48" fillId="0" borderId="0" xfId="0" applyNumberFormat="1" applyFont="1" applyFill="1" applyBorder="1" applyAlignment="1" applyProtection="1">
      <alignment horizontal="right"/>
    </xf>
    <xf numFmtId="172" fontId="48" fillId="0" borderId="0" xfId="0" applyNumberFormat="1" applyFont="1" applyFill="1" applyBorder="1" applyAlignment="1" applyProtection="1">
      <alignment horizontal="right"/>
      <protection locked="0"/>
    </xf>
    <xf numFmtId="175" fontId="13" fillId="0" borderId="0" xfId="0" applyFont="1" applyFill="1" applyProtection="1">
      <protection locked="0"/>
    </xf>
    <xf numFmtId="175" fontId="13" fillId="0" borderId="0" xfId="0" applyFont="1" applyProtection="1">
      <protection locked="0"/>
    </xf>
    <xf numFmtId="175" fontId="13" fillId="0" borderId="14" xfId="66" quotePrefix="1" applyFont="1" applyFill="1" applyBorder="1" applyAlignment="1" applyProtection="1">
      <alignment horizontal="center"/>
      <protection locked="0"/>
    </xf>
    <xf numFmtId="175" fontId="64" fillId="0" borderId="0" xfId="66" quotePrefix="1" applyFont="1" applyFill="1" applyProtection="1">
      <protection locked="0"/>
    </xf>
    <xf numFmtId="175" fontId="65" fillId="0" borderId="0" xfId="0" applyFont="1" applyAlignment="1">
      <alignment horizontal="left" vertical="center" indent="4"/>
    </xf>
    <xf numFmtId="175" fontId="0" fillId="0" borderId="11" xfId="0" applyBorder="1" applyProtection="1"/>
    <xf numFmtId="175" fontId="12" fillId="0" borderId="11" xfId="0" applyFont="1" applyBorder="1" applyProtection="1"/>
    <xf numFmtId="175" fontId="13" fillId="0" borderId="0" xfId="0" applyFont="1" applyAlignment="1" applyProtection="1">
      <alignment horizontal="center"/>
      <protection locked="0"/>
    </xf>
    <xf numFmtId="17" fontId="13" fillId="0" borderId="0" xfId="0" quotePrefix="1" applyNumberFormat="1" applyFont="1" applyAlignment="1" applyProtection="1">
      <alignment horizontal="center"/>
      <protection locked="0"/>
    </xf>
    <xf numFmtId="175" fontId="0" fillId="49" borderId="0" xfId="0" applyFill="1" applyProtection="1"/>
    <xf numFmtId="17" fontId="13" fillId="49" borderId="0" xfId="0" quotePrefix="1" applyNumberFormat="1" applyFont="1" applyFill="1" applyAlignment="1" applyProtection="1">
      <alignment horizontal="center"/>
      <protection locked="0"/>
    </xf>
    <xf numFmtId="175" fontId="12" fillId="49" borderId="0" xfId="0" applyFont="1" applyFill="1" applyProtection="1">
      <protection locked="0"/>
    </xf>
    <xf numFmtId="175" fontId="52" fillId="0" borderId="0" xfId="0" applyFont="1" applyFill="1" applyAlignment="1" applyProtection="1">
      <alignment horizontal="center"/>
    </xf>
    <xf numFmtId="3" fontId="12" fillId="49" borderId="11" xfId="0" applyNumberFormat="1" applyFont="1" applyFill="1" applyBorder="1" applyAlignment="1" applyProtection="1">
      <alignment horizontal="center" wrapText="1"/>
    </xf>
    <xf numFmtId="175" fontId="52" fillId="0" borderId="0" xfId="0" applyFont="1" applyAlignment="1" applyProtection="1">
      <alignment horizontal="center"/>
    </xf>
    <xf numFmtId="38" fontId="12" fillId="0" borderId="24" xfId="0" applyNumberFormat="1" applyFont="1" applyFill="1" applyBorder="1" applyAlignment="1" applyProtection="1">
      <alignment horizontal="center"/>
    </xf>
    <xf numFmtId="38" fontId="12" fillId="0" borderId="24" xfId="0" applyNumberFormat="1" applyFont="1" applyFill="1" applyBorder="1" applyAlignment="1" applyProtection="1">
      <alignment horizontal="center"/>
      <protection locked="0"/>
    </xf>
    <xf numFmtId="175" fontId="12" fillId="0" borderId="17" xfId="0" applyFont="1" applyFill="1" applyBorder="1" applyProtection="1">
      <protection locked="0"/>
    </xf>
    <xf numFmtId="175" fontId="12" fillId="0" borderId="17" xfId="0" applyFont="1" applyBorder="1" applyProtection="1">
      <protection locked="0"/>
    </xf>
    <xf numFmtId="3" fontId="12" fillId="0" borderId="29" xfId="0" applyNumberFormat="1" applyFont="1" applyFill="1" applyBorder="1" applyAlignment="1" applyProtection="1">
      <alignment horizontal="center"/>
    </xf>
    <xf numFmtId="3" fontId="55" fillId="0" borderId="22" xfId="0" applyNumberFormat="1" applyFont="1" applyFill="1" applyBorder="1" applyAlignment="1" applyProtection="1">
      <alignment horizontal="center"/>
    </xf>
    <xf numFmtId="3" fontId="55" fillId="0" borderId="17" xfId="0" applyNumberFormat="1" applyFont="1" applyFill="1" applyBorder="1" applyAlignment="1" applyProtection="1">
      <alignment horizontal="center"/>
    </xf>
    <xf numFmtId="3" fontId="55" fillId="0" borderId="21" xfId="0" applyNumberFormat="1" applyFont="1" applyFill="1" applyBorder="1" applyAlignment="1" applyProtection="1">
      <alignment horizontal="center"/>
    </xf>
    <xf numFmtId="175" fontId="12" fillId="49" borderId="0" xfId="66" applyFill="1" applyProtection="1"/>
    <xf numFmtId="175" fontId="13" fillId="49" borderId="0" xfId="0" applyFont="1" applyFill="1" applyAlignment="1" applyProtection="1">
      <alignment horizontal="center"/>
      <protection locked="0"/>
    </xf>
    <xf numFmtId="175" fontId="13" fillId="0" borderId="11" xfId="0" applyFont="1" applyFill="1" applyBorder="1" applyAlignment="1" applyProtection="1">
      <alignment horizontal="left"/>
      <protection locked="0"/>
    </xf>
    <xf numFmtId="3" fontId="12" fillId="49" borderId="11" xfId="0" applyNumberFormat="1" applyFont="1" applyFill="1" applyBorder="1" applyAlignment="1" applyProtection="1">
      <alignment horizontal="left" wrapText="1"/>
    </xf>
    <xf numFmtId="2" fontId="14" fillId="0" borderId="11" xfId="0" applyNumberFormat="1" applyFont="1" applyFill="1" applyBorder="1" applyAlignment="1" applyProtection="1"/>
    <xf numFmtId="2" fontId="14" fillId="0" borderId="11" xfId="0" applyNumberFormat="1" applyFont="1" applyFill="1" applyBorder="1" applyAlignment="1" applyProtection="1">
      <protection locked="0"/>
    </xf>
    <xf numFmtId="2" fontId="48" fillId="0" borderId="11" xfId="0" applyNumberFormat="1" applyFont="1" applyFill="1" applyBorder="1" applyAlignment="1" applyProtection="1">
      <alignment horizontal="right"/>
    </xf>
    <xf numFmtId="2" fontId="48" fillId="0" borderId="11" xfId="0" applyNumberFormat="1" applyFont="1" applyFill="1" applyBorder="1" applyAlignment="1" applyProtection="1">
      <alignment horizontal="right"/>
      <protection locked="0"/>
    </xf>
    <xf numFmtId="175" fontId="33" fillId="0" borderId="11" xfId="0" applyFont="1" applyFill="1" applyBorder="1" applyAlignment="1" applyProtection="1">
      <alignment horizontal="center"/>
      <protection locked="0"/>
    </xf>
    <xf numFmtId="175" fontId="12" fillId="0" borderId="17" xfId="0" applyFont="1" applyBorder="1" applyProtection="1"/>
    <xf numFmtId="17" fontId="14" fillId="0" borderId="0" xfId="0" applyNumberFormat="1" applyFont="1" applyFill="1" applyAlignment="1" applyProtection="1">
      <alignment horizontal="center"/>
      <protection locked="0"/>
    </xf>
    <xf numFmtId="175" fontId="66" fillId="0" borderId="0" xfId="0" applyFont="1" applyFill="1" applyAlignment="1" applyProtection="1">
      <alignment vertical="center"/>
      <protection locked="0"/>
    </xf>
    <xf numFmtId="175" fontId="33" fillId="50" borderId="20" xfId="0" applyFont="1" applyFill="1" applyBorder="1" applyAlignment="1" applyProtection="1">
      <alignment horizontal="center" vertical="center"/>
      <protection locked="0"/>
    </xf>
    <xf numFmtId="175" fontId="33" fillId="50" borderId="11" xfId="0" applyFont="1" applyFill="1" applyBorder="1" applyAlignment="1" applyProtection="1">
      <alignment horizontal="center" vertical="center"/>
      <protection locked="0"/>
    </xf>
    <xf numFmtId="175" fontId="33" fillId="0" borderId="20" xfId="0" applyFont="1" applyFill="1" applyBorder="1" applyAlignment="1" applyProtection="1">
      <alignment horizontal="right"/>
      <protection locked="0"/>
    </xf>
    <xf numFmtId="175" fontId="14" fillId="0" borderId="11" xfId="0" applyFont="1" applyFill="1" applyBorder="1" applyAlignment="1" applyProtection="1">
      <alignment horizontal="left"/>
      <protection locked="0"/>
    </xf>
    <xf numFmtId="175" fontId="13" fillId="0" borderId="19" xfId="0" applyFont="1" applyBorder="1" applyAlignment="1" applyProtection="1">
      <alignment horizontal="center" wrapText="1"/>
      <protection locked="0"/>
    </xf>
    <xf numFmtId="172" fontId="0" fillId="0" borderId="0" xfId="0" applyNumberFormat="1" applyFill="1" applyProtection="1"/>
    <xf numFmtId="3" fontId="13" fillId="0" borderId="26" xfId="0" applyNumberFormat="1" applyFont="1" applyFill="1" applyBorder="1" applyAlignment="1" applyProtection="1">
      <alignment horizontal="center" wrapText="1"/>
    </xf>
    <xf numFmtId="43" fontId="12" fillId="43" borderId="0" xfId="46" quotePrefix="1" applyFont="1" applyFill="1" applyBorder="1" applyAlignment="1" applyProtection="1">
      <alignment horizontal="left"/>
    </xf>
    <xf numFmtId="43" fontId="12" fillId="43" borderId="14" xfId="46" quotePrefix="1" applyFont="1" applyFill="1" applyBorder="1" applyAlignment="1" applyProtection="1">
      <alignment horizontal="left"/>
    </xf>
    <xf numFmtId="174" fontId="12" fillId="0" borderId="24" xfId="0" applyNumberFormat="1" applyFont="1" applyFill="1" applyBorder="1" applyAlignment="1" applyProtection="1"/>
    <xf numFmtId="3" fontId="13" fillId="0" borderId="27" xfId="0" applyNumberFormat="1" applyFont="1" applyFill="1" applyBorder="1" applyAlignment="1" applyProtection="1">
      <alignment horizontal="center" wrapText="1"/>
    </xf>
    <xf numFmtId="175" fontId="13" fillId="0" borderId="59" xfId="0" applyFont="1" applyFill="1" applyBorder="1" applyAlignment="1" applyProtection="1">
      <alignment horizontal="center"/>
    </xf>
    <xf numFmtId="4" fontId="12" fillId="0" borderId="32" xfId="0" applyNumberFormat="1" applyFont="1" applyFill="1" applyBorder="1" applyAlignment="1" applyProtection="1">
      <alignment horizontal="right"/>
    </xf>
    <xf numFmtId="4" fontId="12" fillId="0" borderId="29" xfId="0" applyNumberFormat="1" applyFont="1" applyFill="1" applyBorder="1" applyAlignment="1" applyProtection="1">
      <alignment horizontal="right"/>
    </xf>
    <xf numFmtId="4" fontId="12" fillId="0" borderId="29" xfId="0" applyNumberFormat="1" applyFont="1" applyBorder="1" applyAlignment="1" applyProtection="1">
      <alignment horizontal="right"/>
    </xf>
    <xf numFmtId="175" fontId="12" fillId="0" borderId="0" xfId="0" applyFont="1" applyProtection="1">
      <protection locked="0"/>
    </xf>
    <xf numFmtId="175" fontId="13" fillId="0" borderId="11" xfId="0" applyFont="1" applyFill="1" applyBorder="1" applyAlignment="1" applyProtection="1">
      <alignment horizontal="center"/>
    </xf>
    <xf numFmtId="175" fontId="13" fillId="0" borderId="17" xfId="0" applyFont="1" applyBorder="1" applyAlignment="1" applyProtection="1">
      <protection locked="0"/>
    </xf>
    <xf numFmtId="175" fontId="13" fillId="0" borderId="11" xfId="0" applyFont="1" applyBorder="1" applyProtection="1">
      <protection locked="0"/>
    </xf>
    <xf numFmtId="175" fontId="13" fillId="0" borderId="18" xfId="0" applyFont="1" applyBorder="1" applyAlignment="1" applyProtection="1">
      <alignment horizontal="center" wrapText="1"/>
      <protection locked="0"/>
    </xf>
    <xf numFmtId="175" fontId="13" fillId="0" borderId="11" xfId="0" applyFont="1" applyBorder="1" applyAlignment="1" applyProtection="1">
      <alignment horizontal="center" wrapText="1"/>
      <protection locked="0"/>
    </xf>
    <xf numFmtId="175" fontId="13" fillId="0" borderId="20" xfId="0" applyFont="1" applyBorder="1" applyAlignment="1" applyProtection="1">
      <alignment horizontal="center" wrapText="1"/>
      <protection locked="0"/>
    </xf>
    <xf numFmtId="175" fontId="13" fillId="0" borderId="21" xfId="0" applyFont="1" applyBorder="1" applyAlignment="1" applyProtection="1">
      <alignment horizontal="center" wrapText="1"/>
      <protection locked="0"/>
    </xf>
    <xf numFmtId="175" fontId="13" fillId="0" borderId="18" xfId="0" applyFont="1" applyBorder="1" applyAlignment="1" applyProtection="1">
      <alignment horizontal="center" wrapText="1"/>
    </xf>
    <xf numFmtId="175" fontId="13" fillId="0" borderId="18" xfId="0" applyFont="1" applyBorder="1" applyAlignment="1" applyProtection="1">
      <alignment horizontal="center"/>
    </xf>
    <xf numFmtId="175" fontId="13" fillId="0" borderId="20" xfId="0" applyFont="1" applyBorder="1" applyAlignment="1" applyProtection="1">
      <alignment horizontal="center" wrapText="1"/>
    </xf>
    <xf numFmtId="175" fontId="13" fillId="0" borderId="19" xfId="0" applyFont="1" applyBorder="1" applyAlignment="1" applyProtection="1">
      <alignment horizontal="center"/>
    </xf>
    <xf numFmtId="175" fontId="13" fillId="0" borderId="19" xfId="0" applyFont="1" applyBorder="1" applyAlignment="1" applyProtection="1">
      <alignment horizontal="center"/>
      <protection locked="0"/>
    </xf>
    <xf numFmtId="175" fontId="13" fillId="0" borderId="23" xfId="0" applyFont="1" applyFill="1" applyBorder="1" applyProtection="1">
      <protection locked="0"/>
    </xf>
    <xf numFmtId="3" fontId="13" fillId="0" borderId="20" xfId="0" applyNumberFormat="1" applyFont="1" applyFill="1" applyBorder="1" applyAlignment="1" applyProtection="1">
      <alignment horizontal="center" wrapText="1"/>
    </xf>
    <xf numFmtId="2" fontId="13" fillId="0" borderId="18" xfId="0" applyNumberFormat="1" applyFont="1" applyFill="1" applyBorder="1" applyAlignment="1" applyProtection="1">
      <alignment horizontal="center" wrapText="1"/>
    </xf>
    <xf numFmtId="175" fontId="13" fillId="0" borderId="26" xfId="0" applyFont="1" applyFill="1" applyBorder="1" applyAlignment="1" applyProtection="1">
      <alignment horizontal="center"/>
    </xf>
    <xf numFmtId="3" fontId="13" fillId="0" borderId="18" xfId="0" applyNumberFormat="1" applyFont="1" applyFill="1" applyBorder="1" applyAlignment="1" applyProtection="1">
      <alignment horizontal="center" wrapText="1"/>
    </xf>
    <xf numFmtId="3" fontId="13" fillId="43" borderId="18" xfId="0" applyNumberFormat="1" applyFont="1" applyFill="1" applyBorder="1" applyAlignment="1" applyProtection="1">
      <alignment horizontal="center" wrapText="1"/>
    </xf>
    <xf numFmtId="175" fontId="13" fillId="43" borderId="26" xfId="0" applyFont="1" applyFill="1" applyBorder="1" applyAlignment="1" applyProtection="1">
      <alignment horizontal="center"/>
    </xf>
    <xf numFmtId="3" fontId="13" fillId="0" borderId="20" xfId="0" applyNumberFormat="1" applyFont="1" applyFill="1" applyBorder="1" applyAlignment="1" applyProtection="1">
      <alignment horizontal="center" wrapText="1"/>
      <protection locked="0"/>
    </xf>
    <xf numFmtId="175" fontId="13" fillId="0" borderId="58" xfId="0" applyFont="1" applyFill="1" applyBorder="1" applyAlignment="1" applyProtection="1">
      <alignment horizontal="center"/>
    </xf>
    <xf numFmtId="175" fontId="13" fillId="0" borderId="19" xfId="0" applyFont="1" applyFill="1" applyBorder="1" applyAlignment="1" applyProtection="1">
      <alignment horizontal="center"/>
      <protection locked="0"/>
    </xf>
    <xf numFmtId="175" fontId="13" fillId="0" borderId="28" xfId="0" applyFont="1" applyFill="1" applyBorder="1" applyProtection="1">
      <protection locked="0"/>
    </xf>
    <xf numFmtId="175" fontId="13" fillId="0" borderId="0" xfId="0" applyFont="1" applyFill="1" applyBorder="1" applyProtection="1">
      <protection locked="0"/>
    </xf>
    <xf numFmtId="175" fontId="13" fillId="0" borderId="0" xfId="0" applyFont="1" applyFill="1" applyBorder="1" applyAlignment="1" applyProtection="1">
      <protection locked="0"/>
    </xf>
    <xf numFmtId="175" fontId="13" fillId="0" borderId="20" xfId="0" applyFont="1" applyFill="1" applyBorder="1" applyAlignment="1" applyProtection="1">
      <alignment horizontal="center" wrapText="1"/>
    </xf>
    <xf numFmtId="175" fontId="13" fillId="0" borderId="11" xfId="0" applyFont="1" applyFill="1" applyBorder="1" applyAlignment="1" applyProtection="1">
      <alignment horizontal="center" wrapText="1"/>
    </xf>
    <xf numFmtId="175" fontId="13" fillId="0" borderId="19" xfId="0" applyFont="1" applyFill="1" applyBorder="1" applyAlignment="1" applyProtection="1">
      <alignment horizontal="center" wrapText="1"/>
    </xf>
    <xf numFmtId="175" fontId="13" fillId="0" borderId="18" xfId="0" applyFont="1" applyFill="1" applyBorder="1" applyAlignment="1" applyProtection="1">
      <alignment horizontal="center" wrapText="1"/>
    </xf>
    <xf numFmtId="175" fontId="13" fillId="0" borderId="19" xfId="0" applyFont="1" applyFill="1" applyBorder="1" applyAlignment="1" applyProtection="1">
      <alignment horizontal="center"/>
    </xf>
    <xf numFmtId="175" fontId="38" fillId="0" borderId="0" xfId="0" applyFont="1" applyProtection="1">
      <protection locked="0"/>
    </xf>
    <xf numFmtId="3" fontId="38" fillId="0" borderId="0" xfId="0" applyNumberFormat="1" applyFont="1" applyProtection="1">
      <protection locked="0"/>
    </xf>
    <xf numFmtId="1" fontId="38" fillId="0" borderId="0" xfId="0" applyNumberFormat="1" applyFont="1" applyProtection="1">
      <protection locked="0"/>
    </xf>
    <xf numFmtId="175" fontId="13" fillId="0" borderId="0" xfId="0" applyFont="1" applyAlignment="1" applyProtection="1">
      <alignment wrapText="1"/>
      <protection locked="0"/>
    </xf>
    <xf numFmtId="175" fontId="13" fillId="49" borderId="18" xfId="0" applyFont="1" applyFill="1" applyBorder="1" applyAlignment="1" applyProtection="1">
      <alignment horizontal="center" wrapText="1"/>
      <protection locked="0"/>
    </xf>
    <xf numFmtId="175" fontId="12" fillId="49" borderId="0" xfId="0" quotePrefix="1" applyFont="1" applyFill="1" applyProtection="1">
      <protection locked="0"/>
    </xf>
    <xf numFmtId="175" fontId="14" fillId="49" borderId="0" xfId="67" applyFill="1" applyProtection="1">
      <protection locked="0"/>
    </xf>
    <xf numFmtId="175" fontId="12" fillId="49" borderId="0" xfId="66" applyFill="1" applyProtection="1">
      <protection locked="0"/>
    </xf>
    <xf numFmtId="17" fontId="13" fillId="49" borderId="0" xfId="0" applyNumberFormat="1" applyFont="1" applyFill="1" applyAlignment="1" applyProtection="1">
      <alignment horizontal="center"/>
      <protection locked="0"/>
    </xf>
    <xf numFmtId="175" fontId="14" fillId="49" borderId="0" xfId="0" applyFont="1" applyFill="1" applyProtection="1">
      <protection locked="0"/>
    </xf>
    <xf numFmtId="175" fontId="13" fillId="0" borderId="41" xfId="66" applyFont="1" applyFill="1" applyBorder="1" applyAlignment="1" applyProtection="1">
      <alignment horizontal="left" indent="1"/>
    </xf>
    <xf numFmtId="175" fontId="13" fillId="0" borderId="43" xfId="66" applyFont="1" applyFill="1" applyBorder="1" applyAlignment="1" applyProtection="1">
      <alignment wrapText="1"/>
    </xf>
    <xf numFmtId="164" fontId="12" fillId="0" borderId="60" xfId="66" applyNumberFormat="1" applyBorder="1" applyProtection="1">
      <protection locked="0"/>
    </xf>
    <xf numFmtId="175" fontId="52" fillId="49" borderId="0" xfId="0" applyFont="1" applyFill="1" applyAlignment="1" applyProtection="1">
      <alignment horizontal="center"/>
    </xf>
    <xf numFmtId="3" fontId="12" fillId="49" borderId="0" xfId="0" applyNumberFormat="1" applyFont="1" applyFill="1" applyBorder="1" applyAlignment="1" applyProtection="1">
      <alignment horizontal="center" wrapText="1"/>
    </xf>
    <xf numFmtId="175" fontId="12" fillId="0" borderId="0" xfId="0" applyFont="1" applyProtection="1">
      <protection locked="0"/>
    </xf>
    <xf numFmtId="175" fontId="13" fillId="0" borderId="0" xfId="66" applyFont="1" applyProtection="1">
      <protection locked="0"/>
    </xf>
    <xf numFmtId="175" fontId="13" fillId="0" borderId="22" xfId="66" applyFont="1" applyFill="1" applyBorder="1" applyAlignment="1" applyProtection="1">
      <alignment wrapText="1"/>
      <protection locked="0"/>
    </xf>
    <xf numFmtId="175" fontId="13" fillId="0" borderId="60" xfId="66" applyFont="1" applyBorder="1" applyProtection="1">
      <protection locked="0"/>
    </xf>
    <xf numFmtId="175" fontId="13" fillId="49" borderId="0" xfId="0" applyFont="1" applyFill="1" applyProtection="1">
      <protection locked="0"/>
    </xf>
    <xf numFmtId="6" fontId="12" fillId="0" borderId="19" xfId="66" applyNumberFormat="1" applyFill="1" applyBorder="1" applyProtection="1"/>
    <xf numFmtId="6" fontId="12" fillId="0" borderId="19" xfId="66" applyNumberFormat="1" applyFont="1" applyFill="1" applyBorder="1" applyProtection="1"/>
    <xf numFmtId="175" fontId="0" fillId="0" borderId="0" xfId="0" quotePrefix="1" applyFill="1" applyProtection="1"/>
    <xf numFmtId="175" fontId="12" fillId="0" borderId="0" xfId="0" applyFont="1" applyProtection="1">
      <protection locked="0"/>
    </xf>
    <xf numFmtId="175" fontId="70" fillId="0" borderId="0" xfId="0" applyFont="1" applyFill="1" applyAlignment="1" applyProtection="1">
      <alignment vertical="center"/>
      <protection locked="0"/>
    </xf>
    <xf numFmtId="175" fontId="12" fillId="49" borderId="17" xfId="0" applyFont="1" applyFill="1" applyBorder="1" applyProtection="1"/>
    <xf numFmtId="3" fontId="55" fillId="49" borderId="17" xfId="0" applyNumberFormat="1" applyFont="1" applyFill="1" applyBorder="1" applyAlignment="1" applyProtection="1">
      <alignment horizontal="center"/>
    </xf>
    <xf numFmtId="175" fontId="13" fillId="0" borderId="45" xfId="66" quotePrefix="1" applyFont="1" applyFill="1" applyBorder="1" applyAlignment="1" applyProtection="1">
      <alignment horizontal="left" wrapText="1" indent="1"/>
    </xf>
    <xf numFmtId="175" fontId="12" fillId="0" borderId="41" xfId="66" quotePrefix="1" applyFill="1" applyBorder="1" applyAlignment="1" applyProtection="1">
      <alignment horizontal="left" indent="1"/>
    </xf>
    <xf numFmtId="175" fontId="14" fillId="0" borderId="0" xfId="0" quotePrefix="1" applyFont="1" applyFill="1" applyProtection="1">
      <protection locked="0"/>
    </xf>
    <xf numFmtId="175" fontId="71" fillId="0" borderId="0" xfId="0" applyFont="1" applyAlignment="1" applyProtection="1">
      <alignment horizontal="center"/>
      <protection locked="0"/>
    </xf>
    <xf numFmtId="168" fontId="51" fillId="0" borderId="0" xfId="52" applyNumberFormat="1" applyFont="1" applyFill="1" applyBorder="1"/>
    <xf numFmtId="168" fontId="51" fillId="0" borderId="0" xfId="52" applyNumberFormat="1" applyFont="1" applyBorder="1"/>
    <xf numFmtId="175" fontId="74" fillId="44" borderId="0" xfId="66" applyFont="1" applyFill="1" applyBorder="1" applyProtection="1"/>
    <xf numFmtId="44" fontId="74" fillId="44" borderId="0" xfId="50" applyFont="1" applyFill="1" applyBorder="1" applyProtection="1"/>
    <xf numFmtId="175" fontId="74" fillId="49" borderId="0" xfId="66" applyFont="1" applyFill="1" applyBorder="1" applyProtection="1"/>
    <xf numFmtId="17" fontId="71" fillId="49" borderId="0" xfId="0" applyNumberFormat="1" applyFont="1" applyFill="1" applyAlignment="1" applyProtection="1">
      <alignment horizontal="center"/>
      <protection locked="0"/>
    </xf>
    <xf numFmtId="175" fontId="71" fillId="45" borderId="35" xfId="66" applyFont="1" applyFill="1" applyBorder="1" applyProtection="1"/>
    <xf numFmtId="175" fontId="74" fillId="44" borderId="37" xfId="66" applyFont="1" applyFill="1" applyBorder="1" applyProtection="1"/>
    <xf numFmtId="44" fontId="74" fillId="44" borderId="37" xfId="50" applyFont="1" applyFill="1" applyBorder="1" applyProtection="1"/>
    <xf numFmtId="175" fontId="71" fillId="45" borderId="45" xfId="66" applyFont="1" applyFill="1" applyBorder="1" applyAlignment="1" applyProtection="1">
      <alignment horizontal="center"/>
    </xf>
    <xf numFmtId="175" fontId="71" fillId="44" borderId="18" xfId="66" applyFont="1" applyFill="1" applyBorder="1" applyAlignment="1" applyProtection="1">
      <alignment horizontal="center"/>
    </xf>
    <xf numFmtId="44" fontId="71" fillId="44" borderId="18" xfId="50" applyFont="1" applyFill="1" applyBorder="1" applyAlignment="1" applyProtection="1">
      <alignment horizontal="center"/>
    </xf>
    <xf numFmtId="175" fontId="71" fillId="45" borderId="47" xfId="66" applyFont="1" applyFill="1" applyBorder="1" applyAlignment="1" applyProtection="1">
      <alignment horizontal="center"/>
    </xf>
    <xf numFmtId="175" fontId="71" fillId="44" borderId="0" xfId="66" applyFont="1" applyFill="1" applyBorder="1" applyAlignment="1" applyProtection="1">
      <alignment horizontal="center"/>
    </xf>
    <xf numFmtId="44" fontId="71" fillId="44" borderId="0" xfId="50" applyFont="1" applyFill="1" applyBorder="1" applyAlignment="1" applyProtection="1">
      <alignment horizontal="center"/>
    </xf>
    <xf numFmtId="175" fontId="71" fillId="0" borderId="47" xfId="66" applyFont="1" applyFill="1" applyBorder="1" applyAlignment="1" applyProtection="1">
      <alignment horizontal="center"/>
    </xf>
    <xf numFmtId="175" fontId="74" fillId="0" borderId="47" xfId="66" applyFont="1" applyFill="1" applyBorder="1" applyProtection="1"/>
    <xf numFmtId="164" fontId="74" fillId="44" borderId="0" xfId="66" applyNumberFormat="1" applyFont="1" applyFill="1" applyBorder="1" applyProtection="1"/>
    <xf numFmtId="164" fontId="74" fillId="0" borderId="0" xfId="66" applyNumberFormat="1" applyFont="1" applyFill="1" applyBorder="1" applyProtection="1"/>
    <xf numFmtId="175" fontId="74" fillId="0" borderId="0" xfId="66" applyFont="1" applyFill="1" applyBorder="1" applyProtection="1"/>
    <xf numFmtId="164" fontId="74" fillId="44" borderId="0" xfId="66" applyNumberFormat="1" applyFont="1" applyFill="1" applyBorder="1" applyProtection="1">
      <protection locked="0"/>
    </xf>
    <xf numFmtId="164" fontId="74" fillId="0" borderId="0" xfId="66" applyNumberFormat="1" applyFont="1" applyFill="1" applyBorder="1" applyProtection="1">
      <protection locked="0"/>
    </xf>
    <xf numFmtId="175" fontId="71" fillId="0" borderId="45" xfId="66" applyFont="1" applyFill="1" applyBorder="1" applyProtection="1"/>
    <xf numFmtId="164" fontId="71" fillId="44" borderId="18" xfId="66" applyNumberFormat="1" applyFont="1" applyFill="1" applyBorder="1" applyAlignment="1" applyProtection="1">
      <alignment horizontal="right"/>
    </xf>
    <xf numFmtId="164" fontId="71" fillId="44" borderId="18" xfId="66" applyNumberFormat="1" applyFont="1" applyFill="1" applyBorder="1" applyProtection="1"/>
    <xf numFmtId="49" fontId="71" fillId="44" borderId="0" xfId="66" applyNumberFormat="1" applyFont="1" applyFill="1" applyBorder="1" applyAlignment="1" applyProtection="1">
      <alignment horizontal="center"/>
    </xf>
    <xf numFmtId="164" fontId="74" fillId="49" borderId="0" xfId="66" applyNumberFormat="1" applyFont="1" applyFill="1" applyBorder="1" applyProtection="1"/>
    <xf numFmtId="175" fontId="71" fillId="0" borderId="45" xfId="66" applyFont="1" applyFill="1" applyBorder="1" applyAlignment="1" applyProtection="1">
      <alignment horizontal="left" wrapText="1" indent="1"/>
    </xf>
    <xf numFmtId="175" fontId="71" fillId="0" borderId="45" xfId="66" applyFont="1" applyFill="1" applyBorder="1" applyAlignment="1" applyProtection="1">
      <alignment wrapText="1"/>
    </xf>
    <xf numFmtId="175" fontId="71" fillId="0" borderId="20" xfId="66" applyFont="1" applyFill="1" applyBorder="1" applyProtection="1"/>
    <xf numFmtId="44" fontId="71" fillId="44" borderId="18" xfId="50" applyFont="1" applyFill="1" applyBorder="1" applyProtection="1"/>
    <xf numFmtId="175" fontId="71" fillId="0" borderId="61" xfId="66" applyFont="1" applyFill="1" applyBorder="1" applyAlignment="1" applyProtection="1">
      <alignment wrapText="1"/>
    </xf>
    <xf numFmtId="164" fontId="71" fillId="44" borderId="60" xfId="66" applyNumberFormat="1" applyFont="1" applyFill="1" applyBorder="1" applyProtection="1"/>
    <xf numFmtId="164" fontId="71" fillId="44" borderId="44" xfId="66" applyNumberFormat="1" applyFont="1" applyFill="1" applyBorder="1" applyProtection="1"/>
    <xf numFmtId="43" fontId="12" fillId="43" borderId="0" xfId="46" quotePrefix="1" applyFont="1" applyFill="1" applyBorder="1" applyAlignment="1" applyProtection="1">
      <alignment horizontal="right"/>
    </xf>
    <xf numFmtId="43" fontId="12" fillId="0" borderId="24" xfId="0" applyNumberFormat="1" applyFont="1" applyFill="1" applyBorder="1" applyAlignment="1" applyProtection="1">
      <alignment horizontal="right"/>
    </xf>
    <xf numFmtId="43" fontId="12" fillId="43" borderId="57" xfId="46" quotePrefix="1" applyFont="1" applyFill="1" applyBorder="1" applyAlignment="1" applyProtection="1">
      <alignment horizontal="left"/>
    </xf>
    <xf numFmtId="43" fontId="12" fillId="43" borderId="27" xfId="46" quotePrefix="1" applyFont="1" applyFill="1" applyBorder="1" applyAlignment="1" applyProtection="1">
      <alignment horizontal="left"/>
    </xf>
    <xf numFmtId="43" fontId="12" fillId="43" borderId="42" xfId="46" quotePrefix="1" applyFont="1" applyFill="1" applyBorder="1" applyAlignment="1" applyProtection="1">
      <alignment horizontal="left"/>
    </xf>
    <xf numFmtId="43" fontId="12" fillId="43" borderId="16" xfId="46" quotePrefix="1" applyFont="1" applyFill="1" applyBorder="1" applyAlignment="1" applyProtection="1">
      <alignment horizontal="left"/>
    </xf>
    <xf numFmtId="175" fontId="12" fillId="49" borderId="13" xfId="0" applyFont="1" applyFill="1" applyBorder="1" applyProtection="1"/>
    <xf numFmtId="3" fontId="44" fillId="49" borderId="17" xfId="0" applyNumberFormat="1" applyFont="1" applyFill="1" applyBorder="1" applyAlignment="1" applyProtection="1">
      <alignment horizontal="center"/>
    </xf>
    <xf numFmtId="164" fontId="12" fillId="0" borderId="56" xfId="66" applyNumberFormat="1" applyBorder="1" applyProtection="1">
      <protection locked="0"/>
    </xf>
    <xf numFmtId="175" fontId="13" fillId="0" borderId="0" xfId="66" applyFont="1" applyFill="1" applyAlignment="1" applyProtection="1">
      <alignment horizontal="center"/>
      <protection locked="0"/>
    </xf>
    <xf numFmtId="175" fontId="12" fillId="49" borderId="11" xfId="66" applyFill="1" applyBorder="1" applyAlignment="1" applyProtection="1">
      <alignment horizontal="left" indent="1"/>
    </xf>
    <xf numFmtId="175" fontId="12" fillId="0" borderId="20" xfId="66" applyBorder="1" applyProtection="1">
      <protection locked="0"/>
    </xf>
    <xf numFmtId="175" fontId="13" fillId="49" borderId="0" xfId="0" quotePrefix="1" applyNumberFormat="1" applyFont="1" applyFill="1" applyAlignment="1" applyProtection="1">
      <alignment horizontal="center"/>
      <protection locked="0"/>
    </xf>
    <xf numFmtId="175" fontId="75" fillId="0" borderId="0" xfId="0" applyFont="1" applyAlignment="1">
      <alignment vertical="center"/>
    </xf>
    <xf numFmtId="6" fontId="12" fillId="0" borderId="34" xfId="66" applyNumberFormat="1" applyFill="1" applyBorder="1" applyProtection="1"/>
    <xf numFmtId="175" fontId="13" fillId="0" borderId="22" xfId="0" applyFont="1" applyBorder="1"/>
    <xf numFmtId="43" fontId="12" fillId="0" borderId="24" xfId="0" applyNumberFormat="1" applyFont="1" applyFill="1" applyBorder="1" applyAlignment="1" applyProtection="1">
      <alignment horizontal="center"/>
    </xf>
    <xf numFmtId="175" fontId="14" fillId="0" borderId="11" xfId="67" applyFont="1" applyBorder="1" applyAlignment="1" applyProtection="1">
      <alignment horizontal="left" vertical="top" wrapText="1"/>
    </xf>
    <xf numFmtId="6" fontId="14" fillId="0" borderId="11" xfId="67" applyNumberFormat="1" applyFont="1" applyBorder="1" applyAlignment="1" applyProtection="1">
      <alignment horizontal="center" vertical="top" wrapText="1"/>
    </xf>
    <xf numFmtId="14" fontId="14" fillId="0" borderId="11" xfId="67" applyNumberFormat="1" applyBorder="1" applyAlignment="1" applyProtection="1">
      <alignment horizontal="center" vertical="top" wrapText="1"/>
    </xf>
    <xf numFmtId="175" fontId="51" fillId="0" borderId="0" xfId="0" applyFont="1" applyAlignment="1">
      <alignment horizontal="left"/>
    </xf>
    <xf numFmtId="6" fontId="33" fillId="0" borderId="11" xfId="67" applyNumberFormat="1" applyFont="1" applyBorder="1" applyAlignment="1" applyProtection="1">
      <alignment horizontal="center"/>
      <protection locked="0"/>
    </xf>
    <xf numFmtId="4" fontId="12" fillId="0" borderId="24" xfId="0" applyNumberFormat="1" applyFont="1" applyFill="1" applyBorder="1" applyAlignment="1" applyProtection="1">
      <alignment horizontal="right"/>
    </xf>
    <xf numFmtId="43" fontId="12" fillId="43" borderId="16" xfId="46" quotePrefix="1" applyFont="1" applyFill="1" applyBorder="1" applyAlignment="1" applyProtection="1">
      <alignment horizontal="right"/>
    </xf>
    <xf numFmtId="4" fontId="12" fillId="0" borderId="25" xfId="0" applyNumberFormat="1" applyFont="1" applyFill="1" applyBorder="1" applyAlignment="1" applyProtection="1">
      <alignment horizontal="right"/>
    </xf>
    <xf numFmtId="40" fontId="12" fillId="0" borderId="32" xfId="0" applyNumberFormat="1" applyFont="1" applyBorder="1" applyAlignment="1" applyProtection="1">
      <alignment horizontal="right"/>
    </xf>
    <xf numFmtId="4" fontId="12" fillId="0" borderId="32" xfId="0" applyNumberFormat="1" applyFont="1" applyBorder="1" applyAlignment="1" applyProtection="1">
      <alignment horizontal="right"/>
    </xf>
    <xf numFmtId="2" fontId="12" fillId="0" borderId="24" xfId="0" applyNumberFormat="1" applyFont="1" applyFill="1" applyBorder="1" applyAlignment="1" applyProtection="1">
      <alignment horizontal="right"/>
    </xf>
    <xf numFmtId="2" fontId="12" fillId="0" borderId="29" xfId="0" applyNumberFormat="1" applyFont="1" applyBorder="1" applyAlignment="1" applyProtection="1">
      <alignment horizontal="right"/>
    </xf>
    <xf numFmtId="165" fontId="12" fillId="0" borderId="32" xfId="0" applyNumberFormat="1" applyFont="1" applyFill="1" applyBorder="1" applyAlignment="1" applyProtection="1">
      <alignment horizontal="right"/>
    </xf>
    <xf numFmtId="165" fontId="12" fillId="0" borderId="25" xfId="0" applyNumberFormat="1" applyFont="1" applyBorder="1" applyAlignment="1" applyProtection="1">
      <alignment horizontal="right"/>
    </xf>
    <xf numFmtId="175" fontId="12" fillId="0" borderId="0" xfId="0" applyFont="1" applyProtection="1">
      <protection locked="0"/>
    </xf>
    <xf numFmtId="175" fontId="77" fillId="0" borderId="0" xfId="0" applyFont="1" applyAlignment="1">
      <alignment vertical="center"/>
    </xf>
    <xf numFmtId="175" fontId="13" fillId="0" borderId="0" xfId="0" applyFont="1" applyAlignment="1">
      <alignment vertical="center"/>
    </xf>
    <xf numFmtId="164" fontId="13" fillId="0" borderId="0" xfId="66" applyNumberFormat="1" applyFont="1" applyFill="1" applyBorder="1" applyAlignment="1" applyProtection="1"/>
    <xf numFmtId="164" fontId="12" fillId="0" borderId="0" xfId="66" applyNumberFormat="1" applyBorder="1" applyAlignment="1" applyProtection="1">
      <alignment horizontal="center"/>
    </xf>
    <xf numFmtId="164" fontId="12" fillId="0" borderId="18" xfId="66" applyNumberFormat="1" applyFill="1" applyBorder="1" applyAlignment="1" applyProtection="1">
      <alignment horizontal="center"/>
    </xf>
    <xf numFmtId="164" fontId="12" fillId="0" borderId="0" xfId="66" applyNumberFormat="1" applyFill="1" applyBorder="1" applyAlignment="1" applyProtection="1">
      <alignment horizontal="center"/>
    </xf>
    <xf numFmtId="164" fontId="12" fillId="0" borderId="27" xfId="66" applyNumberFormat="1" applyFill="1" applyBorder="1" applyAlignment="1" applyProtection="1">
      <alignment horizontal="center"/>
    </xf>
    <xf numFmtId="164" fontId="12" fillId="45" borderId="18" xfId="66" applyNumberFormat="1" applyFill="1" applyBorder="1" applyAlignment="1" applyProtection="1">
      <alignment horizontal="center"/>
    </xf>
    <xf numFmtId="164" fontId="13" fillId="0" borderId="50" xfId="66" applyNumberFormat="1" applyFont="1" applyFill="1" applyBorder="1" applyAlignment="1" applyProtection="1">
      <alignment horizontal="center"/>
    </xf>
    <xf numFmtId="164" fontId="13" fillId="0" borderId="37" xfId="66" applyNumberFormat="1" applyFont="1" applyFill="1" applyBorder="1" applyAlignment="1" applyProtection="1">
      <alignment horizontal="center"/>
    </xf>
    <xf numFmtId="164" fontId="12" fillId="0" borderId="0" xfId="66" applyNumberFormat="1" applyBorder="1" applyAlignment="1" applyProtection="1">
      <alignment horizontal="center"/>
      <protection locked="0"/>
    </xf>
    <xf numFmtId="175" fontId="12" fillId="0" borderId="0" xfId="66" applyBorder="1" applyAlignment="1" applyProtection="1">
      <alignment horizontal="center"/>
    </xf>
    <xf numFmtId="164" fontId="12" fillId="0" borderId="0" xfId="66" applyNumberFormat="1" applyFill="1" applyBorder="1" applyAlignment="1" applyProtection="1">
      <alignment horizontal="center"/>
      <protection locked="0"/>
    </xf>
    <xf numFmtId="164" fontId="12" fillId="0" borderId="14" xfId="66" applyNumberFormat="1" applyFill="1" applyBorder="1" applyAlignment="1" applyProtection="1">
      <alignment horizontal="center"/>
      <protection locked="0"/>
    </xf>
    <xf numFmtId="164" fontId="12" fillId="45" borderId="19" xfId="66" applyNumberFormat="1" applyFill="1" applyBorder="1" applyAlignment="1" applyProtection="1">
      <alignment horizontal="center"/>
    </xf>
    <xf numFmtId="175" fontId="12" fillId="0" borderId="0" xfId="0" quotePrefix="1" applyFont="1" applyFill="1" applyBorder="1" applyAlignment="1" applyProtection="1">
      <alignment vertical="top" wrapText="1"/>
    </xf>
    <xf numFmtId="175" fontId="12" fillId="0" borderId="0" xfId="0" applyFont="1" applyFill="1" applyBorder="1" applyAlignment="1" applyProtection="1">
      <alignment vertical="top" wrapText="1"/>
    </xf>
    <xf numFmtId="2" fontId="12" fillId="0" borderId="24" xfId="0" applyNumberFormat="1" applyFont="1" applyFill="1" applyBorder="1" applyAlignment="1" applyProtection="1"/>
    <xf numFmtId="43" fontId="12" fillId="0" borderId="25" xfId="0" applyNumberFormat="1" applyFont="1" applyFill="1" applyBorder="1" applyAlignment="1" applyProtection="1">
      <alignment horizontal="right"/>
    </xf>
    <xf numFmtId="43" fontId="12" fillId="0" borderId="24" xfId="0" applyNumberFormat="1" applyFont="1" applyFill="1" applyBorder="1" applyAlignment="1" applyProtection="1"/>
    <xf numFmtId="2" fontId="12" fillId="0" borderId="25" xfId="0" applyNumberFormat="1" applyFont="1" applyBorder="1" applyAlignment="1" applyProtection="1">
      <alignment horizontal="right"/>
    </xf>
    <xf numFmtId="2" fontId="12" fillId="0" borderId="32" xfId="0" applyNumberFormat="1" applyFont="1" applyFill="1" applyBorder="1" applyAlignment="1" applyProtection="1">
      <alignment horizontal="right"/>
    </xf>
    <xf numFmtId="43" fontId="12" fillId="43" borderId="0" xfId="46" quotePrefix="1" applyFont="1" applyFill="1" applyBorder="1" applyAlignment="1" applyProtection="1"/>
    <xf numFmtId="2" fontId="12" fillId="0" borderId="29" xfId="0" applyNumberFormat="1" applyFont="1" applyBorder="1" applyAlignment="1" applyProtection="1"/>
    <xf numFmtId="2" fontId="12" fillId="49" borderId="11" xfId="0" applyNumberFormat="1" applyFont="1" applyFill="1" applyBorder="1" applyAlignment="1" applyProtection="1">
      <alignment horizontal="right"/>
    </xf>
    <xf numFmtId="171" fontId="13" fillId="49" borderId="0" xfId="0" quotePrefix="1" applyNumberFormat="1" applyFont="1" applyFill="1" applyAlignment="1" applyProtection="1">
      <alignment horizontal="center"/>
      <protection locked="0"/>
    </xf>
    <xf numFmtId="175" fontId="12" fillId="49" borderId="0" xfId="66" applyFont="1" applyFill="1" applyAlignment="1" applyProtection="1">
      <alignment horizontal="center"/>
      <protection locked="0"/>
    </xf>
    <xf numFmtId="175" fontId="13" fillId="49" borderId="0" xfId="66" applyFont="1" applyFill="1" applyAlignment="1" applyProtection="1">
      <alignment horizontal="center"/>
      <protection locked="0"/>
    </xf>
    <xf numFmtId="171" fontId="13" fillId="49" borderId="0" xfId="0" applyNumberFormat="1" applyFont="1" applyFill="1" applyAlignment="1" applyProtection="1">
      <alignment horizontal="center"/>
      <protection locked="0"/>
    </xf>
    <xf numFmtId="175" fontId="12" fillId="49" borderId="0" xfId="66" applyFont="1" applyFill="1" applyProtection="1">
      <protection locked="0"/>
    </xf>
    <xf numFmtId="175" fontId="13" fillId="49" borderId="11" xfId="66" applyFont="1" applyFill="1" applyBorder="1" applyAlignment="1" applyProtection="1">
      <alignment horizontal="center"/>
    </xf>
    <xf numFmtId="171" fontId="13" fillId="49" borderId="11" xfId="66" applyNumberFormat="1" applyFont="1" applyFill="1" applyBorder="1" applyAlignment="1" applyProtection="1">
      <alignment horizontal="center"/>
    </xf>
    <xf numFmtId="175" fontId="13" fillId="49" borderId="11" xfId="66" applyFont="1" applyFill="1" applyBorder="1" applyAlignment="1" applyProtection="1">
      <alignment horizontal="center" wrapText="1"/>
    </xf>
    <xf numFmtId="175" fontId="12" fillId="49" borderId="0" xfId="66" applyFont="1" applyFill="1" applyBorder="1" applyProtection="1">
      <protection locked="0"/>
    </xf>
    <xf numFmtId="171" fontId="12" fillId="49" borderId="0" xfId="66" applyNumberFormat="1" applyFont="1" applyFill="1" applyAlignment="1" applyProtection="1">
      <alignment horizontal="center"/>
      <protection locked="0"/>
    </xf>
    <xf numFmtId="175" fontId="77" fillId="0" borderId="0" xfId="0" applyFont="1" applyAlignment="1" applyProtection="1">
      <protection locked="0"/>
    </xf>
    <xf numFmtId="175" fontId="77" fillId="0" borderId="0" xfId="0" applyFont="1" applyAlignment="1" applyProtection="1"/>
    <xf numFmtId="175" fontId="77" fillId="0" borderId="0" xfId="0" applyFont="1" applyAlignment="1">
      <alignment vertical="top"/>
    </xf>
    <xf numFmtId="175" fontId="14" fillId="0" borderId="0" xfId="0" quotePrefix="1" applyFont="1" applyAlignment="1">
      <alignment vertical="center"/>
    </xf>
    <xf numFmtId="175" fontId="14" fillId="0" borderId="0" xfId="0" quotePrefix="1" applyFont="1" applyProtection="1">
      <protection locked="0"/>
    </xf>
    <xf numFmtId="175" fontId="14" fillId="49" borderId="0" xfId="0" quotePrefix="1" applyFont="1" applyFill="1" applyProtection="1">
      <protection locked="0"/>
    </xf>
    <xf numFmtId="175" fontId="80" fillId="0" borderId="0" xfId="0" applyFont="1" applyFill="1" applyProtection="1">
      <protection locked="0"/>
    </xf>
    <xf numFmtId="175" fontId="81" fillId="0" borderId="0" xfId="0" applyFont="1" applyFill="1" applyBorder="1" applyAlignment="1" applyProtection="1">
      <alignment horizontal="left"/>
      <protection locked="0"/>
    </xf>
    <xf numFmtId="175" fontId="81" fillId="0" borderId="0" xfId="0" applyFont="1" applyAlignment="1">
      <alignment horizontal="left" vertical="top"/>
    </xf>
    <xf numFmtId="4" fontId="12" fillId="0" borderId="0" xfId="66" applyNumberFormat="1" applyProtection="1">
      <protection locked="0"/>
    </xf>
    <xf numFmtId="175" fontId="71" fillId="0" borderId="0" xfId="66" applyFont="1" applyFill="1" applyBorder="1" applyAlignment="1" applyProtection="1">
      <alignment wrapText="1"/>
    </xf>
    <xf numFmtId="164" fontId="71" fillId="44" borderId="0" xfId="66" applyNumberFormat="1" applyFont="1" applyFill="1" applyBorder="1" applyProtection="1"/>
    <xf numFmtId="164" fontId="71" fillId="0" borderId="0" xfId="66" applyNumberFormat="1" applyFont="1" applyFill="1" applyBorder="1" applyAlignment="1" applyProtection="1">
      <alignment horizontal="right"/>
    </xf>
    <xf numFmtId="175" fontId="12" fillId="0" borderId="0" xfId="0" quotePrefix="1" applyFont="1" applyFill="1" applyBorder="1" applyAlignment="1" applyProtection="1">
      <alignment vertical="top" wrapText="1"/>
    </xf>
    <xf numFmtId="175" fontId="12" fillId="0" borderId="0" xfId="0" applyFont="1" applyFill="1" applyBorder="1" applyAlignment="1" applyProtection="1">
      <alignment vertical="top" wrapText="1"/>
    </xf>
    <xf numFmtId="0" fontId="12" fillId="0" borderId="0" xfId="66" applyNumberFormat="1" applyFont="1" applyFill="1" applyBorder="1" applyAlignment="1" applyProtection="1">
      <alignment horizontal="left"/>
    </xf>
    <xf numFmtId="43" fontId="12" fillId="43" borderId="0" xfId="46" quotePrefix="1" applyFont="1" applyFill="1" applyBorder="1" applyAlignment="1" applyProtection="1">
      <alignment horizontal="center"/>
    </xf>
    <xf numFmtId="165" fontId="12" fillId="0" borderId="24" xfId="0" applyNumberFormat="1" applyFont="1" applyFill="1" applyBorder="1" applyAlignment="1" applyProtection="1">
      <alignment horizontal="right"/>
    </xf>
    <xf numFmtId="165" fontId="12" fillId="0" borderId="30" xfId="0" applyNumberFormat="1" applyFont="1" applyBorder="1" applyAlignment="1" applyProtection="1">
      <alignment horizontal="right"/>
    </xf>
    <xf numFmtId="165" fontId="12" fillId="0" borderId="25" xfId="0" applyNumberFormat="1" applyFont="1" applyFill="1" applyBorder="1" applyAlignment="1" applyProtection="1">
      <alignment horizontal="right"/>
    </xf>
    <xf numFmtId="165" fontId="12" fillId="0" borderId="32" xfId="0" applyNumberFormat="1" applyFont="1" applyBorder="1" applyAlignment="1" applyProtection="1">
      <alignment horizontal="right"/>
    </xf>
    <xf numFmtId="39" fontId="13" fillId="0" borderId="11" xfId="0" applyNumberFormat="1" applyFont="1" applyFill="1" applyBorder="1" applyAlignment="1" applyProtection="1">
      <alignment horizontal="center"/>
    </xf>
    <xf numFmtId="39" fontId="12" fillId="43" borderId="0" xfId="46" quotePrefix="1" applyNumberFormat="1" applyFont="1" applyFill="1" applyBorder="1" applyAlignment="1" applyProtection="1">
      <alignment horizontal="right"/>
    </xf>
    <xf numFmtId="6" fontId="12" fillId="0" borderId="0" xfId="66" applyNumberFormat="1" applyFill="1" applyBorder="1" applyAlignment="1" applyProtection="1">
      <alignment horizontal="center"/>
      <protection locked="0"/>
    </xf>
    <xf numFmtId="6" fontId="12" fillId="0" borderId="0" xfId="66" applyNumberFormat="1" applyFill="1" applyBorder="1" applyAlignment="1" applyProtection="1">
      <alignment horizontal="center"/>
    </xf>
    <xf numFmtId="167" fontId="12" fillId="0" borderId="13" xfId="145" applyNumberFormat="1" applyFont="1" applyFill="1" applyBorder="1" applyProtection="1"/>
    <xf numFmtId="175" fontId="74" fillId="44" borderId="62" xfId="66" applyFont="1" applyFill="1" applyBorder="1" applyProtection="1"/>
    <xf numFmtId="175" fontId="71" fillId="44" borderId="40" xfId="66" applyFont="1" applyFill="1" applyBorder="1" applyAlignment="1" applyProtection="1">
      <alignment horizontal="center" wrapText="1"/>
    </xf>
    <xf numFmtId="175" fontId="71" fillId="44" borderId="63" xfId="66" applyFont="1" applyFill="1" applyBorder="1" applyAlignment="1" applyProtection="1">
      <alignment horizontal="center" wrapText="1"/>
    </xf>
    <xf numFmtId="175" fontId="71" fillId="0" borderId="63" xfId="66" applyFont="1" applyFill="1" applyBorder="1" applyAlignment="1" applyProtection="1">
      <alignment horizontal="center" wrapText="1"/>
    </xf>
    <xf numFmtId="164" fontId="74" fillId="0" borderId="63" xfId="66" applyNumberFormat="1" applyFont="1" applyFill="1" applyBorder="1" applyProtection="1"/>
    <xf numFmtId="164" fontId="71" fillId="0" borderId="40" xfId="66" applyNumberFormat="1" applyFont="1" applyFill="1" applyBorder="1" applyAlignment="1" applyProtection="1">
      <alignment horizontal="right"/>
    </xf>
    <xf numFmtId="164" fontId="71" fillId="0" borderId="40" xfId="66" applyNumberFormat="1" applyFont="1" applyFill="1" applyBorder="1" applyProtection="1"/>
    <xf numFmtId="164" fontId="71" fillId="44" borderId="40" xfId="66" applyNumberFormat="1" applyFont="1" applyFill="1" applyBorder="1" applyProtection="1"/>
    <xf numFmtId="164" fontId="71" fillId="0" borderId="64" xfId="66" applyNumberFormat="1" applyFont="1" applyFill="1" applyBorder="1" applyAlignment="1" applyProtection="1">
      <alignment horizontal="right"/>
    </xf>
    <xf numFmtId="40" fontId="12" fillId="0" borderId="24" xfId="0" applyNumberFormat="1" applyFont="1" applyFill="1" applyBorder="1" applyAlignment="1" applyProtection="1">
      <alignment horizontal="right"/>
    </xf>
    <xf numFmtId="40" fontId="12" fillId="0" borderId="25" xfId="0" applyNumberFormat="1" applyFont="1" applyFill="1" applyBorder="1" applyAlignment="1" applyProtection="1">
      <alignment horizontal="right"/>
    </xf>
    <xf numFmtId="6" fontId="12" fillId="49" borderId="0" xfId="66" applyNumberFormat="1" applyFill="1" applyProtection="1">
      <protection locked="0"/>
    </xf>
    <xf numFmtId="6" fontId="12" fillId="0" borderId="11" xfId="66" applyNumberFormat="1" applyFill="1" applyBorder="1" applyAlignment="1" applyProtection="1">
      <alignment horizontal="center"/>
    </xf>
    <xf numFmtId="6" fontId="12" fillId="0" borderId="20" xfId="66" applyNumberFormat="1" applyFont="1" applyFill="1" applyBorder="1" applyAlignment="1" applyProtection="1">
      <alignment horizontal="center"/>
    </xf>
    <xf numFmtId="6" fontId="12" fillId="0" borderId="17" xfId="66" applyNumberFormat="1" applyFill="1" applyBorder="1" applyAlignment="1" applyProtection="1">
      <alignment horizontal="center"/>
    </xf>
    <xf numFmtId="175" fontId="12" fillId="0" borderId="0" xfId="66" applyAlignment="1" applyProtection="1">
      <alignment horizontal="center"/>
      <protection locked="0"/>
    </xf>
    <xf numFmtId="6" fontId="12" fillId="0" borderId="33" xfId="66" applyNumberFormat="1" applyFill="1" applyBorder="1" applyAlignment="1" applyProtection="1">
      <alignment horizontal="center"/>
    </xf>
    <xf numFmtId="6" fontId="12" fillId="0" borderId="13" xfId="66" applyNumberFormat="1" applyFill="1" applyBorder="1" applyAlignment="1" applyProtection="1">
      <alignment horizontal="center"/>
    </xf>
    <xf numFmtId="175" fontId="12" fillId="0" borderId="19" xfId="66" applyBorder="1" applyAlignment="1" applyProtection="1">
      <alignment horizontal="center"/>
      <protection locked="0"/>
    </xf>
    <xf numFmtId="6" fontId="12" fillId="0" borderId="23" xfId="66" applyNumberFormat="1" applyFill="1" applyBorder="1" applyAlignment="1" applyProtection="1">
      <alignment horizontal="center"/>
    </xf>
    <xf numFmtId="175" fontId="63" fillId="44" borderId="0" xfId="66" applyFont="1" applyFill="1" applyBorder="1" applyProtection="1"/>
    <xf numFmtId="43" fontId="12" fillId="43" borderId="42" xfId="46" quotePrefix="1" applyFont="1" applyFill="1" applyBorder="1" applyAlignment="1" applyProtection="1"/>
    <xf numFmtId="165" fontId="12" fillId="0" borderId="24" xfId="0" applyNumberFormat="1" applyFont="1" applyFill="1" applyBorder="1" applyAlignment="1" applyProtection="1"/>
    <xf numFmtId="165" fontId="12" fillId="0" borderId="25" xfId="0" applyNumberFormat="1" applyFont="1" applyFill="1" applyBorder="1" applyAlignment="1" applyProtection="1"/>
    <xf numFmtId="165" fontId="12" fillId="0" borderId="30" xfId="0" applyNumberFormat="1" applyFont="1" applyBorder="1" applyAlignment="1" applyProtection="1"/>
    <xf numFmtId="165" fontId="12" fillId="0" borderId="32" xfId="0" applyNumberFormat="1" applyFont="1" applyBorder="1" applyAlignment="1" applyProtection="1"/>
    <xf numFmtId="175" fontId="74" fillId="0" borderId="15" xfId="66" applyFont="1" applyFill="1" applyBorder="1" applyProtection="1"/>
    <xf numFmtId="175" fontId="71" fillId="0" borderId="13" xfId="66" applyFont="1" applyFill="1" applyBorder="1" applyAlignment="1" applyProtection="1">
      <alignment horizontal="center"/>
    </xf>
    <xf numFmtId="175" fontId="74" fillId="0" borderId="13" xfId="66" applyFont="1" applyFill="1" applyBorder="1" applyProtection="1"/>
    <xf numFmtId="175" fontId="74" fillId="0" borderId="34" xfId="66" applyFont="1" applyFill="1" applyBorder="1" applyProtection="1"/>
    <xf numFmtId="2" fontId="12" fillId="0" borderId="11" xfId="0" applyNumberFormat="1" applyFont="1" applyFill="1" applyBorder="1" applyAlignment="1" applyProtection="1">
      <alignment horizontal="right"/>
    </xf>
    <xf numFmtId="2" fontId="48" fillId="0" borderId="11" xfId="0" applyNumberFormat="1" applyFont="1" applyFill="1" applyBorder="1" applyAlignment="1" applyProtection="1"/>
    <xf numFmtId="2" fontId="48" fillId="0" borderId="11" xfId="0" applyNumberFormat="1" applyFont="1" applyFill="1" applyBorder="1" applyAlignment="1" applyProtection="1">
      <protection locked="0"/>
    </xf>
    <xf numFmtId="2" fontId="12" fillId="0" borderId="11" xfId="0" applyNumberFormat="1" applyFont="1" applyFill="1" applyBorder="1" applyAlignment="1" applyProtection="1"/>
    <xf numFmtId="2" fontId="12" fillId="0" borderId="11" xfId="0" applyNumberFormat="1" applyFont="1" applyFill="1" applyBorder="1" applyAlignment="1" applyProtection="1">
      <alignment horizontal="right"/>
      <protection locked="0"/>
    </xf>
    <xf numFmtId="2" fontId="48" fillId="49" borderId="11" xfId="0" applyNumberFormat="1" applyFont="1" applyFill="1" applyBorder="1" applyAlignment="1" applyProtection="1">
      <alignment horizontal="right"/>
    </xf>
    <xf numFmtId="2" fontId="48" fillId="49" borderId="11" xfId="0" applyNumberFormat="1" applyFont="1" applyFill="1" applyBorder="1" applyAlignment="1" applyProtection="1">
      <alignment horizontal="right"/>
      <protection locked="0"/>
    </xf>
    <xf numFmtId="2" fontId="14" fillId="49" borderId="11" xfId="0" applyNumberFormat="1" applyFont="1" applyFill="1" applyBorder="1" applyAlignment="1" applyProtection="1">
      <alignment horizontal="right"/>
    </xf>
    <xf numFmtId="2" fontId="14" fillId="49" borderId="11" xfId="0" applyNumberFormat="1" applyFont="1" applyFill="1" applyBorder="1" applyAlignment="1" applyProtection="1">
      <alignment horizontal="right"/>
      <protection locked="0"/>
    </xf>
    <xf numFmtId="2" fontId="14" fillId="49" borderId="11" xfId="0" applyNumberFormat="1" applyFont="1" applyFill="1" applyBorder="1" applyAlignment="1" applyProtection="1"/>
    <xf numFmtId="2" fontId="14" fillId="49" borderId="11" xfId="0" applyNumberFormat="1" applyFont="1" applyFill="1" applyBorder="1" applyAlignment="1" applyProtection="1">
      <protection locked="0"/>
    </xf>
    <xf numFmtId="2" fontId="58" fillId="0" borderId="11" xfId="0" applyNumberFormat="1" applyFont="1" applyFill="1" applyBorder="1" applyAlignment="1" applyProtection="1">
      <alignment horizontal="right"/>
    </xf>
    <xf numFmtId="2" fontId="58" fillId="49" borderId="11" xfId="0" applyNumberFormat="1" applyFont="1" applyFill="1" applyBorder="1" applyAlignment="1" applyProtection="1">
      <alignment horizontal="right"/>
    </xf>
    <xf numFmtId="2" fontId="58" fillId="0" borderId="11" xfId="0" applyNumberFormat="1" applyFont="1" applyFill="1" applyBorder="1" applyAlignment="1" applyProtection="1">
      <alignment horizontal="right"/>
      <protection locked="0"/>
    </xf>
    <xf numFmtId="2" fontId="58" fillId="0" borderId="13" xfId="0" applyNumberFormat="1" applyFont="1" applyFill="1" applyBorder="1" applyAlignment="1" applyProtection="1">
      <alignment horizontal="right"/>
    </xf>
    <xf numFmtId="2" fontId="58" fillId="0" borderId="13" xfId="0" applyNumberFormat="1" applyFont="1" applyFill="1" applyBorder="1" applyAlignment="1" applyProtection="1">
      <alignment horizontal="right"/>
      <protection locked="0"/>
    </xf>
    <xf numFmtId="2" fontId="58" fillId="49" borderId="13" xfId="0" applyNumberFormat="1" applyFont="1" applyFill="1" applyBorder="1" applyAlignment="1" applyProtection="1">
      <alignment horizontal="right"/>
    </xf>
    <xf numFmtId="2" fontId="12" fillId="0" borderId="13" xfId="0" applyNumberFormat="1" applyFont="1" applyFill="1" applyBorder="1" applyAlignment="1" applyProtection="1">
      <alignment horizontal="right"/>
    </xf>
    <xf numFmtId="2" fontId="12" fillId="0" borderId="13" xfId="0" applyNumberFormat="1" applyFont="1" applyFill="1" applyBorder="1" applyAlignment="1" applyProtection="1">
      <alignment horizontal="right"/>
      <protection locked="0"/>
    </xf>
    <xf numFmtId="40" fontId="12" fillId="0" borderId="24" xfId="0" applyNumberFormat="1" applyFont="1" applyFill="1" applyBorder="1" applyAlignment="1" applyProtection="1"/>
    <xf numFmtId="40" fontId="12" fillId="0" borderId="25" xfId="0" applyNumberFormat="1" applyFont="1" applyFill="1" applyBorder="1" applyAlignment="1" applyProtection="1"/>
    <xf numFmtId="175" fontId="13" fillId="0" borderId="14" xfId="66" applyFont="1" applyFill="1" applyBorder="1" applyAlignment="1" applyProtection="1">
      <alignment horizontal="right"/>
      <protection locked="0"/>
    </xf>
    <xf numFmtId="175" fontId="13" fillId="0" borderId="14" xfId="66" quotePrefix="1" applyFont="1" applyFill="1" applyBorder="1" applyAlignment="1" applyProtection="1">
      <alignment horizontal="right"/>
      <protection locked="0"/>
    </xf>
    <xf numFmtId="6" fontId="12" fillId="0" borderId="17" xfId="66" applyNumberFormat="1" applyFill="1" applyBorder="1" applyAlignment="1" applyProtection="1">
      <alignment horizontal="center"/>
      <protection locked="0"/>
    </xf>
    <xf numFmtId="6" fontId="12" fillId="0" borderId="22" xfId="66" applyNumberFormat="1" applyFill="1" applyBorder="1" applyAlignment="1" applyProtection="1">
      <alignment horizontal="right"/>
    </xf>
    <xf numFmtId="6" fontId="12" fillId="0" borderId="17" xfId="66" applyNumberFormat="1" applyFill="1" applyBorder="1" applyAlignment="1" applyProtection="1">
      <alignment horizontal="right"/>
    </xf>
    <xf numFmtId="6" fontId="12" fillId="0" borderId="20" xfId="66" applyNumberFormat="1" applyFont="1" applyFill="1" applyBorder="1" applyAlignment="1" applyProtection="1">
      <alignment horizontal="right"/>
    </xf>
    <xf numFmtId="6" fontId="12" fillId="0" borderId="17" xfId="66" applyNumberFormat="1" applyFont="1" applyFill="1" applyBorder="1" applyAlignment="1" applyProtection="1">
      <alignment horizontal="right"/>
    </xf>
    <xf numFmtId="6" fontId="12" fillId="0" borderId="33" xfId="66" applyNumberFormat="1" applyFill="1" applyBorder="1" applyAlignment="1" applyProtection="1">
      <alignment horizontal="right"/>
    </xf>
    <xf numFmtId="6" fontId="12" fillId="0" borderId="0" xfId="66" applyNumberFormat="1" applyFill="1" applyBorder="1" applyAlignment="1" applyProtection="1">
      <alignment horizontal="right"/>
    </xf>
    <xf numFmtId="6" fontId="12" fillId="0" borderId="0" xfId="66" applyNumberFormat="1" applyFill="1" applyBorder="1" applyAlignment="1" applyProtection="1">
      <alignment horizontal="right"/>
      <protection locked="0"/>
    </xf>
    <xf numFmtId="6" fontId="12" fillId="0" borderId="18" xfId="66" applyNumberFormat="1" applyFont="1" applyFill="1" applyBorder="1" applyAlignment="1" applyProtection="1">
      <alignment horizontal="right"/>
    </xf>
    <xf numFmtId="6" fontId="12" fillId="0" borderId="0" xfId="66" applyNumberFormat="1" applyFont="1" applyFill="1" applyBorder="1" applyAlignment="1" applyProtection="1">
      <alignment horizontal="right"/>
    </xf>
    <xf numFmtId="6" fontId="12" fillId="0" borderId="24" xfId="66" applyNumberFormat="1" applyFill="1" applyBorder="1" applyAlignment="1" applyProtection="1">
      <alignment horizontal="right"/>
    </xf>
    <xf numFmtId="6" fontId="51" fillId="0" borderId="0" xfId="520" applyNumberFormat="1" applyFont="1" applyFill="1" applyBorder="1"/>
    <xf numFmtId="6" fontId="72" fillId="0" borderId="0" xfId="520" applyNumberFormat="1" applyFont="1" applyFill="1" applyBorder="1"/>
    <xf numFmtId="6" fontId="51" fillId="48" borderId="18" xfId="520" applyNumberFormat="1" applyFont="1" applyFill="1" applyBorder="1"/>
    <xf numFmtId="6" fontId="51" fillId="0" borderId="14" xfId="520" applyNumberFormat="1" applyFont="1" applyFill="1" applyBorder="1"/>
    <xf numFmtId="6" fontId="51" fillId="46" borderId="18" xfId="520" applyNumberFormat="1" applyFont="1" applyFill="1" applyBorder="1"/>
    <xf numFmtId="0" fontId="51" fillId="0" borderId="27" xfId="520" applyFont="1" applyFill="1" applyBorder="1"/>
    <xf numFmtId="8" fontId="74" fillId="0" borderId="0" xfId="66" applyNumberFormat="1" applyFont="1" applyFill="1" applyBorder="1" applyProtection="1"/>
    <xf numFmtId="175" fontId="87" fillId="0" borderId="0" xfId="528"/>
    <xf numFmtId="175" fontId="12" fillId="49" borderId="11" xfId="66" applyFont="1" applyFill="1" applyBorder="1" applyAlignment="1" applyProtection="1">
      <alignment horizontal="right"/>
      <protection locked="0"/>
    </xf>
    <xf numFmtId="171" fontId="12" fillId="49" borderId="11" xfId="66" applyNumberFormat="1" applyFont="1" applyFill="1" applyBorder="1" applyAlignment="1" applyProtection="1">
      <alignment horizontal="center"/>
      <protection locked="0"/>
    </xf>
    <xf numFmtId="175" fontId="12" fillId="49" borderId="11" xfId="66" quotePrefix="1" applyFont="1" applyFill="1" applyBorder="1" applyAlignment="1" applyProtection="1">
      <alignment horizontal="center"/>
      <protection locked="0"/>
    </xf>
    <xf numFmtId="175" fontId="12" fillId="49" borderId="11" xfId="66" applyFont="1" applyFill="1" applyBorder="1" applyAlignment="1" applyProtection="1">
      <alignment horizontal="center"/>
      <protection locked="0"/>
    </xf>
    <xf numFmtId="175" fontId="12" fillId="49" borderId="0" xfId="66" applyFont="1" applyFill="1" applyBorder="1" applyAlignment="1" applyProtection="1">
      <alignment horizontal="right"/>
      <protection locked="0"/>
    </xf>
    <xf numFmtId="175" fontId="13" fillId="49" borderId="0" xfId="66" applyFont="1" applyFill="1" applyBorder="1" applyAlignment="1" applyProtection="1">
      <alignment horizontal="center"/>
      <protection locked="0"/>
    </xf>
    <xf numFmtId="171" fontId="12" fillId="49" borderId="0" xfId="66" applyNumberFormat="1" applyFont="1" applyFill="1" applyBorder="1" applyAlignment="1" applyProtection="1">
      <alignment horizontal="center"/>
      <protection locked="0"/>
    </xf>
    <xf numFmtId="175" fontId="12" fillId="49" borderId="0" xfId="66" applyFont="1" applyFill="1" applyBorder="1" applyAlignment="1" applyProtection="1">
      <alignment horizontal="center"/>
      <protection locked="0"/>
    </xf>
    <xf numFmtId="170" fontId="12" fillId="49" borderId="0" xfId="268" applyNumberFormat="1" applyFont="1" applyFill="1" applyBorder="1" applyAlignment="1" applyProtection="1">
      <alignment horizontal="center"/>
      <protection locked="0"/>
    </xf>
    <xf numFmtId="175" fontId="12" fillId="49" borderId="0" xfId="66" quotePrefix="1" applyFont="1" applyFill="1" applyBorder="1" applyAlignment="1" applyProtection="1">
      <alignment horizontal="center"/>
      <protection locked="0"/>
    </xf>
    <xf numFmtId="175" fontId="13" fillId="49" borderId="0" xfId="528" applyFont="1" applyFill="1" applyAlignment="1">
      <alignment vertical="center"/>
    </xf>
    <xf numFmtId="175" fontId="13" fillId="49" borderId="0" xfId="66" applyFont="1" applyFill="1" applyBorder="1" applyAlignment="1" applyProtection="1">
      <alignment horizontal="left"/>
      <protection locked="0"/>
    </xf>
    <xf numFmtId="175" fontId="56" fillId="49" borderId="0" xfId="66" quotePrefix="1" applyFont="1" applyFill="1" applyBorder="1" applyAlignment="1" applyProtection="1">
      <alignment horizontal="left"/>
      <protection locked="0"/>
    </xf>
    <xf numFmtId="175" fontId="13" fillId="49" borderId="11" xfId="66" quotePrefix="1" applyFont="1" applyFill="1" applyBorder="1" applyAlignment="1" applyProtection="1">
      <alignment horizontal="center"/>
      <protection locked="0"/>
    </xf>
    <xf numFmtId="39" fontId="12" fillId="49" borderId="11" xfId="381" applyNumberFormat="1" applyFont="1" applyFill="1" applyBorder="1" applyAlignment="1" applyProtection="1">
      <alignment horizontal="center"/>
      <protection locked="0"/>
    </xf>
    <xf numFmtId="1" fontId="12" fillId="49" borderId="11" xfId="66" applyNumberFormat="1" applyFont="1" applyFill="1" applyBorder="1" applyAlignment="1" applyProtection="1">
      <alignment horizontal="center"/>
      <protection locked="0"/>
    </xf>
    <xf numFmtId="1" fontId="12" fillId="49" borderId="11" xfId="353" applyNumberFormat="1" applyFill="1" applyBorder="1" applyAlignment="1" applyProtection="1">
      <alignment horizontal="center"/>
      <protection locked="0"/>
    </xf>
    <xf numFmtId="172" fontId="12" fillId="49" borderId="11" xfId="66" applyNumberFormat="1" applyFont="1" applyFill="1" applyBorder="1" applyAlignment="1" applyProtection="1">
      <alignment horizontal="center"/>
      <protection locked="0"/>
    </xf>
    <xf numFmtId="0" fontId="86" fillId="0" borderId="11" xfId="623" applyFont="1" applyBorder="1" applyAlignment="1" applyProtection="1">
      <alignment horizontal="center"/>
      <protection locked="0"/>
    </xf>
    <xf numFmtId="175" fontId="12" fillId="49" borderId="11" xfId="66" applyFont="1" applyFill="1" applyBorder="1" applyAlignment="1" applyProtection="1">
      <alignment horizontal="left"/>
      <protection locked="0"/>
    </xf>
    <xf numFmtId="0" fontId="12" fillId="0" borderId="11" xfId="520" applyFont="1" applyFill="1" applyBorder="1" applyAlignment="1" applyProtection="1">
      <alignment horizontal="left"/>
      <protection locked="0"/>
    </xf>
    <xf numFmtId="175" fontId="64" fillId="0" borderId="0" xfId="66" quotePrefix="1" applyFont="1" applyFill="1" applyBorder="1" applyProtection="1">
      <protection locked="0"/>
    </xf>
    <xf numFmtId="175" fontId="12" fillId="0" borderId="0" xfId="66" applyAlignment="1" applyProtection="1">
      <alignment wrapText="1"/>
    </xf>
    <xf numFmtId="175" fontId="77" fillId="49" borderId="0" xfId="66" applyFont="1" applyFill="1" applyProtection="1">
      <protection locked="0"/>
    </xf>
    <xf numFmtId="175" fontId="13" fillId="0" borderId="47" xfId="66" applyFont="1" applyBorder="1" applyAlignment="1" applyProtection="1">
      <alignment horizontal="left"/>
    </xf>
    <xf numFmtId="43" fontId="12" fillId="49" borderId="0" xfId="46" quotePrefix="1" applyFont="1" applyFill="1" applyBorder="1" applyAlignment="1" applyProtection="1">
      <alignment horizontal="left"/>
    </xf>
    <xf numFmtId="0" fontId="51" fillId="0" borderId="0" xfId="520" applyFont="1" applyFill="1" applyBorder="1"/>
    <xf numFmtId="0" fontId="12" fillId="0" borderId="0" xfId="522"/>
    <xf numFmtId="0" fontId="51" fillId="0" borderId="0" xfId="520" applyFont="1"/>
    <xf numFmtId="0" fontId="71" fillId="0" borderId="0" xfId="522" applyFont="1" applyAlignment="1" applyProtection="1">
      <alignment horizontal="center"/>
      <protection locked="0"/>
    </xf>
    <xf numFmtId="0" fontId="51" fillId="49" borderId="0" xfId="520" applyFont="1" applyFill="1" applyBorder="1"/>
    <xf numFmtId="17" fontId="71" fillId="49" borderId="0" xfId="522" quotePrefix="1" applyNumberFormat="1" applyFont="1" applyFill="1" applyAlignment="1" applyProtection="1">
      <alignment horizontal="center"/>
      <protection locked="0"/>
    </xf>
    <xf numFmtId="0" fontId="72" fillId="0" borderId="42" xfId="520" applyFont="1" applyFill="1" applyBorder="1" applyAlignment="1"/>
    <xf numFmtId="0" fontId="72" fillId="46" borderId="20" xfId="520" applyFont="1" applyFill="1" applyBorder="1" applyAlignment="1"/>
    <xf numFmtId="0" fontId="72" fillId="46" borderId="18" xfId="520" applyFont="1" applyFill="1" applyBorder="1" applyAlignment="1"/>
    <xf numFmtId="0" fontId="72" fillId="46" borderId="19" xfId="520" applyFont="1" applyFill="1" applyBorder="1" applyAlignment="1"/>
    <xf numFmtId="0" fontId="51" fillId="0" borderId="27" xfId="520" applyFont="1" applyFill="1" applyBorder="1" applyAlignment="1">
      <alignment horizontal="center" vertical="center"/>
    </xf>
    <xf numFmtId="0" fontId="51" fillId="0" borderId="0" xfId="520" applyFont="1" applyFill="1"/>
    <xf numFmtId="0" fontId="72" fillId="0" borderId="16" xfId="520" applyFont="1" applyFill="1" applyBorder="1" applyAlignment="1"/>
    <xf numFmtId="0" fontId="72" fillId="0" borderId="21" xfId="520" applyFont="1" applyFill="1" applyBorder="1" applyAlignment="1">
      <alignment horizontal="center"/>
    </xf>
    <xf numFmtId="0" fontId="72" fillId="0" borderId="14" xfId="520" applyFont="1" applyFill="1" applyBorder="1" applyAlignment="1">
      <alignment horizontal="center"/>
    </xf>
    <xf numFmtId="0" fontId="72" fillId="0" borderId="16" xfId="520" applyFont="1" applyFill="1" applyBorder="1" applyAlignment="1">
      <alignment horizontal="center"/>
    </xf>
    <xf numFmtId="0" fontId="72" fillId="0" borderId="14" xfId="520" applyFont="1" applyFill="1" applyBorder="1" applyAlignment="1">
      <alignment horizontal="center" vertical="center" wrapText="1"/>
    </xf>
    <xf numFmtId="0" fontId="72" fillId="0" borderId="18" xfId="520" applyFont="1" applyFill="1" applyBorder="1" applyAlignment="1">
      <alignment wrapText="1"/>
    </xf>
    <xf numFmtId="6" fontId="51" fillId="0" borderId="18" xfId="520" applyNumberFormat="1" applyFont="1" applyFill="1" applyBorder="1"/>
    <xf numFmtId="0" fontId="72" fillId="0" borderId="18" xfId="520" applyFont="1" applyFill="1" applyBorder="1" applyAlignment="1">
      <alignment horizontal="center" wrapText="1"/>
    </xf>
    <xf numFmtId="0" fontId="51" fillId="0" borderId="0" xfId="520" applyFont="1" applyFill="1" applyBorder="1" applyAlignment="1">
      <alignment horizontal="left" indent="2"/>
    </xf>
    <xf numFmtId="0" fontId="72" fillId="46" borderId="20" xfId="520" applyFont="1" applyFill="1" applyBorder="1"/>
    <xf numFmtId="6" fontId="72" fillId="46" borderId="18" xfId="520" applyNumberFormat="1" applyFont="1" applyFill="1" applyBorder="1"/>
    <xf numFmtId="0" fontId="51" fillId="0" borderId="0" xfId="520" applyFont="1" applyBorder="1"/>
    <xf numFmtId="0" fontId="72" fillId="0" borderId="0" xfId="520" applyFont="1" applyBorder="1"/>
    <xf numFmtId="0" fontId="51" fillId="0" borderId="0" xfId="520" applyFont="1" applyBorder="1" applyAlignment="1">
      <alignment horizontal="left" indent="2"/>
    </xf>
    <xf numFmtId="0" fontId="51" fillId="47" borderId="0" xfId="520" applyFont="1" applyFill="1" applyBorder="1"/>
    <xf numFmtId="6" fontId="51" fillId="47" borderId="0" xfId="520" applyNumberFormat="1" applyFont="1" applyFill="1" applyBorder="1"/>
    <xf numFmtId="0" fontId="72" fillId="0" borderId="14" xfId="520" applyFont="1" applyFill="1" applyBorder="1" applyAlignment="1">
      <alignment wrapText="1"/>
    </xf>
    <xf numFmtId="0" fontId="51" fillId="0" borderId="14" xfId="520" applyFont="1" applyBorder="1"/>
    <xf numFmtId="0" fontId="51" fillId="0" borderId="14" xfId="520" applyFont="1" applyFill="1" applyBorder="1"/>
    <xf numFmtId="0" fontId="51" fillId="0" borderId="0" xfId="520" applyFont="1" applyFill="1" applyBorder="1" applyAlignment="1">
      <alignment horizontal="left" wrapText="1" indent="2"/>
    </xf>
    <xf numFmtId="0" fontId="51" fillId="0" borderId="0" xfId="520" applyFont="1" applyFill="1" applyAlignment="1">
      <alignment horizontal="left" indent="2"/>
    </xf>
    <xf numFmtId="0" fontId="72" fillId="0" borderId="0" xfId="520" applyFont="1" applyFill="1" applyBorder="1"/>
    <xf numFmtId="0" fontId="72" fillId="0" borderId="0" xfId="520" applyFont="1" applyFill="1" applyBorder="1" applyAlignment="1">
      <alignment wrapText="1"/>
    </xf>
    <xf numFmtId="0" fontId="72" fillId="48" borderId="18" xfId="520" applyFont="1" applyFill="1" applyBorder="1"/>
    <xf numFmtId="0" fontId="51" fillId="48" borderId="0" xfId="520" applyFont="1" applyFill="1" applyBorder="1"/>
    <xf numFmtId="0" fontId="72" fillId="0" borderId="14" xfId="520" applyFont="1" applyFill="1" applyBorder="1"/>
    <xf numFmtId="0" fontId="72" fillId="46" borderId="18" xfId="520" applyFont="1" applyFill="1" applyBorder="1"/>
    <xf numFmtId="0" fontId="51" fillId="46" borderId="18" xfId="520" applyFont="1" applyFill="1" applyBorder="1"/>
    <xf numFmtId="0" fontId="72" fillId="0" borderId="27" xfId="520" applyFont="1" applyFill="1" applyBorder="1"/>
    <xf numFmtId="0" fontId="51" fillId="46" borderId="0" xfId="520" applyFont="1" applyFill="1" applyBorder="1"/>
    <xf numFmtId="0" fontId="85" fillId="0" borderId="0" xfId="520" applyFont="1" applyFill="1" applyBorder="1"/>
    <xf numFmtId="0" fontId="50" fillId="0" borderId="0" xfId="520" applyFont="1" applyFill="1" applyBorder="1" applyAlignment="1">
      <alignment horizontal="left" vertical="top"/>
    </xf>
    <xf numFmtId="0" fontId="51" fillId="0" borderId="0" xfId="520" applyFont="1" applyFill="1" applyBorder="1" applyAlignment="1">
      <alignment horizontal="left" vertical="top"/>
    </xf>
    <xf numFmtId="0" fontId="51" fillId="0" borderId="0" xfId="520" applyFont="1" applyFill="1" applyBorder="1" applyAlignment="1">
      <alignment vertical="top" wrapText="1"/>
    </xf>
    <xf numFmtId="6" fontId="51" fillId="0" borderId="0" xfId="520" applyNumberFormat="1" applyFont="1" applyFill="1" applyBorder="1" applyAlignment="1">
      <alignment horizontal="right"/>
    </xf>
    <xf numFmtId="6" fontId="51" fillId="0" borderId="0" xfId="520" applyNumberFormat="1" applyFont="1" applyBorder="1"/>
    <xf numFmtId="168" fontId="51" fillId="0" borderId="0" xfId="520" applyNumberFormat="1" applyFont="1" applyBorder="1"/>
    <xf numFmtId="175" fontId="12" fillId="0" borderId="0" xfId="0" applyFont="1" applyAlignment="1">
      <alignment vertical="center"/>
    </xf>
    <xf numFmtId="175" fontId="90" fillId="0" borderId="0" xfId="0" applyFont="1" applyAlignment="1">
      <alignment vertical="center"/>
    </xf>
    <xf numFmtId="175" fontId="91" fillId="0" borderId="0" xfId="0" applyFont="1" applyAlignment="1">
      <alignment vertical="center"/>
    </xf>
    <xf numFmtId="175" fontId="89" fillId="49" borderId="0" xfId="0" applyFont="1" applyFill="1" applyAlignment="1">
      <alignment vertical="center"/>
    </xf>
    <xf numFmtId="6" fontId="12" fillId="49" borderId="0" xfId="66" applyNumberFormat="1" applyFill="1" applyBorder="1" applyAlignment="1" applyProtection="1">
      <alignment horizontal="right"/>
      <protection locked="0"/>
    </xf>
    <xf numFmtId="168" fontId="12" fillId="49" borderId="0" xfId="50" applyNumberFormat="1" applyFill="1" applyProtection="1">
      <protection locked="0"/>
    </xf>
    <xf numFmtId="4" fontId="12" fillId="0" borderId="30" xfId="0" applyNumberFormat="1" applyFont="1" applyFill="1" applyBorder="1" applyAlignment="1" applyProtection="1">
      <alignment horizontal="right"/>
    </xf>
    <xf numFmtId="44" fontId="74" fillId="49" borderId="0" xfId="50" applyFont="1" applyFill="1" applyBorder="1" applyProtection="1"/>
    <xf numFmtId="175" fontId="92" fillId="49" borderId="0" xfId="66" quotePrefix="1" applyFont="1" applyFill="1" applyProtection="1">
      <protection locked="0"/>
    </xf>
    <xf numFmtId="175" fontId="14" fillId="0" borderId="0" xfId="67" applyFont="1" applyProtection="1"/>
    <xf numFmtId="175" fontId="14" fillId="0" borderId="0" xfId="67" applyProtection="1"/>
    <xf numFmtId="175" fontId="33" fillId="0" borderId="0" xfId="67" applyFont="1" applyProtection="1"/>
    <xf numFmtId="175" fontId="14" fillId="0" borderId="0" xfId="67" applyFont="1" applyProtection="1"/>
    <xf numFmtId="175" fontId="14" fillId="0" borderId="0" xfId="67" applyProtection="1"/>
    <xf numFmtId="175" fontId="93" fillId="49" borderId="0" xfId="66" applyFont="1" applyFill="1" applyProtection="1">
      <protection locked="0"/>
    </xf>
    <xf numFmtId="175" fontId="92" fillId="0" borderId="0" xfId="66" quotePrefix="1" applyFont="1" applyFill="1" applyProtection="1">
      <protection locked="0"/>
    </xf>
    <xf numFmtId="0" fontId="72" fillId="46" borderId="0" xfId="520" applyFont="1" applyFill="1" applyBorder="1"/>
    <xf numFmtId="6" fontId="51" fillId="46" borderId="0" xfId="520" applyNumberFormat="1" applyFont="1" applyFill="1" applyBorder="1"/>
    <xf numFmtId="6" fontId="51" fillId="49" borderId="0" xfId="520" applyNumberFormat="1" applyFont="1" applyFill="1" applyBorder="1"/>
    <xf numFmtId="0" fontId="51" fillId="49" borderId="0" xfId="520" applyFont="1" applyFill="1" applyBorder="1" applyAlignment="1">
      <alignment horizontal="left" vertical="top"/>
    </xf>
    <xf numFmtId="0" fontId="50" fillId="49" borderId="0" xfId="520" applyFont="1" applyFill="1" applyBorder="1" applyAlignment="1">
      <alignment horizontal="left" vertical="top"/>
    </xf>
    <xf numFmtId="0" fontId="51" fillId="49" borderId="0" xfId="520" applyFont="1" applyFill="1" applyBorder="1" applyAlignment="1">
      <alignment horizontal="left" vertical="top" wrapText="1"/>
    </xf>
    <xf numFmtId="175" fontId="14" fillId="0" borderId="0" xfId="0" quotePrefix="1" applyFont="1" applyAlignment="1" applyProtection="1">
      <alignment vertical="top" wrapText="1"/>
      <protection locked="0"/>
    </xf>
    <xf numFmtId="175" fontId="14" fillId="0" borderId="0" xfId="0" applyFont="1" applyProtection="1">
      <protection locked="0"/>
    </xf>
    <xf numFmtId="175" fontId="13" fillId="0" borderId="11" xfId="0" applyFont="1" applyFill="1" applyBorder="1" applyAlignment="1" applyProtection="1">
      <alignment horizontal="center"/>
    </xf>
    <xf numFmtId="175" fontId="33" fillId="0" borderId="15" xfId="0" applyFont="1" applyFill="1" applyBorder="1" applyAlignment="1" applyProtection="1">
      <alignment horizontal="center" wrapText="1"/>
    </xf>
    <xf numFmtId="175" fontId="53" fillId="0" borderId="34" xfId="0" applyFont="1" applyFill="1" applyBorder="1" applyAlignment="1" applyProtection="1">
      <alignment horizontal="center" wrapText="1"/>
    </xf>
    <xf numFmtId="175" fontId="12" fillId="0" borderId="0" xfId="0" quotePrefix="1" applyFont="1" applyFill="1" applyBorder="1" applyAlignment="1" applyProtection="1">
      <alignment vertical="top" wrapText="1"/>
    </xf>
    <xf numFmtId="175" fontId="12" fillId="0" borderId="0" xfId="0" applyFont="1" applyFill="1" applyBorder="1" applyAlignment="1" applyProtection="1">
      <alignment vertical="top" wrapText="1"/>
    </xf>
    <xf numFmtId="175" fontId="12" fillId="0" borderId="0" xfId="0" applyFont="1" applyFill="1" applyAlignment="1" applyProtection="1">
      <alignment vertical="top" wrapText="1"/>
    </xf>
    <xf numFmtId="175" fontId="12" fillId="0" borderId="0" xfId="0" quotePrefix="1" applyFont="1" applyFill="1" applyAlignment="1" applyProtection="1">
      <alignment wrapText="1"/>
    </xf>
    <xf numFmtId="175" fontId="12" fillId="49" borderId="0" xfId="0" quotePrefix="1" applyFont="1" applyFill="1" applyBorder="1" applyAlignment="1" applyProtection="1">
      <alignment vertical="top" wrapText="1"/>
    </xf>
    <xf numFmtId="175" fontId="12" fillId="49" borderId="0" xfId="0" applyFont="1" applyFill="1" applyBorder="1" applyAlignment="1" applyProtection="1">
      <alignment vertical="top" wrapText="1"/>
    </xf>
    <xf numFmtId="175" fontId="12" fillId="49" borderId="0" xfId="0" applyFont="1" applyFill="1" applyAlignment="1" applyProtection="1">
      <alignment vertical="top" wrapText="1"/>
    </xf>
    <xf numFmtId="175" fontId="33" fillId="49" borderId="15" xfId="0" applyFont="1" applyFill="1" applyBorder="1" applyAlignment="1" applyProtection="1">
      <alignment horizontal="center" wrapText="1"/>
    </xf>
    <xf numFmtId="175" fontId="53" fillId="49" borderId="34" xfId="0" applyFont="1" applyFill="1" applyBorder="1" applyAlignment="1" applyProtection="1">
      <alignment horizontal="center" wrapText="1"/>
    </xf>
    <xf numFmtId="175" fontId="77" fillId="0" borderId="0" xfId="0" applyFont="1" applyFill="1" applyBorder="1" applyAlignment="1" applyProtection="1">
      <alignment vertical="top" wrapText="1"/>
    </xf>
    <xf numFmtId="175" fontId="12" fillId="0" borderId="0" xfId="0" applyFont="1" applyFill="1" applyAlignment="1" applyProtection="1">
      <alignment wrapText="1"/>
    </xf>
    <xf numFmtId="175" fontId="33" fillId="0" borderId="11" xfId="0" applyFont="1" applyFill="1" applyBorder="1" applyAlignment="1" applyProtection="1">
      <alignment horizontal="center"/>
      <protection locked="0"/>
    </xf>
    <xf numFmtId="175" fontId="33" fillId="0" borderId="11" xfId="0" applyFont="1" applyFill="1" applyBorder="1" applyAlignment="1" applyProtection="1">
      <alignment horizontal="center"/>
    </xf>
    <xf numFmtId="175" fontId="70" fillId="0" borderId="0" xfId="0" applyFont="1" applyFill="1" applyAlignment="1" applyProtection="1">
      <alignment horizontal="center"/>
      <protection locked="0"/>
    </xf>
    <xf numFmtId="17" fontId="70" fillId="49" borderId="0" xfId="0" quotePrefix="1" applyNumberFormat="1" applyFont="1" applyFill="1" applyAlignment="1" applyProtection="1">
      <alignment horizontal="left"/>
      <protection locked="0"/>
    </xf>
    <xf numFmtId="0" fontId="72" fillId="0" borderId="22" xfId="520" applyFont="1" applyFill="1" applyBorder="1" applyAlignment="1">
      <alignment horizontal="center" vertical="center" wrapText="1"/>
    </xf>
    <xf numFmtId="0" fontId="72" fillId="0" borderId="21" xfId="520" applyFont="1" applyFill="1" applyBorder="1" applyAlignment="1">
      <alignment horizontal="center" vertical="center" wrapText="1"/>
    </xf>
    <xf numFmtId="0" fontId="72" fillId="49" borderId="15" xfId="520" applyFont="1" applyFill="1" applyBorder="1" applyAlignment="1">
      <alignment horizontal="center" vertical="center" wrapText="1"/>
    </xf>
    <xf numFmtId="0" fontId="72" fillId="49" borderId="34" xfId="520" applyFont="1" applyFill="1" applyBorder="1" applyAlignment="1">
      <alignment horizontal="center" vertical="center" wrapText="1"/>
    </xf>
    <xf numFmtId="0" fontId="72" fillId="0" borderId="0" xfId="520" applyFont="1" applyFill="1" applyBorder="1" applyAlignment="1">
      <alignment horizontal="left" vertical="top" wrapText="1"/>
    </xf>
    <xf numFmtId="0" fontId="73" fillId="0" borderId="0" xfId="520" applyFont="1" applyFill="1" applyBorder="1" applyAlignment="1">
      <alignment horizontal="left" vertical="top" wrapText="1"/>
    </xf>
    <xf numFmtId="175" fontId="56" fillId="49" borderId="20" xfId="66" applyFont="1" applyFill="1" applyBorder="1" applyAlignment="1" applyProtection="1">
      <alignment horizontal="center" wrapText="1"/>
    </xf>
    <xf numFmtId="175" fontId="56" fillId="49" borderId="18" xfId="66" applyFont="1" applyFill="1" applyBorder="1" applyAlignment="1" applyProtection="1">
      <alignment horizontal="center" wrapText="1"/>
    </xf>
    <xf numFmtId="175" fontId="56" fillId="49" borderId="19" xfId="66" applyFont="1" applyFill="1" applyBorder="1" applyAlignment="1" applyProtection="1">
      <alignment horizontal="center" wrapText="1"/>
    </xf>
    <xf numFmtId="175" fontId="12" fillId="0" borderId="0" xfId="66" applyAlignment="1" applyProtection="1">
      <alignment wrapText="1"/>
    </xf>
    <xf numFmtId="175" fontId="12" fillId="0" borderId="0" xfId="66" applyFont="1" applyAlignment="1" applyProtection="1">
      <alignment wrapText="1"/>
    </xf>
  </cellXfs>
  <cellStyles count="888">
    <cellStyle name="20% - Accent1" xfId="1" builtinId="30" customBuiltin="1"/>
    <cellStyle name="20% - Accent1 2" xfId="115"/>
    <cellStyle name="20% - Accent1 3" xfId="149"/>
    <cellStyle name="20% - Accent1 4" xfId="195"/>
    <cellStyle name="20% - Accent1 5" xfId="241"/>
    <cellStyle name="20% - Accent1 6" xfId="290"/>
    <cellStyle name="20% - Accent1 7" xfId="354"/>
    <cellStyle name="20% - Accent1 8" xfId="425"/>
    <cellStyle name="20% - Accent1 9" xfId="529"/>
    <cellStyle name="20% - Accent2" xfId="2" builtinId="34" customBuiltin="1"/>
    <cellStyle name="20% - Accent2 2" xfId="116"/>
    <cellStyle name="20% - Accent2 3" xfId="150"/>
    <cellStyle name="20% - Accent2 4" xfId="196"/>
    <cellStyle name="20% - Accent2 5" xfId="242"/>
    <cellStyle name="20% - Accent2 6" xfId="291"/>
    <cellStyle name="20% - Accent2 7" xfId="355"/>
    <cellStyle name="20% - Accent2 8" xfId="426"/>
    <cellStyle name="20% - Accent2 9" xfId="530"/>
    <cellStyle name="20% - Accent3" xfId="3" builtinId="38" customBuiltin="1"/>
    <cellStyle name="20% - Accent3 2" xfId="117"/>
    <cellStyle name="20% - Accent3 3" xfId="151"/>
    <cellStyle name="20% - Accent3 4" xfId="197"/>
    <cellStyle name="20% - Accent3 5" xfId="243"/>
    <cellStyle name="20% - Accent3 6" xfId="292"/>
    <cellStyle name="20% - Accent3 7" xfId="356"/>
    <cellStyle name="20% - Accent3 8" xfId="427"/>
    <cellStyle name="20% - Accent3 9" xfId="531"/>
    <cellStyle name="20% - Accent4" xfId="4" builtinId="42" customBuiltin="1"/>
    <cellStyle name="20% - Accent4 2" xfId="118"/>
    <cellStyle name="20% - Accent4 3" xfId="152"/>
    <cellStyle name="20% - Accent4 4" xfId="198"/>
    <cellStyle name="20% - Accent4 5" xfId="244"/>
    <cellStyle name="20% - Accent4 6" xfId="293"/>
    <cellStyle name="20% - Accent4 7" xfId="357"/>
    <cellStyle name="20% - Accent4 8" xfId="428"/>
    <cellStyle name="20% - Accent4 9" xfId="532"/>
    <cellStyle name="20% - Accent5" xfId="5" builtinId="46" customBuiltin="1"/>
    <cellStyle name="20% - Accent5 2" xfId="119"/>
    <cellStyle name="20% - Accent5 3" xfId="153"/>
    <cellStyle name="20% - Accent5 4" xfId="199"/>
    <cellStyle name="20% - Accent5 5" xfId="245"/>
    <cellStyle name="20% - Accent5 6" xfId="294"/>
    <cellStyle name="20% - Accent5 7" xfId="358"/>
    <cellStyle name="20% - Accent5 8" xfId="429"/>
    <cellStyle name="20% - Accent5 9" xfId="533"/>
    <cellStyle name="20% - Accent6" xfId="6" builtinId="50" customBuiltin="1"/>
    <cellStyle name="20% - Accent6 2" xfId="120"/>
    <cellStyle name="20% - Accent6 3" xfId="154"/>
    <cellStyle name="20% - Accent6 4" xfId="200"/>
    <cellStyle name="20% - Accent6 5" xfId="246"/>
    <cellStyle name="20% - Accent6 6" xfId="295"/>
    <cellStyle name="20% - Accent6 7" xfId="359"/>
    <cellStyle name="20% - Accent6 8" xfId="430"/>
    <cellStyle name="20% - Accent6 9" xfId="534"/>
    <cellStyle name="40% - Accent1" xfId="7" builtinId="31" customBuiltin="1"/>
    <cellStyle name="40% - Accent1 2" xfId="121"/>
    <cellStyle name="40% - Accent1 3" xfId="155"/>
    <cellStyle name="40% - Accent1 4" xfId="201"/>
    <cellStyle name="40% - Accent1 5" xfId="247"/>
    <cellStyle name="40% - Accent1 6" xfId="296"/>
    <cellStyle name="40% - Accent1 7" xfId="360"/>
    <cellStyle name="40% - Accent1 8" xfId="431"/>
    <cellStyle name="40% - Accent1 9" xfId="535"/>
    <cellStyle name="40% - Accent2" xfId="8" builtinId="35" customBuiltin="1"/>
    <cellStyle name="40% - Accent2 2" xfId="122"/>
    <cellStyle name="40% - Accent2 3" xfId="156"/>
    <cellStyle name="40% - Accent2 4" xfId="202"/>
    <cellStyle name="40% - Accent2 5" xfId="248"/>
    <cellStyle name="40% - Accent2 6" xfId="297"/>
    <cellStyle name="40% - Accent2 7" xfId="361"/>
    <cellStyle name="40% - Accent2 8" xfId="432"/>
    <cellStyle name="40% - Accent2 9" xfId="536"/>
    <cellStyle name="40% - Accent3" xfId="9" builtinId="39" customBuiltin="1"/>
    <cellStyle name="40% - Accent3 2" xfId="123"/>
    <cellStyle name="40% - Accent3 3" xfId="157"/>
    <cellStyle name="40% - Accent3 4" xfId="203"/>
    <cellStyle name="40% - Accent3 5" xfId="249"/>
    <cellStyle name="40% - Accent3 6" xfId="298"/>
    <cellStyle name="40% - Accent3 7" xfId="362"/>
    <cellStyle name="40% - Accent3 8" xfId="433"/>
    <cellStyle name="40% - Accent3 9" xfId="537"/>
    <cellStyle name="40% - Accent4" xfId="10" builtinId="43" customBuiltin="1"/>
    <cellStyle name="40% - Accent4 2" xfId="124"/>
    <cellStyle name="40% - Accent4 3" xfId="158"/>
    <cellStyle name="40% - Accent4 4" xfId="204"/>
    <cellStyle name="40% - Accent4 5" xfId="250"/>
    <cellStyle name="40% - Accent4 6" xfId="299"/>
    <cellStyle name="40% - Accent4 7" xfId="363"/>
    <cellStyle name="40% - Accent4 8" xfId="434"/>
    <cellStyle name="40% - Accent4 9" xfId="538"/>
    <cellStyle name="40% - Accent5" xfId="11" builtinId="47" customBuiltin="1"/>
    <cellStyle name="40% - Accent5 2" xfId="125"/>
    <cellStyle name="40% - Accent5 3" xfId="159"/>
    <cellStyle name="40% - Accent5 4" xfId="205"/>
    <cellStyle name="40% - Accent5 5" xfId="251"/>
    <cellStyle name="40% - Accent5 6" xfId="300"/>
    <cellStyle name="40% - Accent5 7" xfId="364"/>
    <cellStyle name="40% - Accent5 8" xfId="435"/>
    <cellStyle name="40% - Accent5 9" xfId="539"/>
    <cellStyle name="40% - Accent6" xfId="12" builtinId="51" customBuiltin="1"/>
    <cellStyle name="40% - Accent6 2" xfId="126"/>
    <cellStyle name="40% - Accent6 3" xfId="160"/>
    <cellStyle name="40% - Accent6 4" xfId="206"/>
    <cellStyle name="40% - Accent6 5" xfId="252"/>
    <cellStyle name="40% - Accent6 6" xfId="301"/>
    <cellStyle name="40% - Accent6 7" xfId="365"/>
    <cellStyle name="40% - Accent6 8" xfId="436"/>
    <cellStyle name="40% - Accent6 9" xfId="540"/>
    <cellStyle name="60% - Accent1" xfId="13" builtinId="32" customBuiltin="1"/>
    <cellStyle name="60% - Accent1 2" xfId="161"/>
    <cellStyle name="60% - Accent1 3" xfId="207"/>
    <cellStyle name="60% - Accent1 4" xfId="253"/>
    <cellStyle name="60% - Accent1 5" xfId="302"/>
    <cellStyle name="60% - Accent1 6" xfId="366"/>
    <cellStyle name="60% - Accent1 7" xfId="437"/>
    <cellStyle name="60% - Accent1 8" xfId="541"/>
    <cellStyle name="60% - Accent2" xfId="14" builtinId="36" customBuiltin="1"/>
    <cellStyle name="60% - Accent2 2" xfId="162"/>
    <cellStyle name="60% - Accent2 3" xfId="208"/>
    <cellStyle name="60% - Accent2 4" xfId="254"/>
    <cellStyle name="60% - Accent2 5" xfId="303"/>
    <cellStyle name="60% - Accent2 6" xfId="367"/>
    <cellStyle name="60% - Accent2 7" xfId="438"/>
    <cellStyle name="60% - Accent2 8" xfId="542"/>
    <cellStyle name="60% - Accent3" xfId="15" builtinId="40" customBuiltin="1"/>
    <cellStyle name="60% - Accent3 2" xfId="163"/>
    <cellStyle name="60% - Accent3 3" xfId="209"/>
    <cellStyle name="60% - Accent3 4" xfId="255"/>
    <cellStyle name="60% - Accent3 5" xfId="304"/>
    <cellStyle name="60% - Accent3 6" xfId="368"/>
    <cellStyle name="60% - Accent3 7" xfId="439"/>
    <cellStyle name="60% - Accent3 8" xfId="543"/>
    <cellStyle name="60% - Accent4" xfId="16" builtinId="44" customBuiltin="1"/>
    <cellStyle name="60% - Accent4 2" xfId="164"/>
    <cellStyle name="60% - Accent4 3" xfId="210"/>
    <cellStyle name="60% - Accent4 4" xfId="256"/>
    <cellStyle name="60% - Accent4 5" xfId="305"/>
    <cellStyle name="60% - Accent4 6" xfId="369"/>
    <cellStyle name="60% - Accent4 7" xfId="440"/>
    <cellStyle name="60% - Accent4 8" xfId="544"/>
    <cellStyle name="60% - Accent5" xfId="17" builtinId="48" customBuiltin="1"/>
    <cellStyle name="60% - Accent5 2" xfId="165"/>
    <cellStyle name="60% - Accent5 3" xfId="211"/>
    <cellStyle name="60% - Accent5 4" xfId="257"/>
    <cellStyle name="60% - Accent5 5" xfId="306"/>
    <cellStyle name="60% - Accent5 6" xfId="370"/>
    <cellStyle name="60% - Accent5 7" xfId="441"/>
    <cellStyle name="60% - Accent5 8" xfId="545"/>
    <cellStyle name="60% - Accent6" xfId="18" builtinId="52" customBuiltin="1"/>
    <cellStyle name="60% - Accent6 2" xfId="166"/>
    <cellStyle name="60% - Accent6 3" xfId="212"/>
    <cellStyle name="60% - Accent6 4" xfId="258"/>
    <cellStyle name="60% - Accent6 5" xfId="307"/>
    <cellStyle name="60% - Accent6 6" xfId="371"/>
    <cellStyle name="60% - Accent6 7" xfId="442"/>
    <cellStyle name="60% - Accent6 8" xfId="546"/>
    <cellStyle name="Accent1" xfId="19" builtinId="29" customBuiltin="1"/>
    <cellStyle name="Accent1 - 20%" xfId="20"/>
    <cellStyle name="Accent1 - 40%" xfId="21"/>
    <cellStyle name="Accent1 - 60%" xfId="22"/>
    <cellStyle name="Accent1 2" xfId="167"/>
    <cellStyle name="Accent1 3" xfId="213"/>
    <cellStyle name="Accent1 4" xfId="259"/>
    <cellStyle name="Accent1 5" xfId="308"/>
    <cellStyle name="Accent1 6" xfId="372"/>
    <cellStyle name="Accent1 7" xfId="443"/>
    <cellStyle name="Accent1 8" xfId="547"/>
    <cellStyle name="Accent2" xfId="23" builtinId="33" customBuiltin="1"/>
    <cellStyle name="Accent2 - 20%" xfId="24"/>
    <cellStyle name="Accent2 - 40%" xfId="25"/>
    <cellStyle name="Accent2 - 60%" xfId="26"/>
    <cellStyle name="Accent2 2" xfId="168"/>
    <cellStyle name="Accent2 3" xfId="214"/>
    <cellStyle name="Accent2 4" xfId="260"/>
    <cellStyle name="Accent2 5" xfId="309"/>
    <cellStyle name="Accent2 6" xfId="373"/>
    <cellStyle name="Accent2 7" xfId="444"/>
    <cellStyle name="Accent2 8" xfId="548"/>
    <cellStyle name="Accent3" xfId="27" builtinId="37" customBuiltin="1"/>
    <cellStyle name="Accent3 - 20%" xfId="28"/>
    <cellStyle name="Accent3 - 40%" xfId="29"/>
    <cellStyle name="Accent3 - 60%" xfId="30"/>
    <cellStyle name="Accent3 2" xfId="169"/>
    <cellStyle name="Accent3 3" xfId="215"/>
    <cellStyle name="Accent3 4" xfId="261"/>
    <cellStyle name="Accent3 5" xfId="310"/>
    <cellStyle name="Accent3 6" xfId="374"/>
    <cellStyle name="Accent3 7" xfId="445"/>
    <cellStyle name="Accent3 8" xfId="549"/>
    <cellStyle name="Accent4" xfId="31" builtinId="41" customBuiltin="1"/>
    <cellStyle name="Accent4 - 20%" xfId="32"/>
    <cellStyle name="Accent4 - 40%" xfId="33"/>
    <cellStyle name="Accent4 - 60%" xfId="34"/>
    <cellStyle name="Accent4 2" xfId="170"/>
    <cellStyle name="Accent4 3" xfId="216"/>
    <cellStyle name="Accent4 4" xfId="262"/>
    <cellStyle name="Accent4 5" xfId="311"/>
    <cellStyle name="Accent4 6" xfId="375"/>
    <cellStyle name="Accent4 7" xfId="446"/>
    <cellStyle name="Accent4 8" xfId="550"/>
    <cellStyle name="Accent5" xfId="35" builtinId="45" customBuiltin="1"/>
    <cellStyle name="Accent5 - 20%" xfId="36"/>
    <cellStyle name="Accent5 - 40%" xfId="37"/>
    <cellStyle name="Accent5 - 60%" xfId="38"/>
    <cellStyle name="Accent5 2" xfId="171"/>
    <cellStyle name="Accent5 3" xfId="217"/>
    <cellStyle name="Accent5 4" xfId="263"/>
    <cellStyle name="Accent5 5" xfId="312"/>
    <cellStyle name="Accent5 6" xfId="376"/>
    <cellStyle name="Accent5 7" xfId="447"/>
    <cellStyle name="Accent5 8" xfId="551"/>
    <cellStyle name="Accent6" xfId="39" builtinId="49" customBuiltin="1"/>
    <cellStyle name="Accent6 - 20%" xfId="40"/>
    <cellStyle name="Accent6 - 40%" xfId="41"/>
    <cellStyle name="Accent6 - 60%" xfId="42"/>
    <cellStyle name="Accent6 2" xfId="172"/>
    <cellStyle name="Accent6 3" xfId="218"/>
    <cellStyle name="Accent6 4" xfId="264"/>
    <cellStyle name="Accent6 5" xfId="313"/>
    <cellStyle name="Accent6 6" xfId="377"/>
    <cellStyle name="Accent6 7" xfId="448"/>
    <cellStyle name="Accent6 8" xfId="552"/>
    <cellStyle name="Bad" xfId="43" builtinId="27" customBuiltin="1"/>
    <cellStyle name="Bad 2" xfId="173"/>
    <cellStyle name="Bad 3" xfId="219"/>
    <cellStyle name="Bad 4" xfId="265"/>
    <cellStyle name="Bad 5" xfId="314"/>
    <cellStyle name="Bad 6" xfId="378"/>
    <cellStyle name="Bad 7" xfId="449"/>
    <cellStyle name="Bad 8" xfId="553"/>
    <cellStyle name="Calculation" xfId="44" builtinId="22" customBuiltin="1"/>
    <cellStyle name="Calculation 2" xfId="174"/>
    <cellStyle name="Calculation 3" xfId="220"/>
    <cellStyle name="Calculation 4" xfId="266"/>
    <cellStyle name="Calculation 5" xfId="315"/>
    <cellStyle name="Calculation 6" xfId="379"/>
    <cellStyle name="Calculation 7" xfId="450"/>
    <cellStyle name="Calculation 8" xfId="554"/>
    <cellStyle name="Check Cell" xfId="45" builtinId="23" customBuiltin="1"/>
    <cellStyle name="Check Cell 2" xfId="175"/>
    <cellStyle name="Check Cell 3" xfId="221"/>
    <cellStyle name="Check Cell 4" xfId="267"/>
    <cellStyle name="Check Cell 5" xfId="316"/>
    <cellStyle name="Check Cell 6" xfId="380"/>
    <cellStyle name="Check Cell 7" xfId="451"/>
    <cellStyle name="Check Cell 8" xfId="555"/>
    <cellStyle name="Comma" xfId="46" builtinId="3"/>
    <cellStyle name="Comma 2" xfId="47"/>
    <cellStyle name="Comma 2 2" xfId="48"/>
    <cellStyle name="Comma 3" xfId="176"/>
    <cellStyle name="Comma 4" xfId="222"/>
    <cellStyle name="Comma 5" xfId="268"/>
    <cellStyle name="Comma 6" xfId="317"/>
    <cellStyle name="Comma 7" xfId="381"/>
    <cellStyle name="Comma 8" xfId="452"/>
    <cellStyle name="Comma 9" xfId="556"/>
    <cellStyle name="Currency 2" xfId="49"/>
    <cellStyle name="Currency 2 2" xfId="50"/>
    <cellStyle name="Currency 3" xfId="51"/>
    <cellStyle name="Currency 3 2" xfId="52"/>
    <cellStyle name="Currency 4" xfId="53"/>
    <cellStyle name="Currency 4 2" xfId="127"/>
    <cellStyle name="Emphasis 1" xfId="54"/>
    <cellStyle name="Emphasis 2" xfId="55"/>
    <cellStyle name="Emphasis 3" xfId="56"/>
    <cellStyle name="Explanatory Text" xfId="57" builtinId="53" customBuiltin="1"/>
    <cellStyle name="Explanatory Text 2" xfId="177"/>
    <cellStyle name="Explanatory Text 3" xfId="223"/>
    <cellStyle name="Explanatory Text 4" xfId="269"/>
    <cellStyle name="Explanatory Text 5" xfId="318"/>
    <cellStyle name="Explanatory Text 6" xfId="382"/>
    <cellStyle name="Explanatory Text 7" xfId="453"/>
    <cellStyle name="Explanatory Text 8" xfId="557"/>
    <cellStyle name="Good" xfId="58" builtinId="26" customBuiltin="1"/>
    <cellStyle name="Good 2" xfId="178"/>
    <cellStyle name="Good 3" xfId="224"/>
    <cellStyle name="Good 4" xfId="270"/>
    <cellStyle name="Good 5" xfId="319"/>
    <cellStyle name="Good 6" xfId="383"/>
    <cellStyle name="Good 7" xfId="454"/>
    <cellStyle name="Good 8" xfId="558"/>
    <cellStyle name="Heading 1" xfId="59" builtinId="16" customBuiltin="1"/>
    <cellStyle name="Heading 1 2" xfId="179"/>
    <cellStyle name="Heading 1 3" xfId="225"/>
    <cellStyle name="Heading 1 4" xfId="271"/>
    <cellStyle name="Heading 1 5" xfId="320"/>
    <cellStyle name="Heading 1 6" xfId="384"/>
    <cellStyle name="Heading 1 7" xfId="455"/>
    <cellStyle name="Heading 1 8" xfId="559"/>
    <cellStyle name="Heading 2" xfId="60" builtinId="17" customBuiltin="1"/>
    <cellStyle name="Heading 2 2" xfId="180"/>
    <cellStyle name="Heading 2 3" xfId="226"/>
    <cellStyle name="Heading 2 4" xfId="272"/>
    <cellStyle name="Heading 2 5" xfId="321"/>
    <cellStyle name="Heading 2 6" xfId="385"/>
    <cellStyle name="Heading 2 7" xfId="456"/>
    <cellStyle name="Heading 2 8" xfId="560"/>
    <cellStyle name="Heading 3" xfId="61" builtinId="18" customBuiltin="1"/>
    <cellStyle name="Heading 3 2" xfId="181"/>
    <cellStyle name="Heading 3 3" xfId="227"/>
    <cellStyle name="Heading 3 4" xfId="273"/>
    <cellStyle name="Heading 3 5" xfId="322"/>
    <cellStyle name="Heading 3 6" xfId="386"/>
    <cellStyle name="Heading 3 7" xfId="457"/>
    <cellStyle name="Heading 3 8" xfId="561"/>
    <cellStyle name="Heading 4" xfId="62" builtinId="19" customBuiltin="1"/>
    <cellStyle name="Heading 4 2" xfId="182"/>
    <cellStyle name="Heading 4 3" xfId="228"/>
    <cellStyle name="Heading 4 4" xfId="274"/>
    <cellStyle name="Heading 4 5" xfId="323"/>
    <cellStyle name="Heading 4 6" xfId="387"/>
    <cellStyle name="Heading 4 7" xfId="458"/>
    <cellStyle name="Heading 4 8" xfId="562"/>
    <cellStyle name="Input" xfId="63" builtinId="20" customBuiltin="1"/>
    <cellStyle name="Input 2" xfId="183"/>
    <cellStyle name="Input 3" xfId="229"/>
    <cellStyle name="Input 4" xfId="275"/>
    <cellStyle name="Input 5" xfId="324"/>
    <cellStyle name="Input 6" xfId="388"/>
    <cellStyle name="Input 7" xfId="459"/>
    <cellStyle name="Input 8" xfId="563"/>
    <cellStyle name="Linked Cell" xfId="64" builtinId="24" customBuiltin="1"/>
    <cellStyle name="Linked Cell 2" xfId="184"/>
    <cellStyle name="Linked Cell 3" xfId="230"/>
    <cellStyle name="Linked Cell 4" xfId="276"/>
    <cellStyle name="Linked Cell 5" xfId="325"/>
    <cellStyle name="Linked Cell 6" xfId="389"/>
    <cellStyle name="Linked Cell 7" xfId="460"/>
    <cellStyle name="Linked Cell 8" xfId="564"/>
    <cellStyle name="Neutral" xfId="65" builtinId="28" customBuiltin="1"/>
    <cellStyle name="Neutral 2" xfId="185"/>
    <cellStyle name="Neutral 3" xfId="231"/>
    <cellStyle name="Neutral 4" xfId="277"/>
    <cellStyle name="Neutral 5" xfId="326"/>
    <cellStyle name="Neutral 6" xfId="390"/>
    <cellStyle name="Neutral 7" xfId="461"/>
    <cellStyle name="Neutral 8" xfId="565"/>
    <cellStyle name="Normal" xfId="0" builtinId="0"/>
    <cellStyle name="Normal 10" xfId="289"/>
    <cellStyle name="Normal 10 2" xfId="342"/>
    <cellStyle name="Normal 10 2 2" xfId="414"/>
    <cellStyle name="Normal 10 2 3" xfId="522"/>
    <cellStyle name="Normal 10 3" xfId="521"/>
    <cellStyle name="Normal 11" xfId="288"/>
    <cellStyle name="Normal 11 2" xfId="404"/>
    <cellStyle name="Normal 11 2 2" xfId="501"/>
    <cellStyle name="Normal 11 2 2 2" xfId="657"/>
    <cellStyle name="Normal 11 2 2 2 2" xfId="868"/>
    <cellStyle name="Normal 11 2 2 3" xfId="762"/>
    <cellStyle name="Normal 11 2 3" xfId="605"/>
    <cellStyle name="Normal 11 2 3 2" xfId="816"/>
    <cellStyle name="Normal 11 2 4" xfId="710"/>
    <cellStyle name="Normal 11 3" xfId="475"/>
    <cellStyle name="Normal 11 3 2" xfId="631"/>
    <cellStyle name="Normal 11 3 2 2" xfId="842"/>
    <cellStyle name="Normal 11 3 3" xfId="736"/>
    <cellStyle name="Normal 11 4" xfId="579"/>
    <cellStyle name="Normal 11 4 2" xfId="790"/>
    <cellStyle name="Normal 11 5" xfId="684"/>
    <cellStyle name="Normal 12" xfId="340"/>
    <cellStyle name="Normal 12 2" xfId="412"/>
    <cellStyle name="Normal 12 2 2" xfId="509"/>
    <cellStyle name="Normal 12 2 2 2" xfId="665"/>
    <cellStyle name="Normal 12 2 2 2 2" xfId="876"/>
    <cellStyle name="Normal 12 2 2 3" xfId="770"/>
    <cellStyle name="Normal 12 2 3" xfId="613"/>
    <cellStyle name="Normal 12 2 3 2" xfId="824"/>
    <cellStyle name="Normal 12 2 4" xfId="718"/>
    <cellStyle name="Normal 12 3" xfId="483"/>
    <cellStyle name="Normal 12 3 2" xfId="639"/>
    <cellStyle name="Normal 12 3 2 2" xfId="850"/>
    <cellStyle name="Normal 12 3 3" xfId="744"/>
    <cellStyle name="Normal 12 4" xfId="587"/>
    <cellStyle name="Normal 12 4 2" xfId="798"/>
    <cellStyle name="Normal 12 5" xfId="692"/>
    <cellStyle name="Normal 13" xfId="341"/>
    <cellStyle name="Normal 13 2" xfId="413"/>
    <cellStyle name="Normal 13 2 2" xfId="510"/>
    <cellStyle name="Normal 13 2 2 2" xfId="666"/>
    <cellStyle name="Normal 13 2 2 2 2" xfId="877"/>
    <cellStyle name="Normal 13 2 2 3" xfId="771"/>
    <cellStyle name="Normal 13 2 3" xfId="614"/>
    <cellStyle name="Normal 13 2 3 2" xfId="825"/>
    <cellStyle name="Normal 13 2 4" xfId="719"/>
    <cellStyle name="Normal 13 3" xfId="523"/>
    <cellStyle name="Normal 13 3 2" xfId="675"/>
    <cellStyle name="Normal 13 3 2 2" xfId="886"/>
    <cellStyle name="Normal 13 3 3" xfId="780"/>
    <cellStyle name="Normal 13 4" xfId="484"/>
    <cellStyle name="Normal 13 4 2" xfId="640"/>
    <cellStyle name="Normal 13 4 2 2" xfId="851"/>
    <cellStyle name="Normal 13 4 3" xfId="745"/>
    <cellStyle name="Normal 13 5" xfId="588"/>
    <cellStyle name="Normal 13 5 2" xfId="799"/>
    <cellStyle name="Normal 13 6" xfId="693"/>
    <cellStyle name="Normal 14" xfId="350"/>
    <cellStyle name="Normal 14 2" xfId="525"/>
    <cellStyle name="Normal 15" xfId="351"/>
    <cellStyle name="Normal 15 2" xfId="422"/>
    <cellStyle name="Normal 15 2 2" xfId="518"/>
    <cellStyle name="Normal 15 2 2 2" xfId="674"/>
    <cellStyle name="Normal 15 2 2 2 2" xfId="885"/>
    <cellStyle name="Normal 15 2 2 3" xfId="779"/>
    <cellStyle name="Normal 15 2 3" xfId="622"/>
    <cellStyle name="Normal 15 2 3 2" xfId="833"/>
    <cellStyle name="Normal 15 2 4" xfId="727"/>
    <cellStyle name="Normal 15 3" xfId="492"/>
    <cellStyle name="Normal 15 3 2" xfId="648"/>
    <cellStyle name="Normal 15 3 2 2" xfId="859"/>
    <cellStyle name="Normal 15 3 3" xfId="753"/>
    <cellStyle name="Normal 15 4" xfId="596"/>
    <cellStyle name="Normal 15 4 2" xfId="807"/>
    <cellStyle name="Normal 15 5" xfId="701"/>
    <cellStyle name="Normal 16" xfId="353"/>
    <cellStyle name="Normal 17" xfId="352"/>
    <cellStyle name="Normal 17 2" xfId="493"/>
    <cellStyle name="Normal 17 2 2" xfId="649"/>
    <cellStyle name="Normal 17 2 2 2" xfId="860"/>
    <cellStyle name="Normal 17 2 3" xfId="754"/>
    <cellStyle name="Normal 17 3" xfId="597"/>
    <cellStyle name="Normal 17 3 2" xfId="808"/>
    <cellStyle name="Normal 17 4" xfId="702"/>
    <cellStyle name="Normal 18" xfId="424"/>
    <cellStyle name="Normal 19" xfId="519"/>
    <cellStyle name="Normal 2" xfId="66"/>
    <cellStyle name="Normal 2 2" xfId="520"/>
    <cellStyle name="Normal 20" xfId="423"/>
    <cellStyle name="Normal 20 2" xfId="623"/>
    <cellStyle name="Normal 20 2 2" xfId="834"/>
    <cellStyle name="Normal 20 3" xfId="728"/>
    <cellStyle name="Normal 21" xfId="528"/>
    <cellStyle name="Normal 21 2" xfId="782"/>
    <cellStyle name="Normal 22" xfId="676"/>
    <cellStyle name="Normal 22 2" xfId="887"/>
    <cellStyle name="Normal 23" xfId="527"/>
    <cellStyle name="Normal 23 2" xfId="781"/>
    <cellStyle name="Normal 3" xfId="146"/>
    <cellStyle name="Normal 3 2" xfId="192"/>
    <cellStyle name="Normal 4" xfId="148"/>
    <cellStyle name="Normal 4 2" xfId="526"/>
    <cellStyle name="Normal 5" xfId="147"/>
    <cellStyle name="Normal 5 2" xfId="238"/>
    <cellStyle name="Normal 5 2 2" xfId="287"/>
    <cellStyle name="Normal 5 2 2 2" xfId="339"/>
    <cellStyle name="Normal 5 2 2 2 2" xfId="411"/>
    <cellStyle name="Normal 5 2 2 2 2 2" xfId="508"/>
    <cellStyle name="Normal 5 2 2 2 2 2 2" xfId="664"/>
    <cellStyle name="Normal 5 2 2 2 2 2 2 2" xfId="875"/>
    <cellStyle name="Normal 5 2 2 2 2 2 3" xfId="769"/>
    <cellStyle name="Normal 5 2 2 2 2 3" xfId="612"/>
    <cellStyle name="Normal 5 2 2 2 2 3 2" xfId="823"/>
    <cellStyle name="Normal 5 2 2 2 2 4" xfId="717"/>
    <cellStyle name="Normal 5 2 2 2 3" xfId="482"/>
    <cellStyle name="Normal 5 2 2 2 3 2" xfId="638"/>
    <cellStyle name="Normal 5 2 2 2 3 2 2" xfId="849"/>
    <cellStyle name="Normal 5 2 2 2 3 3" xfId="743"/>
    <cellStyle name="Normal 5 2 2 2 4" xfId="586"/>
    <cellStyle name="Normal 5 2 2 2 4 2" xfId="797"/>
    <cellStyle name="Normal 5 2 2 2 5" xfId="691"/>
    <cellStyle name="Normal 5 2 2 3" xfId="349"/>
    <cellStyle name="Normal 5 2 2 3 2" xfId="421"/>
    <cellStyle name="Normal 5 2 2 3 2 2" xfId="517"/>
    <cellStyle name="Normal 5 2 2 3 2 2 2" xfId="673"/>
    <cellStyle name="Normal 5 2 2 3 2 2 2 2" xfId="884"/>
    <cellStyle name="Normal 5 2 2 3 2 2 3" xfId="778"/>
    <cellStyle name="Normal 5 2 2 3 2 3" xfId="621"/>
    <cellStyle name="Normal 5 2 2 3 2 3 2" xfId="832"/>
    <cellStyle name="Normal 5 2 2 3 2 4" xfId="726"/>
    <cellStyle name="Normal 5 2 2 3 3" xfId="491"/>
    <cellStyle name="Normal 5 2 2 3 3 2" xfId="647"/>
    <cellStyle name="Normal 5 2 2 3 3 2 2" xfId="858"/>
    <cellStyle name="Normal 5 2 2 3 3 3" xfId="752"/>
    <cellStyle name="Normal 5 2 2 3 4" xfId="595"/>
    <cellStyle name="Normal 5 2 2 3 4 2" xfId="806"/>
    <cellStyle name="Normal 5 2 2 3 5" xfId="700"/>
    <cellStyle name="Normal 5 2 2 4" xfId="403"/>
    <cellStyle name="Normal 5 2 2 4 2" xfId="500"/>
    <cellStyle name="Normal 5 2 2 4 2 2" xfId="656"/>
    <cellStyle name="Normal 5 2 2 4 2 2 2" xfId="867"/>
    <cellStyle name="Normal 5 2 2 4 2 3" xfId="761"/>
    <cellStyle name="Normal 5 2 2 4 3" xfId="604"/>
    <cellStyle name="Normal 5 2 2 4 3 2" xfId="815"/>
    <cellStyle name="Normal 5 2 2 4 4" xfId="709"/>
    <cellStyle name="Normal 5 2 2 5" xfId="474"/>
    <cellStyle name="Normal 5 2 2 5 2" xfId="630"/>
    <cellStyle name="Normal 5 2 2 5 2 2" xfId="841"/>
    <cellStyle name="Normal 5 2 2 5 3" xfId="735"/>
    <cellStyle name="Normal 5 2 2 6" xfId="578"/>
    <cellStyle name="Normal 5 2 2 6 2" xfId="789"/>
    <cellStyle name="Normal 5 2 2 7" xfId="683"/>
    <cellStyle name="Normal 5 2 3" xfId="335"/>
    <cellStyle name="Normal 5 2 3 2" xfId="407"/>
    <cellStyle name="Normal 5 2 3 2 2" xfId="504"/>
    <cellStyle name="Normal 5 2 3 2 2 2" xfId="660"/>
    <cellStyle name="Normal 5 2 3 2 2 2 2" xfId="871"/>
    <cellStyle name="Normal 5 2 3 2 2 3" xfId="765"/>
    <cellStyle name="Normal 5 2 3 2 3" xfId="608"/>
    <cellStyle name="Normal 5 2 3 2 3 2" xfId="819"/>
    <cellStyle name="Normal 5 2 3 2 4" xfId="713"/>
    <cellStyle name="Normal 5 2 3 3" xfId="478"/>
    <cellStyle name="Normal 5 2 3 3 2" xfId="634"/>
    <cellStyle name="Normal 5 2 3 3 2 2" xfId="845"/>
    <cellStyle name="Normal 5 2 3 3 3" xfId="739"/>
    <cellStyle name="Normal 5 2 3 4" xfId="582"/>
    <cellStyle name="Normal 5 2 3 4 2" xfId="793"/>
    <cellStyle name="Normal 5 2 3 5" xfId="687"/>
    <cellStyle name="Normal 5 2 4" xfId="345"/>
    <cellStyle name="Normal 5 2 4 2" xfId="417"/>
    <cellStyle name="Normal 5 2 4 2 2" xfId="513"/>
    <cellStyle name="Normal 5 2 4 2 2 2" xfId="669"/>
    <cellStyle name="Normal 5 2 4 2 2 2 2" xfId="880"/>
    <cellStyle name="Normal 5 2 4 2 2 3" xfId="774"/>
    <cellStyle name="Normal 5 2 4 2 3" xfId="617"/>
    <cellStyle name="Normal 5 2 4 2 3 2" xfId="828"/>
    <cellStyle name="Normal 5 2 4 2 4" xfId="722"/>
    <cellStyle name="Normal 5 2 4 3" xfId="487"/>
    <cellStyle name="Normal 5 2 4 3 2" xfId="643"/>
    <cellStyle name="Normal 5 2 4 3 2 2" xfId="854"/>
    <cellStyle name="Normal 5 2 4 3 3" xfId="748"/>
    <cellStyle name="Normal 5 2 4 4" xfId="591"/>
    <cellStyle name="Normal 5 2 4 4 2" xfId="802"/>
    <cellStyle name="Normal 5 2 4 5" xfId="696"/>
    <cellStyle name="Normal 5 2 5" xfId="399"/>
    <cellStyle name="Normal 5 2 5 2" xfId="496"/>
    <cellStyle name="Normal 5 2 5 2 2" xfId="652"/>
    <cellStyle name="Normal 5 2 5 2 2 2" xfId="863"/>
    <cellStyle name="Normal 5 2 5 2 3" xfId="757"/>
    <cellStyle name="Normal 5 2 5 3" xfId="600"/>
    <cellStyle name="Normal 5 2 5 3 2" xfId="811"/>
    <cellStyle name="Normal 5 2 5 4" xfId="705"/>
    <cellStyle name="Normal 5 2 6" xfId="470"/>
    <cellStyle name="Normal 5 2 6 2" xfId="626"/>
    <cellStyle name="Normal 5 2 6 2 2" xfId="837"/>
    <cellStyle name="Normal 5 2 6 3" xfId="731"/>
    <cellStyle name="Normal 5 2 7" xfId="574"/>
    <cellStyle name="Normal 5 2 7 2" xfId="785"/>
    <cellStyle name="Normal 5 2 8" xfId="679"/>
    <cellStyle name="Normal 5 3" xfId="284"/>
    <cellStyle name="Normal 5 3 2" xfId="337"/>
    <cellStyle name="Normal 5 3 2 2" xfId="409"/>
    <cellStyle name="Normal 5 3 2 2 2" xfId="506"/>
    <cellStyle name="Normal 5 3 2 2 2 2" xfId="662"/>
    <cellStyle name="Normal 5 3 2 2 2 2 2" xfId="873"/>
    <cellStyle name="Normal 5 3 2 2 2 3" xfId="767"/>
    <cellStyle name="Normal 5 3 2 2 3" xfId="610"/>
    <cellStyle name="Normal 5 3 2 2 3 2" xfId="821"/>
    <cellStyle name="Normal 5 3 2 2 4" xfId="715"/>
    <cellStyle name="Normal 5 3 2 3" xfId="480"/>
    <cellStyle name="Normal 5 3 2 3 2" xfId="636"/>
    <cellStyle name="Normal 5 3 2 3 2 2" xfId="847"/>
    <cellStyle name="Normal 5 3 2 3 3" xfId="741"/>
    <cellStyle name="Normal 5 3 2 4" xfId="584"/>
    <cellStyle name="Normal 5 3 2 4 2" xfId="795"/>
    <cellStyle name="Normal 5 3 2 5" xfId="689"/>
    <cellStyle name="Normal 5 3 3" xfId="347"/>
    <cellStyle name="Normal 5 3 3 2" xfId="419"/>
    <cellStyle name="Normal 5 3 3 2 2" xfId="515"/>
    <cellStyle name="Normal 5 3 3 2 2 2" xfId="671"/>
    <cellStyle name="Normal 5 3 3 2 2 2 2" xfId="882"/>
    <cellStyle name="Normal 5 3 3 2 2 3" xfId="776"/>
    <cellStyle name="Normal 5 3 3 2 3" xfId="619"/>
    <cellStyle name="Normal 5 3 3 2 3 2" xfId="830"/>
    <cellStyle name="Normal 5 3 3 2 4" xfId="724"/>
    <cellStyle name="Normal 5 3 3 3" xfId="489"/>
    <cellStyle name="Normal 5 3 3 3 2" xfId="645"/>
    <cellStyle name="Normal 5 3 3 3 2 2" xfId="856"/>
    <cellStyle name="Normal 5 3 3 3 3" xfId="750"/>
    <cellStyle name="Normal 5 3 3 4" xfId="593"/>
    <cellStyle name="Normal 5 3 3 4 2" xfId="804"/>
    <cellStyle name="Normal 5 3 3 5" xfId="698"/>
    <cellStyle name="Normal 5 3 4" xfId="401"/>
    <cellStyle name="Normal 5 3 4 2" xfId="498"/>
    <cellStyle name="Normal 5 3 4 2 2" xfId="654"/>
    <cellStyle name="Normal 5 3 4 2 2 2" xfId="865"/>
    <cellStyle name="Normal 5 3 4 2 3" xfId="759"/>
    <cellStyle name="Normal 5 3 4 3" xfId="602"/>
    <cellStyle name="Normal 5 3 4 3 2" xfId="813"/>
    <cellStyle name="Normal 5 3 4 4" xfId="707"/>
    <cellStyle name="Normal 5 3 5" xfId="472"/>
    <cellStyle name="Normal 5 3 5 2" xfId="628"/>
    <cellStyle name="Normal 5 3 5 2 2" xfId="839"/>
    <cellStyle name="Normal 5 3 5 3" xfId="733"/>
    <cellStyle name="Normal 5 3 6" xfId="576"/>
    <cellStyle name="Normal 5 3 6 2" xfId="787"/>
    <cellStyle name="Normal 5 3 7" xfId="681"/>
    <cellStyle name="Normal 5 4" xfId="333"/>
    <cellStyle name="Normal 5 4 2" xfId="405"/>
    <cellStyle name="Normal 5 4 2 2" xfId="502"/>
    <cellStyle name="Normal 5 4 2 2 2" xfId="658"/>
    <cellStyle name="Normal 5 4 2 2 2 2" xfId="869"/>
    <cellStyle name="Normal 5 4 2 2 3" xfId="763"/>
    <cellStyle name="Normal 5 4 2 3" xfId="606"/>
    <cellStyle name="Normal 5 4 2 3 2" xfId="817"/>
    <cellStyle name="Normal 5 4 2 4" xfId="711"/>
    <cellStyle name="Normal 5 4 3" xfId="476"/>
    <cellStyle name="Normal 5 4 3 2" xfId="632"/>
    <cellStyle name="Normal 5 4 3 2 2" xfId="843"/>
    <cellStyle name="Normal 5 4 3 3" xfId="737"/>
    <cellStyle name="Normal 5 4 4" xfId="580"/>
    <cellStyle name="Normal 5 4 4 2" xfId="791"/>
    <cellStyle name="Normal 5 4 5" xfId="685"/>
    <cellStyle name="Normal 5 5" xfId="343"/>
    <cellStyle name="Normal 5 5 2" xfId="415"/>
    <cellStyle name="Normal 5 5 2 2" xfId="511"/>
    <cellStyle name="Normal 5 5 2 2 2" xfId="667"/>
    <cellStyle name="Normal 5 5 2 2 2 2" xfId="878"/>
    <cellStyle name="Normal 5 5 2 2 3" xfId="772"/>
    <cellStyle name="Normal 5 5 2 3" xfId="615"/>
    <cellStyle name="Normal 5 5 2 3 2" xfId="826"/>
    <cellStyle name="Normal 5 5 2 4" xfId="720"/>
    <cellStyle name="Normal 5 5 3" xfId="485"/>
    <cellStyle name="Normal 5 5 3 2" xfId="641"/>
    <cellStyle name="Normal 5 5 3 2 2" xfId="852"/>
    <cellStyle name="Normal 5 5 3 3" xfId="746"/>
    <cellStyle name="Normal 5 5 4" xfId="589"/>
    <cellStyle name="Normal 5 5 4 2" xfId="800"/>
    <cellStyle name="Normal 5 5 5" xfId="694"/>
    <cellStyle name="Normal 5 6" xfId="397"/>
    <cellStyle name="Normal 5 6 2" xfId="494"/>
    <cellStyle name="Normal 5 6 2 2" xfId="650"/>
    <cellStyle name="Normal 5 6 2 2 2" xfId="861"/>
    <cellStyle name="Normal 5 6 2 3" xfId="755"/>
    <cellStyle name="Normal 5 6 3" xfId="598"/>
    <cellStyle name="Normal 5 6 3 2" xfId="809"/>
    <cellStyle name="Normal 5 6 4" xfId="703"/>
    <cellStyle name="Normal 5 7" xfId="468"/>
    <cellStyle name="Normal 5 7 2" xfId="624"/>
    <cellStyle name="Normal 5 7 2 2" xfId="835"/>
    <cellStyle name="Normal 5 7 3" xfId="729"/>
    <cellStyle name="Normal 5 8" xfId="572"/>
    <cellStyle name="Normal 5 8 2" xfId="783"/>
    <cellStyle name="Normal 5 9" xfId="677"/>
    <cellStyle name="Normal 6" xfId="194"/>
    <cellStyle name="Normal 6 2" xfId="286"/>
    <cellStyle name="Normal 7" xfId="193"/>
    <cellStyle name="Normal 7 2" xfId="285"/>
    <cellStyle name="Normal 7 2 2" xfId="338"/>
    <cellStyle name="Normal 7 2 2 2" xfId="410"/>
    <cellStyle name="Normal 7 2 2 2 2" xfId="507"/>
    <cellStyle name="Normal 7 2 2 2 2 2" xfId="663"/>
    <cellStyle name="Normal 7 2 2 2 2 2 2" xfId="874"/>
    <cellStyle name="Normal 7 2 2 2 2 3" xfId="768"/>
    <cellStyle name="Normal 7 2 2 2 3" xfId="611"/>
    <cellStyle name="Normal 7 2 2 2 3 2" xfId="822"/>
    <cellStyle name="Normal 7 2 2 2 4" xfId="716"/>
    <cellStyle name="Normal 7 2 2 3" xfId="481"/>
    <cellStyle name="Normal 7 2 2 3 2" xfId="637"/>
    <cellStyle name="Normal 7 2 2 3 2 2" xfId="848"/>
    <cellStyle name="Normal 7 2 2 3 3" xfId="742"/>
    <cellStyle name="Normal 7 2 2 4" xfId="585"/>
    <cellStyle name="Normal 7 2 2 4 2" xfId="796"/>
    <cellStyle name="Normal 7 2 2 5" xfId="690"/>
    <cellStyle name="Normal 7 2 3" xfId="348"/>
    <cellStyle name="Normal 7 2 3 2" xfId="420"/>
    <cellStyle name="Normal 7 2 3 2 2" xfId="516"/>
    <cellStyle name="Normal 7 2 3 2 2 2" xfId="672"/>
    <cellStyle name="Normal 7 2 3 2 2 2 2" xfId="883"/>
    <cellStyle name="Normal 7 2 3 2 2 3" xfId="777"/>
    <cellStyle name="Normal 7 2 3 2 3" xfId="620"/>
    <cellStyle name="Normal 7 2 3 2 3 2" xfId="831"/>
    <cellStyle name="Normal 7 2 3 2 4" xfId="725"/>
    <cellStyle name="Normal 7 2 3 3" xfId="490"/>
    <cellStyle name="Normal 7 2 3 3 2" xfId="646"/>
    <cellStyle name="Normal 7 2 3 3 2 2" xfId="857"/>
    <cellStyle name="Normal 7 2 3 3 3" xfId="751"/>
    <cellStyle name="Normal 7 2 3 4" xfId="594"/>
    <cellStyle name="Normal 7 2 3 4 2" xfId="805"/>
    <cellStyle name="Normal 7 2 3 5" xfId="699"/>
    <cellStyle name="Normal 7 2 4" xfId="402"/>
    <cellStyle name="Normal 7 2 4 2" xfId="499"/>
    <cellStyle name="Normal 7 2 4 2 2" xfId="655"/>
    <cellStyle name="Normal 7 2 4 2 2 2" xfId="866"/>
    <cellStyle name="Normal 7 2 4 2 3" xfId="760"/>
    <cellStyle name="Normal 7 2 4 3" xfId="603"/>
    <cellStyle name="Normal 7 2 4 3 2" xfId="814"/>
    <cellStyle name="Normal 7 2 4 4" xfId="708"/>
    <cellStyle name="Normal 7 2 5" xfId="473"/>
    <cellStyle name="Normal 7 2 5 2" xfId="629"/>
    <cellStyle name="Normal 7 2 5 2 2" xfId="840"/>
    <cellStyle name="Normal 7 2 5 3" xfId="734"/>
    <cellStyle name="Normal 7 2 6" xfId="577"/>
    <cellStyle name="Normal 7 2 6 2" xfId="788"/>
    <cellStyle name="Normal 7 2 7" xfId="682"/>
    <cellStyle name="Normal 7 3" xfId="334"/>
    <cellStyle name="Normal 7 3 2" xfId="406"/>
    <cellStyle name="Normal 7 3 2 2" xfId="503"/>
    <cellStyle name="Normal 7 3 2 2 2" xfId="659"/>
    <cellStyle name="Normal 7 3 2 2 2 2" xfId="870"/>
    <cellStyle name="Normal 7 3 2 2 3" xfId="764"/>
    <cellStyle name="Normal 7 3 2 3" xfId="607"/>
    <cellStyle name="Normal 7 3 2 3 2" xfId="818"/>
    <cellStyle name="Normal 7 3 2 4" xfId="712"/>
    <cellStyle name="Normal 7 3 3" xfId="477"/>
    <cellStyle name="Normal 7 3 3 2" xfId="633"/>
    <cellStyle name="Normal 7 3 3 2 2" xfId="844"/>
    <cellStyle name="Normal 7 3 3 3" xfId="738"/>
    <cellStyle name="Normal 7 3 4" xfId="581"/>
    <cellStyle name="Normal 7 3 4 2" xfId="792"/>
    <cellStyle name="Normal 7 3 5" xfId="686"/>
    <cellStyle name="Normal 7 4" xfId="344"/>
    <cellStyle name="Normal 7 4 2" xfId="416"/>
    <cellStyle name="Normal 7 4 2 2" xfId="512"/>
    <cellStyle name="Normal 7 4 2 2 2" xfId="668"/>
    <cellStyle name="Normal 7 4 2 2 2 2" xfId="879"/>
    <cellStyle name="Normal 7 4 2 2 3" xfId="773"/>
    <cellStyle name="Normal 7 4 2 3" xfId="616"/>
    <cellStyle name="Normal 7 4 2 3 2" xfId="827"/>
    <cellStyle name="Normal 7 4 2 4" xfId="721"/>
    <cellStyle name="Normal 7 4 3" xfId="486"/>
    <cellStyle name="Normal 7 4 3 2" xfId="642"/>
    <cellStyle name="Normal 7 4 3 2 2" xfId="853"/>
    <cellStyle name="Normal 7 4 3 3" xfId="747"/>
    <cellStyle name="Normal 7 4 4" xfId="590"/>
    <cellStyle name="Normal 7 4 4 2" xfId="801"/>
    <cellStyle name="Normal 7 4 5" xfId="695"/>
    <cellStyle name="Normal 7 5" xfId="398"/>
    <cellStyle name="Normal 7 5 2" xfId="495"/>
    <cellStyle name="Normal 7 5 2 2" xfId="651"/>
    <cellStyle name="Normal 7 5 2 2 2" xfId="862"/>
    <cellStyle name="Normal 7 5 2 3" xfId="756"/>
    <cellStyle name="Normal 7 5 3" xfId="599"/>
    <cellStyle name="Normal 7 5 3 2" xfId="810"/>
    <cellStyle name="Normal 7 5 4" xfId="704"/>
    <cellStyle name="Normal 7 6" xfId="469"/>
    <cellStyle name="Normal 7 6 2" xfId="625"/>
    <cellStyle name="Normal 7 6 2 2" xfId="836"/>
    <cellStyle name="Normal 7 6 3" xfId="730"/>
    <cellStyle name="Normal 7 7" xfId="573"/>
    <cellStyle name="Normal 7 7 2" xfId="784"/>
    <cellStyle name="Normal 7 8" xfId="678"/>
    <cellStyle name="Normal 8" xfId="240"/>
    <cellStyle name="Normal 8 2" xfId="524"/>
    <cellStyle name="Normal 9" xfId="239"/>
    <cellStyle name="Normal 9 2" xfId="336"/>
    <cellStyle name="Normal 9 2 2" xfId="408"/>
    <cellStyle name="Normal 9 2 2 2" xfId="505"/>
    <cellStyle name="Normal 9 2 2 2 2" xfId="661"/>
    <cellStyle name="Normal 9 2 2 2 2 2" xfId="872"/>
    <cellStyle name="Normal 9 2 2 2 3" xfId="766"/>
    <cellStyle name="Normal 9 2 2 3" xfId="609"/>
    <cellStyle name="Normal 9 2 2 3 2" xfId="820"/>
    <cellStyle name="Normal 9 2 2 4" xfId="714"/>
    <cellStyle name="Normal 9 2 3" xfId="479"/>
    <cellStyle name="Normal 9 2 3 2" xfId="635"/>
    <cellStyle name="Normal 9 2 3 2 2" xfId="846"/>
    <cellStyle name="Normal 9 2 3 3" xfId="740"/>
    <cellStyle name="Normal 9 2 4" xfId="583"/>
    <cellStyle name="Normal 9 2 4 2" xfId="794"/>
    <cellStyle name="Normal 9 2 5" xfId="688"/>
    <cellStyle name="Normal 9 3" xfId="346"/>
    <cellStyle name="Normal 9 3 2" xfId="418"/>
    <cellStyle name="Normal 9 3 2 2" xfId="514"/>
    <cellStyle name="Normal 9 3 2 2 2" xfId="670"/>
    <cellStyle name="Normal 9 3 2 2 2 2" xfId="881"/>
    <cellStyle name="Normal 9 3 2 2 3" xfId="775"/>
    <cellStyle name="Normal 9 3 2 3" xfId="618"/>
    <cellStyle name="Normal 9 3 2 3 2" xfId="829"/>
    <cellStyle name="Normal 9 3 2 4" xfId="723"/>
    <cellStyle name="Normal 9 3 3" xfId="488"/>
    <cellStyle name="Normal 9 3 3 2" xfId="644"/>
    <cellStyle name="Normal 9 3 3 2 2" xfId="855"/>
    <cellStyle name="Normal 9 3 3 3" xfId="749"/>
    <cellStyle name="Normal 9 3 4" xfId="592"/>
    <cellStyle name="Normal 9 3 4 2" xfId="803"/>
    <cellStyle name="Normal 9 3 5" xfId="697"/>
    <cellStyle name="Normal 9 4" xfId="400"/>
    <cellStyle name="Normal 9 4 2" xfId="497"/>
    <cellStyle name="Normal 9 4 2 2" xfId="653"/>
    <cellStyle name="Normal 9 4 2 2 2" xfId="864"/>
    <cellStyle name="Normal 9 4 2 3" xfId="758"/>
    <cellStyle name="Normal 9 4 3" xfId="601"/>
    <cellStyle name="Normal 9 4 3 2" xfId="812"/>
    <cellStyle name="Normal 9 4 4" xfId="706"/>
    <cellStyle name="Normal 9 5" xfId="471"/>
    <cellStyle name="Normal 9 5 2" xfId="627"/>
    <cellStyle name="Normal 9 5 2 2" xfId="838"/>
    <cellStyle name="Normal 9 5 3" xfId="732"/>
    <cellStyle name="Normal 9 6" xfId="575"/>
    <cellStyle name="Normal 9 6 2" xfId="786"/>
    <cellStyle name="Normal 9 7" xfId="680"/>
    <cellStyle name="Normal_Funding Shift Table Sample" xfId="67"/>
    <cellStyle name="Note" xfId="68" builtinId="10" customBuiltin="1"/>
    <cellStyle name="Note 2" xfId="186"/>
    <cellStyle name="Note 3" xfId="232"/>
    <cellStyle name="Note 4" xfId="278"/>
    <cellStyle name="Note 5" xfId="327"/>
    <cellStyle name="Note 6" xfId="391"/>
    <cellStyle name="Note 7" xfId="462"/>
    <cellStyle name="Note 8" xfId="566"/>
    <cellStyle name="Output" xfId="69" builtinId="21" customBuiltin="1"/>
    <cellStyle name="Output 2" xfId="187"/>
    <cellStyle name="Output 3" xfId="233"/>
    <cellStyle name="Output 4" xfId="279"/>
    <cellStyle name="Output 5" xfId="328"/>
    <cellStyle name="Output 6" xfId="392"/>
    <cellStyle name="Output 7" xfId="463"/>
    <cellStyle name="Output 8" xfId="567"/>
    <cellStyle name="Percent" xfId="145" builtinId="5"/>
    <cellStyle name="Percent 2" xfId="70"/>
    <cellStyle name="Percent 2 2" xfId="71"/>
    <cellStyle name="Percent 3" xfId="191"/>
    <cellStyle name="Percent 4" xfId="237"/>
    <cellStyle name="Percent 5" xfId="283"/>
    <cellStyle name="Percent 6" xfId="332"/>
    <cellStyle name="Percent 7" xfId="396"/>
    <cellStyle name="Percent 8" xfId="467"/>
    <cellStyle name="Percent 9" xfId="571"/>
    <cellStyle name="SAPBEXaggData" xfId="72"/>
    <cellStyle name="SAPBEXaggDataEmph" xfId="73"/>
    <cellStyle name="SAPBEXaggItem" xfId="74"/>
    <cellStyle name="SAPBEXaggItemX" xfId="75"/>
    <cellStyle name="SAPBEXchaText" xfId="76"/>
    <cellStyle name="SAPBEXexcBad7" xfId="77"/>
    <cellStyle name="SAPBEXexcBad7 2" xfId="128"/>
    <cellStyle name="SAPBEXexcBad8" xfId="78"/>
    <cellStyle name="SAPBEXexcBad8 2" xfId="129"/>
    <cellStyle name="SAPBEXexcBad9" xfId="79"/>
    <cellStyle name="SAPBEXexcBad9 2" xfId="130"/>
    <cellStyle name="SAPBEXexcCritical4" xfId="80"/>
    <cellStyle name="SAPBEXexcCritical4 2" xfId="131"/>
    <cellStyle name="SAPBEXexcCritical5" xfId="81"/>
    <cellStyle name="SAPBEXexcCritical5 2" xfId="132"/>
    <cellStyle name="SAPBEXexcCritical6" xfId="82"/>
    <cellStyle name="SAPBEXexcCritical6 2" xfId="133"/>
    <cellStyle name="SAPBEXexcGood1" xfId="83"/>
    <cellStyle name="SAPBEXexcGood1 2" xfId="134"/>
    <cellStyle name="SAPBEXexcGood2" xfId="84"/>
    <cellStyle name="SAPBEXexcGood2 2" xfId="135"/>
    <cellStyle name="SAPBEXexcGood3" xfId="85"/>
    <cellStyle name="SAPBEXexcGood3 2" xfId="136"/>
    <cellStyle name="SAPBEXfilterDrill" xfId="86"/>
    <cellStyle name="SAPBEXfilterItem" xfId="87"/>
    <cellStyle name="SAPBEXfilterItem 2" xfId="137"/>
    <cellStyle name="SAPBEXfilterText" xfId="88"/>
    <cellStyle name="SAPBEXformats" xfId="89"/>
    <cellStyle name="SAPBEXformats 2" xfId="138"/>
    <cellStyle name="SAPBEXheaderItem" xfId="90"/>
    <cellStyle name="SAPBEXheaderText" xfId="91"/>
    <cellStyle name="SAPBEXHLevel0" xfId="92"/>
    <cellStyle name="SAPBEXHLevel0X" xfId="93"/>
    <cellStyle name="SAPBEXHLevel1" xfId="94"/>
    <cellStyle name="SAPBEXHLevel1X" xfId="95"/>
    <cellStyle name="SAPBEXHLevel2" xfId="96"/>
    <cellStyle name="SAPBEXHLevel2X" xfId="97"/>
    <cellStyle name="SAPBEXHLevel3" xfId="98"/>
    <cellStyle name="SAPBEXHLevel3X" xfId="99"/>
    <cellStyle name="SAPBEXinputData" xfId="100"/>
    <cellStyle name="SAPBEXresData" xfId="101"/>
    <cellStyle name="SAPBEXresData 2" xfId="139"/>
    <cellStyle name="SAPBEXresDataEmph" xfId="102"/>
    <cellStyle name="SAPBEXresItem" xfId="103"/>
    <cellStyle name="SAPBEXresItem 2" xfId="140"/>
    <cellStyle name="SAPBEXresItemX" xfId="104"/>
    <cellStyle name="SAPBEXresItemX 2" xfId="141"/>
    <cellStyle name="SAPBEXstdData" xfId="105"/>
    <cellStyle name="SAPBEXstdData 2" xfId="142"/>
    <cellStyle name="SAPBEXstdDataEmph" xfId="106"/>
    <cellStyle name="SAPBEXstdItem" xfId="107"/>
    <cellStyle name="SAPBEXstdItem 2" xfId="143"/>
    <cellStyle name="SAPBEXstdItemX" xfId="108"/>
    <cellStyle name="SAPBEXstdItemX 2" xfId="144"/>
    <cellStyle name="SAPBEXtitle" xfId="109"/>
    <cellStyle name="SAPBEXundefined" xfId="110"/>
    <cellStyle name="Sheet Title" xfId="111"/>
    <cellStyle name="Title" xfId="112" builtinId="15" customBuiltin="1"/>
    <cellStyle name="Title 2" xfId="188"/>
    <cellStyle name="Title 3" xfId="234"/>
    <cellStyle name="Title 4" xfId="280"/>
    <cellStyle name="Title 5" xfId="329"/>
    <cellStyle name="Title 6" xfId="393"/>
    <cellStyle name="Title 7" xfId="464"/>
    <cellStyle name="Title 8" xfId="568"/>
    <cellStyle name="Total" xfId="113" builtinId="25" customBuiltin="1"/>
    <cellStyle name="Total 2" xfId="189"/>
    <cellStyle name="Total 3" xfId="235"/>
    <cellStyle name="Total 4" xfId="281"/>
    <cellStyle name="Total 5" xfId="330"/>
    <cellStyle name="Total 6" xfId="394"/>
    <cellStyle name="Total 7" xfId="465"/>
    <cellStyle name="Total 8" xfId="569"/>
    <cellStyle name="Warning Text" xfId="114" builtinId="11" customBuiltin="1"/>
    <cellStyle name="Warning Text 2" xfId="190"/>
    <cellStyle name="Warning Text 3" xfId="236"/>
    <cellStyle name="Warning Text 4" xfId="282"/>
    <cellStyle name="Warning Text 5" xfId="331"/>
    <cellStyle name="Warning Text 6" xfId="395"/>
    <cellStyle name="Warning Text 7" xfId="466"/>
    <cellStyle name="Warning Text 8" xfId="570"/>
  </cellStyles>
  <dxfs count="0"/>
  <tableStyles count="0" defaultTableStyle="TableStyleMedium9" defaultPivotStyle="PivotStyleLight16"/>
  <colors>
    <mruColors>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8</xdr:row>
      <xdr:rowOff>9525</xdr:rowOff>
    </xdr:from>
    <xdr:to>
      <xdr:col>13</xdr:col>
      <xdr:colOff>0</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5086350" y="600075"/>
          <a:ext cx="9353550"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2017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8</xdr:row>
      <xdr:rowOff>9525</xdr:rowOff>
    </xdr:from>
    <xdr:to>
      <xdr:col>13</xdr:col>
      <xdr:colOff>0</xdr:colOff>
      <xdr:row>8</xdr:row>
      <xdr:rowOff>381000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010025" y="1247775"/>
          <a:ext cx="9601200"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2017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twoCellAnchor>
    <xdr:from>
      <xdr:col>1</xdr:col>
      <xdr:colOff>9525</xdr:colOff>
      <xdr:row>8</xdr:row>
      <xdr:rowOff>9525</xdr:rowOff>
    </xdr:from>
    <xdr:to>
      <xdr:col>13</xdr:col>
      <xdr:colOff>0</xdr:colOff>
      <xdr:row>8</xdr:row>
      <xdr:rowOff>381000</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4010025" y="1247775"/>
          <a:ext cx="9601200"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2017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dge.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67"/>
  <sheetViews>
    <sheetView showGridLines="0" tabSelected="1" showRuler="0" zoomScale="110" zoomScaleNormal="110" zoomScaleSheetLayoutView="80" workbookViewId="0">
      <selection activeCell="A7" sqref="A7"/>
    </sheetView>
  </sheetViews>
  <sheetFormatPr defaultColWidth="9.140625" defaultRowHeight="12.75" x14ac:dyDescent="0.2"/>
  <cols>
    <col min="1" max="1" width="33.28515625" style="298" customWidth="1"/>
    <col min="2" max="2" width="11.28515625" style="298" customWidth="1"/>
    <col min="3" max="3" width="12.28515625" style="298" customWidth="1"/>
    <col min="4" max="4" width="16.140625" style="298" customWidth="1"/>
    <col min="5" max="5" width="12" style="298" customWidth="1"/>
    <col min="6" max="6" width="10.140625" style="298" customWidth="1"/>
    <col min="7" max="7" width="9.85546875" style="298" bestFit="1" customWidth="1"/>
    <col min="8" max="8" width="11.42578125" style="298" customWidth="1"/>
    <col min="9" max="9" width="11.5703125" style="298" bestFit="1" customWidth="1"/>
    <col min="10" max="10" width="10.7109375" style="298" customWidth="1"/>
    <col min="11" max="16" width="12.5703125" style="298" customWidth="1"/>
    <col min="17" max="17" width="10.7109375" style="298" customWidth="1"/>
    <col min="18" max="18" width="11" style="298" customWidth="1"/>
    <col min="19" max="19" width="11.28515625" style="298" customWidth="1"/>
    <col min="20" max="20" width="14.140625" style="298" hidden="1" customWidth="1"/>
    <col min="21" max="21" width="9.7109375" style="298" customWidth="1"/>
    <col min="22" max="22" width="11.42578125" style="298" customWidth="1"/>
    <col min="23" max="23" width="11" style="298" customWidth="1"/>
    <col min="24" max="25" width="9.7109375" style="298" customWidth="1"/>
    <col min="26" max="26" width="12.85546875" style="298" customWidth="1"/>
    <col min="27" max="27" width="8.85546875" style="298" bestFit="1" customWidth="1"/>
    <col min="28" max="28" width="10.5703125" style="298" customWidth="1"/>
    <col min="29" max="29" width="9.85546875" style="298" bestFit="1" customWidth="1"/>
    <col min="30" max="30" width="11.140625" style="298" customWidth="1"/>
    <col min="31" max="31" width="9.85546875" style="298" bestFit="1" customWidth="1"/>
    <col min="32" max="32" width="10.85546875" style="298" customWidth="1"/>
    <col min="33" max="33" width="12.140625" style="298" bestFit="1" customWidth="1"/>
    <col min="34" max="34" width="12.140625" style="298" customWidth="1"/>
    <col min="35" max="35" width="9.5703125" style="298" bestFit="1" customWidth="1"/>
    <col min="36" max="36" width="11.140625" style="298" customWidth="1"/>
    <col min="37" max="37" width="11.7109375" style="298" bestFit="1" customWidth="1"/>
    <col min="38" max="38" width="11.7109375" style="298" customWidth="1"/>
    <col min="39" max="16384" width="9.140625" style="298"/>
  </cols>
  <sheetData>
    <row r="1" spans="1:31" x14ac:dyDescent="0.2">
      <c r="H1" s="255" t="s">
        <v>211</v>
      </c>
    </row>
    <row r="2" spans="1:31" ht="14.25" customHeight="1" x14ac:dyDescent="0.2">
      <c r="H2" s="255" t="s">
        <v>174</v>
      </c>
      <c r="Q2" s="148"/>
      <c r="R2" s="149"/>
    </row>
    <row r="3" spans="1:31" ht="14.25" customHeight="1" x14ac:dyDescent="0.2">
      <c r="C3" s="259"/>
      <c r="E3" s="259"/>
      <c r="G3" s="259"/>
      <c r="H3" s="258" t="s">
        <v>391</v>
      </c>
      <c r="I3" s="259"/>
    </row>
    <row r="4" spans="1:31" hidden="1" x14ac:dyDescent="0.2">
      <c r="C4" s="298">
        <v>2</v>
      </c>
      <c r="D4" s="298">
        <f>C4</f>
        <v>2</v>
      </c>
      <c r="F4" s="298">
        <f>C4+1</f>
        <v>3</v>
      </c>
      <c r="G4" s="298">
        <f>F4</f>
        <v>3</v>
      </c>
      <c r="I4" s="298">
        <f>F4+1</f>
        <v>4</v>
      </c>
      <c r="J4" s="298">
        <f>I4</f>
        <v>4</v>
      </c>
      <c r="L4" s="298">
        <f>I4+1</f>
        <v>5</v>
      </c>
      <c r="M4" s="298">
        <f>L4</f>
        <v>5</v>
      </c>
      <c r="O4" s="298">
        <f>L4+1</f>
        <v>6</v>
      </c>
      <c r="P4" s="298">
        <f>O4</f>
        <v>6</v>
      </c>
      <c r="R4" s="298">
        <f>O4+1</f>
        <v>7</v>
      </c>
      <c r="S4" s="298">
        <f>R4</f>
        <v>7</v>
      </c>
    </row>
    <row r="5" spans="1:31" x14ac:dyDescent="0.2">
      <c r="C5" s="150"/>
    </row>
    <row r="6" spans="1:31" ht="15" customHeight="1" x14ac:dyDescent="0.2">
      <c r="A6" s="151"/>
      <c r="B6" s="152"/>
      <c r="C6" s="153" t="s">
        <v>0</v>
      </c>
      <c r="D6" s="152"/>
      <c r="E6" s="152"/>
      <c r="F6" s="152" t="s">
        <v>1</v>
      </c>
      <c r="G6" s="152"/>
      <c r="H6" s="152"/>
      <c r="I6" s="152" t="s">
        <v>2</v>
      </c>
      <c r="J6" s="152"/>
      <c r="K6" s="152"/>
      <c r="L6" s="152" t="s">
        <v>3</v>
      </c>
      <c r="M6" s="152"/>
      <c r="N6" s="152"/>
      <c r="O6" s="152" t="s">
        <v>4</v>
      </c>
      <c r="P6" s="152"/>
      <c r="Q6" s="152"/>
      <c r="R6" s="152" t="s">
        <v>5</v>
      </c>
      <c r="S6" s="152"/>
      <c r="T6" s="300"/>
    </row>
    <row r="7" spans="1:31" ht="41.25" customHeight="1" x14ac:dyDescent="0.2">
      <c r="A7" s="301" t="s">
        <v>21</v>
      </c>
      <c r="B7" s="333" t="s">
        <v>15</v>
      </c>
      <c r="C7" s="303" t="s">
        <v>206</v>
      </c>
      <c r="D7" s="287" t="s">
        <v>205</v>
      </c>
      <c r="E7" s="302" t="s">
        <v>15</v>
      </c>
      <c r="F7" s="303" t="s">
        <v>206</v>
      </c>
      <c r="G7" s="287" t="s">
        <v>205</v>
      </c>
      <c r="H7" s="304" t="s">
        <v>225</v>
      </c>
      <c r="I7" s="303" t="s">
        <v>206</v>
      </c>
      <c r="J7" s="287" t="s">
        <v>237</v>
      </c>
      <c r="K7" s="305" t="s">
        <v>15</v>
      </c>
      <c r="L7" s="303" t="s">
        <v>206</v>
      </c>
      <c r="M7" s="287" t="s">
        <v>205</v>
      </c>
      <c r="N7" s="305" t="s">
        <v>15</v>
      </c>
      <c r="O7" s="303" t="s">
        <v>206</v>
      </c>
      <c r="P7" s="287" t="s">
        <v>205</v>
      </c>
      <c r="Q7" s="304" t="s">
        <v>15</v>
      </c>
      <c r="R7" s="303" t="s">
        <v>206</v>
      </c>
      <c r="S7" s="287" t="s">
        <v>205</v>
      </c>
      <c r="T7" s="287" t="s">
        <v>135</v>
      </c>
    </row>
    <row r="8" spans="1:31" ht="12.75" customHeight="1" x14ac:dyDescent="0.2">
      <c r="A8" s="273" t="s">
        <v>22</v>
      </c>
      <c r="B8" s="306"/>
      <c r="C8" s="306"/>
      <c r="D8" s="307"/>
      <c r="E8" s="308"/>
      <c r="F8" s="306"/>
      <c r="G8" s="307"/>
      <c r="H8" s="308"/>
      <c r="I8" s="306"/>
      <c r="J8" s="306"/>
      <c r="K8" s="308"/>
      <c r="L8" s="306"/>
      <c r="M8" s="309"/>
      <c r="N8" s="308"/>
      <c r="O8" s="306"/>
      <c r="P8" s="309"/>
      <c r="Q8" s="308"/>
      <c r="R8" s="306"/>
      <c r="S8" s="309"/>
      <c r="T8" s="310"/>
    </row>
    <row r="9" spans="1:31" x14ac:dyDescent="0.2">
      <c r="A9" s="154" t="s">
        <v>209</v>
      </c>
      <c r="B9" s="169">
        <v>6</v>
      </c>
      <c r="C9" s="477">
        <f>B9*(INDEX('Ex ante LI &amp; Eligibility Stats'!$A:$M,MATCH('Program MW '!$A9,'Ex ante LI &amp; Eligibility Stats'!$A:$A,0),MATCH('Program MW '!C$6,'Ex ante LI &amp; Eligibility Stats'!$A$8:$M$8,0))/1000)</f>
        <v>0.45695498400000001</v>
      </c>
      <c r="D9" s="290">
        <f>B9*(INDEX('Ex post LI &amp; Eligibility Stats'!$A:$N,MATCH($A9,'Ex post LI &amp; Eligibility Stats'!$A:$A,0),MATCH('Program MW '!C$6,'Ex post LI &amp; Eligibility Stats'!$A$8:$N$8,0))/1000)</f>
        <v>1.85381295</v>
      </c>
      <c r="E9" s="20">
        <v>6</v>
      </c>
      <c r="F9" s="290">
        <f>E9*(INDEX('Ex ante LI &amp; Eligibility Stats'!$A:$M,MATCH('Program MW '!$A9,'Ex ante LI &amp; Eligibility Stats'!$A:$A,0),MATCH('Program MW '!F$6,'Ex ante LI &amp; Eligibility Stats'!$A$8:$M$8,0))/1000)</f>
        <v>0.28228555199999994</v>
      </c>
      <c r="G9" s="290">
        <f>E9*(INDEX('Ex post LI &amp; Eligibility Stats'!$A:$N,MATCH($A9,'Ex post LI &amp; Eligibility Stats'!$A:$A,0),MATCH('Program MW '!F$6,'Ex post LI &amp; Eligibility Stats'!$A$8:$N$8,0))/1000)</f>
        <v>1.85381295</v>
      </c>
      <c r="H9" s="20">
        <v>6</v>
      </c>
      <c r="I9" s="394">
        <f>H9*(INDEX('Ex ante LI &amp; Eligibility Stats'!$A:$M,MATCH('Program MW '!$A9,'Ex ante LI &amp; Eligibility Stats'!$A:$A,0),MATCH('Program MW '!I$6,'Ex ante LI &amp; Eligibility Stats'!$A$8:$M$8,0))/1000)</f>
        <v>0.53059503600000002</v>
      </c>
      <c r="J9" s="290">
        <f>H9*(INDEX('Ex post LI &amp; Eligibility Stats'!$A:$N,MATCH($A9,'Ex post LI &amp; Eligibility Stats'!$A:$A,0),MATCH('Program MW '!I$6,'Ex post LI &amp; Eligibility Stats'!$A$8:$N$8,0))/1000)</f>
        <v>1.85381295</v>
      </c>
      <c r="K9" s="20">
        <v>6</v>
      </c>
      <c r="L9" s="290">
        <f>K9*(INDEX('Ex ante LI &amp; Eligibility Stats'!$A:$M,MATCH('Program MW '!$A9,'Ex ante LI &amp; Eligibility Stats'!$A:$A,0),MATCH('Program MW '!L$6,'Ex ante LI &amp; Eligibility Stats'!$A$8:$M$8,0))/1000)</f>
        <v>1.08483324</v>
      </c>
      <c r="M9" s="290">
        <f>K9*(INDEX('Ex post LI &amp; Eligibility Stats'!$A:$N,MATCH($A9,'Ex post LI &amp; Eligibility Stats'!$A:$A,0),MATCH('Program MW '!L$6,'Ex post LI &amp; Eligibility Stats'!$A$8:$N$8,0))/1000)</f>
        <v>1.3260919499999999</v>
      </c>
      <c r="N9" s="20">
        <v>6</v>
      </c>
      <c r="O9" s="290">
        <f>N9*(INDEX('Ex ante LI &amp; Eligibility Stats'!$A:$M,MATCH('Program MW '!$A9,'Ex ante LI &amp; Eligibility Stats'!$A:$A,0),MATCH('Program MW '!O$6,'Ex ante LI &amp; Eligibility Stats'!$A$8:$M$8,0))/1000)</f>
        <v>1.0927283999999999</v>
      </c>
      <c r="P9" s="290">
        <f>N9*(INDEX('Ex post LI &amp; Eligibility Stats'!$A:$N,MATCH($A9,'Ex post LI &amp; Eligibility Stats'!$A:$A,0),MATCH('Program MW '!O$6,'Ex post LI &amp; Eligibility Stats'!$A$8:$N$8,0))/1000)</f>
        <v>1.3260919499999999</v>
      </c>
      <c r="Q9" s="193">
        <v>6</v>
      </c>
      <c r="R9" s="290">
        <f>Q9*(INDEX('Ex ante LI &amp; Eligibility Stats'!$A:$M,MATCH('Program MW '!$A9,'Ex ante LI &amp; Eligibility Stats'!$A:$A,0),MATCH('Program MW '!R$6,'Ex ante LI &amp; Eligibility Stats'!$A$8:$M$8,0))/1000)</f>
        <v>0.89124837600000006</v>
      </c>
      <c r="S9" s="398">
        <f>Q9*(INDEX('Ex post LI &amp; Eligibility Stats'!$A:$N,MATCH($A9,'Ex post LI &amp; Eligibility Stats'!$A:$A,0),MATCH('Program MW '!R$6,'Ex post LI &amp; Eligibility Stats'!$A$8:$N$8,0))/1000)</f>
        <v>1.3260919499999999</v>
      </c>
      <c r="T9" s="6">
        <v>5276</v>
      </c>
    </row>
    <row r="10" spans="1:31" ht="16.5" customHeight="1" thickBot="1" x14ac:dyDescent="0.25">
      <c r="A10" s="311" t="s">
        <v>20</v>
      </c>
      <c r="B10" s="263">
        <f t="shared" ref="B10:S10" si="0">SUM(B9:B9)</f>
        <v>6</v>
      </c>
      <c r="C10" s="292">
        <f t="shared" si="0"/>
        <v>0.45695498400000001</v>
      </c>
      <c r="D10" s="292">
        <f t="shared" si="0"/>
        <v>1.85381295</v>
      </c>
      <c r="E10" s="1">
        <f t="shared" si="0"/>
        <v>6</v>
      </c>
      <c r="F10" s="395">
        <f t="shared" si="0"/>
        <v>0.28228555199999994</v>
      </c>
      <c r="G10" s="395">
        <f t="shared" si="0"/>
        <v>1.85381295</v>
      </c>
      <c r="H10" s="1">
        <f t="shared" si="0"/>
        <v>6</v>
      </c>
      <c r="I10" s="395">
        <f t="shared" si="0"/>
        <v>0.53059503600000002</v>
      </c>
      <c r="J10" s="395">
        <f t="shared" si="0"/>
        <v>1.85381295</v>
      </c>
      <c r="K10" s="1">
        <f>SUM(K9)</f>
        <v>6</v>
      </c>
      <c r="L10" s="410">
        <f t="shared" si="0"/>
        <v>1.08483324</v>
      </c>
      <c r="M10" s="410">
        <f t="shared" si="0"/>
        <v>1.3260919499999999</v>
      </c>
      <c r="N10" s="1">
        <f t="shared" si="0"/>
        <v>6</v>
      </c>
      <c r="O10" s="395">
        <f t="shared" si="0"/>
        <v>1.0927283999999999</v>
      </c>
      <c r="P10" s="395">
        <f t="shared" si="0"/>
        <v>1.3260919499999999</v>
      </c>
      <c r="Q10" s="197">
        <f t="shared" si="0"/>
        <v>6</v>
      </c>
      <c r="R10" s="445">
        <f t="shared" si="0"/>
        <v>0.89124837600000006</v>
      </c>
      <c r="S10" s="444">
        <f t="shared" si="0"/>
        <v>1.3260919499999999</v>
      </c>
      <c r="T10" s="7"/>
    </row>
    <row r="11" spans="1:31" ht="16.5" customHeight="1" thickTop="1" x14ac:dyDescent="0.2">
      <c r="A11" s="273" t="s">
        <v>87</v>
      </c>
      <c r="B11" s="293"/>
      <c r="C11" s="289"/>
      <c r="D11" s="294"/>
      <c r="E11" s="312"/>
      <c r="F11" s="313"/>
      <c r="G11" s="314"/>
      <c r="H11" s="312"/>
      <c r="I11" s="315"/>
      <c r="J11" s="314"/>
      <c r="K11" s="312"/>
      <c r="L11" s="315"/>
      <c r="M11" s="314"/>
      <c r="N11" s="312"/>
      <c r="O11" s="316"/>
      <c r="P11" s="317"/>
      <c r="Q11" s="318"/>
      <c r="R11" s="315"/>
      <c r="S11" s="319"/>
      <c r="T11" s="320"/>
      <c r="Y11" s="8"/>
      <c r="Z11" s="8"/>
      <c r="AA11" s="8"/>
      <c r="AB11" s="8"/>
      <c r="AC11" s="8"/>
      <c r="AD11" s="8"/>
      <c r="AE11" s="8"/>
    </row>
    <row r="12" spans="1:31" x14ac:dyDescent="0.2">
      <c r="A12" s="92" t="s">
        <v>198</v>
      </c>
      <c r="B12" s="268">
        <v>13899</v>
      </c>
      <c r="C12" s="290">
        <f>B12*(INDEX('Ex ante LI &amp; Eligibility Stats'!$A:$M,MATCH($A12,'Ex ante LI &amp; Eligibility Stats'!$A:$A,0),MATCH('Program MW '!C$6,'Ex ante LI &amp; Eligibility Stats'!$A$8:$M$8,0))/1000)</f>
        <v>13.129286300547928</v>
      </c>
      <c r="D12" s="396">
        <f>B12*(INDEX('Ex post LI &amp; Eligibility Stats'!$A:$N,MATCH($A12,'Ex post LI &amp; Eligibility Stats'!$A:$A,0),MATCH('Program MW '!C$6,'Ex post LI &amp; Eligibility Stats'!$A$8:$N$8,0))/1000)</f>
        <v>25.884125740119586</v>
      </c>
      <c r="E12" s="21">
        <v>13851</v>
      </c>
      <c r="F12" s="397">
        <f>E12*(INDEX('Ex ante LI &amp; Eligibility Stats'!$A:$M,MATCH($A12,'Ex ante LI &amp; Eligibility Stats'!$A:$A,0),MATCH('Program MW '!F$6,'Ex ante LI &amp; Eligibility Stats'!$A$8:$M$8,0))/1000)</f>
        <v>13.769909939623741</v>
      </c>
      <c r="G12" s="396">
        <f>E12*(INDEX('Ex post LI &amp; Eligibility Stats'!$A:$N,MATCH($A12,'Ex post LI &amp; Eligibility Stats'!$A:$A,0),MATCH('Program MW '!F$6,'Ex post LI &amp; Eligibility Stats'!$A$8:$N$8,0))/1000)</f>
        <v>25.79473527781829</v>
      </c>
      <c r="H12" s="21">
        <v>13900</v>
      </c>
      <c r="I12" s="397">
        <f>H12*(INDEX('Ex ante LI &amp; Eligibility Stats'!$A:$M,MATCH('Program MW '!$A12,'Ex ante LI &amp; Eligibility Stats'!$A:$A,0),MATCH('Program MW '!I$6,'Ex ante LI &amp; Eligibility Stats'!$A$8:$M$8,0))/1000)</f>
        <v>15.288937207025144</v>
      </c>
      <c r="J12" s="396">
        <f>H12*(INDEX('Ex post LI &amp; Eligibility Stats'!$A:$N,MATCH($A12,'Ex post LI &amp; Eligibility Stats'!$A:$A,0),MATCH('Program MW '!I$6,'Ex post LI &amp; Eligibility Stats'!$A$8:$N$8,0))/1000)</f>
        <v>25.88598804141753</v>
      </c>
      <c r="K12" s="21">
        <v>13900</v>
      </c>
      <c r="L12" s="397">
        <f>K12*(INDEX('Ex ante LI &amp; Eligibility Stats'!$A:$M,MATCH('Program MW '!$A12,'Ex ante LI &amp; Eligibility Stats'!$A:$A,0),MATCH('Program MW '!L$6,'Ex ante LI &amp; Eligibility Stats'!$A$8:$M$8,0))/1000)</f>
        <v>3.8558019894361499</v>
      </c>
      <c r="M12" s="396">
        <f>K12*(INDEX('Ex post LI &amp; Eligibility Stats'!$A:$N,MATCH($A12,'Ex post LI &amp; Eligibility Stats'!$A:$A,0),MATCH('Program MW '!L$6,'Ex post LI &amp; Eligibility Stats'!$A$8:$N$8,0))/1000)</f>
        <v>2.8390080212056636</v>
      </c>
      <c r="N12" s="21">
        <v>13870</v>
      </c>
      <c r="O12" s="290">
        <f>N12*(INDEX('Ex ante LI &amp; Eligibility Stats'!$A:$M,MATCH('Program MW '!$A12,'Ex ante LI &amp; Eligibility Stats'!$A:$A,0),MATCH('Program MW '!O$6,'Ex ante LI &amp; Eligibility Stats'!$A$8:$M$8,0))/1000)</f>
        <v>4.1000469628423444</v>
      </c>
      <c r="P12" s="290">
        <f>N12*(INDEX('Ex post LI &amp; Eligibility Stats'!$A:$N,MATCH($A12,'Ex post LI &amp; Eligibility Stats'!$A:$A,0),MATCH('Program MW '!O$6,'Ex post LI &amp; Eligibility Stats'!$A$8:$N$8,0))/1000)</f>
        <v>2.8328806657642125</v>
      </c>
      <c r="Q12" s="194">
        <v>13852</v>
      </c>
      <c r="R12" s="448">
        <f>Q12*(INDEX('Ex ante LI &amp; Eligibility Stats'!$A:$M,MATCH('Program MW '!$A12,'Ex ante LI &amp; Eligibility Stats'!$A:$A,0),MATCH('Program MW '!R$6,'Ex ante LI &amp; Eligibility Stats'!$A$8:$M$8,0))/1000)</f>
        <v>3.8471410598278037</v>
      </c>
      <c r="S12" s="398">
        <f>Q12*(INDEX('Ex post LI &amp; Eligibility Stats'!$A:$N,MATCH($A12,'Ex post LI &amp; Eligibility Stats'!$A:$A,0),MATCH('Program MW '!R$6,'Ex post LI &amp; Eligibility Stats'!$A$8:$N$8,0))/1000)</f>
        <v>2.8292042524993417</v>
      </c>
      <c r="T12" s="9">
        <v>138123</v>
      </c>
      <c r="U12" s="8"/>
      <c r="V12" s="8"/>
      <c r="W12" s="8"/>
      <c r="X12" s="8"/>
      <c r="Y12" s="8"/>
      <c r="Z12" s="8"/>
      <c r="AA12" s="8"/>
      <c r="AB12" s="8"/>
      <c r="AC12" s="8"/>
      <c r="AD12" s="8"/>
      <c r="AE12" s="8"/>
    </row>
    <row r="13" spans="1:31" ht="14.25" x14ac:dyDescent="0.2">
      <c r="A13" s="354" t="s">
        <v>220</v>
      </c>
      <c r="B13" s="355">
        <v>0</v>
      </c>
      <c r="C13" s="290">
        <v>0</v>
      </c>
      <c r="D13" s="398">
        <v>0</v>
      </c>
      <c r="E13" s="20">
        <v>0</v>
      </c>
      <c r="F13" s="290">
        <v>0</v>
      </c>
      <c r="G13" s="398">
        <v>0</v>
      </c>
      <c r="H13" s="20">
        <v>0</v>
      </c>
      <c r="I13" s="290">
        <v>0</v>
      </c>
      <c r="J13" s="398">
        <v>0</v>
      </c>
      <c r="K13" s="20">
        <v>0</v>
      </c>
      <c r="L13" s="290">
        <v>0</v>
      </c>
      <c r="M13" s="398">
        <v>0</v>
      </c>
      <c r="N13" s="20">
        <v>0</v>
      </c>
      <c r="O13" s="290">
        <v>0</v>
      </c>
      <c r="P13" s="398">
        <v>0</v>
      </c>
      <c r="Q13" s="20">
        <v>0</v>
      </c>
      <c r="R13" s="448">
        <v>0</v>
      </c>
      <c r="S13" s="398">
        <v>0</v>
      </c>
      <c r="T13" s="6"/>
      <c r="U13" s="8"/>
      <c r="V13" s="8"/>
      <c r="W13" s="8"/>
      <c r="X13" s="8"/>
      <c r="Y13" s="8"/>
      <c r="Z13" s="8"/>
      <c r="AA13" s="8"/>
      <c r="AB13" s="8"/>
      <c r="AC13" s="8"/>
      <c r="AD13" s="8"/>
      <c r="AE13" s="8"/>
    </row>
    <row r="14" spans="1:31" x14ac:dyDescent="0.2">
      <c r="A14" s="280" t="s">
        <v>203</v>
      </c>
      <c r="B14" s="269">
        <v>0</v>
      </c>
      <c r="C14" s="290">
        <v>0</v>
      </c>
      <c r="D14" s="398">
        <v>0</v>
      </c>
      <c r="E14" s="20">
        <v>0</v>
      </c>
      <c r="F14" s="290">
        <v>0</v>
      </c>
      <c r="G14" s="398">
        <v>0</v>
      </c>
      <c r="H14" s="20">
        <v>0</v>
      </c>
      <c r="I14" s="290">
        <v>0</v>
      </c>
      <c r="J14" s="398">
        <v>0</v>
      </c>
      <c r="K14" s="20">
        <v>0</v>
      </c>
      <c r="L14" s="290">
        <v>0</v>
      </c>
      <c r="M14" s="398">
        <v>0</v>
      </c>
      <c r="N14" s="20">
        <v>0</v>
      </c>
      <c r="O14" s="290">
        <v>0</v>
      </c>
      <c r="P14" s="398">
        <v>0</v>
      </c>
      <c r="Q14" s="20">
        <v>0</v>
      </c>
      <c r="R14" s="448">
        <v>0</v>
      </c>
      <c r="S14" s="398">
        <v>0</v>
      </c>
      <c r="T14" s="6"/>
      <c r="U14" s="8"/>
      <c r="V14" s="8"/>
      <c r="W14" s="8"/>
      <c r="X14" s="8"/>
      <c r="Y14" s="8"/>
      <c r="Z14" s="8"/>
      <c r="AA14" s="8"/>
      <c r="AB14" s="8"/>
      <c r="AC14" s="8"/>
      <c r="AD14" s="8"/>
      <c r="AE14" s="8"/>
    </row>
    <row r="15" spans="1:31" s="352" customFormat="1" x14ac:dyDescent="0.2">
      <c r="A15" s="280" t="s">
        <v>214</v>
      </c>
      <c r="B15" s="269">
        <v>0</v>
      </c>
      <c r="C15" s="290">
        <v>0</v>
      </c>
      <c r="D15" s="398">
        <v>0</v>
      </c>
      <c r="E15" s="20">
        <v>0</v>
      </c>
      <c r="F15" s="290">
        <v>0</v>
      </c>
      <c r="G15" s="398">
        <v>0</v>
      </c>
      <c r="H15" s="20">
        <v>0</v>
      </c>
      <c r="I15" s="290">
        <v>0</v>
      </c>
      <c r="J15" s="398">
        <v>0</v>
      </c>
      <c r="K15" s="20">
        <v>0</v>
      </c>
      <c r="L15" s="290">
        <v>0</v>
      </c>
      <c r="M15" s="398">
        <v>0</v>
      </c>
      <c r="N15" s="20">
        <v>0</v>
      </c>
      <c r="O15" s="290">
        <v>0</v>
      </c>
      <c r="P15" s="398">
        <v>0</v>
      </c>
      <c r="Q15" s="20">
        <v>0</v>
      </c>
      <c r="R15" s="448">
        <v>0</v>
      </c>
      <c r="S15" s="398">
        <v>0</v>
      </c>
      <c r="T15" s="6"/>
      <c r="U15" s="8"/>
      <c r="V15" s="8"/>
      <c r="W15" s="8"/>
      <c r="X15" s="8"/>
      <c r="Y15" s="8"/>
      <c r="Z15" s="8"/>
      <c r="AA15" s="8"/>
      <c r="AB15" s="8"/>
      <c r="AC15" s="8"/>
      <c r="AD15" s="8"/>
      <c r="AE15" s="8"/>
    </row>
    <row r="16" spans="1:31" x14ac:dyDescent="0.2">
      <c r="A16" s="266" t="s">
        <v>52</v>
      </c>
      <c r="B16" s="269">
        <v>20947</v>
      </c>
      <c r="C16" s="290">
        <f>B16*(INDEX('Ex ante LI &amp; Eligibility Stats'!$A:$M,MATCH($A16,'Ex ante LI &amp; Eligibility Stats'!$A:$A,0),MATCH('Program MW '!C$6,'Ex ante LI &amp; Eligibility Stats'!$A$8:$M$8,0))/1000)</f>
        <v>0</v>
      </c>
      <c r="D16" s="398">
        <f>B16*(INDEX('Ex post LI &amp; Eligibility Stats'!$A:$N,MATCH($A16,'Ex post LI &amp; Eligibility Stats'!$A:$A,0),MATCH('Program MW '!C$6,'Ex post LI &amp; Eligibility Stats'!$A$8:$N$8,0))/1000)</f>
        <v>13.19661</v>
      </c>
      <c r="E16" s="20">
        <v>20930</v>
      </c>
      <c r="F16" s="290">
        <f>E16*(INDEX('Ex ante LI &amp; Eligibility Stats'!$A:$M,MATCH($A16,'Ex ante LI &amp; Eligibility Stats'!$A:$A,0),MATCH('Program MW '!F$6,'Ex ante LI &amp; Eligibility Stats'!$A$8:$M$8,0))/1000)</f>
        <v>0</v>
      </c>
      <c r="G16" s="398">
        <f>E16*(INDEX('Ex post LI &amp; Eligibility Stats'!$A:$N,MATCH($A16,'Ex post LI &amp; Eligibility Stats'!$A:$A,0),MATCH('Program MW '!F$6,'Ex post LI &amp; Eligibility Stats'!$A$8:$N$8,0))/1000)</f>
        <v>13.1859</v>
      </c>
      <c r="H16" s="20">
        <v>14736</v>
      </c>
      <c r="I16" s="290">
        <f>H16*(INDEX('Ex ante LI &amp; Eligibility Stats'!$A:$M,MATCH('Program MW '!$A16,'Ex ante LI &amp; Eligibility Stats'!$A:$A,0),MATCH('Program MW '!I$6,'Ex ante LI &amp; Eligibility Stats'!$A$8:$M$8,0))/1000)</f>
        <v>0</v>
      </c>
      <c r="J16" s="398">
        <f>H16*(INDEX('Ex post LI &amp; Eligibility Stats'!$A:$N,MATCH($A16,'Ex post LI &amp; Eligibility Stats'!$A:$A,0),MATCH('Program MW '!I$6,'Ex post LI &amp; Eligibility Stats'!$A$8:$N$8,0))/1000)</f>
        <v>9.2836800000000004</v>
      </c>
      <c r="K16" s="20">
        <v>14769</v>
      </c>
      <c r="L16" s="290">
        <f>K16*(INDEX('Ex ante LI &amp; Eligibility Stats'!$A:$M,MATCH('Program MW '!$A16,'Ex ante LI &amp; Eligibility Stats'!$A:$A,0),MATCH('Program MW '!L$6,'Ex ante LI &amp; Eligibility Stats'!$A$8:$M$8,0))/1000)</f>
        <v>0</v>
      </c>
      <c r="M16" s="398">
        <f>K16*(INDEX('Ex post LI &amp; Eligibility Stats'!$A:$N,MATCH($A16,'Ex post LI &amp; Eligibility Stats'!$A:$A,0),MATCH('Program MW '!L$6,'Ex post LI &amp; Eligibility Stats'!$A$8:$N$8,0))/1000)</f>
        <v>6.2732623479749989</v>
      </c>
      <c r="N16" s="20">
        <v>14853</v>
      </c>
      <c r="O16" s="290">
        <f>N16*(INDEX('Ex ante LI &amp; Eligibility Stats'!$A:$M,MATCH('Program MW '!$A16,'Ex ante LI &amp; Eligibility Stats'!$A:$A,0),MATCH('Program MW '!O$6,'Ex ante LI &amp; Eligibility Stats'!$A$8:$M$8,0))/1000)</f>
        <v>6.3650588727599997</v>
      </c>
      <c r="P16" s="290">
        <f>N16*(INDEX('Ex post LI &amp; Eligibility Stats'!$A:$N,MATCH($A16,'Ex post LI &amp; Eligibility Stats'!$A:$A,0),MATCH('Program MW '!O$6,'Ex post LI &amp; Eligibility Stats'!$A$8:$N$8,0))/1000)</f>
        <v>6.3089420850749995</v>
      </c>
      <c r="Q16" s="20">
        <v>14835</v>
      </c>
      <c r="R16" s="448">
        <f>Q16*(INDEX('Ex ante LI &amp; Eligibility Stats'!$A:$M,MATCH('Program MW '!$A16,'Ex ante LI &amp; Eligibility Stats'!$A:$A,0),MATCH('Program MW '!R$6,'Ex ante LI &amp; Eligibility Stats'!$A$8:$M$8,0))/1000)</f>
        <v>5.1375405968999983</v>
      </c>
      <c r="S16" s="398">
        <f>Q16*(INDEX('Ex post LI &amp; Eligibility Stats'!$A:$N,MATCH($A16,'Ex post LI &amp; Eligibility Stats'!$A:$A,0),MATCH('Program MW '!R$6,'Ex post LI &amp; Eligibility Stats'!$A$8:$N$8,0))/1000)</f>
        <v>6.3012964271249992</v>
      </c>
      <c r="T16" s="6">
        <v>663393.5</v>
      </c>
      <c r="U16" s="8"/>
      <c r="V16" s="8"/>
      <c r="W16" s="8"/>
      <c r="X16" s="8"/>
      <c r="Y16" s="8"/>
      <c r="Z16" s="8"/>
      <c r="AA16" s="8"/>
      <c r="AB16" s="8"/>
      <c r="AC16" s="8"/>
      <c r="AD16" s="8"/>
      <c r="AE16" s="8"/>
    </row>
    <row r="17" spans="1:31" x14ac:dyDescent="0.2">
      <c r="A17" s="266" t="s">
        <v>53</v>
      </c>
      <c r="B17" s="269">
        <v>4646</v>
      </c>
      <c r="C17" s="290">
        <f>B17*(INDEX('Ex ante LI &amp; Eligibility Stats'!$A:$M,MATCH($A17,'Ex ante LI &amp; Eligibility Stats'!$A:$A,0),MATCH('Program MW '!C$6,'Ex ante LI &amp; Eligibility Stats'!$A$8:$M$8,0))/1000)</f>
        <v>0</v>
      </c>
      <c r="D17" s="398">
        <f>B17*(INDEX('Ex post LI &amp; Eligibility Stats'!$A:$N,MATCH($A17,'Ex post LI &amp; Eligibility Stats'!$A:$A,0),MATCH('Program MW '!C$6,'Ex post LI &amp; Eligibility Stats'!$A$8:$N$8,0))/1000)</f>
        <v>1.410061</v>
      </c>
      <c r="E17" s="20">
        <v>4627</v>
      </c>
      <c r="F17" s="290">
        <f>E17*(INDEX('Ex ante LI &amp; Eligibility Stats'!$A:$M,MATCH($A17,'Ex ante LI &amp; Eligibility Stats'!$A:$A,0),MATCH('Program MW '!F$6,'Ex ante LI &amp; Eligibility Stats'!$A$8:$M$8,0))/1000)</f>
        <v>0</v>
      </c>
      <c r="G17" s="398">
        <f>E17*(INDEX('Ex post LI &amp; Eligibility Stats'!$A:$N,MATCH($A17,'Ex post LI &amp; Eligibility Stats'!$A:$A,0),MATCH('Program MW '!F$6,'Ex post LI &amp; Eligibility Stats'!$A$8:$N$8,0))/1000)</f>
        <v>1.4042945</v>
      </c>
      <c r="H17" s="20">
        <v>4631</v>
      </c>
      <c r="I17" s="290">
        <f>H17*(INDEX('Ex ante LI &amp; Eligibility Stats'!$A:$M,MATCH('Program MW '!$A17,'Ex ante LI &amp; Eligibility Stats'!$A:$A,0),MATCH('Program MW '!I$6,'Ex ante LI &amp; Eligibility Stats'!$A$8:$M$8,0))/1000)</f>
        <v>0</v>
      </c>
      <c r="J17" s="398">
        <f>H17*(INDEX('Ex post LI &amp; Eligibility Stats'!$A:$N,MATCH($A17,'Ex post LI &amp; Eligibility Stats'!$A:$A,0),MATCH('Program MW '!I$6,'Ex post LI &amp; Eligibility Stats'!$A$8:$N$8,0))/1000)</f>
        <v>1.4055085</v>
      </c>
      <c r="K17" s="20">
        <v>4619</v>
      </c>
      <c r="L17" s="290">
        <f>K17*(INDEX('Ex ante LI &amp; Eligibility Stats'!$A:$M,MATCH('Program MW '!$A17,'Ex ante LI &amp; Eligibility Stats'!$A:$A,0),MATCH('Program MW '!L$6,'Ex ante LI &amp; Eligibility Stats'!$A$8:$M$8,0))/1000)</f>
        <v>0</v>
      </c>
      <c r="M17" s="398">
        <f>K17*(INDEX('Ex post LI &amp; Eligibility Stats'!$A:$N,MATCH($A17,'Ex post LI &amp; Eligibility Stats'!$A:$A,0),MATCH('Program MW '!L$6,'Ex post LI &amp; Eligibility Stats'!$A$8:$N$8,0))/1000)</f>
        <v>1.3050192341500004</v>
      </c>
      <c r="N17" s="20">
        <v>4628</v>
      </c>
      <c r="O17" s="290">
        <f>N17*(INDEX('Ex ante LI &amp; Eligibility Stats'!$A:$M,MATCH('Program MW '!$A17,'Ex ante LI &amp; Eligibility Stats'!$A:$A,0),MATCH('Program MW '!O$6,'Ex ante LI &amp; Eligibility Stats'!$A$8:$M$8,0))/1000)</f>
        <v>2.7423021567760002</v>
      </c>
      <c r="P17" s="290">
        <f>N17*(INDEX('Ex post LI &amp; Eligibility Stats'!$A:$N,MATCH($A17,'Ex post LI &amp; Eligibility Stats'!$A:$A,0),MATCH('Program MW '!O$6,'Ex post LI &amp; Eligibility Stats'!$A$8:$N$8,0))/1000)</f>
        <v>1.3075620298000004</v>
      </c>
      <c r="Q17" s="193">
        <v>4659</v>
      </c>
      <c r="R17" s="448">
        <f>Q17*(INDEX('Ex ante LI &amp; Eligibility Stats'!$A:$M,MATCH('Program MW '!$A17,'Ex ante LI &amp; Eligibility Stats'!$A:$A,0),MATCH('Program MW '!R$6,'Ex ante LI &amp; Eligibility Stats'!$A$8:$M$8,0))/1000)</f>
        <v>2.7615506784420005</v>
      </c>
      <c r="S17" s="398">
        <f>Q17*(INDEX('Ex post LI &amp; Eligibility Stats'!$A:$N,MATCH($A17,'Ex post LI &amp; Eligibility Stats'!$A:$A,0),MATCH('Program MW '!R$6,'Ex post LI &amp; Eligibility Stats'!$A$8:$N$8,0))/1000)</f>
        <v>1.3163205481500004</v>
      </c>
      <c r="T17" s="6">
        <v>157189</v>
      </c>
      <c r="U17" s="8"/>
      <c r="V17" s="8"/>
      <c r="W17" s="8"/>
      <c r="X17" s="8"/>
      <c r="Y17" s="8"/>
      <c r="Z17" s="8"/>
      <c r="AA17" s="8"/>
      <c r="AB17" s="8"/>
      <c r="AC17" s="8"/>
      <c r="AD17" s="8"/>
      <c r="AE17" s="8"/>
    </row>
    <row r="18" spans="1:31" x14ac:dyDescent="0.2">
      <c r="A18" s="266" t="s">
        <v>54</v>
      </c>
      <c r="B18" s="269">
        <v>0</v>
      </c>
      <c r="C18" s="290">
        <f>B18*(INDEX('Ex ante LI &amp; Eligibility Stats'!$A:$M,MATCH($A18,'Ex ante LI &amp; Eligibility Stats'!$A:$A,0),MATCH('Program MW '!C$6,'Ex ante LI &amp; Eligibility Stats'!$A$8:$M$8,0))/1000)</f>
        <v>0</v>
      </c>
      <c r="D18" s="398">
        <f>B18*(INDEX('Ex post LI &amp; Eligibility Stats'!$A:$N,MATCH($A18,'Ex post LI &amp; Eligibility Stats'!$A:$A,0),MATCH('Program MW '!C$6,'Ex post LI &amp; Eligibility Stats'!$A$8:$N$8,0))/1000)</f>
        <v>0</v>
      </c>
      <c r="E18" s="20">
        <v>0</v>
      </c>
      <c r="F18" s="290">
        <f>E18*(INDEX('Ex ante LI &amp; Eligibility Stats'!$A:$M,MATCH($A18,'Ex ante LI &amp; Eligibility Stats'!$A:$A,0),MATCH('Program MW '!F$6,'Ex ante LI &amp; Eligibility Stats'!$A$8:$M$8,0))/1000)</f>
        <v>0</v>
      </c>
      <c r="G18" s="398">
        <f>E18*(INDEX('Ex post LI &amp; Eligibility Stats'!$A:$N,MATCH($A18,'Ex post LI &amp; Eligibility Stats'!$A:$A,0),MATCH('Program MW '!F$6,'Ex post LI &amp; Eligibility Stats'!$A$8:$N$8,0))/1000)</f>
        <v>0</v>
      </c>
      <c r="H18" s="20">
        <v>0</v>
      </c>
      <c r="I18" s="290">
        <f>H18*(INDEX('Ex ante LI &amp; Eligibility Stats'!$A:$M,MATCH('Program MW '!$A18,'Ex ante LI &amp; Eligibility Stats'!$A:$A,0),MATCH('Program MW '!I$6,'Ex ante LI &amp; Eligibility Stats'!$A$8:$M$8,0))/1000)</f>
        <v>0</v>
      </c>
      <c r="J18" s="398">
        <f>H18*(INDEX('Ex post LI &amp; Eligibility Stats'!$A:$N,MATCH($A18,'Ex post LI &amp; Eligibility Stats'!$A:$A,0),MATCH('Program MW '!I$6,'Ex post LI &amp; Eligibility Stats'!$A$8:$N$8,0))/1000)</f>
        <v>0</v>
      </c>
      <c r="K18" s="245">
        <v>0</v>
      </c>
      <c r="L18" s="290">
        <f>K18*(INDEX('Ex ante LI &amp; Eligibility Stats'!$A:$M,MATCH('Program MW '!$A18,'Ex ante LI &amp; Eligibility Stats'!$A:$A,0),MATCH('Program MW '!L$6,'Ex ante LI &amp; Eligibility Stats'!$A$8:$M$8,0))/1000)</f>
        <v>0</v>
      </c>
      <c r="M18" s="398">
        <f>K18*(INDEX('Ex post LI &amp; Eligibility Stats'!$A:$N,MATCH($A18,'Ex post LI &amp; Eligibility Stats'!$A:$A,0),MATCH('Program MW '!L$6,'Ex post LI &amp; Eligibility Stats'!$A$8:$N$8,0))/1000)</f>
        <v>0</v>
      </c>
      <c r="N18" s="245">
        <v>71</v>
      </c>
      <c r="O18" s="290">
        <f>N18*(INDEX('Ex ante LI &amp; Eligibility Stats'!$A:$M,MATCH('Program MW '!$A18,'Ex ante LI &amp; Eligibility Stats'!$A:$A,0),MATCH('Program MW '!O$6,'Ex ante LI &amp; Eligibility Stats'!$A$8:$M$8,0))/1000)</f>
        <v>0.85914879119999998</v>
      </c>
      <c r="P18" s="290">
        <f>N18*(INDEX('Ex post LI &amp; Eligibility Stats'!$A:$N,MATCH($A18,'Ex post LI &amp; Eligibility Stats'!$A:$A,0),MATCH('Program MW '!O$6,'Ex post LI &amp; Eligibility Stats'!$A$8:$N$8,0))/1000)</f>
        <v>3.6475786956521743</v>
      </c>
      <c r="Q18" s="198">
        <v>66</v>
      </c>
      <c r="R18" s="448">
        <f>Q18*(INDEX('Ex ante LI &amp; Eligibility Stats'!$A:$M,MATCH('Program MW '!$A18,'Ex ante LI &amp; Eligibility Stats'!$A:$A,0),MATCH('Program MW '!R$6,'Ex ante LI &amp; Eligibility Stats'!$A$8:$M$8,0))/1000)</f>
        <v>0.79864535520000002</v>
      </c>
      <c r="S18" s="398">
        <f>Q18*(INDEX('Ex post LI &amp; Eligibility Stats'!$A:$N,MATCH($A18,'Ex post LI &amp; Eligibility Stats'!$A:$A,0),MATCH('Program MW '!R$6,'Ex post LI &amp; Eligibility Stats'!$A$8:$N$8,0))/1000)</f>
        <v>3.3907069565217398</v>
      </c>
      <c r="T18" s="6">
        <v>18875</v>
      </c>
      <c r="U18" s="8"/>
      <c r="V18" s="8"/>
      <c r="W18" s="8"/>
      <c r="X18" s="8"/>
      <c r="Y18" s="8"/>
      <c r="Z18" s="8"/>
      <c r="AA18" s="8"/>
      <c r="AB18" s="8"/>
      <c r="AC18" s="8"/>
      <c r="AD18" s="8"/>
      <c r="AE18" s="8"/>
    </row>
    <row r="19" spans="1:31" x14ac:dyDescent="0.2">
      <c r="A19" s="266" t="s">
        <v>55</v>
      </c>
      <c r="B19" s="269">
        <v>0</v>
      </c>
      <c r="C19" s="290">
        <f>B19*(INDEX('Ex ante LI &amp; Eligibility Stats'!$A:$M,MATCH($A19,'Ex ante LI &amp; Eligibility Stats'!$A:$A,0),MATCH('Program MW '!C$6,'Ex ante LI &amp; Eligibility Stats'!$A$8:$M$8,0))/1000)</f>
        <v>0</v>
      </c>
      <c r="D19" s="398">
        <f>B19*(INDEX('Ex post LI &amp; Eligibility Stats'!$A:$N,MATCH($A19,'Ex post LI &amp; Eligibility Stats'!$A:$A,0),MATCH('Program MW '!C$6,'Ex post LI &amp; Eligibility Stats'!$A$8:$N$8,0))/1000)</f>
        <v>0</v>
      </c>
      <c r="E19" s="20">
        <v>0</v>
      </c>
      <c r="F19" s="290">
        <f>E19*(INDEX('Ex ante LI &amp; Eligibility Stats'!$A:$M,MATCH($A19,'Ex ante LI &amp; Eligibility Stats'!$A:$A,0),MATCH('Program MW '!F$6,'Ex ante LI &amp; Eligibility Stats'!$A$8:$M$8,0))/1000)</f>
        <v>0</v>
      </c>
      <c r="G19" s="398">
        <f>E19*(INDEX('Ex post LI &amp; Eligibility Stats'!$A:$N,MATCH($A19,'Ex post LI &amp; Eligibility Stats'!$A:$A,0),MATCH('Program MW '!F$6,'Ex post LI &amp; Eligibility Stats'!$A$8:$N$8,0))/1000)</f>
        <v>0</v>
      </c>
      <c r="H19" s="20">
        <v>0</v>
      </c>
      <c r="I19" s="290">
        <f>H19*(INDEX('Ex ante LI &amp; Eligibility Stats'!$A:$M,MATCH('Program MW '!$A19,'Ex ante LI &amp; Eligibility Stats'!$A:$A,0),MATCH('Program MW '!I$6,'Ex ante LI &amp; Eligibility Stats'!$A$8:$M$8,0))/1000)</f>
        <v>0</v>
      </c>
      <c r="J19" s="398">
        <f>H19*(INDEX('Ex post LI &amp; Eligibility Stats'!$A:$N,MATCH($A19,'Ex post LI &amp; Eligibility Stats'!$A:$A,0),MATCH('Program MW '!I$6,'Ex post LI &amp; Eligibility Stats'!$A$8:$N$8,0))/1000)</f>
        <v>0</v>
      </c>
      <c r="K19" s="245">
        <v>0</v>
      </c>
      <c r="L19" s="290">
        <f>K19*(INDEX('Ex ante LI &amp; Eligibility Stats'!$A:$M,MATCH('Program MW '!$A19,'Ex ante LI &amp; Eligibility Stats'!$A:$A,0),MATCH('Program MW '!L$6,'Ex ante LI &amp; Eligibility Stats'!$A$8:$M$8,0))/1000)</f>
        <v>0</v>
      </c>
      <c r="M19" s="398">
        <f>K19*(INDEX('Ex post LI &amp; Eligibility Stats'!$A:$N,MATCH($A19,'Ex post LI &amp; Eligibility Stats'!$A:$A,0),MATCH('Program MW '!L$6,'Ex post LI &amp; Eligibility Stats'!$A$8:$N$8,0))/1000)</f>
        <v>0</v>
      </c>
      <c r="N19" s="245">
        <v>148</v>
      </c>
      <c r="O19" s="290">
        <f>N19*(INDEX('Ex ante LI &amp; Eligibility Stats'!$A:$M,MATCH('Program MW '!$A19,'Ex ante LI &amp; Eligibility Stats'!$A:$A,0),MATCH('Program MW '!O$6,'Ex ante LI &amp; Eligibility Stats'!$A$8:$M$8,0))/1000)</f>
        <v>3.7705705439999999</v>
      </c>
      <c r="P19" s="290">
        <f>N19*(INDEX('Ex post LI &amp; Eligibility Stats'!$A:$N,MATCH($A19,'Ex post LI &amp; Eligibility Stats'!$A:$A,0),MATCH('Program MW '!O$6,'Ex post LI &amp; Eligibility Stats'!$A$8:$N$8,0))/1000)</f>
        <v>2.859818064489057</v>
      </c>
      <c r="Q19" s="198">
        <v>165</v>
      </c>
      <c r="R19" s="448">
        <f>Q19*(INDEX('Ex ante LI &amp; Eligibility Stats'!$A:$M,MATCH('Program MW '!$A19,'Ex ante LI &amp; Eligibility Stats'!$A:$A,0),MATCH('Program MW '!R$6,'Ex ante LI &amp; Eligibility Stats'!$A$8:$M$8,0))/1000)</f>
        <v>4.2036766200000004</v>
      </c>
      <c r="S19" s="398">
        <f>Q19*(INDEX('Ex post LI &amp; Eligibility Stats'!$A:$N,MATCH($A19,'Ex post LI &amp; Eligibility Stats'!$A:$A,0),MATCH('Program MW '!R$6,'Ex post LI &amp; Eligibility Stats'!$A$8:$N$8,0))/1000)</f>
        <v>3.1883106800046916</v>
      </c>
      <c r="T19" s="6">
        <v>18875</v>
      </c>
      <c r="U19" s="8"/>
      <c r="V19" s="8"/>
      <c r="W19" s="8"/>
      <c r="X19" s="8"/>
      <c r="Y19" s="8"/>
      <c r="Z19" s="8"/>
      <c r="AA19" s="8"/>
      <c r="AB19" s="8"/>
      <c r="AC19" s="8"/>
      <c r="AD19" s="8"/>
      <c r="AE19" s="8"/>
    </row>
    <row r="20" spans="1:31" x14ac:dyDescent="0.2">
      <c r="A20" s="266" t="s">
        <v>134</v>
      </c>
      <c r="B20" s="269">
        <v>79211</v>
      </c>
      <c r="C20" s="290">
        <f>B20*(INDEX('Ex ante LI &amp; Eligibility Stats'!$A:$M,MATCH($A20,'Ex ante LI &amp; Eligibility Stats'!$A:$A,0),MATCH('Program MW '!C$6,'Ex ante LI &amp; Eligibility Stats'!$A$8:$M$8,0))/1000)</f>
        <v>2.6928004861874286</v>
      </c>
      <c r="D20" s="398">
        <f>B20*(INDEX('Ex post LI &amp; Eligibility Stats'!$A:$N,MATCH($A20,'Ex post LI &amp; Eligibility Stats'!$A:$A,0),MATCH('Program MW '!C$6,'Ex post LI &amp; Eligibility Stats'!$A$8:$N$8,0))/1000)</f>
        <v>5.0802640254084439</v>
      </c>
      <c r="E20" s="20">
        <v>79250</v>
      </c>
      <c r="F20" s="290">
        <f>E20*(INDEX('Ex ante LI &amp; Eligibility Stats'!$A:$M,MATCH($A20,'Ex ante LI &amp; Eligibility Stats'!$A:$A,0),MATCH('Program MW '!F$6,'Ex ante LI &amp; Eligibility Stats'!$A$8:$M$8,0))/1000)</f>
        <v>2.5876203026428568</v>
      </c>
      <c r="G20" s="398">
        <f>E20*(INDEX('Ex post LI &amp; Eligibility Stats'!$A:$N,MATCH($A20,'Ex post LI &amp; Eligibility Stats'!$A:$A,0),MATCH('Program MW '!F$6,'Ex post LI &amp; Eligibility Stats'!$A$8:$N$8,0))/1000)</f>
        <v>5.0827653231700038</v>
      </c>
      <c r="H20" s="20">
        <v>79191</v>
      </c>
      <c r="I20" s="290">
        <f>H20*(INDEX('Ex ante LI &amp; Eligibility Stats'!$A:$M,MATCH('Program MW '!$A20,'Ex ante LI &amp; Eligibility Stats'!$A:$A,0),MATCH('Program MW '!I$6,'Ex ante LI &amp; Eligibility Stats'!$A$8:$M$8,0))/1000)</f>
        <v>2.4641611190100003</v>
      </c>
      <c r="J20" s="398">
        <f>H20*(INDEX('Ex post LI &amp; Eligibility Stats'!$A:$N,MATCH($A20,'Ex post LI &amp; Eligibility Stats'!$A:$A,0),MATCH('Program MW '!I$6,'Ex post LI &amp; Eligibility Stats'!$A$8:$N$8,0))/1000)</f>
        <v>5.0789813086076476</v>
      </c>
      <c r="K20" s="20">
        <v>78756</v>
      </c>
      <c r="L20" s="290">
        <f>K20*(INDEX('Ex ante LI &amp; Eligibility Stats'!$A:$M,MATCH('Program MW '!$A20,'Ex ante LI &amp; Eligibility Stats'!$A:$A,0),MATCH('Program MW '!L$6,'Ex ante LI &amp; Eligibility Stats'!$A$8:$M$8,0))/1000)</f>
        <v>2.5197548362940978</v>
      </c>
      <c r="M20" s="398">
        <f>K20*(INDEX('Ex post LI &amp; Eligibility Stats'!$A:$N,MATCH($A20,'Ex post LI &amp; Eligibility Stats'!$A:$A,0),MATCH('Program MW '!L$6,'Ex post LI &amp; Eligibility Stats'!$A$8:$N$8,0))/1000)</f>
        <v>6.3152731654982208</v>
      </c>
      <c r="N20" s="20">
        <v>78553</v>
      </c>
      <c r="O20" s="290">
        <f>N20*(INDEX('Ex ante LI &amp; Eligibility Stats'!$A:$M,MATCH('Program MW '!$A20,'Ex ante LI &amp; Eligibility Stats'!$A:$A,0),MATCH('Program MW '!O$6,'Ex ante LI &amp; Eligibility Stats'!$A$8:$M$8,0))/1000)</f>
        <v>2.8622418377469501</v>
      </c>
      <c r="P20" s="398">
        <f>N20*(INDEX('Ex post LI &amp; Eligibility Stats'!$A:$N,MATCH($A20,'Ex post LI &amp; Eligibility Stats'!$A:$A,0),MATCH('Program MW '!O$6,'Ex post LI &amp; Eligibility Stats'!$A$8:$N$8,0))/1000)</f>
        <v>6.2989950349101242</v>
      </c>
      <c r="Q20" s="193">
        <v>78580</v>
      </c>
      <c r="R20" s="448">
        <f>Q20*(INDEX('Ex ante LI &amp; Eligibility Stats'!$A:$M,MATCH('Program MW '!$A20,'Ex ante LI &amp; Eligibility Stats'!$A:$A,0),MATCH('Program MW '!R$6,'Ex ante LI &amp; Eligibility Stats'!$A$8:$M$8,0))/1000)</f>
        <v>1.8343776064997253</v>
      </c>
      <c r="S20" s="398">
        <f>Q20*(INDEX('Ex post LI &amp; Eligibility Stats'!$A:$N,MATCH($A20,'Ex post LI &amp; Eligibility Stats'!$A:$A,0),MATCH('Program MW '!R$6,'Ex post LI &amp; Eligibility Stats'!$A$8:$N$8,0))/1000)</f>
        <v>6.3011601064661766</v>
      </c>
      <c r="T20" s="6">
        <v>1200000</v>
      </c>
      <c r="U20" s="8"/>
      <c r="V20" s="8"/>
      <c r="W20" s="8"/>
      <c r="X20" s="8"/>
      <c r="Y20" s="8"/>
      <c r="Z20" s="8"/>
      <c r="AA20" s="8"/>
      <c r="AB20" s="8"/>
      <c r="AC20" s="8"/>
      <c r="AD20" s="8"/>
      <c r="AE20" s="8"/>
    </row>
    <row r="21" spans="1:31" x14ac:dyDescent="0.2">
      <c r="A21" s="265" t="s">
        <v>151</v>
      </c>
      <c r="B21" s="269">
        <v>11866</v>
      </c>
      <c r="C21" s="290">
        <v>0</v>
      </c>
      <c r="D21" s="398">
        <f>B21*(INDEX('Ex post LI &amp; Eligibility Stats'!$A:$N,MATCH($A21,'Ex post LI &amp; Eligibility Stats'!$A:$A,0),MATCH('Program MW '!C$6,'Ex post LI &amp; Eligibility Stats'!$A$8:$N$8,0))/1000)</f>
        <v>6.1779785537595613</v>
      </c>
      <c r="E21" s="20">
        <v>12885</v>
      </c>
      <c r="F21" s="290">
        <f>E21*(INDEX('Ex ante LI &amp; Eligibility Stats'!$A:$M,MATCH($A21,'Ex ante LI &amp; Eligibility Stats'!$A:$A,0),MATCH('Program MW '!F$6,'Ex ante LI &amp; Eligibility Stats'!$A$8:$M$8,0))/1000)</f>
        <v>0</v>
      </c>
      <c r="G21" s="398">
        <f>E21*(INDEX('Ex post LI &amp; Eligibility Stats'!$A:$N,MATCH($A21,'Ex post LI &amp; Eligibility Stats'!$A:$A,0),MATCH('Program MW '!F$6,'Ex post LI &amp; Eligibility Stats'!$A$8:$N$8,0))/1000)</f>
        <v>6.7085162367429589</v>
      </c>
      <c r="H21" s="20">
        <v>14183</v>
      </c>
      <c r="I21" s="290">
        <f>H21*(INDEX('Ex ante LI &amp; Eligibility Stats'!$A:$M,MATCH('Program MW '!$A21,'Ex ante LI &amp; Eligibility Stats'!$A:$A,0),MATCH('Program MW '!I$6,'Ex ante LI &amp; Eligibility Stats'!$A$8:$M$8,0))/1000)</f>
        <v>0</v>
      </c>
      <c r="J21" s="398">
        <f>H21*(INDEX('Ex post LI &amp; Eligibility Stats'!$A:$N,MATCH($A21,'Ex post LI &amp; Eligibility Stats'!$A:$A,0),MATCH('Program MW '!I$6,'Ex post LI &amp; Eligibility Stats'!$A$8:$N$8,0))/1000)</f>
        <v>7.3843139919072858</v>
      </c>
      <c r="K21" s="20">
        <v>15150</v>
      </c>
      <c r="L21" s="290">
        <f>K21*(INDEX('Ex ante LI &amp; Eligibility Stats'!$A:$M,MATCH('Program MW '!$A21,'Ex ante LI &amp; Eligibility Stats'!$A:$A,0),MATCH('Program MW '!L$6,'Ex ante LI &amp; Eligibility Stats'!$A$8:$M$8,0))/1000)</f>
        <v>4.1117374487699996</v>
      </c>
      <c r="M21" s="398">
        <f>K21*(INDEX('Ex post LI &amp; Eligibility Stats'!$A:$N,MATCH($A21,'Ex post LI &amp; Eligibility Stats'!$A:$A,0),MATCH('Program MW '!L$6,'Ex post LI &amp; Eligibility Stats'!$A$8:$N$8,0))/1000)</f>
        <v>6.3307223884759116</v>
      </c>
      <c r="N21" s="401">
        <v>15454</v>
      </c>
      <c r="O21" s="290">
        <f>N21*(INDEX('Ex ante LI &amp; Eligibility Stats'!$A:$M,MATCH('Program MW '!$A21,'Ex ante LI &amp; Eligibility Stats'!$A:$A,0),MATCH('Program MW '!O$6,'Ex ante LI &amp; Eligibility Stats'!$A$8:$M$8,0))/1000)</f>
        <v>4.6963441090100009</v>
      </c>
      <c r="P21" s="398">
        <f>N21*(INDEX('Ex post LI &amp; Eligibility Stats'!$A:$N,MATCH($A21,'Ex post LI &amp; Eligibility Stats'!$A:$A,0),MATCH('Program MW '!O$6,'Ex post LI &amp; Eligibility Stats'!$A$8:$N$8,0))/1000)</f>
        <v>6.4577547057100162</v>
      </c>
      <c r="Q21" s="193">
        <v>15651</v>
      </c>
      <c r="R21" s="448">
        <f>Q21*(INDEX('Ex ante LI &amp; Eligibility Stats'!$A:$M,MATCH('Program MW '!$A21,'Ex ante LI &amp; Eligibility Stats'!$A:$A,0),MATCH('Program MW '!R$6,'Ex ante LI &amp; Eligibility Stats'!$A$8:$M$8,0))/1000)</f>
        <v>3.2397084474678</v>
      </c>
      <c r="S21" s="398">
        <f>Q21*(INDEX('Ex post LI &amp; Eligibility Stats'!$A:$N,MATCH($A21,'Ex post LI &amp; Eligibility Stats'!$A:$A,0),MATCH('Program MW '!R$6,'Ex post LI &amp; Eligibility Stats'!$A$8:$N$8,0))/1000)</f>
        <v>6.5400749902334319</v>
      </c>
      <c r="T21" s="6">
        <v>120000</v>
      </c>
      <c r="U21" s="8"/>
      <c r="V21" s="8"/>
      <c r="W21" s="8"/>
      <c r="X21" s="8"/>
      <c r="Y21" s="8"/>
      <c r="Z21" s="8"/>
      <c r="AA21" s="8"/>
      <c r="AB21" s="8"/>
      <c r="AC21" s="8"/>
      <c r="AD21" s="8"/>
      <c r="AE21" s="8"/>
    </row>
    <row r="22" spans="1:31" x14ac:dyDescent="0.2">
      <c r="A22" s="265" t="s">
        <v>152</v>
      </c>
      <c r="B22" s="269">
        <v>3205</v>
      </c>
      <c r="C22" s="290">
        <f>B22*(INDEX('Ex ante LI &amp; Eligibility Stats'!$A:$M,MATCH($A22,'Ex ante LI &amp; Eligibility Stats'!$A:$A,0),MATCH('Program MW '!C$6,'Ex ante LI &amp; Eligibility Stats'!$A$8:$M$8,0))/1000)</f>
        <v>0</v>
      </c>
      <c r="D22" s="398">
        <f>B22*(INDEX('Ex post LI &amp; Eligibility Stats'!$A:$N,MATCH($A22,'Ex post LI &amp; Eligibility Stats'!$A:$A,0),MATCH('Program MW '!C$6,'Ex post LI &amp; Eligibility Stats'!$A$8:$N$8,0))/1000)</f>
        <v>4.1557421370625001</v>
      </c>
      <c r="E22" s="20">
        <v>3220</v>
      </c>
      <c r="F22" s="290">
        <f>E22*(INDEX('Ex ante LI &amp; Eligibility Stats'!$A:$M,MATCH($A22,'Ex ante LI &amp; Eligibility Stats'!$A:$A,0),MATCH('Program MW '!F$6,'Ex ante LI &amp; Eligibility Stats'!$A$8:$M$8,0))/1000)</f>
        <v>0</v>
      </c>
      <c r="G22" s="398">
        <f>E22*(INDEX('Ex post LI &amp; Eligibility Stats'!$A:$N,MATCH($A22,'Ex post LI &amp; Eligibility Stats'!$A:$A,0),MATCH('Program MW '!F$6,'Ex post LI &amp; Eligibility Stats'!$A$8:$N$8,0))/1000)</f>
        <v>4.1751917882500003</v>
      </c>
      <c r="H22" s="20">
        <v>3220</v>
      </c>
      <c r="I22" s="290">
        <f>H22*(INDEX('Ex ante LI &amp; Eligibility Stats'!$A:$M,MATCH('Program MW '!$A22,'Ex ante LI &amp; Eligibility Stats'!$A:$A,0),MATCH('Program MW '!I$6,'Ex ante LI &amp; Eligibility Stats'!$A$8:$M$8,0))/1000)</f>
        <v>0</v>
      </c>
      <c r="J22" s="398">
        <f>H22*(INDEX('Ex post LI &amp; Eligibility Stats'!$A:$N,MATCH($A22,'Ex post LI &amp; Eligibility Stats'!$A:$A,0),MATCH('Program MW '!I$6,'Ex post LI &amp; Eligibility Stats'!$A$8:$N$8,0))/1000)</f>
        <v>4.1751917882500003</v>
      </c>
      <c r="K22" s="20">
        <v>3290</v>
      </c>
      <c r="L22" s="290">
        <f>K22*(INDEX('Ex ante LI &amp; Eligibility Stats'!$A:$M,MATCH('Program MW '!$A22,'Ex ante LI &amp; Eligibility Stats'!$A:$A,0),MATCH('Program MW '!L$6,'Ex ante LI &amp; Eligibility Stats'!$A$8:$M$8,0))/1000)</f>
        <v>1.4279281750917436</v>
      </c>
      <c r="M22" s="398">
        <f>K22*(INDEX('Ex post LI &amp; Eligibility Stats'!$A:$N,MATCH($A22,'Ex post LI &amp; Eligibility Stats'!$A:$A,0),MATCH('Program MW '!L$6,'Ex post LI &amp; Eligibility Stats'!$A$8:$N$8,0))/1000)</f>
        <v>5.311980464220321</v>
      </c>
      <c r="N22" s="401">
        <v>3297</v>
      </c>
      <c r="O22" s="290">
        <f>N22*(INDEX('Ex ante LI &amp; Eligibility Stats'!$A:$M,MATCH('Program MW '!$A22,'Ex ante LI &amp; Eligibility Stats'!$A:$A,0),MATCH('Program MW '!O$6,'Ex ante LI &amp; Eligibility Stats'!$A$8:$M$8,0))/1000)</f>
        <v>1.8204680442988874</v>
      </c>
      <c r="P22" s="398">
        <f>N22*(INDEX('Ex post LI &amp; Eligibility Stats'!$A:$N,MATCH($A22,'Ex post LI &amp; Eligibility Stats'!$A:$A,0),MATCH('Program MW '!O$6,'Ex post LI &amp; Eligibility Stats'!$A$8:$N$8,0))/1000)</f>
        <v>5.3232825503144063</v>
      </c>
      <c r="Q22" s="193">
        <v>3304</v>
      </c>
      <c r="R22" s="448">
        <f>Q22*(INDEX('Ex ante LI &amp; Eligibility Stats'!$A:$M,MATCH('Program MW '!$A22,'Ex ante LI &amp; Eligibility Stats'!$A:$A,0),MATCH('Program MW '!R$6,'Ex ante LI &amp; Eligibility Stats'!$A$8:$M$8,0))/1000)</f>
        <v>1.3368832993984221</v>
      </c>
      <c r="S22" s="398">
        <f>Q22*(INDEX('Ex post LI &amp; Eligibility Stats'!$A:$N,MATCH($A22,'Ex post LI &amp; Eligibility Stats'!$A:$A,0),MATCH('Program MW '!R$6,'Ex post LI &amp; Eligibility Stats'!$A$8:$N$8,0))/1000)</f>
        <v>5.3345846364084881</v>
      </c>
      <c r="T22" s="6"/>
      <c r="U22" s="8"/>
      <c r="V22" s="8"/>
      <c r="W22" s="8"/>
      <c r="X22" s="8"/>
      <c r="Y22" s="8"/>
      <c r="Z22" s="8"/>
      <c r="AA22" s="8"/>
      <c r="AB22" s="8"/>
      <c r="AC22" s="8"/>
      <c r="AD22" s="8"/>
      <c r="AE22" s="8"/>
    </row>
    <row r="23" spans="1:31" x14ac:dyDescent="0.2">
      <c r="A23" s="266" t="s">
        <v>142</v>
      </c>
      <c r="B23" s="269">
        <f>116666+364</f>
        <v>117030</v>
      </c>
      <c r="C23" s="290">
        <f>B23*(INDEX('Ex ante LI &amp; Eligibility Stats'!$A:$M,MATCH($A23,'Ex ante LI &amp; Eligibility Stats'!$A:$A,0),MATCH('Program MW '!C$6,'Ex ante LI &amp; Eligibility Stats'!$A$8:$M$8,0))/1000)</f>
        <v>1.4062031549764558</v>
      </c>
      <c r="D23" s="398">
        <f>B23*(INDEX('Ex post LI &amp; Eligibility Stats'!$A:$N,MATCH($A23,'Ex post LI &amp; Eligibility Stats'!$A:$A,0),MATCH('Program MW '!C$6,'Ex post LI &amp; Eligibility Stats'!$A$8:$N$8,0))/1000)</f>
        <v>20.393147932291029</v>
      </c>
      <c r="E23" s="20">
        <v>117090</v>
      </c>
      <c r="F23" s="290">
        <f>E23*(INDEX('Ex ante LI &amp; Eligibility Stats'!$A:$M,MATCH($A23,'Ex ante LI &amp; Eligibility Stats'!$A:$A,0),MATCH('Program MW '!F$6,'Ex ante LI &amp; Eligibility Stats'!$A$8:$M$8,0))/1000)</f>
        <v>1.4259445686021657</v>
      </c>
      <c r="G23" s="398">
        <f>E23*(INDEX('Ex post LI &amp; Eligibility Stats'!$A:$N,MATCH($A23,'Ex post LI &amp; Eligibility Stats'!$A:$A,0),MATCH('Program MW '!F$6,'Ex post LI &amp; Eligibility Stats'!$A$8:$N$8,0))/1000)</f>
        <v>20.403603276014326</v>
      </c>
      <c r="H23" s="20">
        <v>117018</v>
      </c>
      <c r="I23" s="290">
        <f>H23*(INDEX('Ex ante LI &amp; Eligibility Stats'!$A:$M,MATCH('Program MW '!$A23,'Ex ante LI &amp; Eligibility Stats'!$A:$A,0),MATCH('Program MW '!I$6,'Ex ante LI &amp; Eligibility Stats'!$A$8:$M$8,0))/1000)</f>
        <v>1.4540469330841774</v>
      </c>
      <c r="J23" s="398">
        <f>H23*(INDEX('Ex post LI &amp; Eligibility Stats'!$A:$N,MATCH($A23,'Ex post LI &amp; Eligibility Stats'!$A:$A,0),MATCH('Program MW '!I$6,'Ex post LI &amp; Eligibility Stats'!$A$8:$N$8,0))/1000)</f>
        <v>20.391056863546371</v>
      </c>
      <c r="K23" s="20">
        <v>116937</v>
      </c>
      <c r="L23" s="290">
        <v>0</v>
      </c>
      <c r="M23" s="398">
        <f>K23*(INDEX('Ex post LI &amp; Eligibility Stats'!$A:$N,MATCH($A23,'Ex post LI &amp; Eligibility Stats'!$A:$A,0),MATCH('Program MW '!L$6,'Ex post LI &amp; Eligibility Stats'!$A$8:$N$8,0))/1000)</f>
        <v>0</v>
      </c>
      <c r="N23" s="20">
        <v>116897</v>
      </c>
      <c r="O23" s="290">
        <v>0</v>
      </c>
      <c r="P23" s="398">
        <f>N23*(INDEX('Ex post LI &amp; Eligibility Stats'!$A:$N,MATCH($A23,'Ex post LI &amp; Eligibility Stats'!$A:$A,0),MATCH('Program MW '!O$6,'Ex post LI &amp; Eligibility Stats'!$A$8:$N$8,0))/1000)</f>
        <v>0</v>
      </c>
      <c r="Q23" s="193">
        <v>116918</v>
      </c>
      <c r="R23" s="448">
        <f>Q23*(INDEX('Ex ante LI &amp; Eligibility Stats'!$A:$M,MATCH('Program MW '!$A23,'Ex ante LI &amp; Eligibility Stats'!$A:$A,0),MATCH('Program MW '!R$6,'Ex ante LI &amp; Eligibility Stats'!$A$8:$M$8,0))/1000)</f>
        <v>0</v>
      </c>
      <c r="S23" s="398">
        <f>Q23*(INDEX('Ex post LI &amp; Eligibility Stats'!$A:$N,MATCH($A23,'Ex post LI &amp; Eligibility Stats'!$A:$A,0),MATCH('Program MW '!R$6,'Ex post LI &amp; Eligibility Stats'!$A$8:$N$8,0))/1000)</f>
        <v>0</v>
      </c>
      <c r="T23" s="6"/>
      <c r="U23" s="8"/>
      <c r="V23" s="8"/>
      <c r="W23" s="8"/>
      <c r="X23" s="8"/>
      <c r="Y23" s="8"/>
      <c r="Z23" s="8"/>
      <c r="AA23" s="8"/>
      <c r="AB23" s="8"/>
      <c r="AC23" s="8"/>
      <c r="AD23" s="8"/>
      <c r="AE23" s="8"/>
    </row>
    <row r="24" spans="1:31" x14ac:dyDescent="0.2">
      <c r="A24" s="400" t="s">
        <v>197</v>
      </c>
      <c r="B24" s="355">
        <v>3866</v>
      </c>
      <c r="C24" s="290">
        <f>B24*(INDEX('Ex ante LI &amp; Eligibility Stats'!$A:$M,MATCH($A24,'Ex ante LI &amp; Eligibility Stats'!$A:$A,0),MATCH('Program MW '!C$6,'Ex ante LI &amp; Eligibility Stats'!$A$8:$M$8,0))/1000)</f>
        <v>0</v>
      </c>
      <c r="D24" s="398">
        <f>B24*(INDEX('Ex post LI &amp; Eligibility Stats'!$A:$N,MATCH($A24,'Ex post LI &amp; Eligibility Stats'!$A:$A,0),MATCH('Program MW '!C$6,'Ex post LI &amp; Eligibility Stats'!$A$8:$N$8,0))/1000)</f>
        <v>0</v>
      </c>
      <c r="E24" s="401">
        <v>4046</v>
      </c>
      <c r="F24" s="290">
        <f>E24*(INDEX('Ex ante LI &amp; Eligibility Stats'!$A:$M,MATCH($A24,'Ex ante LI &amp; Eligibility Stats'!$A:$A,0),MATCH('Program MW '!F$6,'Ex ante LI &amp; Eligibility Stats'!$A$8:$M$8,0))/1000)</f>
        <v>0</v>
      </c>
      <c r="G24" s="398">
        <f>E24*(INDEX('Ex post LI &amp; Eligibility Stats'!$A:$N,MATCH($A24,'Ex post LI &amp; Eligibility Stats'!$A:$A,0),MATCH('Program MW '!F$6,'Ex post LI &amp; Eligibility Stats'!$A$8:$N$8,0))/1000)</f>
        <v>0</v>
      </c>
      <c r="H24" s="20">
        <v>4269</v>
      </c>
      <c r="I24" s="290">
        <f>H24*(INDEX('Ex ante LI &amp; Eligibility Stats'!$A:$M,MATCH('Program MW '!$A24,'Ex ante LI &amp; Eligibility Stats'!$A:$A,0),MATCH('Program MW '!I$6,'Ex ante LI &amp; Eligibility Stats'!$A$8:$M$8,0))/1000)</f>
        <v>0</v>
      </c>
      <c r="J24" s="398">
        <f>H24*(INDEX('Ex post LI &amp; Eligibility Stats'!$A:$N,MATCH($A24,'Ex post LI &amp; Eligibility Stats'!$A:$A,0),MATCH('Program MW '!I$6,'Ex post LI &amp; Eligibility Stats'!$A$8:$N$8,0))/1000)</f>
        <v>0</v>
      </c>
      <c r="K24" s="20">
        <v>4406</v>
      </c>
      <c r="L24" s="290">
        <f>K24*(INDEX('Ex ante LI &amp; Eligibility Stats'!$A:$M,MATCH('Program MW '!$A24,'Ex ante LI &amp; Eligibility Stats'!$A:$A,0),MATCH('Program MW '!L$6,'Ex ante LI &amp; Eligibility Stats'!$A$8:$M$8,0))/1000)</f>
        <v>0.53061784572720005</v>
      </c>
      <c r="M24" s="398">
        <f>K24*(INDEX('Ex post LI &amp; Eligibility Stats'!$A:$N,MATCH($A24,'Ex post LI &amp; Eligibility Stats'!$A:$A,0),MATCH('Program MW '!L$6,'Ex post LI &amp; Eligibility Stats'!$A$8:$N$8,0))/1000)</f>
        <v>0.75150690903663631</v>
      </c>
      <c r="N24" s="20">
        <v>4512</v>
      </c>
      <c r="O24" s="290">
        <f>N24*(INDEX('Ex ante LI &amp; Eligibility Stats'!$A:$M,MATCH('Program MW '!$A24,'Ex ante LI &amp; Eligibility Stats'!$A:$A,0),MATCH('Program MW '!O$6,'Ex ante LI &amp; Eligibility Stats'!$A$8:$M$8,0))/1000)</f>
        <v>0.62809406904959986</v>
      </c>
      <c r="P24" s="398">
        <f>N24*(INDEX('Ex post LI &amp; Eligibility Stats'!$A:$N,MATCH($A24,'Ex post LI &amp; Eligibility Stats'!$A:$A,0),MATCH('Program MW '!O$6,'Ex post LI &amp; Eligibility Stats'!$A$8:$N$8,0))/1000)</f>
        <v>0.76958673934936517</v>
      </c>
      <c r="Q24" s="193">
        <v>4647</v>
      </c>
      <c r="R24" s="448">
        <f>Q24*(INDEX('Ex ante LI &amp; Eligibility Stats'!$A:$M,MATCH('Program MW '!$A24,'Ex ante LI &amp; Eligibility Stats'!$A:$A,0),MATCH('Program MW '!R$6,'Ex ante LI &amp; Eligibility Stats'!$A$8:$M$8,0))/1000)</f>
        <v>0.59137795515540004</v>
      </c>
      <c r="S24" s="398">
        <f>Q24*(INDEX('Ex post LI &amp; Eligibility Stats'!$A:$N,MATCH($A24,'Ex post LI &amp; Eligibility Stats'!$A:$A,0),MATCH('Program MW '!R$6,'Ex post LI &amp; Eligibility Stats'!$A$8:$N$8,0))/1000)</f>
        <v>0.79261293833255764</v>
      </c>
      <c r="T24" s="6"/>
      <c r="U24" s="8"/>
      <c r="V24" s="8"/>
      <c r="W24" s="8"/>
      <c r="X24" s="8"/>
      <c r="Y24" s="8"/>
      <c r="Z24" s="8"/>
      <c r="AA24" s="8"/>
      <c r="AB24" s="8"/>
      <c r="AC24" s="8"/>
      <c r="AD24" s="8"/>
      <c r="AE24" s="8"/>
    </row>
    <row r="25" spans="1:31" x14ac:dyDescent="0.2">
      <c r="A25" s="266" t="s">
        <v>75</v>
      </c>
      <c r="B25" s="270">
        <v>1</v>
      </c>
      <c r="C25" s="291">
        <f>B25*(INDEX('Ex ante LI &amp; Eligibility Stats'!$A:$M,MATCH($A25,'Ex ante LI &amp; Eligibility Stats'!$A:$A,0),MATCH('Program MW '!C$6,'Ex ante LI &amp; Eligibility Stats'!$A$8:$M$8,0))/1000)</f>
        <v>0</v>
      </c>
      <c r="D25" s="399">
        <f>B25*(INDEX('Ex post LI &amp; Eligibility Stats'!$A:$N,MATCH($A25,'Ex post LI &amp; Eligibility Stats'!$A:$A,0),MATCH('Program MW '!C$6,'Ex post LI &amp; Eligibility Stats'!$A$8:$N$8,0))/1000)</f>
        <v>0</v>
      </c>
      <c r="E25" s="22">
        <v>1</v>
      </c>
      <c r="F25" s="291">
        <f>E25*(INDEX('Ex ante LI &amp; Eligibility Stats'!$A:$M,MATCH($A25,'Ex ante LI &amp; Eligibility Stats'!$A:$A,0),MATCH('Program MW '!F$6,'Ex ante LI &amp; Eligibility Stats'!$A$8:$M$8,0))/1000)</f>
        <v>0</v>
      </c>
      <c r="G25" s="417">
        <f>E25*(INDEX('Ex post LI &amp; Eligibility Stats'!$A:$N,MATCH($A25,'Ex post LI &amp; Eligibility Stats'!$A:$A,0),MATCH('Program MW '!F$6,'Ex post LI &amp; Eligibility Stats'!$A$8:$N$8,0))/1000)</f>
        <v>0</v>
      </c>
      <c r="H25" s="22">
        <v>1</v>
      </c>
      <c r="I25" s="291">
        <f>H25*(INDEX('Ex ante LI &amp; Eligibility Stats'!$A:$M,MATCH('Program MW '!$A25,'Ex ante LI &amp; Eligibility Stats'!$A:$A,0),MATCH('Program MW '!I$6,'Ex ante LI &amp; Eligibility Stats'!$A$8:$M$8,0))/1000)</f>
        <v>0</v>
      </c>
      <c r="J25" s="399">
        <f>H25*(INDEX('Ex post LI &amp; Eligibility Stats'!$A:$N,MATCH($A25,'Ex post LI &amp; Eligibility Stats'!$A:$A,0),MATCH('Program MW '!I$6,'Ex post LI &amp; Eligibility Stats'!$A$8:$N$8,0))/1000)</f>
        <v>0</v>
      </c>
      <c r="K25" s="22">
        <v>1</v>
      </c>
      <c r="L25" s="291">
        <f>K25*(INDEX('Ex ante LI &amp; Eligibility Stats'!$A:$M,MATCH('Program MW '!$A25,'Ex ante LI &amp; Eligibility Stats'!$A:$A,0),MATCH('Program MW '!L$6,'Ex ante LI &amp; Eligibility Stats'!$A$8:$M$8,0))/1000)</f>
        <v>0</v>
      </c>
      <c r="M25" s="399">
        <f>K25*(INDEX('Ex post LI &amp; Eligibility Stats'!$A:$N,MATCH($A25,'Ex post LI &amp; Eligibility Stats'!$A:$A,0),MATCH('Program MW '!L$6,'Ex post LI &amp; Eligibility Stats'!$A$8:$N$8,0))/1000)</f>
        <v>0.24653218399999999</v>
      </c>
      <c r="N25" s="22">
        <v>1</v>
      </c>
      <c r="O25" s="290">
        <f>N25*(INDEX('Ex ante LI &amp; Eligibility Stats'!$A:$M,MATCH('Program MW '!$A25,'Ex ante LI &amp; Eligibility Stats'!$A:$A,0),MATCH('Program MW '!O$6,'Ex ante LI &amp; Eligibility Stats'!$A$8:$M$8,0))/1000)</f>
        <v>0.52441090000000001</v>
      </c>
      <c r="P25" s="399">
        <f>N25*(INDEX('Ex post LI &amp; Eligibility Stats'!$A:$N,MATCH($A25,'Ex post LI &amp; Eligibility Stats'!$A:$A,0),MATCH('Program MW '!O$6,'Ex post LI &amp; Eligibility Stats'!$A$8:$N$8,0))/1000)</f>
        <v>0.24653218400000007</v>
      </c>
      <c r="Q25" s="195">
        <v>1</v>
      </c>
      <c r="R25" s="448">
        <f>Q25*(INDEX('Ex ante LI &amp; Eligibility Stats'!$A:$M,MATCH('Program MW '!$A25,'Ex ante LI &amp; Eligibility Stats'!$A:$A,0),MATCH('Program MW '!R$6,'Ex ante LI &amp; Eligibility Stats'!$A$8:$M$8,0))/1000)</f>
        <v>0.54394959999999992</v>
      </c>
      <c r="S25" s="399">
        <f>Q25*(INDEX('Ex post LI &amp; Eligibility Stats'!$A:$N,MATCH($A25,'Ex post LI &amp; Eligibility Stats'!$A:$A,0),MATCH('Program MW '!R$6,'Ex post LI &amp; Eligibility Stats'!$A$8:$N$8,0))/1000)</f>
        <v>0.24653218400000007</v>
      </c>
      <c r="T25" s="6"/>
      <c r="U25" s="8"/>
      <c r="V25" s="8"/>
      <c r="W25" s="8"/>
      <c r="X25" s="8"/>
      <c r="Y25" s="8"/>
      <c r="Z25" s="8"/>
      <c r="AA25" s="8"/>
      <c r="AB25" s="8"/>
      <c r="AC25" s="8"/>
      <c r="AD25" s="8"/>
      <c r="AE25" s="8"/>
    </row>
    <row r="26" spans="1:31" ht="21.75" customHeight="1" thickBot="1" x14ac:dyDescent="0.25">
      <c r="A26" s="311" t="s">
        <v>31</v>
      </c>
      <c r="B26" s="267">
        <f t="shared" ref="B26:S26" si="1">SUM(B12:B25)</f>
        <v>254671</v>
      </c>
      <c r="C26" s="296">
        <f>SUM(C12:C25)</f>
        <v>17.228289941711811</v>
      </c>
      <c r="D26" s="295">
        <f t="shared" si="1"/>
        <v>76.297929388641123</v>
      </c>
      <c r="E26" s="1">
        <f t="shared" si="1"/>
        <v>255900</v>
      </c>
      <c r="F26" s="416">
        <f t="shared" si="1"/>
        <v>17.783474810868764</v>
      </c>
      <c r="G26" s="418">
        <f t="shared" si="1"/>
        <v>76.755006401995573</v>
      </c>
      <c r="H26" s="1">
        <f t="shared" si="1"/>
        <v>251149</v>
      </c>
      <c r="I26" s="416">
        <f t="shared" si="1"/>
        <v>19.207145259119322</v>
      </c>
      <c r="J26" s="418">
        <f t="shared" si="1"/>
        <v>73.604720493728834</v>
      </c>
      <c r="K26" s="1">
        <f t="shared" si="1"/>
        <v>251828</v>
      </c>
      <c r="L26" s="416">
        <f t="shared" si="1"/>
        <v>12.44584029531919</v>
      </c>
      <c r="M26" s="418">
        <f t="shared" si="1"/>
        <v>29.373304714561751</v>
      </c>
      <c r="N26" s="1">
        <f t="shared" si="1"/>
        <v>252284</v>
      </c>
      <c r="O26" s="421">
        <f t="shared" si="1"/>
        <v>28.368686287683779</v>
      </c>
      <c r="P26" s="424">
        <f t="shared" si="1"/>
        <v>36.052932755064361</v>
      </c>
      <c r="Q26" s="1">
        <f t="shared" si="1"/>
        <v>252678</v>
      </c>
      <c r="R26" s="443">
        <f t="shared" si="1"/>
        <v>24.29485121889115</v>
      </c>
      <c r="S26" s="446">
        <f t="shared" si="1"/>
        <v>36.240803719741436</v>
      </c>
      <c r="T26" s="7"/>
      <c r="U26" s="8"/>
      <c r="V26" s="8"/>
      <c r="W26" s="10"/>
      <c r="X26" s="8"/>
      <c r="Y26" s="8"/>
      <c r="Z26" s="8"/>
      <c r="AA26" s="8"/>
      <c r="AB26" s="8"/>
      <c r="AC26" s="8"/>
      <c r="AD26" s="8"/>
      <c r="AE26" s="8"/>
    </row>
    <row r="27" spans="1:31" ht="14.25" thickTop="1" thickBot="1" x14ac:dyDescent="0.25">
      <c r="A27" s="321" t="s">
        <v>23</v>
      </c>
      <c r="B27" s="2">
        <f t="shared" ref="B27:S27" si="2">+B10+B26</f>
        <v>254677</v>
      </c>
      <c r="C27" s="297">
        <f t="shared" si="2"/>
        <v>17.68524492571181</v>
      </c>
      <c r="D27" s="640">
        <f t="shared" si="2"/>
        <v>78.151742338641128</v>
      </c>
      <c r="E27" s="2">
        <f t="shared" si="2"/>
        <v>255906</v>
      </c>
      <c r="F27" s="297">
        <f t="shared" si="2"/>
        <v>18.065760362868765</v>
      </c>
      <c r="G27" s="297">
        <f t="shared" si="2"/>
        <v>78.608819351995578</v>
      </c>
      <c r="H27" s="2">
        <f t="shared" si="2"/>
        <v>251155</v>
      </c>
      <c r="I27" s="297">
        <f t="shared" si="2"/>
        <v>19.737740295119323</v>
      </c>
      <c r="J27" s="419">
        <f t="shared" si="2"/>
        <v>75.45853344372884</v>
      </c>
      <c r="K27" s="2">
        <f t="shared" si="2"/>
        <v>251834</v>
      </c>
      <c r="L27" s="297">
        <f t="shared" si="2"/>
        <v>13.53067353531919</v>
      </c>
      <c r="M27" s="420">
        <f t="shared" si="2"/>
        <v>30.69939666456175</v>
      </c>
      <c r="N27" s="2">
        <f t="shared" si="2"/>
        <v>252290</v>
      </c>
      <c r="O27" s="422">
        <f t="shared" si="2"/>
        <v>29.461414687683778</v>
      </c>
      <c r="P27" s="423">
        <f t="shared" si="2"/>
        <v>37.37902470506436</v>
      </c>
      <c r="Q27" s="2">
        <f t="shared" si="2"/>
        <v>252684</v>
      </c>
      <c r="R27" s="449">
        <f t="shared" si="2"/>
        <v>25.18609959489115</v>
      </c>
      <c r="S27" s="447">
        <f t="shared" si="2"/>
        <v>37.566895669741434</v>
      </c>
      <c r="T27" s="11"/>
      <c r="U27" s="8"/>
      <c r="V27" s="8"/>
      <c r="W27" s="8"/>
      <c r="X27" s="8"/>
      <c r="Y27" s="8"/>
      <c r="Z27" s="8"/>
      <c r="AA27" s="8"/>
      <c r="AB27" s="8"/>
      <c r="AC27" s="8"/>
      <c r="AD27" s="8"/>
      <c r="AE27" s="8"/>
    </row>
    <row r="28" spans="1:31" ht="13.5" thickTop="1" x14ac:dyDescent="0.2">
      <c r="A28" s="322"/>
      <c r="B28" s="158"/>
      <c r="C28" s="156"/>
      <c r="D28" s="157"/>
      <c r="E28" s="158"/>
      <c r="F28" s="156"/>
      <c r="G28" s="159"/>
      <c r="H28" s="158"/>
      <c r="I28" s="156"/>
      <c r="J28" s="159"/>
      <c r="K28" s="158"/>
      <c r="L28" s="156"/>
      <c r="M28" s="159"/>
      <c r="N28" s="158"/>
      <c r="O28" s="156"/>
      <c r="P28" s="160"/>
      <c r="Q28" s="158"/>
      <c r="R28" s="156"/>
      <c r="S28" s="160"/>
      <c r="T28" s="12"/>
      <c r="U28" s="8"/>
      <c r="V28" s="8"/>
      <c r="W28" s="8"/>
      <c r="X28" s="8"/>
      <c r="Y28" s="8"/>
      <c r="Z28" s="8"/>
      <c r="AA28" s="8"/>
      <c r="AB28" s="8"/>
      <c r="AC28" s="8"/>
      <c r="AD28" s="8"/>
      <c r="AE28" s="8"/>
    </row>
    <row r="29" spans="1:31" s="13" customFormat="1" x14ac:dyDescent="0.2">
      <c r="B29" s="91"/>
      <c r="C29" s="91"/>
      <c r="D29" s="91"/>
      <c r="E29" s="91"/>
      <c r="F29" s="91"/>
      <c r="G29" s="91"/>
      <c r="H29" s="91"/>
      <c r="I29" s="91"/>
      <c r="J29" s="91"/>
      <c r="K29" s="91"/>
      <c r="L29" s="91"/>
      <c r="M29" s="91"/>
      <c r="N29" s="91"/>
      <c r="O29" s="91"/>
      <c r="P29" s="91"/>
      <c r="Q29" s="91"/>
      <c r="R29" s="91"/>
      <c r="S29" s="91"/>
    </row>
    <row r="30" spans="1:31" s="13" customFormat="1" hidden="1" x14ac:dyDescent="0.2">
      <c r="B30" s="91"/>
      <c r="C30" s="91">
        <f>C4+6</f>
        <v>8</v>
      </c>
      <c r="D30" s="91">
        <f>D4+6</f>
        <v>8</v>
      </c>
      <c r="E30" s="91"/>
      <c r="F30" s="91">
        <f>F4+6</f>
        <v>9</v>
      </c>
      <c r="G30" s="91">
        <f>G4+6</f>
        <v>9</v>
      </c>
      <c r="H30" s="91"/>
      <c r="I30" s="91">
        <f>I4+6</f>
        <v>10</v>
      </c>
      <c r="J30" s="91">
        <f>J4+6</f>
        <v>10</v>
      </c>
      <c r="K30" s="91"/>
      <c r="L30" s="91">
        <f>L4+6</f>
        <v>11</v>
      </c>
      <c r="M30" s="91">
        <f>M4+6</f>
        <v>11</v>
      </c>
      <c r="N30" s="91"/>
      <c r="O30" s="91">
        <f>O4+6</f>
        <v>12</v>
      </c>
      <c r="P30" s="91">
        <f>P4+6</f>
        <v>12</v>
      </c>
      <c r="Q30" s="91"/>
      <c r="R30" s="91">
        <f>R4+6</f>
        <v>13</v>
      </c>
      <c r="S30" s="91">
        <f>S4+6</f>
        <v>13</v>
      </c>
    </row>
    <row r="31" spans="1:31" s="13" customFormat="1" x14ac:dyDescent="0.2">
      <c r="A31" s="155"/>
      <c r="B31" s="299"/>
      <c r="C31" s="299" t="s">
        <v>6</v>
      </c>
      <c r="D31" s="482"/>
      <c r="E31" s="299"/>
      <c r="F31" s="299" t="s">
        <v>41</v>
      </c>
      <c r="G31" s="299"/>
      <c r="H31" s="299"/>
      <c r="I31" s="299" t="s">
        <v>42</v>
      </c>
      <c r="J31" s="299"/>
      <c r="K31" s="299"/>
      <c r="L31" s="299" t="s">
        <v>9</v>
      </c>
      <c r="M31" s="299"/>
      <c r="N31" s="299"/>
      <c r="O31" s="299" t="s">
        <v>43</v>
      </c>
      <c r="P31" s="299"/>
      <c r="Q31" s="299"/>
      <c r="R31" s="299" t="s">
        <v>11</v>
      </c>
      <c r="S31" s="299"/>
      <c r="T31" s="323"/>
      <c r="U31" s="323"/>
    </row>
    <row r="32" spans="1:31" s="13" customFormat="1" ht="40.15" customHeight="1" x14ac:dyDescent="0.2">
      <c r="A32" s="273" t="s">
        <v>21</v>
      </c>
      <c r="B32" s="324" t="s">
        <v>15</v>
      </c>
      <c r="C32" s="325" t="s">
        <v>206</v>
      </c>
      <c r="D32" s="326" t="s">
        <v>205</v>
      </c>
      <c r="E32" s="324" t="s">
        <v>15</v>
      </c>
      <c r="F32" s="325" t="s">
        <v>206</v>
      </c>
      <c r="G32" s="326" t="s">
        <v>205</v>
      </c>
      <c r="H32" s="324" t="s">
        <v>15</v>
      </c>
      <c r="I32" s="325" t="s">
        <v>206</v>
      </c>
      <c r="J32" s="326" t="s">
        <v>205</v>
      </c>
      <c r="K32" s="324" t="s">
        <v>15</v>
      </c>
      <c r="L32" s="325" t="s">
        <v>206</v>
      </c>
      <c r="M32" s="326" t="s">
        <v>205</v>
      </c>
      <c r="N32" s="324" t="s">
        <v>15</v>
      </c>
      <c r="O32" s="325" t="s">
        <v>206</v>
      </c>
      <c r="P32" s="326" t="s">
        <v>205</v>
      </c>
      <c r="Q32" s="324" t="s">
        <v>15</v>
      </c>
      <c r="R32" s="325" t="s">
        <v>206</v>
      </c>
      <c r="S32" s="326" t="s">
        <v>205</v>
      </c>
      <c r="T32" s="287" t="s">
        <v>135</v>
      </c>
      <c r="U32" s="14"/>
      <c r="V32" s="15"/>
    </row>
    <row r="33" spans="1:31" s="13" customFormat="1" x14ac:dyDescent="0.2">
      <c r="A33" s="273" t="s">
        <v>22</v>
      </c>
      <c r="B33" s="324"/>
      <c r="C33" s="327"/>
      <c r="D33" s="328"/>
      <c r="E33" s="324"/>
      <c r="F33" s="327"/>
      <c r="G33" s="328"/>
      <c r="H33" s="324"/>
      <c r="I33" s="327"/>
      <c r="J33" s="327"/>
      <c r="K33" s="324"/>
      <c r="L33" s="327"/>
      <c r="M33" s="328"/>
      <c r="N33" s="324"/>
      <c r="O33" s="327"/>
      <c r="P33" s="328"/>
      <c r="Q33" s="324"/>
      <c r="R33" s="327"/>
      <c r="S33" s="328"/>
      <c r="T33" s="320"/>
      <c r="U33" s="14"/>
    </row>
    <row r="34" spans="1:31" s="13" customFormat="1" x14ac:dyDescent="0.2">
      <c r="A34" s="145" t="s">
        <v>209</v>
      </c>
      <c r="B34" s="201">
        <v>6</v>
      </c>
      <c r="C34" s="477">
        <f>B34*(INDEX('Ex ante LI &amp; Eligibility Stats'!$A:$M,MATCH($A34,'Ex ante LI &amp; Eligibility Stats'!$A:$A,0),MATCH('Program MW '!C$31,'Ex ante LI &amp; Eligibility Stats'!$A$8:$M$8,0))/1000)</f>
        <v>0.72637993199999995</v>
      </c>
      <c r="D34" s="483">
        <f>B34*(INDEX('Ex post LI &amp; Eligibility Stats'!$A:$N,MATCH($A34,'Ex post LI &amp; Eligibility Stats'!$A:$A,0),MATCH('Program MW '!C$31,'Ex post LI &amp; Eligibility Stats'!$A$8:$N$8,0))/1000)</f>
        <v>1.3260919499999999</v>
      </c>
      <c r="E34" s="193">
        <v>6</v>
      </c>
      <c r="F34" s="290">
        <f>E34*(INDEX('Ex ante LI &amp; Eligibility Stats'!$A:$M,MATCH($A34,'Ex ante LI &amp; Eligibility Stats'!$A:$A,0),MATCH('Program MW '!F$31,'Ex ante LI &amp; Eligibility Stats'!$A$8:$M$8,0))/1000)</f>
        <v>0.68256072000000001</v>
      </c>
      <c r="G34" s="290">
        <f>E34*(INDEX('Ex post LI &amp; Eligibility Stats'!$A:$N,MATCH($A34,'Ex post LI &amp; Eligibility Stats'!$A:$A,0),MATCH('Program MW '!F$31,'Ex post LI &amp; Eligibility Stats'!$A$8:$N$8,0))/1000)</f>
        <v>1.3260919499999999</v>
      </c>
      <c r="H34" s="193">
        <v>6</v>
      </c>
      <c r="I34" s="394">
        <f>H34*(INDEX('Ex ante LI &amp; Eligibility Stats'!$A:$M,MATCH($A34,'Ex ante LI &amp; Eligibility Stats'!$A:$A,0),MATCH('Program MW '!I$31,'Ex ante LI &amp; Eligibility Stats'!$A$8:$M$8,0))/1000)</f>
        <v>0.76090750800000007</v>
      </c>
      <c r="J34" s="394">
        <f>H34*(INDEX('Ex post LI &amp; Eligibility Stats'!$A:$N,MATCH($A34,'Ex post LI &amp; Eligibility Stats'!$A:$A,0),MATCH('Program MW '!I$31,'Ex post LI &amp; Eligibility Stats'!$A$8:$N$8,0))/1000)</f>
        <v>1.3260919499999999</v>
      </c>
      <c r="K34" s="200">
        <v>6</v>
      </c>
      <c r="L34" s="290">
        <f>K34*(INDEX('Ex ante LI &amp; Eligibility Stats'!$A:$M,MATCH($A34,'Ex ante LI &amp; Eligibility Stats'!$A:$A,0),MATCH('Program MW '!L$31,'Ex ante LI &amp; Eligibility Stats'!$A$8:$M$8,0))/1000)</f>
        <v>0.74641607999999993</v>
      </c>
      <c r="M34" s="290">
        <f>K34*(INDEX('Ex post LI &amp; Eligibility Stats'!$A:$N,MATCH($A34,'Ex post LI &amp; Eligibility Stats'!$A:$A,0),MATCH('Program MW '!L$31,'Ex post LI &amp; Eligibility Stats'!$A$8:$N$8,0))/1000)</f>
        <v>1.3260919499999999</v>
      </c>
      <c r="N34" s="193">
        <v>6</v>
      </c>
      <c r="O34" s="290">
        <f>N34*(INDEX('Ex ante LI &amp; Eligibility Stats'!$A:$M,MATCH($A34,'Ex ante LI &amp; Eligibility Stats'!$A:$A,0),MATCH('Program MW '!O$31,'Ex ante LI &amp; Eligibility Stats'!$A$8:$M$8,0))/1000)</f>
        <v>0.11991260399999998</v>
      </c>
      <c r="P34" s="290">
        <f>N34*(INDEX('Ex post LI &amp; Eligibility Stats'!$A:$N,MATCH($A34,'Ex post LI &amp; Eligibility Stats'!$A:$A,0),MATCH('Program MW '!O$31,'Ex post LI &amp; Eligibility Stats'!$A$8:$N$8,0))/1000)</f>
        <v>1.3260919499999999</v>
      </c>
      <c r="Q34" s="193">
        <v>6</v>
      </c>
      <c r="R34" s="290">
        <f>Q34*(INDEX('Ex ante LI &amp; Eligibility Stats'!$A:$M,MATCH($A34,'Ex ante LI &amp; Eligibility Stats'!$A:$A,0),MATCH('Program MW '!R$31,'Ex ante LI &amp; Eligibility Stats'!$A$8:$M$8,0))/1000)</f>
        <v>0.10379827199999997</v>
      </c>
      <c r="S34" s="398">
        <f>Q34*(INDEX('Ex post LI &amp; Eligibility Stats'!$A:$N,MATCH($A34,'Ex post LI &amp; Eligibility Stats'!$A:$A,0),MATCH('Program MW '!R$31,'Ex post LI &amp; Eligibility Stats'!$A$8:$N$8,0))/1000)</f>
        <v>1.3260919499999999</v>
      </c>
      <c r="T34" s="6">
        <v>5276</v>
      </c>
      <c r="U34" s="14"/>
    </row>
    <row r="35" spans="1:31" s="13" customFormat="1" ht="13.5" thickBot="1" x14ac:dyDescent="0.25">
      <c r="A35" s="311" t="s">
        <v>20</v>
      </c>
      <c r="B35" s="264">
        <f t="shared" ref="B35:K35" si="3">SUM(B34:B34)</f>
        <v>6</v>
      </c>
      <c r="C35" s="496">
        <f t="shared" si="3"/>
        <v>0.72637993199999995</v>
      </c>
      <c r="D35" s="497">
        <f t="shared" si="3"/>
        <v>1.3260919499999999</v>
      </c>
      <c r="E35" s="197">
        <v>6</v>
      </c>
      <c r="F35" s="536">
        <f t="shared" si="3"/>
        <v>0.68256072000000001</v>
      </c>
      <c r="G35" s="537">
        <f t="shared" si="3"/>
        <v>1.3260919499999999</v>
      </c>
      <c r="H35" s="197">
        <f t="shared" si="3"/>
        <v>6</v>
      </c>
      <c r="I35" s="478">
        <f t="shared" si="3"/>
        <v>0.76090750800000007</v>
      </c>
      <c r="J35" s="480">
        <f t="shared" si="3"/>
        <v>1.3260919499999999</v>
      </c>
      <c r="K35" s="197">
        <f t="shared" si="3"/>
        <v>6</v>
      </c>
      <c r="L35" s="478">
        <f t="shared" ref="L35:S35" si="4">SUM(L34:L34)</f>
        <v>0.74641607999999993</v>
      </c>
      <c r="M35" s="480">
        <f t="shared" si="4"/>
        <v>1.3260919499999999</v>
      </c>
      <c r="N35" s="197">
        <f t="shared" si="4"/>
        <v>6</v>
      </c>
      <c r="O35" s="478">
        <f>SUM(O34:O34)</f>
        <v>0.11991260399999998</v>
      </c>
      <c r="P35" s="480">
        <f t="shared" si="4"/>
        <v>1.3260919499999999</v>
      </c>
      <c r="Q35" s="197">
        <f t="shared" si="4"/>
        <v>6</v>
      </c>
      <c r="R35" s="478">
        <f t="shared" si="4"/>
        <v>0.10379827199999997</v>
      </c>
      <c r="S35" s="480">
        <f t="shared" si="4"/>
        <v>1.3260919499999999</v>
      </c>
      <c r="T35" s="7"/>
      <c r="U35" s="14"/>
    </row>
    <row r="36" spans="1:31" s="13" customFormat="1" ht="13.5" thickTop="1" x14ac:dyDescent="0.2">
      <c r="A36" s="273" t="s">
        <v>87</v>
      </c>
      <c r="B36" s="318"/>
      <c r="C36" s="315"/>
      <c r="D36" s="314"/>
      <c r="E36" s="318"/>
      <c r="F36" s="315"/>
      <c r="G36" s="314"/>
      <c r="H36" s="318"/>
      <c r="I36" s="315"/>
      <c r="J36" s="314"/>
      <c r="K36" s="318"/>
      <c r="L36" s="315"/>
      <c r="M36" s="314"/>
      <c r="N36" s="318"/>
      <c r="O36" s="315"/>
      <c r="P36" s="314"/>
      <c r="Q36" s="318"/>
      <c r="R36" s="315"/>
      <c r="S36" s="319"/>
      <c r="T36" s="320"/>
      <c r="U36" s="14"/>
    </row>
    <row r="37" spans="1:31" s="13" customFormat="1" x14ac:dyDescent="0.2">
      <c r="A37" s="92" t="s">
        <v>198</v>
      </c>
      <c r="B37" s="193">
        <v>13865</v>
      </c>
      <c r="C37" s="290">
        <f>B37*(INDEX('Ex ante LI &amp; Eligibility Stats'!$A:$M,MATCH($A37,'Ex ante LI &amp; Eligibility Stats'!$A:$A,0),MATCH('Program MW '!C$31,'Ex ante LI &amp; Eligibility Stats'!$A$8:$M$8,0))/1000)</f>
        <v>5.6774649448841803</v>
      </c>
      <c r="D37" s="290">
        <f>B37*(INDEX('Ex post LI &amp; Eligibility Stats'!$A:$N,MATCH($A37,'Ex post LI &amp; Eligibility Stats'!$A:$A,0),MATCH('Program MW '!C$31,'Ex post LI &amp; Eligibility Stats'!$A$8:$N$8,0))/1000)</f>
        <v>2.831859439857304</v>
      </c>
      <c r="E37" s="193">
        <v>13897</v>
      </c>
      <c r="F37" s="448">
        <f>E37*(INDEX('Ex ante LI &amp; Eligibility Stats'!$A:$M,MATCH($A37,'Ex ante LI &amp; Eligibility Stats'!$A:$A,0),MATCH('Program MW '!F$31,'Ex ante LI &amp; Eligibility Stats'!$A$8:$M$8,0))/1000)</f>
        <v>9.4415972398102284</v>
      </c>
      <c r="G37" s="448">
        <f>E37*(INDEX('Ex post LI &amp; Eligibility Stats'!$A:$N,MATCH($A37,'Ex post LI &amp; Eligibility Stats'!$A:$A,0),MATCH('Program MW '!F$31,'Ex post LI &amp; Eligibility Stats'!$A$8:$N$8,0))/1000)</f>
        <v>2.8383952856615187</v>
      </c>
      <c r="H37" s="193">
        <v>13894</v>
      </c>
      <c r="I37" s="584">
        <f>H37*(INDEX('Ex ante LI &amp; Eligibility Stats'!$A:$M,MATCH($A37,'Ex ante LI &amp; Eligibility Stats'!$A:$A,0),MATCH('Program MW '!I$31,'Ex ante LI &amp; Eligibility Stats'!$A$8:$M$8,0))/1000)</f>
        <v>9.4754462956309276</v>
      </c>
      <c r="J37" s="290">
        <f>H37*(INDEX('Ex post LI &amp; Eligibility Stats'!$A:$N,MATCH($A37,'Ex post LI &amp; Eligibility Stats'!$A:$A,0),MATCH('Program MW '!I$31,'Ex post LI &amp; Eligibility Stats'!$A$8:$N$8,0))/1000)</f>
        <v>2.8377825501173732</v>
      </c>
      <c r="K37" s="193">
        <v>13904</v>
      </c>
      <c r="L37" s="584">
        <f>K37*(INDEX('Ex ante LI &amp; Eligibility Stats'!$A:$M,MATCH($A37,'Ex ante LI &amp; Eligibility Stats'!$A:$A,0),MATCH('Program MW '!L$31,'Ex ante LI &amp; Eligibility Stats'!$A$8:$M$8,0))/1000)</f>
        <v>4.5585013261556577</v>
      </c>
      <c r="M37" s="290">
        <f>K37*(INDEX('Ex post LI &amp; Eligibility Stats'!$A:$N,MATCH($A37,'Ex post LI &amp; Eligibility Stats'!$A:$A,0),MATCH('Program MW '!L$31,'Ex post LI &amp; Eligibility Stats'!$A$8:$N$8,0))/1000)</f>
        <v>2.8398250019311906</v>
      </c>
      <c r="N37" s="193">
        <v>13474</v>
      </c>
      <c r="O37" s="290">
        <f>N37*(INDEX('Ex ante LI &amp; Eligibility Stats'!$A:$M,MATCH($A37,'Ex ante LI &amp; Eligibility Stats'!$A:$A,0),MATCH('Program MW '!O$31,'Ex ante LI &amp; Eligibility Stats'!$A$8:$M$8,0))/1000)</f>
        <v>1.3774980745509267</v>
      </c>
      <c r="P37" s="396">
        <f>N37*(INDEX('Ex post LI &amp; Eligibility Stats'!$A:$N,MATCH($A37,'Ex post LI &amp; Eligibility Stats'!$A:$A,0),MATCH('Program MW '!O$31,'Ex post LI &amp; Eligibility Stats'!$A$8:$N$8,0))/1000)</f>
        <v>2.7519995739370584</v>
      </c>
      <c r="Q37" s="199">
        <v>13472</v>
      </c>
      <c r="R37" s="290">
        <f>Q37*(INDEX('Ex ante LI &amp; Eligibility Stats'!$A:$M,MATCH($A37,'Ex ante LI &amp; Eligibility Stats'!$A:$A,0),MATCH('Program MW '!R$31,'Ex ante LI &amp; Eligibility Stats'!$A$8:$M$8,0))/1000)</f>
        <v>1.9506644886553288</v>
      </c>
      <c r="S37" s="398">
        <f>Q37*(INDEX('Ex post LI &amp; Eligibility Stats'!$A:$N,MATCH($A37,'Ex post LI &amp; Eligibility Stats'!$A:$A,0),MATCH('Program MW '!R$31,'Ex post LI &amp; Eligibility Stats'!$A$8:$N$8,0))/1000)</f>
        <v>2.7515910835742949</v>
      </c>
      <c r="T37" s="9">
        <v>138123</v>
      </c>
      <c r="U37" s="14"/>
    </row>
    <row r="38" spans="1:31" s="13" customFormat="1" ht="14.25" x14ac:dyDescent="0.2">
      <c r="A38" s="92" t="s">
        <v>360</v>
      </c>
      <c r="B38" s="193">
        <v>0</v>
      </c>
      <c r="C38" s="290">
        <v>0</v>
      </c>
      <c r="D38" s="398">
        <v>0</v>
      </c>
      <c r="E38" s="193">
        <v>0</v>
      </c>
      <c r="F38" s="448">
        <v>0</v>
      </c>
      <c r="G38" s="508">
        <v>0</v>
      </c>
      <c r="H38" s="193">
        <v>0</v>
      </c>
      <c r="I38" s="290">
        <v>0</v>
      </c>
      <c r="J38" s="398">
        <v>0</v>
      </c>
      <c r="K38" s="193">
        <v>0</v>
      </c>
      <c r="L38" s="290">
        <v>0</v>
      </c>
      <c r="M38" s="398">
        <v>0</v>
      </c>
      <c r="N38" s="193">
        <v>0</v>
      </c>
      <c r="O38" s="290">
        <v>0</v>
      </c>
      <c r="P38" s="398">
        <v>0</v>
      </c>
      <c r="Q38" s="199">
        <v>0</v>
      </c>
      <c r="R38" s="290">
        <v>0</v>
      </c>
      <c r="S38" s="398">
        <v>0</v>
      </c>
      <c r="T38" s="6"/>
      <c r="U38" s="14"/>
    </row>
    <row r="39" spans="1:31" s="13" customFormat="1" x14ac:dyDescent="0.2">
      <c r="A39" s="92" t="s">
        <v>203</v>
      </c>
      <c r="B39" s="193">
        <v>0</v>
      </c>
      <c r="C39" s="290">
        <v>0</v>
      </c>
      <c r="D39" s="398">
        <v>0</v>
      </c>
      <c r="E39" s="193">
        <v>0</v>
      </c>
      <c r="F39" s="448">
        <v>0</v>
      </c>
      <c r="G39" s="508">
        <v>0</v>
      </c>
      <c r="H39" s="193">
        <v>0</v>
      </c>
      <c r="I39" s="290">
        <v>0</v>
      </c>
      <c r="J39" s="398">
        <v>0</v>
      </c>
      <c r="K39" s="193">
        <v>0</v>
      </c>
      <c r="L39" s="290">
        <v>0</v>
      </c>
      <c r="M39" s="398">
        <v>0</v>
      </c>
      <c r="N39" s="193">
        <v>0</v>
      </c>
      <c r="O39" s="290">
        <v>0</v>
      </c>
      <c r="P39" s="398">
        <v>0</v>
      </c>
      <c r="Q39" s="199">
        <v>0</v>
      </c>
      <c r="R39" s="290">
        <v>0</v>
      </c>
      <c r="S39" s="398">
        <v>0</v>
      </c>
      <c r="T39" s="6"/>
      <c r="U39" s="14"/>
    </row>
    <row r="40" spans="1:31" s="352" customFormat="1" x14ac:dyDescent="0.2">
      <c r="A40" s="280" t="s">
        <v>214</v>
      </c>
      <c r="B40" s="269">
        <v>0</v>
      </c>
      <c r="C40" s="290">
        <v>0</v>
      </c>
      <c r="D40" s="398">
        <v>0</v>
      </c>
      <c r="E40" s="193">
        <v>0</v>
      </c>
      <c r="F40" s="448">
        <v>0</v>
      </c>
      <c r="G40" s="508">
        <v>0</v>
      </c>
      <c r="H40" s="20">
        <v>0</v>
      </c>
      <c r="I40" s="290">
        <v>0</v>
      </c>
      <c r="J40" s="398">
        <v>0</v>
      </c>
      <c r="K40" s="20">
        <v>0</v>
      </c>
      <c r="L40" s="290">
        <v>0</v>
      </c>
      <c r="M40" s="398">
        <v>0</v>
      </c>
      <c r="N40" s="20">
        <v>0</v>
      </c>
      <c r="O40" s="290">
        <v>0</v>
      </c>
      <c r="P40" s="398">
        <v>0</v>
      </c>
      <c r="Q40" s="193">
        <v>0</v>
      </c>
      <c r="R40" s="290">
        <v>0</v>
      </c>
      <c r="S40" s="398">
        <v>0</v>
      </c>
      <c r="T40" s="6"/>
      <c r="U40" s="8"/>
      <c r="V40" s="8"/>
      <c r="W40" s="8"/>
      <c r="X40" s="8"/>
      <c r="Y40" s="8"/>
      <c r="Z40" s="8"/>
      <c r="AA40" s="8"/>
      <c r="AB40" s="8"/>
      <c r="AC40" s="8"/>
      <c r="AD40" s="8"/>
      <c r="AE40" s="8"/>
    </row>
    <row r="41" spans="1:31" s="13" customFormat="1" x14ac:dyDescent="0.2">
      <c r="A41" s="145" t="s">
        <v>52</v>
      </c>
      <c r="B41" s="193">
        <v>14827</v>
      </c>
      <c r="C41" s="290">
        <f>B41*(INDEX('Ex ante LI &amp; Eligibility Stats'!$A:$M,MATCH($A41,'Ex ante LI &amp; Eligibility Stats'!$A:$A,0),MATCH('Program MW '!C$31,'Ex ante LI &amp; Eligibility Stats'!$A$8:$M$8,0))/1000)</f>
        <v>8.3560474970899996</v>
      </c>
      <c r="D41" s="290">
        <f>B41*(INDEX('Ex post LI &amp; Eligibility Stats'!$A:$N,MATCH($A41,'Ex post LI &amp; Eligibility Stats'!$A:$A,0),MATCH('Program MW '!C$31,'Ex post LI &amp; Eligibility Stats'!$A$8:$N$8,0))/1000)</f>
        <v>6.2978983569249989</v>
      </c>
      <c r="E41" s="193">
        <v>14893</v>
      </c>
      <c r="F41" s="448">
        <f>E41*(INDEX('Ex ante LI &amp; Eligibility Stats'!$A:$M,MATCH($A41,'Ex ante LI &amp; Eligibility Stats'!$A:$A,0),MATCH('Program MW '!F$31,'Ex ante LI &amp; Eligibility Stats'!$A$8:$M$8,0))/1000)</f>
        <v>10.837386374175997</v>
      </c>
      <c r="G41" s="448">
        <f>E41*(INDEX('Ex post LI &amp; Eligibility Stats'!$A:$N,MATCH($A41,'Ex post LI &amp; Eligibility Stats'!$A:$A,0),MATCH('Program MW '!F$31,'Ex post LI &amp; Eligibility Stats'!$A$8:$N$8,0))/1000)</f>
        <v>6.3259324360749991</v>
      </c>
      <c r="H41" s="193">
        <v>14928</v>
      </c>
      <c r="I41" s="290">
        <f>H41*(INDEX('Ex ante LI &amp; Eligibility Stats'!$A:$M,MATCH($A41,'Ex ante LI &amp; Eligibility Stats'!$A:$A,0),MATCH('Program MW '!I$31,'Ex ante LI &amp; Eligibility Stats'!$A$8:$M$8,0))/1000)</f>
        <v>9.3869208819840022</v>
      </c>
      <c r="J41" s="290">
        <f>H41*(INDEX('Ex post LI &amp; Eligibility Stats'!$A:$N,MATCH($A41,'Ex post LI &amp; Eligibility Stats'!$A:$A,0),MATCH('Program MW '!I$31,'Ex post LI &amp; Eligibility Stats'!$A$8:$N$8,0))/1000)</f>
        <v>6.3407989931999991</v>
      </c>
      <c r="K41" s="193">
        <v>14944</v>
      </c>
      <c r="L41" s="290">
        <f>K41*(INDEX('Ex ante LI &amp; Eligibility Stats'!$A:$M,MATCH($A41,'Ex ante LI &amp; Eligibility Stats'!$A:$A,0),MATCH('Program MW '!L$31,'Ex ante LI &amp; Eligibility Stats'!$A$8:$M$8,0))/1000)</f>
        <v>8.9734217671680003</v>
      </c>
      <c r="M41" s="290">
        <f>K41*(INDEX('Ex post LI &amp; Eligibility Stats'!$A:$N,MATCH($A41,'Ex post LI &amp; Eligibility Stats'!$A:$A,0),MATCH('Program MW '!L$31,'Ex post LI &amp; Eligibility Stats'!$A$8:$N$8,0))/1000)</f>
        <v>6.3475951335999996</v>
      </c>
      <c r="N41" s="193">
        <v>14912</v>
      </c>
      <c r="O41" s="290">
        <f>N41*(INDEX('Ex ante LI &amp; Eligibility Stats'!$A:$M,MATCH($A41,'Ex ante LI &amp; Eligibility Stats'!$A:$A,0),MATCH('Program MW '!O$31,'Ex ante LI &amp; Eligibility Stats'!$A$8:$M$8,0))/1000)</f>
        <v>0</v>
      </c>
      <c r="P41" s="398">
        <f>N41*(INDEX('Ex post LI &amp; Eligibility Stats'!$A:$N,MATCH($A41,'Ex post LI &amp; Eligibility Stats'!$A:$A,0),MATCH('Program MW '!O$31,'Ex post LI &amp; Eligibility Stats'!$A$8:$N$8,0))/1000)</f>
        <v>6.3340028527999994</v>
      </c>
      <c r="Q41" s="199">
        <v>14895</v>
      </c>
      <c r="R41" s="290">
        <f>Q41*(INDEX('Ex ante LI &amp; Eligibility Stats'!$A:$M,MATCH($A41,'Ex ante LI &amp; Eligibility Stats'!$A:$A,0),MATCH('Program MW '!R$31,'Ex ante LI &amp; Eligibility Stats'!$A$8:$M$8,0))/1000)</f>
        <v>0</v>
      </c>
      <c r="S41" s="398">
        <f>Q41*(INDEX('Ex post LI &amp; Eligibility Stats'!$A:$N,MATCH($A41,'Ex post LI &amp; Eligibility Stats'!$A:$A,0),MATCH('Program MW '!R$31,'Ex post LI &amp; Eligibility Stats'!$A$8:$N$8,0))/1000)</f>
        <v>6.326781953624999</v>
      </c>
      <c r="T41" s="6">
        <v>663393.5</v>
      </c>
      <c r="U41" s="14"/>
    </row>
    <row r="42" spans="1:31" s="13" customFormat="1" x14ac:dyDescent="0.2">
      <c r="A42" s="145" t="s">
        <v>53</v>
      </c>
      <c r="B42" s="193">
        <v>4631</v>
      </c>
      <c r="C42" s="290">
        <f>B42*(INDEX('Ex ante LI &amp; Eligibility Stats'!$A:$M,MATCH($A42,'Ex ante LI &amp; Eligibility Stats'!$A:$A,0),MATCH('Program MW '!C$31,'Ex ante LI &amp; Eligibility Stats'!$A$8:$M$8,0))/1000)</f>
        <v>2.7457062015019997</v>
      </c>
      <c r="D42" s="290">
        <f>B42*(INDEX('Ex post LI &amp; Eligibility Stats'!$A:$N,MATCH($A42,'Ex post LI &amp; Eligibility Stats'!$A:$A,0),MATCH('Program MW '!C$31,'Ex post LI &amp; Eligibility Stats'!$A$8:$N$8,0))/1000)</f>
        <v>1.3084096283500004</v>
      </c>
      <c r="E42" s="193">
        <v>4632</v>
      </c>
      <c r="F42" s="448">
        <f>E42*(INDEX('Ex ante LI &amp; Eligibility Stats'!$A:$M,MATCH($A42,'Ex ante LI &amp; Eligibility Stats'!$A:$A,0),MATCH('Program MW '!F$31,'Ex ante LI &amp; Eligibility Stats'!$A$8:$M$8,0))/1000)</f>
        <v>2.7471419650559996</v>
      </c>
      <c r="G42" s="448">
        <f>E42*(INDEX('Ex post LI &amp; Eligibility Stats'!$A:$N,MATCH($A42,'Ex post LI &amp; Eligibility Stats'!$A:$A,0),MATCH('Program MW '!F$31,'Ex post LI &amp; Eligibility Stats'!$A$8:$N$8,0))/1000)</f>
        <v>1.3086921612000004</v>
      </c>
      <c r="H42" s="193">
        <v>4632</v>
      </c>
      <c r="I42" s="290">
        <f>H42*(INDEX('Ex ante LI &amp; Eligibility Stats'!$A:$M,MATCH($A42,'Ex ante LI &amp; Eligibility Stats'!$A:$A,0),MATCH('Program MW '!I$31,'Ex ante LI &amp; Eligibility Stats'!$A$8:$M$8,0))/1000)</f>
        <v>2.3719261009919999</v>
      </c>
      <c r="J42" s="290">
        <f>H42*(INDEX('Ex post LI &amp; Eligibility Stats'!$A:$N,MATCH($A42,'Ex post LI &amp; Eligibility Stats'!$A:$A,0),MATCH('Program MW '!I$31,'Ex post LI &amp; Eligibility Stats'!$A$8:$N$8,0))/1000)</f>
        <v>1.3086921612000004</v>
      </c>
      <c r="K42" s="193">
        <v>4597</v>
      </c>
      <c r="L42" s="290">
        <f>K42*(INDEX('Ex ante LI &amp; Eligibility Stats'!$A:$M,MATCH($A42,'Ex ante LI &amp; Eligibility Stats'!$A:$A,0),MATCH('Program MW '!L$31,'Ex ante LI &amp; Eligibility Stats'!$A$8:$M$8,0))/1000)</f>
        <v>2.3546811506079997</v>
      </c>
      <c r="M42" s="290">
        <f>K42*(INDEX('Ex post LI &amp; Eligibility Stats'!$A:$N,MATCH($A42,'Ex post LI &amp; Eligibility Stats'!$A:$A,0),MATCH('Program MW '!L$31,'Ex post LI &amp; Eligibility Stats'!$A$8:$N$8,0))/1000)</f>
        <v>1.2988035114500003</v>
      </c>
      <c r="N42" s="193">
        <v>4575</v>
      </c>
      <c r="O42" s="290">
        <f>N42*(INDEX('Ex ante LI &amp; Eligibility Stats'!$A:$M,MATCH($A42,'Ex ante LI &amp; Eligibility Stats'!$A:$A,0),MATCH('Program MW '!O$31,'Ex ante LI &amp; Eligibility Stats'!$A$8:$M$8,0))/1000)</f>
        <v>0</v>
      </c>
      <c r="P42" s="398">
        <f>N42*(INDEX('Ex post LI &amp; Eligibility Stats'!$A:$N,MATCH($A42,'Ex post LI &amp; Eligibility Stats'!$A:$A,0),MATCH('Program MW '!O$31,'Ex post LI &amp; Eligibility Stats'!$A$8:$N$8,0))/1000)</f>
        <v>1.2925877887500004</v>
      </c>
      <c r="Q42" s="199">
        <v>4569</v>
      </c>
      <c r="R42" s="290">
        <f>Q42*(INDEX('Ex ante LI &amp; Eligibility Stats'!$A:$M,MATCH($A42,'Ex ante LI &amp; Eligibility Stats'!$A:$A,0),MATCH('Program MW '!R$31,'Ex ante LI &amp; Eligibility Stats'!$A$8:$M$8,0))/1000)</f>
        <v>0</v>
      </c>
      <c r="S42" s="398">
        <f>Q42*(INDEX('Ex post LI &amp; Eligibility Stats'!$A:$N,MATCH($A42,'Ex post LI &amp; Eligibility Stats'!$A:$A,0),MATCH('Program MW '!R$31,'Ex post LI &amp; Eligibility Stats'!$A$8:$N$8,0))/1000)</f>
        <v>1.2908925916500003</v>
      </c>
      <c r="T42" s="6">
        <v>157189</v>
      </c>
      <c r="U42" s="14"/>
    </row>
    <row r="43" spans="1:31" s="13" customFormat="1" x14ac:dyDescent="0.2">
      <c r="A43" s="145" t="s">
        <v>54</v>
      </c>
      <c r="B43" s="193">
        <v>71</v>
      </c>
      <c r="C43" s="290">
        <f>B43*(INDEX('Ex ante LI &amp; Eligibility Stats'!$A:$M,MATCH($A43,'Ex ante LI &amp; Eligibility Stats'!$A:$A,0),MATCH('Program MW '!C$31,'Ex ante LI &amp; Eligibility Stats'!$A$8:$M$8,0))/1000)</f>
        <v>0.85914879119999998</v>
      </c>
      <c r="D43" s="290">
        <f>B43*(INDEX('Ex post LI &amp; Eligibility Stats'!$A:$N,MATCH($A43,'Ex post LI &amp; Eligibility Stats'!$A:$A,0),MATCH('Program MW '!C$31,'Ex post LI &amp; Eligibility Stats'!$A$8:$N$8,0))/1000)</f>
        <v>3.6475786956521743</v>
      </c>
      <c r="E43" s="193">
        <v>69</v>
      </c>
      <c r="F43" s="448">
        <f>E43*(INDEX('Ex ante LI &amp; Eligibility Stats'!$A:$M,MATCH($A43,'Ex ante LI &amp; Eligibility Stats'!$A:$A,0),MATCH('Program MW '!F$31,'Ex ante LI &amp; Eligibility Stats'!$A$8:$M$8,0))/1000)</f>
        <v>0.83494741679999995</v>
      </c>
      <c r="G43" s="448">
        <f>E43*(INDEX('Ex post LI &amp; Eligibility Stats'!$A:$N,MATCH($A43,'Ex post LI &amp; Eligibility Stats'!$A:$A,0),MATCH('Program MW '!F$31,'Ex post LI &amp; Eligibility Stats'!$A$8:$N$8,0))/1000)</f>
        <v>3.5448300000000006</v>
      </c>
      <c r="H43" s="193">
        <v>69</v>
      </c>
      <c r="I43" s="290">
        <f>H43*(INDEX('Ex ante LI &amp; Eligibility Stats'!$A:$M,MATCH($A43,'Ex ante LI &amp; Eligibility Stats'!$A:$A,0),MATCH('Program MW '!I$31,'Ex ante LI &amp; Eligibility Stats'!$A$8:$M$8,0))/1000)</f>
        <v>0.83494741679999995</v>
      </c>
      <c r="J43" s="290">
        <f>H43*(INDEX('Ex post LI &amp; Eligibility Stats'!$A:$N,MATCH($A43,'Ex post LI &amp; Eligibility Stats'!$A:$A,0),MATCH('Program MW '!I$31,'Ex post LI &amp; Eligibility Stats'!$A$8:$N$8,0))/1000)</f>
        <v>3.5448300000000006</v>
      </c>
      <c r="K43" s="193">
        <v>69</v>
      </c>
      <c r="L43" s="290">
        <f>K43*(INDEX('Ex ante LI &amp; Eligibility Stats'!$A:$M,MATCH($A43,'Ex ante LI &amp; Eligibility Stats'!$A:$A,0),MATCH('Program MW '!L$31,'Ex ante LI &amp; Eligibility Stats'!$A$8:$M$8,0))/1000)</f>
        <v>0.83494741679999995</v>
      </c>
      <c r="M43" s="290">
        <f>K43*(INDEX('Ex post LI &amp; Eligibility Stats'!$A:$N,MATCH($A43,'Ex post LI &amp; Eligibility Stats'!$A:$A,0),MATCH('Program MW '!L$31,'Ex post LI &amp; Eligibility Stats'!$A$8:$N$8,0))/1000)</f>
        <v>3.5448300000000006</v>
      </c>
      <c r="N43" s="193">
        <v>0</v>
      </c>
      <c r="O43" s="290">
        <f>N43*(INDEX('Ex ante LI &amp; Eligibility Stats'!$A:$M,MATCH($A43,'Ex ante LI &amp; Eligibility Stats'!$A:$A,0),MATCH('Program MW '!O$31,'Ex ante LI &amp; Eligibility Stats'!$A$8:$M$8,0))/1000)</f>
        <v>0</v>
      </c>
      <c r="P43" s="398">
        <f>N43*(INDEX('Ex post LI &amp; Eligibility Stats'!$A:$N,MATCH($A43,'Ex post LI &amp; Eligibility Stats'!$A:$A,0),MATCH('Program MW '!O$31,'Ex post LI &amp; Eligibility Stats'!$A$8:$N$8,0))/1000)</f>
        <v>0</v>
      </c>
      <c r="Q43" s="199">
        <v>0</v>
      </c>
      <c r="R43" s="290">
        <f>Q43*(INDEX('Ex ante LI &amp; Eligibility Stats'!$A:$M,MATCH($A43,'Ex ante LI &amp; Eligibility Stats'!$A:$A,0),MATCH('Program MW '!R$31,'Ex ante LI &amp; Eligibility Stats'!$A$8:$M$8,0))/1000)</f>
        <v>0</v>
      </c>
      <c r="S43" s="398">
        <f>Q43*(INDEX('Ex post LI &amp; Eligibility Stats'!$A:$N,MATCH($A43,'Ex post LI &amp; Eligibility Stats'!$A:$A,0),MATCH('Program MW '!R$31,'Ex post LI &amp; Eligibility Stats'!$A$8:$N$8,0))/1000)</f>
        <v>0</v>
      </c>
      <c r="T43" s="6">
        <v>18875</v>
      </c>
      <c r="U43" s="14"/>
    </row>
    <row r="44" spans="1:31" s="13" customFormat="1" x14ac:dyDescent="0.2">
      <c r="A44" s="145" t="s">
        <v>55</v>
      </c>
      <c r="B44" s="193">
        <v>174</v>
      </c>
      <c r="C44" s="290">
        <f>B44*(INDEX('Ex ante LI &amp; Eligibility Stats'!$A:$M,MATCH($A44,'Ex ante LI &amp; Eligibility Stats'!$A:$A,0),MATCH('Program MW '!C$31,'Ex ante LI &amp; Eligibility Stats'!$A$8:$M$8,0))/1000)</f>
        <v>4.4329680720000004</v>
      </c>
      <c r="D44" s="290">
        <f>B44*(INDEX('Ex post LI &amp; Eligibility Stats'!$A:$N,MATCH($A44,'Ex post LI &amp; Eligibility Stats'!$A:$A,0),MATCH('Program MW '!C$31,'Ex post LI &amp; Eligibility Stats'!$A$8:$N$8,0))/1000)</f>
        <v>3.362218535277675</v>
      </c>
      <c r="E44" s="193">
        <v>174</v>
      </c>
      <c r="F44" s="448">
        <f>E44*(INDEX('Ex ante LI &amp; Eligibility Stats'!$A:$M,MATCH($A44,'Ex ante LI &amp; Eligibility Stats'!$A:$A,0),MATCH('Program MW '!F$31,'Ex ante LI &amp; Eligibility Stats'!$A$8:$M$8,0))/1000)</f>
        <v>4.4329680720000004</v>
      </c>
      <c r="G44" s="448">
        <f>E44*(INDEX('Ex post LI &amp; Eligibility Stats'!$A:$N,MATCH($A44,'Ex post LI &amp; Eligibility Stats'!$A:$A,0),MATCH('Program MW '!F$31,'Ex post LI &amp; Eligibility Stats'!$A$8:$N$8,0))/1000)</f>
        <v>3.362218535277675</v>
      </c>
      <c r="H44" s="193">
        <v>178</v>
      </c>
      <c r="I44" s="290">
        <f>H44*(INDEX('Ex ante LI &amp; Eligibility Stats'!$A:$M,MATCH($A44,'Ex ante LI &amp; Eligibility Stats'!$A:$A,0),MATCH('Program MW '!I$31,'Ex ante LI &amp; Eligibility Stats'!$A$8:$M$8,0))/1000)</f>
        <v>4.5348753840000002</v>
      </c>
      <c r="J44" s="290">
        <f>H44*(INDEX('Ex post LI &amp; Eligibility Stats'!$A:$N,MATCH($A44,'Ex post LI &amp; Eligibility Stats'!$A:$A,0),MATCH('Program MW '!I$31,'Ex post LI &amp; Eligibility Stats'!$A$8:$N$8,0))/1000)</f>
        <v>3.4395109153990009</v>
      </c>
      <c r="K44" s="193">
        <v>173</v>
      </c>
      <c r="L44" s="290">
        <f>K44*(INDEX('Ex ante LI &amp; Eligibility Stats'!$A:$M,MATCH($A44,'Ex ante LI &amp; Eligibility Stats'!$A:$A,0),MATCH('Program MW '!L$31,'Ex ante LI &amp; Eligibility Stats'!$A$8:$M$8,0))/1000)</f>
        <v>4.407491244</v>
      </c>
      <c r="M44" s="290">
        <f>K44*(INDEX('Ex post LI &amp; Eligibility Stats'!$A:$N,MATCH($A44,'Ex post LI &amp; Eligibility Stats'!$A:$A,0),MATCH('Program MW '!L$31,'Ex post LI &amp; Eligibility Stats'!$A$8:$N$8,0))/1000)</f>
        <v>3.3428954402473434</v>
      </c>
      <c r="N44" s="193">
        <v>0</v>
      </c>
      <c r="O44" s="290">
        <f>N44*(INDEX('Ex ante LI &amp; Eligibility Stats'!$A:$M,MATCH($A44,'Ex ante LI &amp; Eligibility Stats'!$A:$A,0),MATCH('Program MW '!O$31,'Ex ante LI &amp; Eligibility Stats'!$A$8:$M$8,0))/1000)</f>
        <v>0</v>
      </c>
      <c r="P44" s="398">
        <f>N44*(INDEX('Ex post LI &amp; Eligibility Stats'!$A:$N,MATCH($A44,'Ex post LI &amp; Eligibility Stats'!$A:$A,0),MATCH('Program MW '!O$31,'Ex post LI &amp; Eligibility Stats'!$A$8:$N$8,0))/1000)</f>
        <v>0</v>
      </c>
      <c r="Q44" s="199">
        <v>0</v>
      </c>
      <c r="R44" s="290">
        <f>Q44*(INDEX('Ex ante LI &amp; Eligibility Stats'!$A:$M,MATCH($A44,'Ex ante LI &amp; Eligibility Stats'!$A:$A,0),MATCH('Program MW '!R$31,'Ex ante LI &amp; Eligibility Stats'!$A$8:$M$8,0))/1000)</f>
        <v>0</v>
      </c>
      <c r="S44" s="398">
        <f>Q44*(INDEX('Ex post LI &amp; Eligibility Stats'!$A:$N,MATCH($A44,'Ex post LI &amp; Eligibility Stats'!$A:$A,0),MATCH('Program MW '!R$31,'Ex post LI &amp; Eligibility Stats'!$A$8:$N$8,0))/1000)</f>
        <v>0</v>
      </c>
      <c r="T44" s="6">
        <v>18875</v>
      </c>
      <c r="U44" s="14"/>
    </row>
    <row r="45" spans="1:31" s="13" customFormat="1" x14ac:dyDescent="0.2">
      <c r="A45" s="154" t="s">
        <v>134</v>
      </c>
      <c r="B45" s="199">
        <v>78580</v>
      </c>
      <c r="C45" s="290">
        <f>B45*(INDEX('Ex ante LI &amp; Eligibility Stats'!$A:$M,MATCH($A45,'Ex ante LI &amp; Eligibility Stats'!$A:$A,0),MATCH('Program MW '!C$31,'Ex ante LI &amp; Eligibility Stats'!$A$8:$M$8,0))/1000)</f>
        <v>2.8280060460300409</v>
      </c>
      <c r="D45" s="398">
        <f>B45*(INDEX('Ex post LI &amp; Eligibility Stats'!$A:$N,MATCH($A45,'Ex post LI &amp; Eligibility Stats'!$A:$A,0),MATCH('Program MW '!C$31,'Ex post LI &amp; Eligibility Stats'!$A$8:$N$8,0))/1000)</f>
        <v>6.3011601064661766</v>
      </c>
      <c r="E45" s="199">
        <v>81915</v>
      </c>
      <c r="F45" s="448">
        <f>E45*(INDEX('Ex ante LI &amp; Eligibility Stats'!$A:$M,MATCH($A45,'Ex ante LI &amp; Eligibility Stats'!$A:$A,0),MATCH('Program MW '!F$31,'Ex ante LI &amp; Eligibility Stats'!$A$8:$M$8,0))/1000)</f>
        <v>3.9408645313684438</v>
      </c>
      <c r="G45" s="508">
        <f>E45*(INDEX('Ex post LI &amp; Eligibility Stats'!$A:$N,MATCH($A45,'Ex post LI &amp; Eligibility Stats'!$A:$A,0),MATCH('Program MW '!F$31,'Ex post LI &amp; Eligibility Stats'!$A$8:$N$8,0))/1000)</f>
        <v>6.5685865375563353</v>
      </c>
      <c r="H45" s="199">
        <v>83070</v>
      </c>
      <c r="I45" s="290">
        <f>H45*(INDEX('Ex ante LI &amp; Eligibility Stats'!$A:$M,MATCH($A45,'Ex ante LI &amp; Eligibility Stats'!$A:$A,0),MATCH('Program MW '!I$31,'Ex ante LI &amp; Eligibility Stats'!$A$8:$M$8,0))/1000)</f>
        <v>4.7771322067835458</v>
      </c>
      <c r="J45" s="398">
        <f>H45*(INDEX('Ex post LI &amp; Eligibility Stats'!$A:$N,MATCH($A45,'Ex post LI &amp; Eligibility Stats'!$A:$A,0),MATCH('Program MW '!I$31,'Ex post LI &amp; Eligibility Stats'!$A$8:$N$8,0))/1000)</f>
        <v>6.6612034874541264</v>
      </c>
      <c r="K45" s="199">
        <v>83069</v>
      </c>
      <c r="L45" s="290">
        <f>K45*(INDEX('Ex ante LI &amp; Eligibility Stats'!$A:$M,MATCH($A45,'Ex ante LI &amp; Eligibility Stats'!$A:$A,0),MATCH('Program MW '!L$31,'Ex ante LI &amp; Eligibility Stats'!$A$8:$M$8,0))/1000)</f>
        <v>3.5290834846548336</v>
      </c>
      <c r="M45" s="398">
        <f>K45*(INDEX('Ex post LI &amp; Eligibility Stats'!$A:$N,MATCH($A45,'Ex post LI &amp; Eligibility Stats'!$A:$A,0),MATCH('Program MW '!L$31,'Ex post LI &amp; Eligibility Stats'!$A$8:$N$8,0))/1000)</f>
        <v>6.6611232996187173</v>
      </c>
      <c r="N45" s="199">
        <v>81299</v>
      </c>
      <c r="O45" s="290">
        <f>N45*(INDEX('Ex ante LI &amp; Eligibility Stats'!$A:$M,MATCH($A45,'Ex ante LI &amp; Eligibility Stats'!$A:$A,0),MATCH('Program MW '!O$31,'Ex ante LI &amp; Eligibility Stats'!$A$8:$M$8,0))/1000)</f>
        <v>0.92664434304244003</v>
      </c>
      <c r="P45" s="398">
        <f>N45*(INDEX('Ex post LI &amp; Eligibility Stats'!$A:$N,MATCH($A45,'Ex post LI &amp; Eligibility Stats'!$A:$A,0),MATCH('Program MW '!O$31,'Ex post LI &amp; Eligibility Stats'!$A$8:$N$8,0))/1000)</f>
        <v>6.5191908309441802</v>
      </c>
      <c r="Q45" s="199">
        <v>83777</v>
      </c>
      <c r="R45" s="290">
        <f>Q45*(INDEX('Ex ante LI &amp; Eligibility Stats'!$A:$M,MATCH($A45,'Ex ante LI &amp; Eligibility Stats'!$A:$A,0),MATCH('Program MW '!R$31,'Ex ante LI &amp; Eligibility Stats'!$A$8:$M$8,0))/1000)</f>
        <v>1.0600072887774723</v>
      </c>
      <c r="S45" s="398">
        <f>Q45*(INDEX('Ex post LI &amp; Eligibility Stats'!$A:$N,MATCH($A45,'Ex post LI &amp; Eligibility Stats'!$A:$A,0),MATCH('Program MW '!R$31,'Ex post LI &amp; Eligibility Stats'!$A$8:$N$8,0))/1000)</f>
        <v>6.7178962870885321</v>
      </c>
      <c r="T45" s="6">
        <v>1200000</v>
      </c>
      <c r="U45" s="14"/>
    </row>
    <row r="46" spans="1:31" s="13" customFormat="1" x14ac:dyDescent="0.2">
      <c r="A46" s="145" t="s">
        <v>151</v>
      </c>
      <c r="B46" s="199">
        <v>16900</v>
      </c>
      <c r="C46" s="290">
        <f>B46*(INDEX('Ex ante LI &amp; Eligibility Stats'!$A:$M,MATCH($A46,'Ex ante LI &amp; Eligibility Stats'!$A:$A,0),MATCH('Program MW '!C$31,'Ex ante LI &amp; Eligibility Stats'!$A$8:$M$8,0))/1000)</f>
        <v>5.2611287214199995</v>
      </c>
      <c r="D46" s="398">
        <f>B46*(INDEX('Ex post LI &amp; Eligibility Stats'!$A:$N,MATCH($A46,'Ex post LI &amp; Eligibility Stats'!$A:$A,0),MATCH('Program MW '!C$31,'Ex post LI &amp; Eligibility Stats'!$A$8:$N$8,0))/1000)</f>
        <v>7.061993951501182</v>
      </c>
      <c r="E46" s="199">
        <v>18115</v>
      </c>
      <c r="F46" s="448">
        <f>E46*(INDEX('Ex ante LI &amp; Eligibility Stats'!$A:$M,MATCH($A46,'Ex ante LI &amp; Eligibility Stats'!$A:$A,0),MATCH('Program MW '!F$31,'Ex ante LI &amp; Eligibility Stats'!$A$8:$M$8,0))/1000)</f>
        <v>7.5263592647630002</v>
      </c>
      <c r="G46" s="508">
        <f>E46*(INDEX('Ex post LI &amp; Eligibility Stats'!$A:$N,MATCH($A46,'Ex post LI &amp; Eligibility Stats'!$A:$A,0),MATCH('Program MW '!F$31,'Ex post LI &amp; Eligibility Stats'!$A$8:$N$8,0))/1000)</f>
        <v>7.5697053509730123</v>
      </c>
      <c r="H46" s="199">
        <v>18437</v>
      </c>
      <c r="I46" s="290">
        <f>H46*(INDEX('Ex ante LI &amp; Eligibility Stats'!$A:$M,MATCH($A46,'Ex ante LI &amp; Eligibility Stats'!$A:$A,0),MATCH('Program MW '!I$31,'Ex ante LI &amp; Eligibility Stats'!$A$8:$M$8,0))/1000)</f>
        <v>8.8363732187912003</v>
      </c>
      <c r="J46" s="398">
        <f>H46*(INDEX('Ex post LI &amp; Eligibility Stats'!$A:$N,MATCH($A46,'Ex post LI &amp; Eligibility Stats'!$A:$A,0),MATCH('Program MW '!I$31,'Ex post LI &amp; Eligibility Stats'!$A$8:$N$8,0))/1000)</f>
        <v>7.7042593185696626</v>
      </c>
      <c r="K46" s="199">
        <v>18664</v>
      </c>
      <c r="L46" s="290">
        <f>K46*(INDEX('Ex ante LI &amp; Eligibility Stats'!$A:$M,MATCH($A46,'Ex ante LI &amp; Eligibility Stats'!$A:$A,0),MATCH('Program MW '!L$31,'Ex ante LI &amp; Eligibility Stats'!$A$8:$M$8,0))/1000)</f>
        <v>6.3498338584703999</v>
      </c>
      <c r="M46" s="398">
        <f>K46*(INDEX('Ex post LI &amp; Eligibility Stats'!$A:$N,MATCH($A46,'Ex post LI &amp; Eligibility Stats'!$A:$A,0),MATCH('Program MW '!L$31,'Ex post LI &amp; Eligibility Stats'!$A$8:$N$8,0))/1000)</f>
        <v>7.7991156870306551</v>
      </c>
      <c r="N46" s="199">
        <v>19070</v>
      </c>
      <c r="O46" s="290">
        <f>N46*(INDEX('Ex ante LI &amp; Eligibility Stats'!$A:$M,MATCH($A46,'Ex ante LI &amp; Eligibility Stats'!$A:$A,0),MATCH('Program MW '!O$31,'Ex ante LI &amp; Eligibility Stats'!$A$8:$M$8,0))/1000)</f>
        <v>0.28171411893800008</v>
      </c>
      <c r="P46" s="398">
        <f>N46*(INDEX('Ex post LI &amp; Eligibility Stats'!$A:$N,MATCH($A46,'Ex post LI &amp; Eligibility Stats'!$A:$A,0),MATCH('Program MW '!O$31,'Ex post LI &amp; Eligibility Stats'!$A$8:$N$8,0))/1000)</f>
        <v>7.9687706896525174</v>
      </c>
      <c r="Q46" s="199">
        <v>19963</v>
      </c>
      <c r="R46" s="290">
        <f>Q46*(INDEX('Ex ante LI &amp; Eligibility Stats'!$A:$M,MATCH($A46,'Ex ante LI &amp; Eligibility Stats'!$A:$A,0),MATCH('Program MW '!R$31,'Ex ante LI &amp; Eligibility Stats'!$A$8:$M$8,0))/1000)</f>
        <v>0</v>
      </c>
      <c r="S46" s="398">
        <f>Q46*(INDEX('Ex post LI &amp; Eligibility Stats'!$A:$N,MATCH($A46,'Ex post LI &amp; Eligibility Stats'!$A:$A,0),MATCH('Program MW '!R$31,'Ex post LI &amp; Eligibility Stats'!$A$8:$N$8,0))/1000)</f>
        <v>8.3419281215276975</v>
      </c>
      <c r="T46" s="6">
        <v>120000</v>
      </c>
      <c r="U46" s="14"/>
    </row>
    <row r="47" spans="1:31" s="13" customFormat="1" x14ac:dyDescent="0.2">
      <c r="A47" s="145" t="s">
        <v>152</v>
      </c>
      <c r="B47" s="199">
        <v>3307</v>
      </c>
      <c r="C47" s="290">
        <f>B47*(INDEX('Ex ante LI &amp; Eligibility Stats'!$A:$M,MATCH($A47,'Ex ante LI &amp; Eligibility Stats'!$A:$A,0),MATCH('Program MW '!C$31,'Ex ante LI &amp; Eligibility Stats'!$A$8:$M$8,0))/1000)</f>
        <v>2.667180356168747</v>
      </c>
      <c r="D47" s="398">
        <f>B47*(INDEX('Ex post LI &amp; Eligibility Stats'!$A:$N,MATCH($A47,'Ex post LI &amp; Eligibility Stats'!$A:$A,0),MATCH('Program MW '!C$31,'Ex post LI &amp; Eligibility Stats'!$A$8:$N$8,0))/1000)</f>
        <v>5.3394283875916724</v>
      </c>
      <c r="E47" s="199">
        <v>3309</v>
      </c>
      <c r="F47" s="448">
        <f>E47*(INDEX('Ex ante LI &amp; Eligibility Stats'!$A:$M,MATCH($A47,'Ex ante LI &amp; Eligibility Stats'!$A:$A,0),MATCH('Program MW '!F$31,'Ex ante LI &amp; Eligibility Stats'!$A$8:$M$8,0))/1000)</f>
        <v>4.2529921155452719</v>
      </c>
      <c r="G47" s="508">
        <f>E47*(INDEX('Ex post LI &amp; Eligibility Stats'!$A:$N,MATCH($A47,'Ex post LI &amp; Eligibility Stats'!$A:$A,0),MATCH('Program MW '!F$31,'Ex post LI &amp; Eligibility Stats'!$A$8:$N$8,0))/1000)</f>
        <v>5.3426575550471256</v>
      </c>
      <c r="H47" s="199">
        <v>3341</v>
      </c>
      <c r="I47" s="290">
        <f>H47*(INDEX('Ex ante LI &amp; Eligibility Stats'!$A:$M,MATCH($A47,'Ex ante LI &amp; Eligibility Stats'!$A:$A,0),MATCH('Program MW '!I$31,'Ex ante LI &amp; Eligibility Stats'!$A$8:$M$8,0))/1000)</f>
        <v>4.2699764190912246</v>
      </c>
      <c r="J47" s="398">
        <f>H47*(INDEX('Ex post LI &amp; Eligibility Stats'!$A:$N,MATCH($A47,'Ex post LI &amp; Eligibility Stats'!$A:$A,0),MATCH('Program MW '!I$31,'Ex post LI &amp; Eligibility Stats'!$A$8:$N$8,0))/1000)</f>
        <v>5.3943242343343742</v>
      </c>
      <c r="K47" s="199">
        <v>3415</v>
      </c>
      <c r="L47" s="290">
        <f>K47*(INDEX('Ex ante LI &amp; Eligibility Stats'!$A:$M,MATCH($A47,'Ex ante LI &amp; Eligibility Stats'!$A:$A,0),MATCH('Program MW '!L$31,'Ex ante LI &amp; Eligibility Stats'!$A$8:$M$8,0))/1000)</f>
        <v>2.3577150379419325</v>
      </c>
      <c r="M47" s="398">
        <f>K47*(INDEX('Ex post LI &amp; Eligibility Stats'!$A:$N,MATCH($A47,'Ex post LI &amp; Eligibility Stats'!$A:$A,0),MATCH('Program MW '!L$31,'Ex post LI &amp; Eligibility Stats'!$A$8:$N$8,0))/1000)</f>
        <v>5.5138034301861385</v>
      </c>
      <c r="N47" s="199">
        <v>3441</v>
      </c>
      <c r="O47" s="290">
        <f>N47*(INDEX('Ex ante LI &amp; Eligibility Stats'!$A:$M,MATCH($A47,'Ex ante LI &amp; Eligibility Stats'!$A:$A,0),MATCH('Program MW '!O$31,'Ex ante LI &amp; Eligibility Stats'!$A$8:$M$8,0))/1000)</f>
        <v>0.77247242406606675</v>
      </c>
      <c r="P47" s="398">
        <f>N47*(INDEX('Ex post LI &amp; Eligibility Stats'!$A:$N,MATCH($A47,'Ex post LI &amp; Eligibility Stats'!$A:$A,0),MATCH('Program MW '!O$31,'Ex post LI &amp; Eligibility Stats'!$A$8:$N$8,0))/1000)</f>
        <v>5.5557826071070284</v>
      </c>
      <c r="Q47" s="199">
        <v>3465</v>
      </c>
      <c r="R47" s="290">
        <f>Q47*(INDEX('Ex ante LI &amp; Eligibility Stats'!$A:$M,MATCH($A47,'Ex ante LI &amp; Eligibility Stats'!$A:$A,0),MATCH('Program MW '!R$31,'Ex ante LI &amp; Eligibility Stats'!$A$8:$M$8,0))/1000)</f>
        <v>0</v>
      </c>
      <c r="S47" s="398">
        <f>Q47*(INDEX('Ex post LI &amp; Eligibility Stats'!$A:$N,MATCH($A47,'Ex post LI &amp; Eligibility Stats'!$A:$A,0),MATCH('Program MW '!R$31,'Ex post LI &amp; Eligibility Stats'!$A$8:$N$8,0))/1000)</f>
        <v>5.594532616572466</v>
      </c>
      <c r="T47" s="6">
        <v>162482</v>
      </c>
      <c r="U47" s="14"/>
    </row>
    <row r="48" spans="1:31" s="13" customFormat="1" x14ac:dyDescent="0.2">
      <c r="A48" s="154" t="s">
        <v>142</v>
      </c>
      <c r="B48" s="193">
        <v>116894</v>
      </c>
      <c r="C48" s="290">
        <f>B48*(INDEX('Ex ante LI &amp; Eligibility Stats'!$A:$M,MATCH($A48,'Ex ante LI &amp; Eligibility Stats'!$A:$A,0),MATCH('Program MW '!C$31,'Ex ante LI &amp; Eligibility Stats'!$A$8:$M$8,0))/1000)</f>
        <v>0</v>
      </c>
      <c r="D48" s="290">
        <f>B48*(INDEX('Ex post LI &amp; Eligibility Stats'!$A:$N,MATCH($A48,'Ex post LI &amp; Eligibility Stats'!$A:$A,0),MATCH('Program MW '!C$31,'Ex post LI &amp; Eligibility Stats'!$A$8:$N$8,0))/1000)</f>
        <v>0</v>
      </c>
      <c r="E48" s="193">
        <v>117089</v>
      </c>
      <c r="F48" s="448">
        <f>E48*(INDEX('Ex ante LI &amp; Eligibility Stats'!$A:$M,MATCH($A48,'Ex ante LI &amp; Eligibility Stats'!$A:$A,0),MATCH('Program MW '!F$31,'Ex ante LI &amp; Eligibility Stats'!$A$8:$M$8,0))/1000)</f>
        <v>0</v>
      </c>
      <c r="G48" s="448">
        <f>E48*(INDEX('Ex post LI &amp; Eligibility Stats'!$A:$N,MATCH($A48,'Ex post LI &amp; Eligibility Stats'!$A:$A,0),MATCH('Program MW '!F$31,'Ex post LI &amp; Eligibility Stats'!$A$8:$N$8,0))/1000)</f>
        <v>0</v>
      </c>
      <c r="H48" s="193">
        <v>117247</v>
      </c>
      <c r="I48" s="290">
        <f>H48*(INDEX('Ex ante LI &amp; Eligibility Stats'!$A:$M,MATCH($A48,'Ex ante LI &amp; Eligibility Stats'!$A:$A,0),MATCH('Program MW '!I$31,'Ex ante LI &amp; Eligibility Stats'!$A$8:$M$8,0))/1000)</f>
        <v>0</v>
      </c>
      <c r="J48" s="398">
        <f>H48*(INDEX('Ex post LI &amp; Eligibility Stats'!$A:$N,MATCH($A48,'Ex post LI &amp; Eligibility Stats'!$A:$A,0),MATCH('Program MW '!I$31,'Ex post LI &amp; Eligibility Stats'!$A$8:$N$8,0))/1000)</f>
        <v>0</v>
      </c>
      <c r="K48" s="199">
        <v>117351</v>
      </c>
      <c r="L48" s="290">
        <f>K48*(INDEX('Ex ante LI &amp; Eligibility Stats'!$A:$M,MATCH($A48,'Ex ante LI &amp; Eligibility Stats'!$A:$A,0),MATCH('Program MW '!L$31,'Ex ante LI &amp; Eligibility Stats'!$A$8:$M$8,0))/1000)</f>
        <v>0</v>
      </c>
      <c r="M48" s="290">
        <f>K48*(INDEX('Ex post LI &amp; Eligibility Stats'!$A:$N,MATCH($A48,'Ex post LI &amp; Eligibility Stats'!$A:$A,0),MATCH('Program MW '!L$31,'Ex post LI &amp; Eligibility Stats'!$A$8:$N$8,0))/1000)</f>
        <v>0</v>
      </c>
      <c r="N48" s="193">
        <v>116571</v>
      </c>
      <c r="O48" s="290">
        <f>N48*(INDEX('Ex ante LI &amp; Eligibility Stats'!$A:$M,MATCH($A48,'Ex ante LI &amp; Eligibility Stats'!$A:$A,0),MATCH('Program MW '!O$31,'Ex ante LI &amp; Eligibility Stats'!$A$8:$M$8,0))/1000)</f>
        <v>0</v>
      </c>
      <c r="P48" s="398">
        <f>N48*(INDEX('Ex post LI &amp; Eligibility Stats'!$A:$N,MATCH($A48,'Ex post LI &amp; Eligibility Stats'!$A:$A,0),MATCH('Program MW '!O$31,'Ex post LI &amp; Eligibility Stats'!$A$8:$N$8,0))/1000)</f>
        <v>0</v>
      </c>
      <c r="Q48" s="199">
        <v>117837</v>
      </c>
      <c r="R48" s="290">
        <f>Q48*(INDEX('Ex ante LI &amp; Eligibility Stats'!$A:$M,MATCH($A48,'Ex ante LI &amp; Eligibility Stats'!$A:$A,0),MATCH('Program MW '!R$31,'Ex ante LI &amp; Eligibility Stats'!$A$8:$M$8,0))/1000)</f>
        <v>0</v>
      </c>
      <c r="S48" s="398">
        <f>Q48*(INDEX('Ex post LI &amp; Eligibility Stats'!$A:$N,MATCH($A48,'Ex post LI &amp; Eligibility Stats'!$A:$A,0),MATCH('Program MW '!R$31,'Ex post LI &amp; Eligibility Stats'!$A$8:$N$8,0))/1000)</f>
        <v>0</v>
      </c>
      <c r="T48" s="6"/>
      <c r="U48" s="14"/>
    </row>
    <row r="49" spans="1:26" s="13" customFormat="1" x14ac:dyDescent="0.2">
      <c r="A49" s="92" t="s">
        <v>197</v>
      </c>
      <c r="B49" s="193">
        <v>4878</v>
      </c>
      <c r="C49" s="290">
        <f>B49*(INDEX('Ex ante LI &amp; Eligibility Stats'!$A:$M,MATCH($A49,'Ex ante LI &amp; Eligibility Stats'!$A:$A,0),MATCH('Program MW '!C$31,'Ex ante LI &amp; Eligibility Stats'!$A$8:$M$8,0))/1000)</f>
        <v>0.82037303716319998</v>
      </c>
      <c r="D49" s="290">
        <f>B49*(INDEX('Ex post LI &amp; Eligibility Stats'!$A:$N,MATCH($A49,'Ex post LI &amp; Eligibility Stats'!$A:$A,0),MATCH('Program MW '!C$31,'Ex post LI &amp; Eligibility Stats'!$A$8:$N$8,0))/1000)</f>
        <v>0.83201332325935362</v>
      </c>
      <c r="E49" s="193">
        <v>5106</v>
      </c>
      <c r="F49" s="448">
        <f>E49*(INDEX('Ex ante LI &amp; Eligibility Stats'!$A:$M,MATCH($A49,'Ex ante LI &amp; Eligibility Stats'!$A:$A,0),MATCH('Program MW '!F$31,'Ex ante LI &amp; Eligibility Stats'!$A$8:$M$8,0))/1000)</f>
        <v>0.9339085796879999</v>
      </c>
      <c r="G49" s="448">
        <f>E49*(INDEX('Ex post LI &amp; Eligibility Stats'!$A:$N,MATCH($A49,'Ex post LI &amp; Eligibility Stats'!$A:$A,0),MATCH('Program MW '!F$31,'Ex post LI &amp; Eligibility Stats'!$A$8:$N$8,0))/1000)</f>
        <v>0.87090201487541197</v>
      </c>
      <c r="H49" s="193">
        <v>5289</v>
      </c>
      <c r="I49" s="290">
        <f>H49*(INDEX('Ex ante LI &amp; Eligibility Stats'!$A:$M,MATCH($A49,'Ex ante LI &amp; Eligibility Stats'!$A:$A,0),MATCH('Program MW '!I$31,'Ex ante LI &amp; Eligibility Stats'!$A$8:$M$8,0))/1000)</f>
        <v>0.92275979858279999</v>
      </c>
      <c r="J49" s="398">
        <f>H49*(INDEX('Ex post LI &amp; Eligibility Stats'!$A:$N,MATCH($A49,'Ex post LI &amp; Eligibility Stats'!$A:$A,0),MATCH('Program MW '!I$31,'Ex post LI &amp; Eligibility Stats'!$A$8:$N$8,0))/1000)</f>
        <v>0.90211530683040619</v>
      </c>
      <c r="K49" s="199">
        <v>5551</v>
      </c>
      <c r="L49" s="290">
        <f>K49*(INDEX('Ex ante LI &amp; Eligibility Stats'!$A:$M,MATCH($A49,'Ex ante LI &amp; Eligibility Stats'!$A:$A,0),MATCH('Program MW '!L$31,'Ex ante LI &amp; Eligibility Stats'!$A$8:$M$8,0))/1000)</f>
        <v>0.75793431602979999</v>
      </c>
      <c r="M49" s="290">
        <f>K49*(INDEX('Ex post LI &amp; Eligibility Stats'!$A:$N,MATCH($A49,'Ex post LI &amp; Eligibility Stats'!$A:$A,0),MATCH('Program MW '!L$31,'Ex post LI &amp; Eligibility Stats'!$A$8:$N$8,0))/1000)</f>
        <v>0.94680318930149077</v>
      </c>
      <c r="N49" s="193">
        <v>5187</v>
      </c>
      <c r="O49" s="290">
        <f>N49*(INDEX('Ex ante LI &amp; Eligibility Stats'!$A:$M,MATCH($A49,'Ex ante LI &amp; Eligibility Stats'!$A:$A,0),MATCH('Program MW '!O$31,'Ex ante LI &amp; Eligibility Stats'!$A$8:$M$8,0))/1000)</f>
        <v>0.39754161829199991</v>
      </c>
      <c r="P49" s="398">
        <f>N49*(INDEX('Ex post LI &amp; Eligibility Stats'!$A:$N,MATCH($A49,'Ex post LI &amp; Eligibility Stats'!$A:$A,0),MATCH('Program MW '!O$31,'Ex post LI &amp; Eligibility Stats'!$A$8:$N$8,0))/1000)</f>
        <v>0.8847177342653274</v>
      </c>
      <c r="Q49" s="199">
        <v>5843</v>
      </c>
      <c r="R49" s="290">
        <f>Q49*(INDEX('Ex ante LI &amp; Eligibility Stats'!$A:$M,MATCH($A49,'Ex ante LI &amp; Eligibility Stats'!$A:$A,0),MATCH('Program MW '!R$31,'Ex ante LI &amp; Eligibility Stats'!$A$8:$M$8,0))/1000)</f>
        <v>0.56384195318120001</v>
      </c>
      <c r="S49" s="398">
        <f>Q49*(INDEX('Ex post LI &amp; Eligibility Stats'!$A:$N,MATCH($A49,'Ex post LI &amp; Eligibility Stats'!$A:$A,0),MATCH('Program MW '!R$31,'Ex post LI &amp; Eligibility Stats'!$A$8:$N$8,0))/1000)</f>
        <v>0.99660800487995149</v>
      </c>
      <c r="T49" s="6"/>
      <c r="U49" s="14"/>
    </row>
    <row r="50" spans="1:26" s="13" customFormat="1" ht="13.5" thickBot="1" x14ac:dyDescent="0.25">
      <c r="A50" s="154" t="s">
        <v>75</v>
      </c>
      <c r="B50" s="193">
        <v>1</v>
      </c>
      <c r="C50" s="290">
        <f>B50*(INDEX('Ex ante LI &amp; Eligibility Stats'!$A:$M,MATCH($A50,'Ex ante LI &amp; Eligibility Stats'!$A:$A,0),MATCH('Program MW '!C$31,'Ex ante LI &amp; Eligibility Stats'!$A$8:$M$8,0))/1000)</f>
        <v>0.55129634000000005</v>
      </c>
      <c r="D50" s="290">
        <f>B50*(INDEX('Ex post LI &amp; Eligibility Stats'!$A:$N,MATCH($A50,'Ex post LI &amp; Eligibility Stats'!$A:$A,0),MATCH('Program MW '!C$31,'Ex post LI &amp; Eligibility Stats'!$A$8:$N$8,0))/1000)</f>
        <v>0.24653218400000007</v>
      </c>
      <c r="E50" s="193">
        <v>1</v>
      </c>
      <c r="F50" s="448">
        <f>E50*(INDEX('Ex ante LI &amp; Eligibility Stats'!$A:$M,MATCH($A50,'Ex ante LI &amp; Eligibility Stats'!$A:$A,0),MATCH('Program MW '!F$31,'Ex ante LI &amp; Eligibility Stats'!$A$8:$M$8,0))/1000)</f>
        <v>0.60178516000000004</v>
      </c>
      <c r="G50" s="448">
        <f>E50*(INDEX('Ex post LI &amp; Eligibility Stats'!$A:$N,MATCH($A50,'Ex post LI &amp; Eligibility Stats'!$A:$A,0),MATCH('Program MW '!F$31,'Ex post LI &amp; Eligibility Stats'!$A$8:$N$8,0))/1000)</f>
        <v>0.24653218400000007</v>
      </c>
      <c r="H50" s="193">
        <v>1</v>
      </c>
      <c r="I50" s="290">
        <f>H50*(INDEX('Ex ante LI &amp; Eligibility Stats'!$A:$M,MATCH($A50,'Ex ante LI &amp; Eligibility Stats'!$A:$A,0),MATCH('Program MW '!I$31,'Ex ante LI &amp; Eligibility Stats'!$A$8:$M$8,0))/1000)</f>
        <v>0.57753410000000005</v>
      </c>
      <c r="J50" s="290">
        <f>H50*(INDEX('Ex post LI &amp; Eligibility Stats'!$A:$N,MATCH($A50,'Ex post LI &amp; Eligibility Stats'!$A:$A,0),MATCH('Program MW '!I$31,'Ex post LI &amp; Eligibility Stats'!$A$8:$N$8,0))/1000)</f>
        <v>0.24653218400000007</v>
      </c>
      <c r="K50" s="193">
        <v>1</v>
      </c>
      <c r="L50" s="290">
        <f>K50*(INDEX('Ex ante LI &amp; Eligibility Stats'!$A:$M,MATCH($A50,'Ex ante LI &amp; Eligibility Stats'!$A:$A,0),MATCH('Program MW '!L$31,'Ex ante LI &amp; Eligibility Stats'!$A$8:$M$8,0))/1000)</f>
        <v>0.6092408800000001</v>
      </c>
      <c r="M50" s="290">
        <f>K50*(INDEX('Ex post LI &amp; Eligibility Stats'!$A:$N,MATCH($A50,'Ex post LI &amp; Eligibility Stats'!$A:$A,0),MATCH('Program MW '!L$31,'Ex post LI &amp; Eligibility Stats'!$A$8:$N$8,0))/1000)</f>
        <v>0.24653218400000007</v>
      </c>
      <c r="N50" s="193">
        <v>2</v>
      </c>
      <c r="O50" s="290">
        <f>N50*(INDEX('Ex ante LI &amp; Eligibility Stats'!$A:$M,MATCH($A50,'Ex ante LI &amp; Eligibility Stats'!$A:$A,0),MATCH('Program MW '!O$31,'Ex ante LI &amp; Eligibility Stats'!$A$8:$M$8,0))/1000)</f>
        <v>0</v>
      </c>
      <c r="P50" s="398">
        <f>N50*(INDEX('Ex post LI &amp; Eligibility Stats'!$A:$N,MATCH($A50,'Ex post LI &amp; Eligibility Stats'!$A:$A,0),MATCH('Program MW '!O$31,'Ex post LI &amp; Eligibility Stats'!$A$8:$N$8,0))/1000)</f>
        <v>0.49306436800000014</v>
      </c>
      <c r="Q50" s="199">
        <v>2</v>
      </c>
      <c r="R50" s="290">
        <f>Q50*(INDEX('Ex ante LI &amp; Eligibility Stats'!$A:$M,MATCH($A50,'Ex ante LI &amp; Eligibility Stats'!$A:$A,0),MATCH('Program MW '!R$31,'Ex ante LI &amp; Eligibility Stats'!$A$8:$M$8,0))/1000)</f>
        <v>0</v>
      </c>
      <c r="S50" s="399">
        <f>Q50*(INDEX('Ex post LI &amp; Eligibility Stats'!$A:$N,MATCH($A50,'Ex post LI &amp; Eligibility Stats'!$A:$A,0),MATCH('Program MW '!R$31,'Ex post LI &amp; Eligibility Stats'!$A$8:$N$8,0))/1000)</f>
        <v>0.49306436800000014</v>
      </c>
      <c r="T50" s="11"/>
      <c r="U50" s="14"/>
    </row>
    <row r="51" spans="1:26" ht="14.25" thickTop="1" thickBot="1" x14ac:dyDescent="0.25">
      <c r="A51" s="311" t="s">
        <v>31</v>
      </c>
      <c r="B51" s="3">
        <f t="shared" ref="B51:S51" si="5">SUM(B37:B50)</f>
        <v>254128</v>
      </c>
      <c r="C51" s="478">
        <f t="shared" si="5"/>
        <v>34.199320007458169</v>
      </c>
      <c r="D51" s="480">
        <f t="shared" si="5"/>
        <v>37.229092608880542</v>
      </c>
      <c r="E51" s="3">
        <f t="shared" si="5"/>
        <v>259200</v>
      </c>
      <c r="F51" s="509">
        <f t="shared" si="5"/>
        <v>45.549950719206947</v>
      </c>
      <c r="G51" s="510">
        <f t="shared" si="5"/>
        <v>37.978452060666086</v>
      </c>
      <c r="H51" s="3">
        <f t="shared" si="5"/>
        <v>261086</v>
      </c>
      <c r="I51" s="478">
        <f t="shared" si="5"/>
        <v>45.987891822655698</v>
      </c>
      <c r="J51" s="480">
        <f t="shared" si="5"/>
        <v>38.380049151104942</v>
      </c>
      <c r="K51" s="3">
        <f t="shared" si="5"/>
        <v>261738</v>
      </c>
      <c r="L51" s="478">
        <f t="shared" si="5"/>
        <v>34.732850481828621</v>
      </c>
      <c r="M51" s="480">
        <f t="shared" si="5"/>
        <v>38.541326877365542</v>
      </c>
      <c r="N51" s="3">
        <f t="shared" si="5"/>
        <v>258531</v>
      </c>
      <c r="O51" s="478">
        <f t="shared" si="5"/>
        <v>3.7558705788894331</v>
      </c>
      <c r="P51" s="480">
        <f t="shared" si="5"/>
        <v>31.800116445456108</v>
      </c>
      <c r="Q51" s="3">
        <f t="shared" si="5"/>
        <v>263823</v>
      </c>
      <c r="R51" s="478">
        <f t="shared" si="5"/>
        <v>3.5745137306140009</v>
      </c>
      <c r="S51" s="480">
        <f t="shared" si="5"/>
        <v>32.513295026917937</v>
      </c>
      <c r="T51" s="12"/>
      <c r="U51" s="16"/>
    </row>
    <row r="52" spans="1:26" ht="14.25" thickTop="1" thickBot="1" x14ac:dyDescent="0.25">
      <c r="A52" s="321" t="s">
        <v>23</v>
      </c>
      <c r="B52" s="2">
        <f t="shared" ref="B52:S52" si="6">+B35+B51</f>
        <v>254134</v>
      </c>
      <c r="C52" s="479">
        <f t="shared" si="6"/>
        <v>34.92569993945817</v>
      </c>
      <c r="D52" s="481">
        <f t="shared" si="6"/>
        <v>38.555184558880541</v>
      </c>
      <c r="E52" s="2">
        <f t="shared" si="6"/>
        <v>259206</v>
      </c>
      <c r="F52" s="511">
        <f t="shared" si="6"/>
        <v>46.232511439206945</v>
      </c>
      <c r="G52" s="512">
        <f t="shared" si="6"/>
        <v>39.304544010666085</v>
      </c>
      <c r="H52" s="2">
        <f t="shared" si="6"/>
        <v>261092</v>
      </c>
      <c r="I52" s="479">
        <f t="shared" si="6"/>
        <v>46.7487993306557</v>
      </c>
      <c r="J52" s="481">
        <f t="shared" si="6"/>
        <v>39.70614110110494</v>
      </c>
      <c r="K52" s="2">
        <f t="shared" si="6"/>
        <v>261744</v>
      </c>
      <c r="L52" s="479">
        <f t="shared" si="6"/>
        <v>35.479266561828624</v>
      </c>
      <c r="M52" s="481">
        <f t="shared" si="6"/>
        <v>39.86741882736554</v>
      </c>
      <c r="N52" s="2">
        <f t="shared" si="6"/>
        <v>258537</v>
      </c>
      <c r="O52" s="479">
        <f t="shared" si="6"/>
        <v>3.8757831828894331</v>
      </c>
      <c r="P52" s="481">
        <f t="shared" si="6"/>
        <v>33.126208395456111</v>
      </c>
      <c r="Q52" s="146">
        <f t="shared" si="6"/>
        <v>263829</v>
      </c>
      <c r="R52" s="479">
        <f t="shared" si="6"/>
        <v>3.678312002614001</v>
      </c>
      <c r="S52" s="481">
        <f t="shared" si="6"/>
        <v>33.839386976917936</v>
      </c>
      <c r="T52" s="17"/>
      <c r="U52" s="8"/>
      <c r="V52" s="17"/>
      <c r="W52" s="17"/>
      <c r="X52" s="10"/>
      <c r="Y52" s="18"/>
      <c r="Z52" s="18"/>
    </row>
    <row r="53" spans="1:26" ht="13.5" thickTop="1" x14ac:dyDescent="0.2">
      <c r="A53" s="322"/>
      <c r="B53" s="17"/>
      <c r="C53" s="17"/>
      <c r="D53" s="8"/>
      <c r="E53" s="17"/>
      <c r="F53" s="17"/>
      <c r="G53" s="17"/>
      <c r="H53" s="8"/>
      <c r="I53" s="17"/>
      <c r="J53" s="17"/>
      <c r="K53" s="17"/>
      <c r="L53" s="17"/>
      <c r="M53" s="8"/>
      <c r="N53" s="17"/>
      <c r="O53" s="17"/>
      <c r="P53" s="17"/>
      <c r="Q53" s="8"/>
      <c r="R53" s="17"/>
      <c r="S53" s="17"/>
      <c r="T53" s="17"/>
      <c r="U53" s="8"/>
      <c r="V53" s="8"/>
      <c r="W53" s="17"/>
      <c r="X53" s="10"/>
      <c r="Y53" s="10"/>
      <c r="Z53" s="18"/>
    </row>
    <row r="54" spans="1:26" ht="12.75" customHeight="1" x14ac:dyDescent="0.25">
      <c r="A54" s="461" t="s">
        <v>24</v>
      </c>
      <c r="B54" s="329"/>
      <c r="C54" s="329"/>
      <c r="D54" s="329"/>
      <c r="E54" s="329"/>
      <c r="F54" s="330"/>
      <c r="G54" s="329"/>
      <c r="H54" s="330"/>
      <c r="I54" s="329"/>
      <c r="J54" s="329"/>
      <c r="K54" s="329"/>
      <c r="L54" s="329"/>
      <c r="M54" s="329"/>
      <c r="N54" s="329"/>
      <c r="O54" s="329"/>
      <c r="P54" s="331"/>
      <c r="Q54" s="329"/>
      <c r="R54" s="329"/>
      <c r="S54" s="329"/>
      <c r="T54" s="19"/>
      <c r="U54" s="19"/>
      <c r="V54" s="19"/>
      <c r="W54" s="19"/>
      <c r="X54" s="19"/>
      <c r="Y54" s="19"/>
      <c r="Z54" s="19"/>
    </row>
    <row r="55" spans="1:26" x14ac:dyDescent="0.2">
      <c r="A55" s="656" t="s">
        <v>208</v>
      </c>
      <c r="B55" s="657"/>
      <c r="C55" s="657"/>
      <c r="D55" s="657"/>
      <c r="E55" s="657"/>
      <c r="F55" s="657"/>
      <c r="G55" s="657"/>
      <c r="H55" s="657"/>
      <c r="I55" s="657"/>
      <c r="J55" s="657"/>
      <c r="K55" s="657"/>
      <c r="L55" s="657"/>
      <c r="M55" s="657"/>
      <c r="N55" s="657"/>
      <c r="O55" s="332"/>
      <c r="P55" s="332"/>
      <c r="Q55" s="332"/>
      <c r="R55" s="332"/>
      <c r="S55" s="332"/>
      <c r="T55" s="249"/>
      <c r="U55" s="249"/>
      <c r="V55" s="249"/>
      <c r="W55" s="249"/>
      <c r="X55" s="249"/>
      <c r="Y55" s="249"/>
      <c r="Z55" s="249"/>
    </row>
    <row r="56" spans="1:26" x14ac:dyDescent="0.2">
      <c r="A56" s="464" t="s">
        <v>204</v>
      </c>
      <c r="B56" s="248"/>
      <c r="C56" s="248"/>
      <c r="D56" s="248"/>
      <c r="E56" s="248"/>
      <c r="F56" s="248"/>
      <c r="G56" s="248"/>
      <c r="H56" s="248"/>
      <c r="I56" s="248"/>
      <c r="J56" s="248"/>
      <c r="K56" s="248"/>
      <c r="L56" s="248"/>
      <c r="M56" s="248"/>
      <c r="N56" s="248"/>
      <c r="O56" s="248"/>
      <c r="P56" s="248"/>
      <c r="Q56" s="248"/>
      <c r="R56" s="248"/>
      <c r="S56" s="248"/>
    </row>
    <row r="57" spans="1:26" ht="14.65" customHeight="1" x14ac:dyDescent="0.2">
      <c r="A57" s="465" t="s">
        <v>172</v>
      </c>
      <c r="B57" s="249"/>
      <c r="C57" s="249"/>
      <c r="D57" s="249"/>
      <c r="E57" s="249"/>
      <c r="F57" s="249"/>
      <c r="G57" s="249"/>
      <c r="H57" s="249"/>
      <c r="I57" s="249"/>
      <c r="J57" s="249"/>
      <c r="K57" s="249"/>
      <c r="L57" s="249"/>
      <c r="M57" s="249"/>
      <c r="N57" s="249"/>
    </row>
    <row r="58" spans="1:26" s="344" customFormat="1" x14ac:dyDescent="0.2">
      <c r="A58" s="466" t="s">
        <v>212</v>
      </c>
      <c r="B58" s="348"/>
      <c r="C58" s="348"/>
      <c r="D58" s="348"/>
      <c r="E58" s="348"/>
      <c r="F58" s="249"/>
      <c r="G58" s="249"/>
      <c r="H58" s="249"/>
      <c r="I58" s="249"/>
      <c r="J58" s="249"/>
      <c r="K58" s="249"/>
      <c r="L58" s="249"/>
      <c r="M58" s="249"/>
      <c r="N58" s="249"/>
    </row>
    <row r="59" spans="1:26" s="425" customFormat="1" x14ac:dyDescent="0.2">
      <c r="A59" s="466"/>
      <c r="B59" s="348"/>
      <c r="C59" s="348"/>
      <c r="D59" s="348"/>
      <c r="E59" s="348"/>
      <c r="F59" s="249"/>
      <c r="G59" s="249"/>
      <c r="H59" s="249"/>
      <c r="I59" s="249"/>
      <c r="J59" s="249"/>
      <c r="K59" s="249"/>
      <c r="L59" s="249"/>
      <c r="M59" s="249"/>
      <c r="N59" s="249"/>
    </row>
    <row r="60" spans="1:26" s="259" customFormat="1" ht="14.25" x14ac:dyDescent="0.2">
      <c r="A60" s="334" t="s">
        <v>319</v>
      </c>
    </row>
    <row r="61" spans="1:26" s="259" customFormat="1" x14ac:dyDescent="0.2">
      <c r="A61" s="334" t="s">
        <v>320</v>
      </c>
    </row>
    <row r="62" spans="1:26" s="425" customFormat="1" x14ac:dyDescent="0.2">
      <c r="A62" s="334"/>
      <c r="B62" s="259"/>
      <c r="C62" s="259"/>
      <c r="D62" s="259"/>
      <c r="E62" s="259"/>
      <c r="F62" s="259"/>
      <c r="G62" s="259"/>
      <c r="H62" s="259"/>
      <c r="I62" s="259"/>
    </row>
    <row r="63" spans="1:26" s="259" customFormat="1" ht="14.25" x14ac:dyDescent="0.2">
      <c r="A63" s="334" t="s">
        <v>363</v>
      </c>
    </row>
    <row r="64" spans="1:26" s="259" customFormat="1" x14ac:dyDescent="0.2">
      <c r="A64" s="334"/>
    </row>
    <row r="65" spans="1:1" s="259" customFormat="1" ht="14.25" x14ac:dyDescent="0.2">
      <c r="A65" s="334" t="s">
        <v>240</v>
      </c>
    </row>
    <row r="66" spans="1:1" s="425" customFormat="1" x14ac:dyDescent="0.2">
      <c r="A66" s="334"/>
    </row>
    <row r="67" spans="1:1" ht="15" x14ac:dyDescent="0.2">
      <c r="A67" s="426" t="s">
        <v>239</v>
      </c>
    </row>
  </sheetData>
  <mergeCells count="1">
    <mergeCell ref="A55:N55"/>
  </mergeCells>
  <phoneticPr fontId="0" type="noConversion"/>
  <printOptions horizontalCentered="1"/>
  <pageMargins left="0" right="0" top="0.55000000000000004" bottom="0.17" header="0.3" footer="0.15"/>
  <pageSetup paperSize="17" scale="82" orientation="landscape" cellComments="atEnd" r:id="rId1"/>
  <headerFooter alignWithMargins="0">
    <oddHeader xml:space="preserve">&amp;C&amp;"Arial,Bold"
</oddHeader>
    <oddFooter>&amp;Rpage 1 of 12
&amp;A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G79"/>
  <sheetViews>
    <sheetView topLeftCell="A36" zoomScaleNormal="100" zoomScaleSheetLayoutView="90" workbookViewId="0">
      <selection activeCell="D67" sqref="D67"/>
    </sheetView>
  </sheetViews>
  <sheetFormatPr defaultColWidth="9.140625" defaultRowHeight="14.25" customHeight="1" x14ac:dyDescent="0.2"/>
  <cols>
    <col min="1" max="1" width="38.7109375" style="452" customWidth="1"/>
    <col min="2" max="2" width="30" style="453" customWidth="1"/>
    <col min="3" max="3" width="15.7109375" style="460" customWidth="1"/>
    <col min="4" max="4" width="24.28515625" style="452" bestFit="1" customWidth="1"/>
    <col min="5" max="5" width="15.85546875" style="452" customWidth="1"/>
    <col min="6" max="6" width="22" style="452" customWidth="1"/>
    <col min="7" max="7" width="37" style="452" customWidth="1"/>
    <col min="8" max="16384" width="9.140625" style="455"/>
  </cols>
  <sheetData>
    <row r="2" spans="1:7" ht="14.25" customHeight="1" x14ac:dyDescent="0.2">
      <c r="C2" s="454" t="s">
        <v>211</v>
      </c>
    </row>
    <row r="3" spans="1:7" ht="14.25" customHeight="1" x14ac:dyDescent="0.2">
      <c r="C3" s="454" t="s">
        <v>181</v>
      </c>
    </row>
    <row r="4" spans="1:7" ht="14.25" customHeight="1" x14ac:dyDescent="0.2">
      <c r="C4" s="451" t="str">
        <f>'Program MW '!H3</f>
        <v>December 2017</v>
      </c>
    </row>
    <row r="5" spans="1:7" ht="14.25" customHeight="1" x14ac:dyDescent="0.2">
      <c r="C5" s="454"/>
    </row>
    <row r="7" spans="1:7" ht="14.65" customHeight="1" x14ac:dyDescent="0.25">
      <c r="A7" s="682" t="s">
        <v>49</v>
      </c>
      <c r="B7" s="683"/>
      <c r="C7" s="683"/>
      <c r="D7" s="683"/>
      <c r="E7" s="683"/>
      <c r="F7" s="683"/>
      <c r="G7" s="684"/>
    </row>
    <row r="8" spans="1:7" ht="30" customHeight="1" x14ac:dyDescent="0.2">
      <c r="A8" s="456" t="s">
        <v>47</v>
      </c>
      <c r="B8" s="456" t="s">
        <v>30</v>
      </c>
      <c r="C8" s="457" t="s">
        <v>19</v>
      </c>
      <c r="D8" s="456" t="s">
        <v>193</v>
      </c>
      <c r="E8" s="458" t="s">
        <v>253</v>
      </c>
      <c r="F8" s="458" t="s">
        <v>407</v>
      </c>
      <c r="G8" s="458" t="s">
        <v>252</v>
      </c>
    </row>
    <row r="9" spans="1:7" ht="14.25" customHeight="1" x14ac:dyDescent="0.2">
      <c r="A9" s="578" t="s">
        <v>261</v>
      </c>
      <c r="B9" s="572" t="s">
        <v>241</v>
      </c>
      <c r="C9" s="560">
        <v>42906</v>
      </c>
      <c r="D9" s="562" t="s">
        <v>244</v>
      </c>
      <c r="E9" s="573">
        <v>0</v>
      </c>
      <c r="F9" s="561" t="s">
        <v>245</v>
      </c>
      <c r="G9" s="574">
        <v>4</v>
      </c>
    </row>
    <row r="10" spans="1:7" ht="14.25" customHeight="1" x14ac:dyDescent="0.2">
      <c r="A10" s="578" t="s">
        <v>261</v>
      </c>
      <c r="B10" s="572" t="s">
        <v>242</v>
      </c>
      <c r="C10" s="560">
        <v>42907</v>
      </c>
      <c r="D10" s="562" t="s">
        <v>244</v>
      </c>
      <c r="E10" s="573">
        <v>0</v>
      </c>
      <c r="F10" s="561" t="s">
        <v>245</v>
      </c>
      <c r="G10" s="575">
        <v>8</v>
      </c>
    </row>
    <row r="11" spans="1:7" ht="14.25" customHeight="1" x14ac:dyDescent="0.2">
      <c r="A11" s="578" t="s">
        <v>261</v>
      </c>
      <c r="B11" s="572" t="s">
        <v>243</v>
      </c>
      <c r="C11" s="560">
        <v>42908</v>
      </c>
      <c r="D11" s="562" t="s">
        <v>244</v>
      </c>
      <c r="E11" s="573">
        <v>0</v>
      </c>
      <c r="F11" s="561" t="s">
        <v>245</v>
      </c>
      <c r="G11" s="574">
        <v>12</v>
      </c>
    </row>
    <row r="12" spans="1:7" ht="14.25" customHeight="1" x14ac:dyDescent="0.2">
      <c r="A12" s="578" t="s">
        <v>261</v>
      </c>
      <c r="B12" s="572" t="s">
        <v>263</v>
      </c>
      <c r="C12" s="560">
        <v>42923</v>
      </c>
      <c r="D12" s="562" t="s">
        <v>244</v>
      </c>
      <c r="E12" s="573">
        <v>0.11</v>
      </c>
      <c r="F12" s="561" t="s">
        <v>245</v>
      </c>
      <c r="G12" s="574">
        <v>16</v>
      </c>
    </row>
    <row r="13" spans="1:7" ht="14.25" customHeight="1" x14ac:dyDescent="0.2">
      <c r="A13" s="578" t="s">
        <v>261</v>
      </c>
      <c r="B13" s="572" t="s">
        <v>266</v>
      </c>
      <c r="C13" s="560" t="s">
        <v>264</v>
      </c>
      <c r="D13" s="562" t="s">
        <v>244</v>
      </c>
      <c r="E13" s="573">
        <v>0.26187818874866708</v>
      </c>
      <c r="F13" s="561" t="s">
        <v>245</v>
      </c>
      <c r="G13" s="574">
        <v>20</v>
      </c>
    </row>
    <row r="14" spans="1:7" ht="14.25" customHeight="1" x14ac:dyDescent="0.2">
      <c r="A14" s="578" t="s">
        <v>261</v>
      </c>
      <c r="B14" s="572" t="s">
        <v>268</v>
      </c>
      <c r="C14" s="560" t="s">
        <v>265</v>
      </c>
      <c r="D14" s="562" t="s">
        <v>244</v>
      </c>
      <c r="E14" s="573">
        <v>1.0134388449267289</v>
      </c>
      <c r="F14" s="561" t="s">
        <v>245</v>
      </c>
      <c r="G14" s="574">
        <v>24</v>
      </c>
    </row>
    <row r="15" spans="1:7" ht="14.25" customHeight="1" x14ac:dyDescent="0.2">
      <c r="A15" s="578" t="s">
        <v>261</v>
      </c>
      <c r="B15" s="572" t="s">
        <v>271</v>
      </c>
      <c r="C15" s="560">
        <v>42950</v>
      </c>
      <c r="D15" s="562" t="s">
        <v>244</v>
      </c>
      <c r="E15" s="573">
        <v>0</v>
      </c>
      <c r="F15" s="561" t="s">
        <v>245</v>
      </c>
      <c r="G15" s="574">
        <v>28</v>
      </c>
    </row>
    <row r="16" spans="1:7" ht="14.25" customHeight="1" x14ac:dyDescent="0.2">
      <c r="A16" s="578" t="s">
        <v>261</v>
      </c>
      <c r="B16" s="572" t="s">
        <v>275</v>
      </c>
      <c r="C16" s="560" t="s">
        <v>267</v>
      </c>
      <c r="D16" s="562" t="s">
        <v>244</v>
      </c>
      <c r="E16" s="573">
        <v>1.0574115200224301</v>
      </c>
      <c r="F16" s="561" t="s">
        <v>245</v>
      </c>
      <c r="G16" s="574">
        <v>32</v>
      </c>
    </row>
    <row r="17" spans="1:7" ht="14.25" customHeight="1" x14ac:dyDescent="0.2">
      <c r="A17" s="578" t="s">
        <v>261</v>
      </c>
      <c r="B17" s="572" t="s">
        <v>276</v>
      </c>
      <c r="C17" s="560" t="s">
        <v>269</v>
      </c>
      <c r="D17" s="562" t="s">
        <v>244</v>
      </c>
      <c r="E17" s="573">
        <v>0.9212576558097284</v>
      </c>
      <c r="F17" s="561" t="s">
        <v>245</v>
      </c>
      <c r="G17" s="574">
        <v>36</v>
      </c>
    </row>
    <row r="18" spans="1:7" ht="14.25" customHeight="1" x14ac:dyDescent="0.2">
      <c r="A18" s="578" t="s">
        <v>261</v>
      </c>
      <c r="B18" s="572" t="s">
        <v>279</v>
      </c>
      <c r="C18" s="560" t="s">
        <v>270</v>
      </c>
      <c r="D18" s="562" t="s">
        <v>244</v>
      </c>
      <c r="E18" s="573">
        <v>1.3194424981351376</v>
      </c>
      <c r="F18" s="561" t="s">
        <v>245</v>
      </c>
      <c r="G18" s="574">
        <v>40</v>
      </c>
    </row>
    <row r="19" spans="1:7" ht="14.25" customHeight="1" x14ac:dyDescent="0.2">
      <c r="A19" s="578" t="s">
        <v>261</v>
      </c>
      <c r="B19" s="572" t="s">
        <v>282</v>
      </c>
      <c r="C19" s="560" t="s">
        <v>272</v>
      </c>
      <c r="D19" s="562" t="s">
        <v>244</v>
      </c>
      <c r="E19" s="573">
        <v>0.76094533132728293</v>
      </c>
      <c r="F19" s="561" t="s">
        <v>245</v>
      </c>
      <c r="G19" s="574">
        <v>44</v>
      </c>
    </row>
    <row r="20" spans="1:7" ht="14.25" customHeight="1" x14ac:dyDescent="0.2">
      <c r="A20" s="578" t="s">
        <v>261</v>
      </c>
      <c r="B20" s="572" t="s">
        <v>286</v>
      </c>
      <c r="C20" s="560" t="s">
        <v>273</v>
      </c>
      <c r="D20" s="562" t="s">
        <v>244</v>
      </c>
      <c r="E20" s="573">
        <v>0.73762444519884829</v>
      </c>
      <c r="F20" s="561" t="s">
        <v>245</v>
      </c>
      <c r="G20" s="574">
        <v>48</v>
      </c>
    </row>
    <row r="21" spans="1:7" ht="14.25" customHeight="1" x14ac:dyDescent="0.2">
      <c r="A21" s="578" t="s">
        <v>274</v>
      </c>
      <c r="B21" s="572" t="s">
        <v>288</v>
      </c>
      <c r="C21" s="560" t="s">
        <v>264</v>
      </c>
      <c r="D21" s="562" t="s">
        <v>244</v>
      </c>
      <c r="E21" s="573">
        <v>3.0278581253229055</v>
      </c>
      <c r="F21" s="561" t="s">
        <v>245</v>
      </c>
      <c r="G21" s="574">
        <v>4</v>
      </c>
    </row>
    <row r="22" spans="1:7" ht="14.25" customHeight="1" x14ac:dyDescent="0.2">
      <c r="A22" s="578" t="s">
        <v>274</v>
      </c>
      <c r="B22" s="572" t="s">
        <v>291</v>
      </c>
      <c r="C22" s="560" t="s">
        <v>265</v>
      </c>
      <c r="D22" s="562" t="s">
        <v>244</v>
      </c>
      <c r="E22" s="573">
        <v>4.0918788469249314</v>
      </c>
      <c r="F22" s="561" t="s">
        <v>245</v>
      </c>
      <c r="G22" s="575">
        <v>8</v>
      </c>
    </row>
    <row r="23" spans="1:7" ht="14.25" customHeight="1" x14ac:dyDescent="0.2">
      <c r="A23" s="578" t="s">
        <v>274</v>
      </c>
      <c r="B23" s="572" t="s">
        <v>292</v>
      </c>
      <c r="C23" s="560" t="s">
        <v>269</v>
      </c>
      <c r="D23" s="562" t="s">
        <v>244</v>
      </c>
      <c r="E23" s="573">
        <v>3.5867201610758759</v>
      </c>
      <c r="F23" s="561" t="s">
        <v>277</v>
      </c>
      <c r="G23" s="574">
        <v>11</v>
      </c>
    </row>
    <row r="24" spans="1:7" ht="14.25" customHeight="1" x14ac:dyDescent="0.2">
      <c r="A24" s="578" t="s">
        <v>274</v>
      </c>
      <c r="B24" s="572" t="s">
        <v>295</v>
      </c>
      <c r="C24" s="560" t="s">
        <v>272</v>
      </c>
      <c r="D24" s="562" t="s">
        <v>244</v>
      </c>
      <c r="E24" s="573">
        <v>5.1037763670337153</v>
      </c>
      <c r="F24" s="561" t="s">
        <v>278</v>
      </c>
      <c r="G24" s="574">
        <v>13</v>
      </c>
    </row>
    <row r="25" spans="1:7" ht="14.25" customHeight="1" x14ac:dyDescent="0.2">
      <c r="A25" s="578" t="s">
        <v>274</v>
      </c>
      <c r="B25" s="572" t="s">
        <v>298</v>
      </c>
      <c r="C25" s="560" t="s">
        <v>273</v>
      </c>
      <c r="D25" s="562" t="s">
        <v>244</v>
      </c>
      <c r="E25" s="573">
        <v>4.6302076773511542</v>
      </c>
      <c r="F25" s="561" t="s">
        <v>245</v>
      </c>
      <c r="G25" s="574">
        <v>17</v>
      </c>
    </row>
    <row r="26" spans="1:7" ht="14.25" customHeight="1" x14ac:dyDescent="0.2">
      <c r="A26" s="578" t="s">
        <v>12</v>
      </c>
      <c r="B26" s="572" t="s">
        <v>301</v>
      </c>
      <c r="C26" s="560" t="s">
        <v>273</v>
      </c>
      <c r="D26" s="559" t="s">
        <v>280</v>
      </c>
      <c r="E26" s="573">
        <v>2.1781248407054665</v>
      </c>
      <c r="F26" s="561" t="s">
        <v>281</v>
      </c>
      <c r="G26" s="574">
        <v>4</v>
      </c>
    </row>
    <row r="27" spans="1:7" ht="14.25" customHeight="1" x14ac:dyDescent="0.2">
      <c r="A27" s="578" t="s">
        <v>324</v>
      </c>
      <c r="B27" s="572" t="s">
        <v>302</v>
      </c>
      <c r="C27" s="560" t="s">
        <v>273</v>
      </c>
      <c r="D27" s="559" t="s">
        <v>280</v>
      </c>
      <c r="E27" s="573">
        <v>7.1830535953822414</v>
      </c>
      <c r="F27" s="561" t="s">
        <v>283</v>
      </c>
      <c r="G27" s="574">
        <v>7</v>
      </c>
    </row>
    <row r="28" spans="1:7" ht="14.25" customHeight="1" x14ac:dyDescent="0.25">
      <c r="A28" s="579" t="s">
        <v>322</v>
      </c>
      <c r="B28" s="572" t="s">
        <v>303</v>
      </c>
      <c r="C28" s="560" t="s">
        <v>264</v>
      </c>
      <c r="D28" s="577" t="s">
        <v>284</v>
      </c>
      <c r="E28" s="573">
        <v>10.599082375256499</v>
      </c>
      <c r="F28" s="561" t="s">
        <v>285</v>
      </c>
      <c r="G28" s="574">
        <v>4</v>
      </c>
    </row>
    <row r="29" spans="1:7" ht="14.25" customHeight="1" x14ac:dyDescent="0.25">
      <c r="A29" s="579" t="s">
        <v>322</v>
      </c>
      <c r="B29" s="572" t="s">
        <v>304</v>
      </c>
      <c r="C29" s="560" t="s">
        <v>265</v>
      </c>
      <c r="D29" s="577" t="s">
        <v>284</v>
      </c>
      <c r="E29" s="573">
        <v>12.661234614867809</v>
      </c>
      <c r="F29" s="561" t="s">
        <v>285</v>
      </c>
      <c r="G29" s="574">
        <v>8</v>
      </c>
    </row>
    <row r="30" spans="1:7" ht="14.25" customHeight="1" x14ac:dyDescent="0.25">
      <c r="A30" s="579" t="s">
        <v>322</v>
      </c>
      <c r="B30" s="572" t="s">
        <v>305</v>
      </c>
      <c r="C30" s="560" t="s">
        <v>287</v>
      </c>
      <c r="D30" s="577" t="s">
        <v>284</v>
      </c>
      <c r="E30" s="573">
        <v>8.9224274026785526</v>
      </c>
      <c r="F30" s="561" t="s">
        <v>285</v>
      </c>
      <c r="G30" s="574">
        <v>12</v>
      </c>
    </row>
    <row r="31" spans="1:7" ht="14.25" customHeight="1" x14ac:dyDescent="0.25">
      <c r="A31" s="579" t="s">
        <v>322</v>
      </c>
      <c r="B31" s="572" t="s">
        <v>306</v>
      </c>
      <c r="C31" s="560">
        <v>42954</v>
      </c>
      <c r="D31" s="577" t="s">
        <v>284</v>
      </c>
      <c r="E31" s="573">
        <v>2.1955863554048953</v>
      </c>
      <c r="F31" s="561" t="s">
        <v>289</v>
      </c>
      <c r="G31" s="574">
        <v>13</v>
      </c>
    </row>
    <row r="32" spans="1:7" ht="14.25" customHeight="1" x14ac:dyDescent="0.25">
      <c r="A32" s="579" t="s">
        <v>322</v>
      </c>
      <c r="B32" s="572" t="s">
        <v>307</v>
      </c>
      <c r="C32" s="560">
        <v>42955</v>
      </c>
      <c r="D32" s="577" t="s">
        <v>284</v>
      </c>
      <c r="E32" s="573">
        <v>5.079601664846539</v>
      </c>
      <c r="F32" s="561" t="s">
        <v>290</v>
      </c>
      <c r="G32" s="574">
        <v>15</v>
      </c>
    </row>
    <row r="33" spans="1:7" ht="14.25" customHeight="1" x14ac:dyDescent="0.25">
      <c r="A33" s="579" t="s">
        <v>322</v>
      </c>
      <c r="B33" s="572" t="s">
        <v>308</v>
      </c>
      <c r="C33" s="560" t="s">
        <v>269</v>
      </c>
      <c r="D33" s="577" t="s">
        <v>284</v>
      </c>
      <c r="E33" s="573">
        <v>7.680374039837905</v>
      </c>
      <c r="F33" s="561" t="s">
        <v>285</v>
      </c>
      <c r="G33" s="574">
        <v>19</v>
      </c>
    </row>
    <row r="34" spans="1:7" ht="14.25" customHeight="1" x14ac:dyDescent="0.25">
      <c r="A34" s="579" t="s">
        <v>322</v>
      </c>
      <c r="B34" s="572" t="s">
        <v>309</v>
      </c>
      <c r="C34" s="560" t="s">
        <v>270</v>
      </c>
      <c r="D34" s="577" t="s">
        <v>284</v>
      </c>
      <c r="E34" s="573">
        <v>7.6755964068488307</v>
      </c>
      <c r="F34" s="561" t="s">
        <v>325</v>
      </c>
      <c r="G34" s="576">
        <v>22.5</v>
      </c>
    </row>
    <row r="35" spans="1:7" ht="14.25" customHeight="1" x14ac:dyDescent="0.25">
      <c r="A35" s="579" t="s">
        <v>322</v>
      </c>
      <c r="B35" s="572" t="s">
        <v>310</v>
      </c>
      <c r="C35" s="560" t="s">
        <v>273</v>
      </c>
      <c r="D35" s="577" t="s">
        <v>284</v>
      </c>
      <c r="E35" s="573">
        <v>9.5388686977224868</v>
      </c>
      <c r="F35" s="561" t="s">
        <v>285</v>
      </c>
      <c r="G35" s="576">
        <v>26.5</v>
      </c>
    </row>
    <row r="36" spans="1:7" s="459" customFormat="1" ht="14.25" customHeight="1" x14ac:dyDescent="0.25">
      <c r="A36" s="579" t="s">
        <v>293</v>
      </c>
      <c r="B36" s="572" t="s">
        <v>311</v>
      </c>
      <c r="C36" s="560" t="s">
        <v>273</v>
      </c>
      <c r="D36" s="577" t="s">
        <v>280</v>
      </c>
      <c r="E36" s="573">
        <v>4.0999999999999996</v>
      </c>
      <c r="F36" s="561" t="s">
        <v>283</v>
      </c>
      <c r="G36" s="574">
        <v>7</v>
      </c>
    </row>
    <row r="37" spans="1:7" s="459" customFormat="1" ht="14.25" customHeight="1" x14ac:dyDescent="0.25">
      <c r="A37" s="579" t="s">
        <v>294</v>
      </c>
      <c r="B37" s="572" t="s">
        <v>312</v>
      </c>
      <c r="C37" s="560" t="s">
        <v>273</v>
      </c>
      <c r="D37" s="577" t="s">
        <v>280</v>
      </c>
      <c r="E37" s="573">
        <v>6</v>
      </c>
      <c r="F37" s="561" t="s">
        <v>300</v>
      </c>
      <c r="G37" s="574">
        <v>4</v>
      </c>
    </row>
    <row r="38" spans="1:7" s="459" customFormat="1" ht="14.25" customHeight="1" x14ac:dyDescent="0.25">
      <c r="A38" s="579" t="s">
        <v>296</v>
      </c>
      <c r="B38" s="572" t="s">
        <v>313</v>
      </c>
      <c r="C38" s="560" t="s">
        <v>273</v>
      </c>
      <c r="D38" s="577" t="s">
        <v>280</v>
      </c>
      <c r="E38" s="573">
        <v>5.3</v>
      </c>
      <c r="F38" s="561" t="s">
        <v>300</v>
      </c>
      <c r="G38" s="574">
        <v>4</v>
      </c>
    </row>
    <row r="39" spans="1:7" s="459" customFormat="1" ht="14.25" customHeight="1" x14ac:dyDescent="0.25">
      <c r="A39" s="579" t="s">
        <v>297</v>
      </c>
      <c r="B39" s="572" t="s">
        <v>314</v>
      </c>
      <c r="C39" s="560" t="s">
        <v>273</v>
      </c>
      <c r="D39" s="577" t="s">
        <v>280</v>
      </c>
      <c r="E39" s="573">
        <v>0.7</v>
      </c>
      <c r="F39" s="561" t="s">
        <v>283</v>
      </c>
      <c r="G39" s="574">
        <v>7</v>
      </c>
    </row>
    <row r="40" spans="1:7" s="459" customFormat="1" ht="14.25" customHeight="1" x14ac:dyDescent="0.25">
      <c r="A40" s="579" t="s">
        <v>299</v>
      </c>
      <c r="B40" s="572" t="s">
        <v>315</v>
      </c>
      <c r="C40" s="560" t="s">
        <v>273</v>
      </c>
      <c r="D40" s="577" t="s">
        <v>280</v>
      </c>
      <c r="E40" s="573">
        <v>0.5</v>
      </c>
      <c r="F40" s="561" t="s">
        <v>283</v>
      </c>
      <c r="G40" s="574">
        <v>7</v>
      </c>
    </row>
    <row r="41" spans="1:7" s="459" customFormat="1" ht="14.25" customHeight="1" x14ac:dyDescent="0.2">
      <c r="A41" s="578" t="s">
        <v>326</v>
      </c>
      <c r="B41" s="572" t="s">
        <v>327</v>
      </c>
      <c r="C41" s="560">
        <v>42979</v>
      </c>
      <c r="D41" s="559" t="s">
        <v>280</v>
      </c>
      <c r="E41" s="573">
        <v>38.799999999999997</v>
      </c>
      <c r="F41" s="561" t="s">
        <v>283</v>
      </c>
      <c r="G41" s="574">
        <v>14</v>
      </c>
    </row>
    <row r="42" spans="1:7" s="459" customFormat="1" ht="14.25" customHeight="1" x14ac:dyDescent="0.2">
      <c r="A42" s="578" t="s">
        <v>328</v>
      </c>
      <c r="B42" s="572" t="s">
        <v>329</v>
      </c>
      <c r="C42" s="560">
        <v>42980</v>
      </c>
      <c r="D42" s="559" t="s">
        <v>280</v>
      </c>
      <c r="E42" s="573">
        <v>0</v>
      </c>
      <c r="F42" s="561" t="s">
        <v>283</v>
      </c>
      <c r="G42" s="574">
        <v>21</v>
      </c>
    </row>
    <row r="43" spans="1:7" s="459" customFormat="1" ht="14.25" customHeight="1" x14ac:dyDescent="0.2">
      <c r="A43" s="578" t="s">
        <v>274</v>
      </c>
      <c r="B43" s="572" t="s">
        <v>330</v>
      </c>
      <c r="C43" s="560">
        <v>42979</v>
      </c>
      <c r="D43" s="562" t="s">
        <v>244</v>
      </c>
      <c r="E43" s="573">
        <v>4.3</v>
      </c>
      <c r="F43" s="561" t="s">
        <v>245</v>
      </c>
      <c r="G43" s="574">
        <v>21</v>
      </c>
    </row>
    <row r="44" spans="1:7" s="459" customFormat="1" ht="12.75" x14ac:dyDescent="0.2">
      <c r="A44" s="578" t="s">
        <v>261</v>
      </c>
      <c r="B44" s="572" t="s">
        <v>331</v>
      </c>
      <c r="C44" s="560">
        <v>42979</v>
      </c>
      <c r="D44" s="562" t="s">
        <v>244</v>
      </c>
      <c r="E44" s="573">
        <v>0</v>
      </c>
      <c r="F44" s="561" t="s">
        <v>245</v>
      </c>
      <c r="G44" s="574">
        <v>52</v>
      </c>
    </row>
    <row r="45" spans="1:7" s="459" customFormat="1" ht="12.75" x14ac:dyDescent="0.2">
      <c r="A45" s="578" t="s">
        <v>261</v>
      </c>
      <c r="B45" s="572" t="s">
        <v>332</v>
      </c>
      <c r="C45" s="560">
        <v>42989</v>
      </c>
      <c r="D45" s="562" t="s">
        <v>244</v>
      </c>
      <c r="E45" s="573">
        <v>0</v>
      </c>
      <c r="F45" s="561" t="s">
        <v>278</v>
      </c>
      <c r="G45" s="574">
        <v>54</v>
      </c>
    </row>
    <row r="46" spans="1:7" s="459" customFormat="1" ht="15" x14ac:dyDescent="0.25">
      <c r="A46" s="579" t="s">
        <v>322</v>
      </c>
      <c r="B46" s="572" t="s">
        <v>333</v>
      </c>
      <c r="C46" s="560" t="s">
        <v>334</v>
      </c>
      <c r="D46" s="577" t="s">
        <v>284</v>
      </c>
      <c r="E46" s="573">
        <v>11.652144838078074</v>
      </c>
      <c r="F46" s="561" t="s">
        <v>335</v>
      </c>
      <c r="G46" s="576">
        <v>30.5</v>
      </c>
    </row>
    <row r="47" spans="1:7" ht="14.25" customHeight="1" x14ac:dyDescent="0.25">
      <c r="A47" s="579" t="s">
        <v>322</v>
      </c>
      <c r="B47" s="572" t="s">
        <v>336</v>
      </c>
      <c r="C47" s="560" t="s">
        <v>337</v>
      </c>
      <c r="D47" s="577" t="s">
        <v>284</v>
      </c>
      <c r="E47" s="573">
        <v>10.09877508615754</v>
      </c>
      <c r="F47" s="561" t="s">
        <v>338</v>
      </c>
      <c r="G47" s="576">
        <v>34.5</v>
      </c>
    </row>
    <row r="48" spans="1:7" ht="14.25" customHeight="1" x14ac:dyDescent="0.25">
      <c r="A48" s="579" t="s">
        <v>322</v>
      </c>
      <c r="B48" s="572" t="s">
        <v>339</v>
      </c>
      <c r="C48" s="560" t="s">
        <v>340</v>
      </c>
      <c r="D48" s="577" t="s">
        <v>284</v>
      </c>
      <c r="E48" s="573">
        <v>3.9188505457959786</v>
      </c>
      <c r="F48" s="561" t="s">
        <v>341</v>
      </c>
      <c r="G48" s="576">
        <v>37.5</v>
      </c>
    </row>
    <row r="49" spans="1:7" ht="14.25" customHeight="1" x14ac:dyDescent="0.25">
      <c r="A49" s="579" t="s">
        <v>322</v>
      </c>
      <c r="B49" s="572" t="s">
        <v>342</v>
      </c>
      <c r="C49" s="560" t="s">
        <v>343</v>
      </c>
      <c r="D49" s="577" t="s">
        <v>284</v>
      </c>
      <c r="E49" s="573">
        <v>6.8543995475704236</v>
      </c>
      <c r="F49" s="561" t="s">
        <v>338</v>
      </c>
      <c r="G49" s="576">
        <v>41.5</v>
      </c>
    </row>
    <row r="50" spans="1:7" ht="14.25" customHeight="1" x14ac:dyDescent="0.25">
      <c r="A50" s="579" t="s">
        <v>322</v>
      </c>
      <c r="B50" s="572" t="s">
        <v>344</v>
      </c>
      <c r="C50" s="560" t="s">
        <v>345</v>
      </c>
      <c r="D50" s="577" t="s">
        <v>284</v>
      </c>
      <c r="E50" s="573">
        <v>6.8338537362315996</v>
      </c>
      <c r="F50" s="561" t="s">
        <v>338</v>
      </c>
      <c r="G50" s="576">
        <v>45.5</v>
      </c>
    </row>
    <row r="51" spans="1:7" ht="14.25" customHeight="1" x14ac:dyDescent="0.25">
      <c r="A51" s="579" t="s">
        <v>322</v>
      </c>
      <c r="B51" s="572" t="s">
        <v>346</v>
      </c>
      <c r="C51" s="560" t="s">
        <v>347</v>
      </c>
      <c r="D51" s="577" t="s">
        <v>284</v>
      </c>
      <c r="E51" s="573">
        <v>1.6387568675123858</v>
      </c>
      <c r="F51" s="561" t="s">
        <v>338</v>
      </c>
      <c r="G51" s="576">
        <v>49.5</v>
      </c>
    </row>
    <row r="52" spans="1:7" ht="14.25" customHeight="1" x14ac:dyDescent="0.25">
      <c r="A52" s="579" t="s">
        <v>322</v>
      </c>
      <c r="B52" s="572" t="s">
        <v>348</v>
      </c>
      <c r="C52" s="560">
        <v>43004</v>
      </c>
      <c r="D52" s="577" t="s">
        <v>284</v>
      </c>
      <c r="E52" s="573">
        <v>0.58814994943247589</v>
      </c>
      <c r="F52" s="561" t="s">
        <v>338</v>
      </c>
      <c r="G52" s="576">
        <v>53.5</v>
      </c>
    </row>
    <row r="53" spans="1:7" ht="14.25" customHeight="1" x14ac:dyDescent="0.25">
      <c r="A53" s="579" t="s">
        <v>322</v>
      </c>
      <c r="B53" s="572" t="s">
        <v>349</v>
      </c>
      <c r="C53" s="560">
        <v>43006</v>
      </c>
      <c r="D53" s="577" t="s">
        <v>284</v>
      </c>
      <c r="E53" s="573">
        <v>2.2386964390434123</v>
      </c>
      <c r="F53" s="561" t="s">
        <v>338</v>
      </c>
      <c r="G53" s="576">
        <v>57.5</v>
      </c>
    </row>
    <row r="54" spans="1:7" ht="14.25" customHeight="1" x14ac:dyDescent="0.25">
      <c r="A54" s="579" t="s">
        <v>293</v>
      </c>
      <c r="B54" s="572" t="s">
        <v>350</v>
      </c>
      <c r="C54" s="560">
        <v>42979</v>
      </c>
      <c r="D54" s="577" t="s">
        <v>280</v>
      </c>
      <c r="E54" s="573">
        <v>2.2000000000000002</v>
      </c>
      <c r="F54" s="561" t="s">
        <v>283</v>
      </c>
      <c r="G54" s="574">
        <v>14</v>
      </c>
    </row>
    <row r="55" spans="1:7" ht="14.25" customHeight="1" x14ac:dyDescent="0.25">
      <c r="A55" s="579" t="s">
        <v>293</v>
      </c>
      <c r="B55" s="572" t="s">
        <v>351</v>
      </c>
      <c r="C55" s="560">
        <v>42980</v>
      </c>
      <c r="D55" s="577" t="s">
        <v>280</v>
      </c>
      <c r="E55" s="573">
        <v>2.1</v>
      </c>
      <c r="F55" s="561" t="s">
        <v>283</v>
      </c>
      <c r="G55" s="574">
        <v>21</v>
      </c>
    </row>
    <row r="56" spans="1:7" ht="14.25" customHeight="1" x14ac:dyDescent="0.25">
      <c r="A56" s="579" t="s">
        <v>297</v>
      </c>
      <c r="B56" s="572" t="s">
        <v>352</v>
      </c>
      <c r="C56" s="560">
        <v>42979</v>
      </c>
      <c r="D56" s="577" t="s">
        <v>280</v>
      </c>
      <c r="E56" s="573">
        <v>0.7</v>
      </c>
      <c r="F56" s="561" t="s">
        <v>283</v>
      </c>
      <c r="G56" s="574">
        <v>14</v>
      </c>
    </row>
    <row r="57" spans="1:7" ht="14.25" customHeight="1" x14ac:dyDescent="0.25">
      <c r="A57" s="579" t="s">
        <v>297</v>
      </c>
      <c r="B57" s="572" t="s">
        <v>353</v>
      </c>
      <c r="C57" s="560">
        <v>42980</v>
      </c>
      <c r="D57" s="577" t="s">
        <v>280</v>
      </c>
      <c r="E57" s="573">
        <v>0.6</v>
      </c>
      <c r="F57" s="561" t="s">
        <v>283</v>
      </c>
      <c r="G57" s="574">
        <v>21</v>
      </c>
    </row>
    <row r="58" spans="1:7" ht="14.25" customHeight="1" x14ac:dyDescent="0.25">
      <c r="A58" s="579" t="s">
        <v>299</v>
      </c>
      <c r="B58" s="572" t="s">
        <v>354</v>
      </c>
      <c r="C58" s="560">
        <v>42979</v>
      </c>
      <c r="D58" s="577" t="s">
        <v>280</v>
      </c>
      <c r="E58" s="573">
        <v>0.7</v>
      </c>
      <c r="F58" s="561" t="s">
        <v>283</v>
      </c>
      <c r="G58" s="574">
        <v>14</v>
      </c>
    </row>
    <row r="59" spans="1:7" ht="14.25" customHeight="1" x14ac:dyDescent="0.25">
      <c r="A59" s="579" t="s">
        <v>299</v>
      </c>
      <c r="B59" s="572" t="s">
        <v>355</v>
      </c>
      <c r="C59" s="560">
        <v>42980</v>
      </c>
      <c r="D59" s="577" t="s">
        <v>280</v>
      </c>
      <c r="E59" s="573">
        <v>0.3</v>
      </c>
      <c r="F59" s="561" t="s">
        <v>283</v>
      </c>
      <c r="G59" s="574">
        <v>21</v>
      </c>
    </row>
    <row r="60" spans="1:7" ht="14.25" customHeight="1" x14ac:dyDescent="0.25">
      <c r="A60" s="579" t="s">
        <v>294</v>
      </c>
      <c r="B60" s="572" t="s">
        <v>356</v>
      </c>
      <c r="C60" s="560">
        <v>42979</v>
      </c>
      <c r="D60" s="577" t="s">
        <v>280</v>
      </c>
      <c r="E60" s="573">
        <v>5.3</v>
      </c>
      <c r="F60" s="561" t="s">
        <v>300</v>
      </c>
      <c r="G60" s="574">
        <v>8</v>
      </c>
    </row>
    <row r="61" spans="1:7" ht="14.25" customHeight="1" x14ac:dyDescent="0.25">
      <c r="A61" s="579" t="s">
        <v>294</v>
      </c>
      <c r="B61" s="572" t="s">
        <v>357</v>
      </c>
      <c r="C61" s="560">
        <v>42980</v>
      </c>
      <c r="D61" s="577" t="s">
        <v>280</v>
      </c>
      <c r="E61" s="573">
        <v>5.0999999999999996</v>
      </c>
      <c r="F61" s="561" t="s">
        <v>300</v>
      </c>
      <c r="G61" s="574">
        <v>12</v>
      </c>
    </row>
    <row r="62" spans="1:7" ht="14.25" customHeight="1" x14ac:dyDescent="0.25">
      <c r="A62" s="579" t="s">
        <v>296</v>
      </c>
      <c r="B62" s="572" t="s">
        <v>358</v>
      </c>
      <c r="C62" s="560">
        <v>42979</v>
      </c>
      <c r="D62" s="577" t="s">
        <v>280</v>
      </c>
      <c r="E62" s="573">
        <v>4</v>
      </c>
      <c r="F62" s="561" t="s">
        <v>300</v>
      </c>
      <c r="G62" s="574">
        <v>8</v>
      </c>
    </row>
    <row r="63" spans="1:7" ht="14.25" customHeight="1" x14ac:dyDescent="0.25">
      <c r="A63" s="579" t="s">
        <v>296</v>
      </c>
      <c r="B63" s="572" t="s">
        <v>359</v>
      </c>
      <c r="C63" s="560">
        <v>42980</v>
      </c>
      <c r="D63" s="577" t="s">
        <v>280</v>
      </c>
      <c r="E63" s="573">
        <v>3</v>
      </c>
      <c r="F63" s="561" t="s">
        <v>300</v>
      </c>
      <c r="G63" s="574">
        <v>12</v>
      </c>
    </row>
    <row r="64" spans="1:7" ht="14.25" customHeight="1" x14ac:dyDescent="0.25">
      <c r="A64" s="579" t="s">
        <v>322</v>
      </c>
      <c r="B64" s="572" t="s">
        <v>364</v>
      </c>
      <c r="C64" s="560">
        <v>43032</v>
      </c>
      <c r="D64" s="577" t="s">
        <v>284</v>
      </c>
      <c r="E64" s="573">
        <v>13.03</v>
      </c>
      <c r="F64" s="561" t="s">
        <v>365</v>
      </c>
      <c r="G64" s="574">
        <v>58.5</v>
      </c>
    </row>
    <row r="65" spans="1:7" ht="14.25" customHeight="1" x14ac:dyDescent="0.25">
      <c r="A65" s="579" t="s">
        <v>261</v>
      </c>
      <c r="B65" s="572" t="s">
        <v>366</v>
      </c>
      <c r="C65" s="560">
        <v>43024</v>
      </c>
      <c r="D65" s="577" t="s">
        <v>244</v>
      </c>
      <c r="E65" s="573">
        <v>0.27520115000000239</v>
      </c>
      <c r="F65" s="561" t="s">
        <v>278</v>
      </c>
      <c r="G65" s="574">
        <v>56</v>
      </c>
    </row>
    <row r="66" spans="1:7" ht="14.25" customHeight="1" x14ac:dyDescent="0.25">
      <c r="A66" s="579" t="s">
        <v>261</v>
      </c>
      <c r="B66" s="572" t="s">
        <v>367</v>
      </c>
      <c r="C66" s="560">
        <v>43025</v>
      </c>
      <c r="D66" s="577" t="s">
        <v>244</v>
      </c>
      <c r="E66" s="573">
        <v>0</v>
      </c>
      <c r="F66" s="561" t="s">
        <v>278</v>
      </c>
      <c r="G66" s="574">
        <v>58</v>
      </c>
    </row>
    <row r="67" spans="1:7" ht="14.25" customHeight="1" x14ac:dyDescent="0.25">
      <c r="A67" s="579" t="s">
        <v>261</v>
      </c>
      <c r="B67" s="572" t="s">
        <v>368</v>
      </c>
      <c r="C67" s="560">
        <v>43031</v>
      </c>
      <c r="D67" s="577" t="s">
        <v>244</v>
      </c>
      <c r="E67" s="573">
        <v>0</v>
      </c>
      <c r="F67" s="561" t="s">
        <v>277</v>
      </c>
      <c r="G67" s="574">
        <v>61</v>
      </c>
    </row>
    <row r="68" spans="1:7" ht="14.25" customHeight="1" x14ac:dyDescent="0.25">
      <c r="A68" s="579" t="s">
        <v>261</v>
      </c>
      <c r="B68" s="572" t="s">
        <v>369</v>
      </c>
      <c r="C68" s="560">
        <v>43032</v>
      </c>
      <c r="D68" s="577" t="s">
        <v>244</v>
      </c>
      <c r="E68" s="573">
        <v>0</v>
      </c>
      <c r="F68" s="561" t="s">
        <v>245</v>
      </c>
      <c r="G68" s="574">
        <v>65</v>
      </c>
    </row>
    <row r="69" spans="1:7" ht="14.25" customHeight="1" x14ac:dyDescent="0.25">
      <c r="A69" s="579" t="s">
        <v>261</v>
      </c>
      <c r="B69" s="572" t="s">
        <v>370</v>
      </c>
      <c r="C69" s="560">
        <v>43033</v>
      </c>
      <c r="D69" s="577" t="s">
        <v>244</v>
      </c>
      <c r="E69" s="573">
        <v>0</v>
      </c>
      <c r="F69" s="561" t="s">
        <v>278</v>
      </c>
      <c r="G69" s="574">
        <v>67</v>
      </c>
    </row>
    <row r="70" spans="1:7" ht="14.25" customHeight="1" x14ac:dyDescent="0.25">
      <c r="A70" s="579" t="s">
        <v>261</v>
      </c>
      <c r="B70" s="572" t="s">
        <v>371</v>
      </c>
      <c r="C70" s="560">
        <v>43035</v>
      </c>
      <c r="D70" s="577" t="s">
        <v>244</v>
      </c>
      <c r="E70" s="573">
        <v>0.43816674999999944</v>
      </c>
      <c r="F70" s="561" t="s">
        <v>278</v>
      </c>
      <c r="G70" s="574">
        <v>69</v>
      </c>
    </row>
    <row r="71" spans="1:7" ht="14.25" customHeight="1" x14ac:dyDescent="0.25">
      <c r="A71" s="579" t="s">
        <v>274</v>
      </c>
      <c r="B71" s="572" t="s">
        <v>372</v>
      </c>
      <c r="C71" s="560" t="s">
        <v>373</v>
      </c>
      <c r="D71" s="577" t="s">
        <v>244</v>
      </c>
      <c r="E71" s="573">
        <v>4.4118944920487149</v>
      </c>
      <c r="F71" s="561" t="s">
        <v>278</v>
      </c>
      <c r="G71" s="574">
        <v>22</v>
      </c>
    </row>
    <row r="72" spans="1:7" ht="14.25" customHeight="1" x14ac:dyDescent="0.25">
      <c r="A72" s="579" t="s">
        <v>274</v>
      </c>
      <c r="B72" s="572" t="s">
        <v>374</v>
      </c>
      <c r="C72" s="560" t="s">
        <v>375</v>
      </c>
      <c r="D72" s="577" t="s">
        <v>244</v>
      </c>
      <c r="E72" s="573">
        <v>3.4717705670412431</v>
      </c>
      <c r="F72" s="561" t="s">
        <v>245</v>
      </c>
      <c r="G72" s="574">
        <v>26</v>
      </c>
    </row>
    <row r="73" spans="1:7" ht="14.25" customHeight="1" x14ac:dyDescent="0.25">
      <c r="A73" s="579" t="s">
        <v>274</v>
      </c>
      <c r="B73" s="572" t="s">
        <v>376</v>
      </c>
      <c r="C73" s="560" t="s">
        <v>377</v>
      </c>
      <c r="D73" s="577" t="s">
        <v>244</v>
      </c>
      <c r="E73" s="573">
        <v>5.6342821854593996</v>
      </c>
      <c r="F73" s="561" t="s">
        <v>278</v>
      </c>
      <c r="G73" s="574">
        <v>27</v>
      </c>
    </row>
    <row r="74" spans="1:7" ht="14.25" customHeight="1" x14ac:dyDescent="0.2">
      <c r="A74" s="563"/>
      <c r="B74" s="564"/>
      <c r="C74" s="565"/>
      <c r="D74" s="566"/>
      <c r="E74" s="567"/>
      <c r="F74" s="568"/>
      <c r="G74" s="566"/>
    </row>
    <row r="75" spans="1:7" ht="12.75" x14ac:dyDescent="0.2">
      <c r="A75" s="570" t="s">
        <v>24</v>
      </c>
      <c r="B75" s="564"/>
      <c r="C75" s="565"/>
      <c r="D75" s="566"/>
      <c r="E75" s="567"/>
      <c r="F75" s="568"/>
      <c r="G75" s="566"/>
    </row>
    <row r="76" spans="1:7" ht="18.75" x14ac:dyDescent="0.25">
      <c r="A76" s="571" t="s">
        <v>258</v>
      </c>
      <c r="B76" s="564"/>
      <c r="C76" s="565"/>
      <c r="D76" s="566"/>
      <c r="E76" s="567"/>
      <c r="F76" s="568"/>
      <c r="G76" s="566"/>
    </row>
    <row r="77" spans="1:7" ht="18.75" x14ac:dyDescent="0.25">
      <c r="A77" s="571" t="s">
        <v>321</v>
      </c>
      <c r="B77" s="564"/>
      <c r="C77" s="565"/>
      <c r="D77" s="566"/>
      <c r="E77" s="567"/>
      <c r="F77" s="568"/>
      <c r="G77" s="566"/>
    </row>
    <row r="78" spans="1:7" ht="14.25" customHeight="1" x14ac:dyDescent="0.25">
      <c r="A78" s="571"/>
      <c r="B78" s="564"/>
      <c r="C78" s="565"/>
      <c r="D78" s="566"/>
      <c r="E78" s="567"/>
      <c r="F78" s="568"/>
      <c r="G78" s="566"/>
    </row>
    <row r="79" spans="1:7" ht="14.25" customHeight="1" x14ac:dyDescent="0.2">
      <c r="A79" s="569" t="s">
        <v>239</v>
      </c>
      <c r="B79" s="558"/>
      <c r="C79" s="558"/>
      <c r="D79" s="558"/>
      <c r="E79" s="558"/>
      <c r="F79" s="558"/>
      <c r="G79" s="558"/>
    </row>
  </sheetData>
  <mergeCells count="1">
    <mergeCell ref="A7:G7"/>
  </mergeCells>
  <phoneticPr fontId="0" type="noConversion"/>
  <printOptions horizontalCentered="1"/>
  <pageMargins left="0" right="0" top="0.55000000000000004" bottom="0.17" header="0.3" footer="0.15"/>
  <pageSetup paperSize="17" orientation="landscape" cellComments="atEnd" r:id="rId1"/>
  <headerFooter alignWithMargins="0">
    <oddHeader xml:space="preserve">&amp;C&amp;"Arial,Bold"
</oddHeader>
    <oddFooter>&amp;Rpage 9 of 12
&amp;A
&amp;D</oddFooter>
  </headerFooter>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zoomScaleNormal="100" zoomScaleSheetLayoutView="75" workbookViewId="0">
      <pane xSplit="1" ySplit="6" topLeftCell="B52" activePane="bottomRight" state="frozen"/>
      <selection activeCell="M32" sqref="M32"/>
      <selection pane="topRight" activeCell="M32" sqref="M32"/>
      <selection pane="bottomLeft" activeCell="M32" sqref="M32"/>
      <selection pane="bottomRight" activeCell="A70" sqref="A70"/>
    </sheetView>
  </sheetViews>
  <sheetFormatPr defaultColWidth="17" defaultRowHeight="12" x14ac:dyDescent="0.2"/>
  <cols>
    <col min="1" max="1" width="42.5703125" style="362" customWidth="1"/>
    <col min="2" max="3" width="11.7109375" style="362" customWidth="1"/>
    <col min="4" max="4" width="15.5703125" style="362" customWidth="1"/>
    <col min="5" max="7" width="11.7109375" style="362" customWidth="1"/>
    <col min="8" max="8" width="14.85546875" style="362" customWidth="1"/>
    <col min="9" max="9" width="11.7109375" style="362" customWidth="1"/>
    <col min="10" max="10" width="11.7109375" style="363" customWidth="1"/>
    <col min="11" max="11" width="11.7109375" style="362" customWidth="1"/>
    <col min="12" max="12" width="12.28515625" style="362" customWidth="1"/>
    <col min="13" max="13" width="11.7109375" style="362" customWidth="1"/>
    <col min="14" max="14" width="12.7109375" style="362" customWidth="1"/>
    <col min="15" max="16384" width="17" style="362"/>
  </cols>
  <sheetData>
    <row r="1" spans="1:14" x14ac:dyDescent="0.2">
      <c r="E1" s="359" t="s">
        <v>211</v>
      </c>
    </row>
    <row r="2" spans="1:14" x14ac:dyDescent="0.2">
      <c r="E2" s="359" t="s">
        <v>178</v>
      </c>
    </row>
    <row r="3" spans="1:14" x14ac:dyDescent="0.2">
      <c r="D3" s="364"/>
      <c r="E3" s="365" t="str">
        <f>'Program MW '!H3</f>
        <v>December 2017</v>
      </c>
      <c r="F3" s="364"/>
    </row>
    <row r="4" spans="1:14" ht="12.75" thickBot="1" x14ac:dyDescent="0.25"/>
    <row r="5" spans="1:14" x14ac:dyDescent="0.2">
      <c r="A5" s="366"/>
      <c r="B5" s="367"/>
      <c r="C5" s="367"/>
      <c r="D5" s="367"/>
      <c r="E5" s="367"/>
      <c r="F5" s="367"/>
      <c r="G5" s="367"/>
      <c r="H5" s="367"/>
      <c r="I5" s="367"/>
      <c r="J5" s="368"/>
      <c r="K5" s="367"/>
      <c r="L5" s="367"/>
      <c r="M5" s="367"/>
      <c r="N5" s="487"/>
    </row>
    <row r="6" spans="1:14" ht="24" x14ac:dyDescent="0.2">
      <c r="A6" s="369" t="s">
        <v>17</v>
      </c>
      <c r="B6" s="370" t="s">
        <v>0</v>
      </c>
      <c r="C6" s="370" t="s">
        <v>1</v>
      </c>
      <c r="D6" s="370" t="s">
        <v>2</v>
      </c>
      <c r="E6" s="370" t="s">
        <v>3</v>
      </c>
      <c r="F6" s="370" t="s">
        <v>4</v>
      </c>
      <c r="G6" s="370" t="s">
        <v>5</v>
      </c>
      <c r="H6" s="370" t="s">
        <v>6</v>
      </c>
      <c r="I6" s="370" t="s">
        <v>7</v>
      </c>
      <c r="J6" s="371" t="s">
        <v>8</v>
      </c>
      <c r="K6" s="370" t="s">
        <v>9</v>
      </c>
      <c r="L6" s="370" t="s">
        <v>10</v>
      </c>
      <c r="M6" s="370" t="s">
        <v>11</v>
      </c>
      <c r="N6" s="488" t="s">
        <v>71</v>
      </c>
    </row>
    <row r="7" spans="1:14" x14ac:dyDescent="0.2">
      <c r="A7" s="372"/>
      <c r="B7" s="373"/>
      <c r="C7" s="373"/>
      <c r="D7" s="373"/>
      <c r="E7" s="373"/>
      <c r="F7" s="373"/>
      <c r="G7" s="373"/>
      <c r="H7" s="373"/>
      <c r="I7" s="373"/>
      <c r="J7" s="374"/>
      <c r="K7" s="373"/>
      <c r="L7" s="373"/>
      <c r="M7" s="373"/>
      <c r="N7" s="489"/>
    </row>
    <row r="8" spans="1:14" x14ac:dyDescent="0.2">
      <c r="A8" s="375" t="s">
        <v>58</v>
      </c>
      <c r="B8" s="373"/>
      <c r="C8" s="373"/>
      <c r="D8" s="373"/>
      <c r="E8" s="373"/>
      <c r="F8" s="373"/>
      <c r="G8" s="373"/>
      <c r="H8" s="373"/>
      <c r="I8" s="373"/>
      <c r="J8" s="374"/>
      <c r="K8" s="373"/>
      <c r="L8" s="373"/>
      <c r="M8" s="373"/>
      <c r="N8" s="490"/>
    </row>
    <row r="9" spans="1:14" x14ac:dyDescent="0.2">
      <c r="A9" s="376"/>
      <c r="B9" s="377"/>
      <c r="C9" s="377"/>
      <c r="D9" s="377"/>
      <c r="E9" s="377"/>
      <c r="F9" s="377"/>
      <c r="G9" s="377"/>
      <c r="H9" s="377"/>
      <c r="I9" s="377"/>
      <c r="J9" s="377"/>
      <c r="K9" s="377"/>
      <c r="L9" s="378"/>
      <c r="M9" s="377"/>
      <c r="N9" s="491"/>
    </row>
    <row r="10" spans="1:14" x14ac:dyDescent="0.2">
      <c r="A10" s="376" t="s">
        <v>72</v>
      </c>
      <c r="B10" s="378">
        <v>2.2519999999999998</v>
      </c>
      <c r="C10" s="378">
        <v>3.0489999999999999</v>
      </c>
      <c r="D10" s="378">
        <v>3.552</v>
      </c>
      <c r="E10" s="378">
        <v>3.097</v>
      </c>
      <c r="F10" s="378">
        <v>3.7919999999999998</v>
      </c>
      <c r="G10" s="378">
        <v>3.6509999999999998</v>
      </c>
      <c r="H10" s="378">
        <v>10.192</v>
      </c>
      <c r="I10" s="378">
        <v>4.2640000000000002</v>
      </c>
      <c r="J10" s="377">
        <v>3.149</v>
      </c>
      <c r="K10" s="377">
        <v>3.7480000000000002</v>
      </c>
      <c r="L10" s="377">
        <v>3.6419999999999999</v>
      </c>
      <c r="M10" s="377">
        <v>3.0430000000000001</v>
      </c>
      <c r="N10" s="491">
        <f t="shared" ref="N10:N35" si="0">SUM(B10:M10)</f>
        <v>47.431000000000004</v>
      </c>
    </row>
    <row r="11" spans="1:14" x14ac:dyDescent="0.2">
      <c r="A11" s="376" t="s">
        <v>99</v>
      </c>
      <c r="B11" s="378">
        <v>3.262</v>
      </c>
      <c r="C11" s="378">
        <v>-1.226</v>
      </c>
      <c r="D11" s="378">
        <v>-0.158</v>
      </c>
      <c r="E11" s="378">
        <v>-0.29499999999999998</v>
      </c>
      <c r="F11" s="378">
        <v>0</v>
      </c>
      <c r="G11" s="378">
        <v>0</v>
      </c>
      <c r="H11" s="378">
        <v>0</v>
      </c>
      <c r="I11" s="378">
        <v>-0.13400000000000001</v>
      </c>
      <c r="J11" s="377">
        <v>0</v>
      </c>
      <c r="K11" s="377">
        <v>0</v>
      </c>
      <c r="L11" s="377">
        <v>0</v>
      </c>
      <c r="M11" s="377">
        <v>0</v>
      </c>
      <c r="N11" s="491">
        <f t="shared" si="0"/>
        <v>1.4490000000000003</v>
      </c>
    </row>
    <row r="12" spans="1:14" x14ac:dyDescent="0.2">
      <c r="A12" s="376" t="s">
        <v>29</v>
      </c>
      <c r="B12" s="378">
        <v>36.506</v>
      </c>
      <c r="C12" s="378">
        <v>16.465</v>
      </c>
      <c r="D12" s="378">
        <v>16.777999999999999</v>
      </c>
      <c r="E12" s="378">
        <v>11.811</v>
      </c>
      <c r="F12" s="378">
        <v>5.6369999999999996</v>
      </c>
      <c r="G12" s="378">
        <v>14.718999999999999</v>
      </c>
      <c r="H12" s="378">
        <v>16.698</v>
      </c>
      <c r="I12" s="378">
        <v>14.721</v>
      </c>
      <c r="J12" s="377">
        <v>12.974</v>
      </c>
      <c r="K12" s="377">
        <v>12.858000000000001</v>
      </c>
      <c r="L12" s="377">
        <v>13.579000000000001</v>
      </c>
      <c r="M12" s="377">
        <v>9.3510000000000009</v>
      </c>
      <c r="N12" s="491">
        <f t="shared" si="0"/>
        <v>182.09700000000001</v>
      </c>
    </row>
    <row r="13" spans="1:14" x14ac:dyDescent="0.2">
      <c r="A13" s="376" t="s">
        <v>102</v>
      </c>
      <c r="B13" s="378">
        <v>2.77</v>
      </c>
      <c r="C13" s="378">
        <v>4.4980000000000002</v>
      </c>
      <c r="D13" s="378">
        <v>4.9000000000000004</v>
      </c>
      <c r="E13" s="378">
        <v>4.3360000000000003</v>
      </c>
      <c r="F13" s="378">
        <v>3.274</v>
      </c>
      <c r="G13" s="378">
        <v>2.6120000000000001</v>
      </c>
      <c r="H13" s="378">
        <v>1.468</v>
      </c>
      <c r="I13" s="378">
        <v>2.7629999999999999</v>
      </c>
      <c r="J13" s="377">
        <v>2.5649999999999999</v>
      </c>
      <c r="K13" s="377">
        <v>2.294</v>
      </c>
      <c r="L13" s="377">
        <v>2.6520000000000001</v>
      </c>
      <c r="M13" s="377">
        <v>1.591</v>
      </c>
      <c r="N13" s="491">
        <f t="shared" si="0"/>
        <v>35.723000000000006</v>
      </c>
    </row>
    <row r="14" spans="1:14" x14ac:dyDescent="0.2">
      <c r="A14" s="376" t="s">
        <v>74</v>
      </c>
      <c r="B14" s="378">
        <v>194.77699999999999</v>
      </c>
      <c r="C14" s="378">
        <v>30.254999999999999</v>
      </c>
      <c r="D14" s="378">
        <v>18.829999999999998</v>
      </c>
      <c r="E14" s="378">
        <v>73.994</v>
      </c>
      <c r="F14" s="378">
        <v>192.608</v>
      </c>
      <c r="G14" s="378">
        <v>44.277999999999999</v>
      </c>
      <c r="H14" s="378">
        <v>14.856</v>
      </c>
      <c r="I14" s="378">
        <v>16.62</v>
      </c>
      <c r="J14" s="377">
        <v>17.291</v>
      </c>
      <c r="K14" s="377">
        <v>11.814</v>
      </c>
      <c r="L14" s="377">
        <v>23.891999999999999</v>
      </c>
      <c r="M14" s="377">
        <v>19.940999999999999</v>
      </c>
      <c r="N14" s="491">
        <f t="shared" si="0"/>
        <v>659.15600000000006</v>
      </c>
    </row>
    <row r="15" spans="1:14" x14ac:dyDescent="0.2">
      <c r="A15" s="376" t="s">
        <v>114</v>
      </c>
      <c r="B15" s="378">
        <v>-11.451000000000001</v>
      </c>
      <c r="C15" s="378">
        <v>72.096000000000004</v>
      </c>
      <c r="D15" s="378">
        <v>20.986999999999998</v>
      </c>
      <c r="E15" s="378">
        <v>22.95</v>
      </c>
      <c r="F15" s="378">
        <v>37.552999999999997</v>
      </c>
      <c r="G15" s="378">
        <v>23.856999999999999</v>
      </c>
      <c r="H15" s="378">
        <v>15.933999999999999</v>
      </c>
      <c r="I15" s="378">
        <v>29.132000000000001</v>
      </c>
      <c r="J15" s="377">
        <v>20.797999999999998</v>
      </c>
      <c r="K15" s="377">
        <v>21.010999999999999</v>
      </c>
      <c r="L15" s="377">
        <v>103.054</v>
      </c>
      <c r="M15" s="377">
        <v>112.883</v>
      </c>
      <c r="N15" s="491">
        <f t="shared" si="0"/>
        <v>468.80399999999997</v>
      </c>
    </row>
    <row r="16" spans="1:14" x14ac:dyDescent="0.2">
      <c r="A16" s="376" t="s">
        <v>73</v>
      </c>
      <c r="B16" s="378">
        <v>19.809999999999999</v>
      </c>
      <c r="C16" s="378">
        <v>68.070999999999998</v>
      </c>
      <c r="D16" s="378">
        <v>46.796999999999997</v>
      </c>
      <c r="E16" s="378">
        <v>27.451000000000001</v>
      </c>
      <c r="F16" s="378">
        <v>44.140999999999998</v>
      </c>
      <c r="G16" s="378">
        <v>54.646999999999998</v>
      </c>
      <c r="H16" s="378">
        <v>100.11</v>
      </c>
      <c r="I16" s="378">
        <v>-56.845999999999997</v>
      </c>
      <c r="J16" s="377">
        <v>32.493000000000002</v>
      </c>
      <c r="K16" s="377">
        <v>30.216000000000001</v>
      </c>
      <c r="L16" s="377">
        <v>29.58</v>
      </c>
      <c r="M16" s="377">
        <v>29.481000000000002</v>
      </c>
      <c r="N16" s="491">
        <f t="shared" si="0"/>
        <v>425.95099999999996</v>
      </c>
    </row>
    <row r="17" spans="1:15" x14ac:dyDescent="0.2">
      <c r="A17" s="376" t="s">
        <v>221</v>
      </c>
      <c r="B17" s="378">
        <v>1.764</v>
      </c>
      <c r="C17" s="378">
        <v>-1.169</v>
      </c>
      <c r="D17" s="378">
        <v>19.312999999999999</v>
      </c>
      <c r="E17" s="378">
        <v>2.8959999999999999</v>
      </c>
      <c r="F17" s="378">
        <v>0</v>
      </c>
      <c r="G17" s="378">
        <v>0</v>
      </c>
      <c r="H17" s="378">
        <v>0</v>
      </c>
      <c r="I17" s="378">
        <v>0</v>
      </c>
      <c r="J17" s="377">
        <v>0</v>
      </c>
      <c r="K17" s="377">
        <v>0</v>
      </c>
      <c r="L17" s="377">
        <v>0</v>
      </c>
      <c r="M17" s="377">
        <v>0</v>
      </c>
      <c r="N17" s="491">
        <f t="shared" si="0"/>
        <v>22.803999999999998</v>
      </c>
    </row>
    <row r="18" spans="1:15" ht="14.25" x14ac:dyDescent="0.2">
      <c r="A18" s="376" t="s">
        <v>379</v>
      </c>
      <c r="B18" s="378">
        <v>-29.657</v>
      </c>
      <c r="C18" s="378">
        <v>8.1950000000000003</v>
      </c>
      <c r="D18" s="378">
        <v>25.041</v>
      </c>
      <c r="E18" s="378">
        <v>1.198</v>
      </c>
      <c r="F18" s="378">
        <v>5.9459999999999997</v>
      </c>
      <c r="G18" s="378">
        <v>27.731999999999999</v>
      </c>
      <c r="H18" s="378">
        <v>7.51</v>
      </c>
      <c r="I18" s="378">
        <v>5.4880000000000004</v>
      </c>
      <c r="J18" s="377">
        <v>18.05</v>
      </c>
      <c r="K18" s="377">
        <v>45.031999999999996</v>
      </c>
      <c r="L18" s="377">
        <v>1010.764</v>
      </c>
      <c r="M18" s="377">
        <v>-399.79300000000001</v>
      </c>
      <c r="N18" s="491">
        <f t="shared" si="0"/>
        <v>725.50599999999997</v>
      </c>
    </row>
    <row r="19" spans="1:15" x14ac:dyDescent="0.2">
      <c r="A19" s="376" t="s">
        <v>145</v>
      </c>
      <c r="B19" s="378">
        <v>41.363</v>
      </c>
      <c r="C19" s="378">
        <v>68.745000000000005</v>
      </c>
      <c r="D19" s="378">
        <v>60.95</v>
      </c>
      <c r="E19" s="378">
        <v>55.856000000000002</v>
      </c>
      <c r="F19" s="378">
        <v>79.56</v>
      </c>
      <c r="G19" s="378">
        <v>67.328999999999994</v>
      </c>
      <c r="H19" s="378">
        <v>59.320999999999998</v>
      </c>
      <c r="I19" s="378">
        <v>62.139000000000003</v>
      </c>
      <c r="J19" s="377">
        <v>56.94</v>
      </c>
      <c r="K19" s="377">
        <v>59.546999999999997</v>
      </c>
      <c r="L19" s="377">
        <v>60.07</v>
      </c>
      <c r="M19" s="377">
        <v>41.546999999999997</v>
      </c>
      <c r="N19" s="491">
        <f t="shared" si="0"/>
        <v>713.36700000000008</v>
      </c>
    </row>
    <row r="20" spans="1:15" x14ac:dyDescent="0.2">
      <c r="A20" s="376" t="s">
        <v>144</v>
      </c>
      <c r="B20" s="378">
        <v>7.8460000000000001</v>
      </c>
      <c r="C20" s="378">
        <v>76.084000000000003</v>
      </c>
      <c r="D20" s="378">
        <v>216.684</v>
      </c>
      <c r="E20" s="378">
        <v>13.343</v>
      </c>
      <c r="F20" s="378">
        <v>25.600999999999999</v>
      </c>
      <c r="G20" s="378">
        <v>284.13299999999998</v>
      </c>
      <c r="H20" s="378">
        <v>18.64</v>
      </c>
      <c r="I20" s="378">
        <v>146.52699999999999</v>
      </c>
      <c r="J20" s="377">
        <v>215.429</v>
      </c>
      <c r="K20" s="377">
        <v>44.863</v>
      </c>
      <c r="L20" s="377">
        <v>138.30500000000001</v>
      </c>
      <c r="M20" s="377">
        <v>269.33999999999997</v>
      </c>
      <c r="N20" s="491">
        <f t="shared" si="0"/>
        <v>1456.7949999999998</v>
      </c>
    </row>
    <row r="21" spans="1:15" x14ac:dyDescent="0.2">
      <c r="A21" s="376" t="s">
        <v>75</v>
      </c>
      <c r="B21" s="378">
        <v>4.5060000000000002</v>
      </c>
      <c r="C21" s="378">
        <v>5.2060000000000004</v>
      </c>
      <c r="D21" s="378">
        <v>5.5670000000000002</v>
      </c>
      <c r="E21" s="378">
        <v>5.1920000000000002</v>
      </c>
      <c r="F21" s="378">
        <v>5.6559999999999997</v>
      </c>
      <c r="G21" s="378">
        <v>5.375</v>
      </c>
      <c r="H21" s="378">
        <v>4.59</v>
      </c>
      <c r="I21" s="378">
        <v>6.0670000000000002</v>
      </c>
      <c r="J21" s="377">
        <v>4.7679999999999998</v>
      </c>
      <c r="K21" s="377">
        <v>4.5579999999999998</v>
      </c>
      <c r="L21" s="377">
        <v>5.5469999999999997</v>
      </c>
      <c r="M21" s="377">
        <v>5.4850000000000003</v>
      </c>
      <c r="N21" s="491">
        <f t="shared" si="0"/>
        <v>62.516999999999996</v>
      </c>
    </row>
    <row r="22" spans="1:15" x14ac:dyDescent="0.2">
      <c r="A22" s="376" t="s">
        <v>167</v>
      </c>
      <c r="B22" s="378">
        <v>9.3119999999999994</v>
      </c>
      <c r="C22" s="378">
        <v>8.98</v>
      </c>
      <c r="D22" s="378">
        <v>12.526</v>
      </c>
      <c r="E22" s="378">
        <v>10.706</v>
      </c>
      <c r="F22" s="378">
        <v>13.349</v>
      </c>
      <c r="G22" s="378">
        <v>13.3</v>
      </c>
      <c r="H22" s="378">
        <v>12.962</v>
      </c>
      <c r="I22" s="378">
        <v>6.8970000000000002</v>
      </c>
      <c r="J22" s="377">
        <v>16.853000000000002</v>
      </c>
      <c r="K22" s="377">
        <v>17.577000000000002</v>
      </c>
      <c r="L22" s="377">
        <v>16.789000000000001</v>
      </c>
      <c r="M22" s="377">
        <v>13.404</v>
      </c>
      <c r="N22" s="491">
        <f t="shared" si="0"/>
        <v>152.65500000000003</v>
      </c>
    </row>
    <row r="23" spans="1:15" x14ac:dyDescent="0.2">
      <c r="A23" s="376" t="s">
        <v>136</v>
      </c>
      <c r="B23" s="378">
        <v>11.196999999999999</v>
      </c>
      <c r="C23" s="378">
        <v>34.65</v>
      </c>
      <c r="D23" s="378">
        <v>33.686999999999998</v>
      </c>
      <c r="E23" s="378">
        <v>32.941000000000003</v>
      </c>
      <c r="F23" s="378">
        <v>28.215</v>
      </c>
      <c r="G23" s="378">
        <v>49.823999999999998</v>
      </c>
      <c r="H23" s="378">
        <v>126.327</v>
      </c>
      <c r="I23" s="378">
        <v>28.382999999999999</v>
      </c>
      <c r="J23" s="377">
        <v>25.922999999999998</v>
      </c>
      <c r="K23" s="377">
        <v>29.716000000000001</v>
      </c>
      <c r="L23" s="377">
        <v>26.777999999999999</v>
      </c>
      <c r="M23" s="377">
        <v>26.489000000000001</v>
      </c>
      <c r="N23" s="491">
        <f>SUM(B23:M23)</f>
        <v>454.13</v>
      </c>
    </row>
    <row r="24" spans="1:15" x14ac:dyDescent="0.2">
      <c r="A24" s="376" t="s">
        <v>137</v>
      </c>
      <c r="B24" s="378">
        <v>2.577</v>
      </c>
      <c r="C24" s="378">
        <v>11.528</v>
      </c>
      <c r="D24" s="378">
        <v>5.1760000000000002</v>
      </c>
      <c r="E24" s="378">
        <v>4.8079999999999998</v>
      </c>
      <c r="F24" s="378">
        <v>4.7889999999999997</v>
      </c>
      <c r="G24" s="378">
        <v>5.9390000000000001</v>
      </c>
      <c r="H24" s="378">
        <v>7.556</v>
      </c>
      <c r="I24" s="378">
        <v>8.5440000000000005</v>
      </c>
      <c r="J24" s="377">
        <v>21.411999999999999</v>
      </c>
      <c r="K24" s="377">
        <v>5.5090000000000003</v>
      </c>
      <c r="L24" s="377">
        <v>-9.2370000000000001</v>
      </c>
      <c r="M24" s="377">
        <v>4.9260000000000002</v>
      </c>
      <c r="N24" s="491">
        <f t="shared" si="0"/>
        <v>73.527000000000015</v>
      </c>
    </row>
    <row r="25" spans="1:15" x14ac:dyDescent="0.2">
      <c r="A25" s="376" t="s">
        <v>250</v>
      </c>
      <c r="B25" s="378">
        <v>0.45500000000000002</v>
      </c>
      <c r="C25" s="378">
        <v>1.6180000000000001</v>
      </c>
      <c r="D25" s="378">
        <v>1.097</v>
      </c>
      <c r="E25" s="378">
        <v>1.0069999999999999</v>
      </c>
      <c r="F25" s="378">
        <v>1.24</v>
      </c>
      <c r="G25" s="378">
        <v>1.4019999999999999</v>
      </c>
      <c r="H25" s="378">
        <v>0.96099999999999997</v>
      </c>
      <c r="I25" s="378">
        <v>1.512</v>
      </c>
      <c r="J25" s="377">
        <v>1.21</v>
      </c>
      <c r="K25" s="377">
        <v>1.3979999999999999</v>
      </c>
      <c r="L25" s="377">
        <v>1.016</v>
      </c>
      <c r="M25" s="377">
        <v>1.292</v>
      </c>
      <c r="N25" s="491">
        <f t="shared" si="0"/>
        <v>14.207999999999998</v>
      </c>
    </row>
    <row r="26" spans="1:15" x14ac:dyDescent="0.2">
      <c r="A26" s="376" t="s">
        <v>139</v>
      </c>
      <c r="B26" s="378">
        <v>26.869</v>
      </c>
      <c r="C26" s="378">
        <v>48.648000000000003</v>
      </c>
      <c r="D26" s="378">
        <v>49.557000000000002</v>
      </c>
      <c r="E26" s="378">
        <v>76.147000000000006</v>
      </c>
      <c r="F26" s="378">
        <v>58.966999999999999</v>
      </c>
      <c r="G26" s="378">
        <v>72.941000000000003</v>
      </c>
      <c r="H26" s="378">
        <v>30.44</v>
      </c>
      <c r="I26" s="378">
        <v>44.737000000000002</v>
      </c>
      <c r="J26" s="377">
        <v>40.594000000000001</v>
      </c>
      <c r="K26" s="377">
        <v>43.421999999999997</v>
      </c>
      <c r="L26" s="377">
        <v>75.227000000000004</v>
      </c>
      <c r="M26" s="377">
        <v>231.21100000000001</v>
      </c>
      <c r="N26" s="491">
        <f t="shared" si="0"/>
        <v>798.76</v>
      </c>
    </row>
    <row r="27" spans="1:15" x14ac:dyDescent="0.2">
      <c r="A27" s="376" t="s">
        <v>138</v>
      </c>
      <c r="B27" s="378">
        <v>-11.792</v>
      </c>
      <c r="C27" s="378">
        <v>-86.561999999999998</v>
      </c>
      <c r="D27" s="378">
        <v>341.06099999999998</v>
      </c>
      <c r="E27" s="378">
        <v>324.11599999999999</v>
      </c>
      <c r="F27" s="378">
        <v>29.545999999999999</v>
      </c>
      <c r="G27" s="378">
        <v>-13.872</v>
      </c>
      <c r="H27" s="378">
        <v>33.435000000000002</v>
      </c>
      <c r="I27" s="378">
        <v>37.305999999999997</v>
      </c>
      <c r="J27" s="377">
        <v>334.71100000000001</v>
      </c>
      <c r="K27" s="377">
        <v>124.965</v>
      </c>
      <c r="L27" s="377">
        <v>106.97799999999999</v>
      </c>
      <c r="M27" s="377">
        <v>113.691</v>
      </c>
      <c r="N27" s="491">
        <f t="shared" si="0"/>
        <v>1333.5830000000001</v>
      </c>
    </row>
    <row r="28" spans="1:15" s="379" customFormat="1" x14ac:dyDescent="0.2">
      <c r="A28" s="376" t="s">
        <v>143</v>
      </c>
      <c r="B28" s="378">
        <v>0</v>
      </c>
      <c r="C28" s="378">
        <v>0</v>
      </c>
      <c r="D28" s="378">
        <v>0</v>
      </c>
      <c r="E28" s="378">
        <v>0</v>
      </c>
      <c r="F28" s="378">
        <v>0</v>
      </c>
      <c r="G28" s="378">
        <v>0</v>
      </c>
      <c r="H28" s="378">
        <v>0</v>
      </c>
      <c r="I28" s="378">
        <v>0</v>
      </c>
      <c r="J28" s="377">
        <v>0</v>
      </c>
      <c r="K28" s="377">
        <v>0</v>
      </c>
      <c r="L28" s="377">
        <v>0</v>
      </c>
      <c r="M28" s="377">
        <v>0</v>
      </c>
      <c r="N28" s="491">
        <f t="shared" si="0"/>
        <v>0</v>
      </c>
      <c r="O28" s="362"/>
    </row>
    <row r="29" spans="1:15" s="379" customFormat="1" x14ac:dyDescent="0.2">
      <c r="A29" s="376" t="s">
        <v>168</v>
      </c>
      <c r="B29" s="378">
        <v>0</v>
      </c>
      <c r="C29" s="378">
        <v>0</v>
      </c>
      <c r="D29" s="378">
        <v>0</v>
      </c>
      <c r="E29" s="378">
        <v>0</v>
      </c>
      <c r="F29" s="378">
        <v>0</v>
      </c>
      <c r="G29" s="378">
        <v>0</v>
      </c>
      <c r="H29" s="378">
        <v>0</v>
      </c>
      <c r="I29" s="378">
        <v>0</v>
      </c>
      <c r="J29" s="377">
        <v>0</v>
      </c>
      <c r="K29" s="377">
        <v>0</v>
      </c>
      <c r="L29" s="377">
        <v>0</v>
      </c>
      <c r="M29" s="377">
        <v>0</v>
      </c>
      <c r="N29" s="491">
        <f t="shared" si="0"/>
        <v>0</v>
      </c>
      <c r="O29" s="362"/>
    </row>
    <row r="30" spans="1:15" s="379" customFormat="1" x14ac:dyDescent="0.2">
      <c r="A30" s="376" t="s">
        <v>186</v>
      </c>
      <c r="B30" s="378">
        <v>6.0289999999999999</v>
      </c>
      <c r="C30" s="378">
        <v>9.5</v>
      </c>
      <c r="D30" s="378">
        <v>209.584</v>
      </c>
      <c r="E30" s="378">
        <v>59.978000000000002</v>
      </c>
      <c r="F30" s="378">
        <v>75.701999999999998</v>
      </c>
      <c r="G30" s="378">
        <v>57.273000000000003</v>
      </c>
      <c r="H30" s="378">
        <v>56.140999999999998</v>
      </c>
      <c r="I30" s="378">
        <v>65.150000000000006</v>
      </c>
      <c r="J30" s="377">
        <v>8.3249999999999993</v>
      </c>
      <c r="K30" s="377">
        <v>59.225999999999999</v>
      </c>
      <c r="L30" s="377">
        <v>129.15600000000001</v>
      </c>
      <c r="M30" s="377">
        <v>-10.948</v>
      </c>
      <c r="N30" s="491">
        <f t="shared" si="0"/>
        <v>725.1160000000001</v>
      </c>
      <c r="O30" s="362"/>
    </row>
    <row r="31" spans="1:15" s="379" customFormat="1" ht="14.25" x14ac:dyDescent="0.2">
      <c r="A31" s="376" t="s">
        <v>251</v>
      </c>
      <c r="B31" s="557">
        <v>4.1000000000000002E-2</v>
      </c>
      <c r="C31" s="378">
        <v>0.14599999999999999</v>
      </c>
      <c r="D31" s="378">
        <v>9.5000000000000001E-2</v>
      </c>
      <c r="E31" s="378">
        <v>9.2999999999999999E-2</v>
      </c>
      <c r="F31" s="378">
        <v>9.2999999999999999E-2</v>
      </c>
      <c r="G31" s="378">
        <v>0.1</v>
      </c>
      <c r="H31" s="378">
        <v>9.2999999999999999E-2</v>
      </c>
      <c r="I31" s="378">
        <v>9.4E-2</v>
      </c>
      <c r="J31" s="377">
        <v>7.2999999999999995E-2</v>
      </c>
      <c r="K31" s="377">
        <v>7.2999999999999995E-2</v>
      </c>
      <c r="L31" s="377">
        <v>7.2999999999999995E-2</v>
      </c>
      <c r="M31" s="377">
        <v>7.2999999999999995E-2</v>
      </c>
      <c r="N31" s="491">
        <f t="shared" si="0"/>
        <v>1.0469999999999997</v>
      </c>
      <c r="O31" s="362"/>
    </row>
    <row r="32" spans="1:15" s="379" customFormat="1" x14ac:dyDescent="0.2">
      <c r="A32" s="376" t="s">
        <v>213</v>
      </c>
      <c r="B32" s="378">
        <v>0</v>
      </c>
      <c r="C32" s="378">
        <v>0</v>
      </c>
      <c r="D32" s="378">
        <v>0</v>
      </c>
      <c r="E32" s="378">
        <v>0.316</v>
      </c>
      <c r="F32" s="378">
        <v>0.47299999999999998</v>
      </c>
      <c r="G32" s="378">
        <v>0.36599999999999999</v>
      </c>
      <c r="H32" s="378">
        <v>0.39500000000000002</v>
      </c>
      <c r="I32" s="378">
        <v>0.44800000000000001</v>
      </c>
      <c r="J32" s="377">
        <v>0.38200000000000001</v>
      </c>
      <c r="K32" s="377">
        <v>0.38600000000000001</v>
      </c>
      <c r="L32" s="377">
        <v>0.35199999999999998</v>
      </c>
      <c r="M32" s="377">
        <v>0.38200000000000001</v>
      </c>
      <c r="N32" s="491">
        <f t="shared" si="0"/>
        <v>3.5</v>
      </c>
      <c r="O32" s="362"/>
    </row>
    <row r="33" spans="1:15" s="379" customFormat="1" x14ac:dyDescent="0.2">
      <c r="A33" s="376" t="s">
        <v>187</v>
      </c>
      <c r="B33" s="378">
        <v>0</v>
      </c>
      <c r="C33" s="378">
        <v>3.5550000000000002</v>
      </c>
      <c r="D33" s="378">
        <v>-0.6</v>
      </c>
      <c r="E33" s="378">
        <v>0.55000000000000004</v>
      </c>
      <c r="F33" s="378">
        <v>2.1269999999999998</v>
      </c>
      <c r="G33" s="378">
        <v>1.532</v>
      </c>
      <c r="H33" s="378">
        <v>1.7529999999999999</v>
      </c>
      <c r="I33" s="557">
        <v>2.7E-2</v>
      </c>
      <c r="J33" s="377">
        <v>1.5109999999999999</v>
      </c>
      <c r="K33" s="377">
        <v>1.968</v>
      </c>
      <c r="L33" s="377">
        <v>1.718</v>
      </c>
      <c r="M33" s="377">
        <v>1.7010000000000001</v>
      </c>
      <c r="N33" s="491">
        <f t="shared" si="0"/>
        <v>15.841999999999999</v>
      </c>
      <c r="O33" s="362"/>
    </row>
    <row r="34" spans="1:15" s="379" customFormat="1" x14ac:dyDescent="0.2">
      <c r="A34" s="376" t="s">
        <v>229</v>
      </c>
      <c r="B34" s="378">
        <v>0</v>
      </c>
      <c r="C34" s="378">
        <v>0</v>
      </c>
      <c r="D34" s="378">
        <v>0</v>
      </c>
      <c r="E34" s="378">
        <v>0</v>
      </c>
      <c r="F34" s="378">
        <v>0</v>
      </c>
      <c r="G34" s="378">
        <v>0</v>
      </c>
      <c r="H34" s="378">
        <v>0.60299999999999998</v>
      </c>
      <c r="I34" s="378">
        <v>1.347</v>
      </c>
      <c r="J34" s="377">
        <v>0.34100000000000003</v>
      </c>
      <c r="K34" s="377">
        <v>0.46600000000000003</v>
      </c>
      <c r="L34" s="377">
        <v>0.41399999999999998</v>
      </c>
      <c r="M34" s="377">
        <v>0.372</v>
      </c>
      <c r="N34" s="491">
        <f t="shared" si="0"/>
        <v>3.5430000000000001</v>
      </c>
      <c r="O34" s="362"/>
    </row>
    <row r="35" spans="1:15" s="379" customFormat="1" x14ac:dyDescent="0.2">
      <c r="A35" s="376" t="s">
        <v>190</v>
      </c>
      <c r="B35" s="378">
        <v>0</v>
      </c>
      <c r="C35" s="378">
        <v>0</v>
      </c>
      <c r="D35" s="378">
        <v>0</v>
      </c>
      <c r="E35" s="378">
        <v>0</v>
      </c>
      <c r="F35" s="378">
        <v>0</v>
      </c>
      <c r="G35" s="378">
        <v>0</v>
      </c>
      <c r="H35" s="378">
        <v>0</v>
      </c>
      <c r="I35" s="378">
        <v>0</v>
      </c>
      <c r="J35" s="377">
        <v>0</v>
      </c>
      <c r="K35" s="377">
        <v>0</v>
      </c>
      <c r="L35" s="377">
        <v>0</v>
      </c>
      <c r="M35" s="377">
        <v>0</v>
      </c>
      <c r="N35" s="491">
        <f t="shared" si="0"/>
        <v>0</v>
      </c>
      <c r="O35" s="362"/>
    </row>
    <row r="36" spans="1:15" s="379" customFormat="1" x14ac:dyDescent="0.2">
      <c r="A36" s="376"/>
      <c r="B36" s="377"/>
      <c r="C36" s="377"/>
      <c r="D36" s="377"/>
      <c r="E36" s="377"/>
      <c r="F36" s="377"/>
      <c r="G36" s="377"/>
      <c r="H36" s="380"/>
      <c r="I36" s="380"/>
      <c r="J36" s="380"/>
      <c r="K36" s="380"/>
      <c r="L36" s="381"/>
      <c r="M36" s="380"/>
      <c r="N36" s="491" t="s">
        <v>13</v>
      </c>
      <c r="O36" s="362"/>
    </row>
    <row r="37" spans="1:15" s="379" customFormat="1" x14ac:dyDescent="0.2">
      <c r="A37" s="376"/>
      <c r="B37" s="377"/>
      <c r="C37" s="377"/>
      <c r="D37" s="377"/>
      <c r="E37" s="377"/>
      <c r="F37" s="377"/>
      <c r="G37" s="377"/>
      <c r="H37" s="380"/>
      <c r="I37" s="380"/>
      <c r="J37" s="380"/>
      <c r="K37" s="380"/>
      <c r="L37" s="381"/>
      <c r="M37" s="380"/>
      <c r="N37" s="491"/>
      <c r="O37" s="362"/>
    </row>
    <row r="38" spans="1:15" x14ac:dyDescent="0.2">
      <c r="A38" s="382" t="s">
        <v>76</v>
      </c>
      <c r="B38" s="383">
        <f t="shared" ref="B38:N38" si="1">SUM(B9:B37)</f>
        <v>318.43599999999992</v>
      </c>
      <c r="C38" s="383">
        <f t="shared" si="1"/>
        <v>382.33200000000005</v>
      </c>
      <c r="D38" s="383">
        <f t="shared" si="1"/>
        <v>1091.4240000000002</v>
      </c>
      <c r="E38" s="383">
        <f t="shared" si="1"/>
        <v>732.49099999999987</v>
      </c>
      <c r="F38" s="383">
        <f t="shared" si="1"/>
        <v>618.26899999999989</v>
      </c>
      <c r="G38" s="383">
        <f t="shared" si="1"/>
        <v>717.13800000000003</v>
      </c>
      <c r="H38" s="383">
        <f t="shared" si="1"/>
        <v>519.9849999999999</v>
      </c>
      <c r="I38" s="383">
        <f t="shared" si="1"/>
        <v>425.18599999999992</v>
      </c>
      <c r="J38" s="383">
        <f t="shared" si="1"/>
        <v>835.7919999999998</v>
      </c>
      <c r="K38" s="383">
        <f t="shared" si="1"/>
        <v>520.64699999999993</v>
      </c>
      <c r="L38" s="383">
        <f t="shared" si="1"/>
        <v>1740.3490000000004</v>
      </c>
      <c r="M38" s="383">
        <f t="shared" si="1"/>
        <v>475.46199999999999</v>
      </c>
      <c r="N38" s="492">
        <f t="shared" si="1"/>
        <v>8377.5110000000004</v>
      </c>
    </row>
    <row r="39" spans="1:15" ht="13.5" customHeight="1" x14ac:dyDescent="0.2">
      <c r="A39" s="376"/>
      <c r="B39" s="377"/>
      <c r="C39" s="377"/>
      <c r="D39" s="377"/>
      <c r="E39" s="377"/>
      <c r="F39" s="377"/>
      <c r="G39" s="377"/>
      <c r="H39" s="377"/>
      <c r="I39" s="377"/>
      <c r="J39" s="377"/>
      <c r="K39" s="377"/>
      <c r="L39" s="377"/>
      <c r="M39" s="377"/>
      <c r="N39" s="491"/>
      <c r="O39" s="377"/>
    </row>
    <row r="40" spans="1:15" x14ac:dyDescent="0.2">
      <c r="A40" s="375" t="s">
        <v>77</v>
      </c>
      <c r="B40" s="377"/>
      <c r="C40" s="377"/>
      <c r="D40" s="377"/>
      <c r="E40" s="377"/>
      <c r="F40" s="377"/>
      <c r="G40" s="377"/>
      <c r="H40" s="380"/>
      <c r="I40" s="380"/>
      <c r="J40" s="380"/>
      <c r="K40" s="380"/>
      <c r="L40" s="380"/>
      <c r="M40" s="380"/>
      <c r="N40" s="491"/>
    </row>
    <row r="41" spans="1:15" x14ac:dyDescent="0.2">
      <c r="A41" s="376" t="s">
        <v>72</v>
      </c>
      <c r="B41" s="377">
        <v>0</v>
      </c>
      <c r="C41" s="377">
        <v>0</v>
      </c>
      <c r="D41" s="377">
        <v>0</v>
      </c>
      <c r="E41" s="377">
        <v>0</v>
      </c>
      <c r="F41" s="377">
        <v>0</v>
      </c>
      <c r="G41" s="377">
        <v>0</v>
      </c>
      <c r="H41" s="380">
        <v>0</v>
      </c>
      <c r="I41" s="380">
        <v>0</v>
      </c>
      <c r="J41" s="380">
        <v>0</v>
      </c>
      <c r="K41" s="380">
        <v>0</v>
      </c>
      <c r="L41" s="380">
        <v>0</v>
      </c>
      <c r="M41" s="380">
        <v>0</v>
      </c>
      <c r="N41" s="491">
        <f>B41+C41+D41+E41+F41+G41+H41+I41+J41+K41+L41+M41</f>
        <v>0</v>
      </c>
    </row>
    <row r="42" spans="1:15" x14ac:dyDescent="0.2">
      <c r="A42" s="376" t="s">
        <v>78</v>
      </c>
      <c r="B42" s="377">
        <v>0</v>
      </c>
      <c r="C42" s="377">
        <v>0</v>
      </c>
      <c r="D42" s="377">
        <v>0</v>
      </c>
      <c r="E42" s="377">
        <v>0</v>
      </c>
      <c r="F42" s="377">
        <v>0</v>
      </c>
      <c r="G42" s="377">
        <v>0</v>
      </c>
      <c r="H42" s="380">
        <v>0</v>
      </c>
      <c r="I42" s="380">
        <v>0</v>
      </c>
      <c r="J42" s="380">
        <v>0</v>
      </c>
      <c r="K42" s="380">
        <v>0</v>
      </c>
      <c r="L42" s="380">
        <v>0</v>
      </c>
      <c r="M42" s="380">
        <v>0</v>
      </c>
      <c r="N42" s="491">
        <f>B42+C42+D42+E42+F42+G42+H42+I42+J42+K42+L42+M42</f>
        <v>0</v>
      </c>
    </row>
    <row r="43" spans="1:15" x14ac:dyDescent="0.2">
      <c r="A43" s="382" t="s">
        <v>79</v>
      </c>
      <c r="B43" s="384">
        <f t="shared" ref="B43:I43" si="2">SUM(B41:B42)</f>
        <v>0</v>
      </c>
      <c r="C43" s="384">
        <f t="shared" si="2"/>
        <v>0</v>
      </c>
      <c r="D43" s="384">
        <f t="shared" si="2"/>
        <v>0</v>
      </c>
      <c r="E43" s="384">
        <f t="shared" si="2"/>
        <v>0</v>
      </c>
      <c r="F43" s="384">
        <f t="shared" si="2"/>
        <v>0</v>
      </c>
      <c r="G43" s="384">
        <f t="shared" si="2"/>
        <v>0</v>
      </c>
      <c r="H43" s="384">
        <f t="shared" si="2"/>
        <v>0</v>
      </c>
      <c r="I43" s="384">
        <f t="shared" si="2"/>
        <v>0</v>
      </c>
      <c r="J43" s="384">
        <v>0</v>
      </c>
      <c r="K43" s="384">
        <f>SUM(K41:K42)</f>
        <v>0</v>
      </c>
      <c r="L43" s="384">
        <f>SUM(L41:L42)</f>
        <v>0</v>
      </c>
      <c r="M43" s="384">
        <f>SUM(M41:M42)</f>
        <v>0</v>
      </c>
      <c r="N43" s="493">
        <f>B43+C43+D43+E43+F43+G43+H43+I43+J43+K43+L43+M43</f>
        <v>0</v>
      </c>
    </row>
    <row r="44" spans="1:15" x14ac:dyDescent="0.2">
      <c r="A44" s="376" t="s">
        <v>13</v>
      </c>
      <c r="B44" s="377"/>
      <c r="C44" s="377"/>
      <c r="D44" s="377"/>
      <c r="E44" s="377"/>
      <c r="F44" s="377"/>
      <c r="G44" s="377"/>
      <c r="H44" s="377"/>
      <c r="I44" s="377"/>
      <c r="K44" s="377"/>
      <c r="L44" s="377"/>
      <c r="M44" s="377"/>
      <c r="N44" s="491"/>
    </row>
    <row r="45" spans="1:15" x14ac:dyDescent="0.2">
      <c r="A45" s="375" t="s">
        <v>80</v>
      </c>
      <c r="B45" s="377"/>
      <c r="C45" s="377"/>
      <c r="D45" s="377"/>
      <c r="E45" s="377"/>
      <c r="F45" s="377"/>
      <c r="H45" s="377"/>
      <c r="I45" s="377"/>
      <c r="K45" s="385"/>
      <c r="L45" s="377"/>
      <c r="M45" s="377"/>
      <c r="N45" s="491" t="s">
        <v>13</v>
      </c>
    </row>
    <row r="46" spans="1:15" x14ac:dyDescent="0.2">
      <c r="A46" s="376" t="s">
        <v>194</v>
      </c>
      <c r="B46" s="377">
        <v>0</v>
      </c>
      <c r="C46" s="377">
        <v>0</v>
      </c>
      <c r="D46" s="377">
        <v>26</v>
      </c>
      <c r="E46" s="386">
        <v>0</v>
      </c>
      <c r="F46" s="386">
        <v>0</v>
      </c>
      <c r="G46" s="386">
        <v>0</v>
      </c>
      <c r="H46" s="386">
        <v>10.419</v>
      </c>
      <c r="I46" s="386">
        <v>0</v>
      </c>
      <c r="J46" s="386">
        <v>0</v>
      </c>
      <c r="K46" s="386">
        <v>0</v>
      </c>
      <c r="L46" s="386">
        <v>0</v>
      </c>
      <c r="M46" s="386">
        <v>0</v>
      </c>
      <c r="N46" s="491">
        <f>B46+C46+D46+E46+F46+G46+H46+I46+J46+K46+L46+M46</f>
        <v>36.418999999999997</v>
      </c>
    </row>
    <row r="47" spans="1:15" x14ac:dyDescent="0.2">
      <c r="A47" s="376" t="s">
        <v>195</v>
      </c>
      <c r="B47" s="377">
        <v>76.900000000000006</v>
      </c>
      <c r="C47" s="377">
        <v>73.5</v>
      </c>
      <c r="D47" s="377">
        <v>135.19999999999999</v>
      </c>
      <c r="E47" s="386">
        <v>31.661000000000001</v>
      </c>
      <c r="F47" s="386">
        <v>137.46600000000001</v>
      </c>
      <c r="G47" s="386">
        <v>36.933999999999997</v>
      </c>
      <c r="H47" s="386">
        <v>40.198</v>
      </c>
      <c r="I47" s="386">
        <v>25.634</v>
      </c>
      <c r="J47" s="386">
        <v>23.722999999999999</v>
      </c>
      <c r="K47" s="386">
        <v>80.338999999999999</v>
      </c>
      <c r="L47" s="386">
        <v>-58.887</v>
      </c>
      <c r="M47" s="386">
        <v>124.127</v>
      </c>
      <c r="N47" s="491">
        <f>B47+C47+D47+E47+F47+G47+H47+I47+J47+K47+L47+M47</f>
        <v>726.79500000000007</v>
      </c>
    </row>
    <row r="48" spans="1:15" x14ac:dyDescent="0.2">
      <c r="A48" s="387" t="s">
        <v>81</v>
      </c>
      <c r="B48" s="384">
        <f t="shared" ref="B48:N48" si="3">SUM(B46:B47)</f>
        <v>76.900000000000006</v>
      </c>
      <c r="C48" s="384">
        <f t="shared" si="3"/>
        <v>73.5</v>
      </c>
      <c r="D48" s="384">
        <f t="shared" si="3"/>
        <v>161.19999999999999</v>
      </c>
      <c r="E48" s="384">
        <f t="shared" si="3"/>
        <v>31.661000000000001</v>
      </c>
      <c r="F48" s="384">
        <f t="shared" si="3"/>
        <v>137.46600000000001</v>
      </c>
      <c r="G48" s="384">
        <f t="shared" si="3"/>
        <v>36.933999999999997</v>
      </c>
      <c r="H48" s="384">
        <f t="shared" si="3"/>
        <v>50.617000000000004</v>
      </c>
      <c r="I48" s="384">
        <f t="shared" si="3"/>
        <v>25.634</v>
      </c>
      <c r="J48" s="384">
        <f t="shared" si="3"/>
        <v>23.722999999999999</v>
      </c>
      <c r="K48" s="384">
        <f t="shared" si="3"/>
        <v>80.338999999999999</v>
      </c>
      <c r="L48" s="384">
        <f t="shared" si="3"/>
        <v>-58.887</v>
      </c>
      <c r="M48" s="384">
        <f t="shared" si="3"/>
        <v>124.127</v>
      </c>
      <c r="N48" s="493">
        <f t="shared" si="3"/>
        <v>763.21400000000006</v>
      </c>
    </row>
    <row r="49" spans="1:15" x14ac:dyDescent="0.2">
      <c r="A49" s="513"/>
      <c r="B49" s="377"/>
      <c r="C49" s="377"/>
      <c r="D49" s="377"/>
      <c r="E49" s="377"/>
      <c r="F49" s="377"/>
      <c r="G49" s="377"/>
      <c r="H49" s="377"/>
      <c r="I49" s="377"/>
      <c r="K49" s="377"/>
      <c r="L49" s="377"/>
      <c r="M49" s="377"/>
      <c r="N49" s="491"/>
    </row>
    <row r="50" spans="1:15" s="379" customFormat="1" x14ac:dyDescent="0.2">
      <c r="A50" s="514" t="s">
        <v>67</v>
      </c>
      <c r="B50" s="377"/>
      <c r="C50" s="377"/>
      <c r="D50" s="377"/>
      <c r="E50" s="377"/>
      <c r="F50" s="377"/>
      <c r="G50" s="377"/>
      <c r="H50" s="377"/>
      <c r="I50" s="377"/>
      <c r="J50" s="377"/>
      <c r="K50" s="377"/>
      <c r="L50" s="377"/>
      <c r="M50" s="377"/>
      <c r="N50" s="491"/>
      <c r="O50" s="362"/>
    </row>
    <row r="51" spans="1:15" x14ac:dyDescent="0.2">
      <c r="A51" s="515" t="s">
        <v>82</v>
      </c>
      <c r="B51" s="377">
        <v>0</v>
      </c>
      <c r="C51" s="377">
        <v>1.9</v>
      </c>
      <c r="D51" s="377">
        <v>4</v>
      </c>
      <c r="E51" s="377">
        <v>0</v>
      </c>
      <c r="F51" s="377">
        <v>0</v>
      </c>
      <c r="G51" s="377">
        <v>20.446000000000002</v>
      </c>
      <c r="H51" s="377">
        <v>0</v>
      </c>
      <c r="I51" s="377">
        <v>0</v>
      </c>
      <c r="J51" s="377">
        <v>0</v>
      </c>
      <c r="K51" s="377">
        <v>0</v>
      </c>
      <c r="L51" s="377">
        <v>0</v>
      </c>
      <c r="M51" s="377">
        <v>92.063999999999993</v>
      </c>
      <c r="N51" s="491">
        <f t="shared" ref="N51:N61" si="4">B51+C51+D51+E51+F51+G51+H51+I51+J51+K51+L51+M51</f>
        <v>118.41</v>
      </c>
    </row>
    <row r="52" spans="1:15" x14ac:dyDescent="0.2">
      <c r="A52" s="515" t="s">
        <v>196</v>
      </c>
      <c r="B52" s="377">
        <v>0</v>
      </c>
      <c r="C52" s="377">
        <v>0</v>
      </c>
      <c r="D52" s="377">
        <v>0</v>
      </c>
      <c r="E52" s="377">
        <v>0</v>
      </c>
      <c r="F52" s="377">
        <v>0</v>
      </c>
      <c r="G52" s="377">
        <v>0</v>
      </c>
      <c r="H52" s="377">
        <v>9.9619999999999997</v>
      </c>
      <c r="I52" s="377">
        <v>0.48599999999999999</v>
      </c>
      <c r="J52" s="377">
        <v>104.06</v>
      </c>
      <c r="K52" s="377">
        <v>15.78</v>
      </c>
      <c r="L52" s="377">
        <v>3.2490000000000001</v>
      </c>
      <c r="M52" s="377">
        <v>236.66300000000001</v>
      </c>
      <c r="N52" s="491">
        <f t="shared" si="4"/>
        <v>370.20000000000005</v>
      </c>
    </row>
    <row r="53" spans="1:15" x14ac:dyDescent="0.2">
      <c r="A53" s="515" t="s">
        <v>140</v>
      </c>
      <c r="B53" s="377">
        <v>0</v>
      </c>
      <c r="C53" s="377">
        <v>0</v>
      </c>
      <c r="D53" s="377">
        <v>0</v>
      </c>
      <c r="E53" s="377">
        <v>0</v>
      </c>
      <c r="F53" s="377">
        <v>0</v>
      </c>
      <c r="G53" s="377">
        <v>0</v>
      </c>
      <c r="H53" s="377">
        <v>0</v>
      </c>
      <c r="I53" s="377">
        <v>0</v>
      </c>
      <c r="J53" s="377">
        <v>0</v>
      </c>
      <c r="K53" s="377">
        <v>0</v>
      </c>
      <c r="L53" s="377">
        <v>0</v>
      </c>
      <c r="M53" s="377">
        <v>0</v>
      </c>
      <c r="N53" s="491">
        <f t="shared" si="4"/>
        <v>0</v>
      </c>
    </row>
    <row r="54" spans="1:15" x14ac:dyDescent="0.2">
      <c r="A54" s="515" t="s">
        <v>114</v>
      </c>
      <c r="B54" s="377">
        <v>26.3</v>
      </c>
      <c r="C54" s="377">
        <v>29.9</v>
      </c>
      <c r="D54" s="377">
        <v>92.8</v>
      </c>
      <c r="E54" s="377">
        <v>-14.345000000000001</v>
      </c>
      <c r="F54" s="377">
        <v>32.033000000000001</v>
      </c>
      <c r="G54" s="377">
        <v>117.08499999999999</v>
      </c>
      <c r="H54" s="377">
        <v>8.8699999999999992</v>
      </c>
      <c r="I54" s="377">
        <v>34.905999999999999</v>
      </c>
      <c r="J54" s="377">
        <v>135.25899999999999</v>
      </c>
      <c r="K54" s="377">
        <v>48.853000000000002</v>
      </c>
      <c r="L54" s="377">
        <v>12.994999999999999</v>
      </c>
      <c r="M54" s="377">
        <v>191.03299999999999</v>
      </c>
      <c r="N54" s="491">
        <f t="shared" si="4"/>
        <v>715.68899999999996</v>
      </c>
    </row>
    <row r="55" spans="1:15" x14ac:dyDescent="0.2">
      <c r="A55" s="516" t="s">
        <v>73</v>
      </c>
      <c r="B55" s="377">
        <v>1.3</v>
      </c>
      <c r="C55" s="377">
        <v>1.3</v>
      </c>
      <c r="D55" s="377">
        <v>0</v>
      </c>
      <c r="E55" s="377">
        <v>0</v>
      </c>
      <c r="F55" s="377">
        <v>12.708</v>
      </c>
      <c r="G55" s="377">
        <v>0</v>
      </c>
      <c r="H55" s="377">
        <v>0</v>
      </c>
      <c r="I55" s="377">
        <v>0</v>
      </c>
      <c r="J55" s="377">
        <v>0</v>
      </c>
      <c r="K55" s="377">
        <v>0</v>
      </c>
      <c r="L55" s="377">
        <v>0</v>
      </c>
      <c r="M55" s="377">
        <v>0</v>
      </c>
      <c r="N55" s="491">
        <f t="shared" si="4"/>
        <v>15.308</v>
      </c>
    </row>
    <row r="56" spans="1:15" x14ac:dyDescent="0.2">
      <c r="A56" s="376" t="str">
        <f>A17</f>
        <v>New Construction DR</v>
      </c>
      <c r="B56" s="377">
        <v>0</v>
      </c>
      <c r="C56" s="377">
        <v>0</v>
      </c>
      <c r="D56" s="377">
        <v>0</v>
      </c>
      <c r="E56" s="377">
        <v>0</v>
      </c>
      <c r="F56" s="377">
        <v>0</v>
      </c>
      <c r="G56" s="377">
        <v>0</v>
      </c>
      <c r="H56" s="377">
        <v>0</v>
      </c>
      <c r="I56" s="377">
        <v>0</v>
      </c>
      <c r="J56" s="377">
        <v>0</v>
      </c>
      <c r="K56" s="377">
        <v>0</v>
      </c>
      <c r="L56" s="377">
        <v>0</v>
      </c>
      <c r="M56" s="377">
        <v>0</v>
      </c>
      <c r="N56" s="491">
        <f t="shared" si="4"/>
        <v>0</v>
      </c>
    </row>
    <row r="57" spans="1:15" x14ac:dyDescent="0.2">
      <c r="A57" s="376" t="s">
        <v>136</v>
      </c>
      <c r="B57" s="377">
        <v>0</v>
      </c>
      <c r="C57" s="377">
        <v>0</v>
      </c>
      <c r="D57" s="377">
        <v>0</v>
      </c>
      <c r="E57" s="377">
        <v>0</v>
      </c>
      <c r="F57" s="377">
        <v>0</v>
      </c>
      <c r="G57" s="377">
        <v>0</v>
      </c>
      <c r="H57" s="377">
        <v>0</v>
      </c>
      <c r="I57" s="377">
        <v>0</v>
      </c>
      <c r="J57" s="377">
        <v>0</v>
      </c>
      <c r="K57" s="377">
        <v>0</v>
      </c>
      <c r="L57" s="377">
        <v>0</v>
      </c>
      <c r="M57" s="377">
        <v>0</v>
      </c>
      <c r="N57" s="491">
        <f t="shared" si="4"/>
        <v>0</v>
      </c>
    </row>
    <row r="58" spans="1:15" ht="14.25" x14ac:dyDescent="0.2">
      <c r="A58" s="376" t="s">
        <v>254</v>
      </c>
      <c r="B58" s="377">
        <v>-6.9</v>
      </c>
      <c r="C58" s="377">
        <v>0</v>
      </c>
      <c r="D58" s="377">
        <v>0</v>
      </c>
      <c r="E58" s="377">
        <v>0</v>
      </c>
      <c r="F58" s="377">
        <v>1472.2139999999999</v>
      </c>
      <c r="G58" s="377">
        <v>-1472.2139999999999</v>
      </c>
      <c r="H58" s="377">
        <v>0</v>
      </c>
      <c r="I58" s="377">
        <v>0</v>
      </c>
      <c r="J58" s="377">
        <v>0</v>
      </c>
      <c r="K58" s="377">
        <v>0</v>
      </c>
      <c r="L58" s="377">
        <v>0</v>
      </c>
      <c r="M58" s="377">
        <v>733.77499999999998</v>
      </c>
      <c r="N58" s="491">
        <f t="shared" si="4"/>
        <v>726.87499999999989</v>
      </c>
    </row>
    <row r="59" spans="1:15" x14ac:dyDescent="0.2">
      <c r="A59" s="376" t="s">
        <v>167</v>
      </c>
      <c r="B59" s="377">
        <v>8.6999999999999993</v>
      </c>
      <c r="C59" s="377">
        <v>3.7</v>
      </c>
      <c r="D59" s="377">
        <v>24.692</v>
      </c>
      <c r="E59" s="377">
        <v>17.164000000000001</v>
      </c>
      <c r="F59" s="377">
        <v>18.361999999999998</v>
      </c>
      <c r="G59" s="377">
        <v>29.904</v>
      </c>
      <c r="H59" s="377">
        <v>55.04</v>
      </c>
      <c r="I59" s="377">
        <v>231.18700000000001</v>
      </c>
      <c r="J59" s="377">
        <v>456.24599999999998</v>
      </c>
      <c r="K59" s="377">
        <v>18.934999999999999</v>
      </c>
      <c r="L59" s="377">
        <v>60.454999999999998</v>
      </c>
      <c r="M59" s="377">
        <v>45.712000000000003</v>
      </c>
      <c r="N59" s="491">
        <f t="shared" si="4"/>
        <v>970.09699999999998</v>
      </c>
    </row>
    <row r="60" spans="1:15" x14ac:dyDescent="0.2">
      <c r="A60" s="376" t="s">
        <v>229</v>
      </c>
      <c r="B60" s="377">
        <v>0</v>
      </c>
      <c r="C60" s="377">
        <v>0</v>
      </c>
      <c r="D60" s="377">
        <v>0</v>
      </c>
      <c r="E60" s="377">
        <v>0</v>
      </c>
      <c r="F60" s="377">
        <v>0</v>
      </c>
      <c r="G60" s="377">
        <v>0</v>
      </c>
      <c r="H60" s="377">
        <v>0</v>
      </c>
      <c r="I60" s="377">
        <v>0</v>
      </c>
      <c r="J60" s="377">
        <v>0</v>
      </c>
      <c r="K60" s="377">
        <v>0</v>
      </c>
      <c r="L60" s="377">
        <v>0</v>
      </c>
      <c r="M60" s="377">
        <v>0</v>
      </c>
      <c r="N60" s="491">
        <f t="shared" si="4"/>
        <v>0</v>
      </c>
    </row>
    <row r="61" spans="1:15" ht="14.25" x14ac:dyDescent="0.2">
      <c r="A61" s="376" t="s">
        <v>378</v>
      </c>
      <c r="B61" s="377">
        <v>-0.1</v>
      </c>
      <c r="C61" s="377">
        <v>-1</v>
      </c>
      <c r="D61" s="377">
        <v>0</v>
      </c>
      <c r="E61" s="377">
        <v>0</v>
      </c>
      <c r="F61" s="377">
        <v>0</v>
      </c>
      <c r="G61" s="377">
        <v>0.15</v>
      </c>
      <c r="H61" s="377">
        <v>0</v>
      </c>
      <c r="I61" s="377">
        <v>0</v>
      </c>
      <c r="J61" s="377">
        <v>0</v>
      </c>
      <c r="K61" s="377">
        <v>0</v>
      </c>
      <c r="L61" s="377">
        <v>2689.4140000000002</v>
      </c>
      <c r="M61" s="377">
        <v>-1355.5329999999999</v>
      </c>
      <c r="N61" s="491">
        <f t="shared" si="4"/>
        <v>1332.9310000000005</v>
      </c>
    </row>
    <row r="62" spans="1:15" x14ac:dyDescent="0.2">
      <c r="A62" s="387" t="s">
        <v>68</v>
      </c>
      <c r="B62" s="384">
        <f t="shared" ref="B62:N62" si="5">SUM(B51:B61)</f>
        <v>29.3</v>
      </c>
      <c r="C62" s="384">
        <f t="shared" si="5"/>
        <v>35.799999999999997</v>
      </c>
      <c r="D62" s="384">
        <f t="shared" si="5"/>
        <v>121.49199999999999</v>
      </c>
      <c r="E62" s="384">
        <f t="shared" si="5"/>
        <v>2.8190000000000008</v>
      </c>
      <c r="F62" s="384">
        <f t="shared" si="5"/>
        <v>1535.317</v>
      </c>
      <c r="G62" s="384">
        <f t="shared" si="5"/>
        <v>-1304.6289999999999</v>
      </c>
      <c r="H62" s="384">
        <f t="shared" si="5"/>
        <v>73.872</v>
      </c>
      <c r="I62" s="384">
        <f t="shared" si="5"/>
        <v>266.57900000000001</v>
      </c>
      <c r="J62" s="384">
        <f t="shared" si="5"/>
        <v>695.56499999999994</v>
      </c>
      <c r="K62" s="384">
        <f t="shared" si="5"/>
        <v>83.567999999999998</v>
      </c>
      <c r="L62" s="384">
        <f t="shared" si="5"/>
        <v>2766.1130000000003</v>
      </c>
      <c r="M62" s="384">
        <f t="shared" si="5"/>
        <v>-56.286000000000058</v>
      </c>
      <c r="N62" s="493">
        <f t="shared" si="5"/>
        <v>4249.51</v>
      </c>
    </row>
    <row r="63" spans="1:15" ht="30.4" customHeight="1" x14ac:dyDescent="0.2">
      <c r="A63" s="388" t="s">
        <v>83</v>
      </c>
      <c r="B63" s="384">
        <f>+B62+B48+B43+B38</f>
        <v>424.63599999999991</v>
      </c>
      <c r="C63" s="384">
        <f t="shared" ref="C63:N63" si="6">+C62+C48+C43+C38</f>
        <v>491.63200000000006</v>
      </c>
      <c r="D63" s="384">
        <f t="shared" si="6"/>
        <v>1374.1160000000002</v>
      </c>
      <c r="E63" s="384">
        <f t="shared" si="6"/>
        <v>766.97099999999989</v>
      </c>
      <c r="F63" s="384">
        <f t="shared" si="6"/>
        <v>2291.0519999999997</v>
      </c>
      <c r="G63" s="384">
        <f t="shared" si="6"/>
        <v>-550.5569999999999</v>
      </c>
      <c r="H63" s="384">
        <f t="shared" si="6"/>
        <v>644.47399999999993</v>
      </c>
      <c r="I63" s="384">
        <f t="shared" si="6"/>
        <v>717.39899999999989</v>
      </c>
      <c r="J63" s="384">
        <f>+J62+J48+J43+J38</f>
        <v>1555.0799999999997</v>
      </c>
      <c r="K63" s="384">
        <f>+K62+K48+K43+K38</f>
        <v>684.55399999999986</v>
      </c>
      <c r="L63" s="384">
        <f t="shared" si="6"/>
        <v>4447.5750000000007</v>
      </c>
      <c r="M63" s="384">
        <f t="shared" si="6"/>
        <v>543.30299999999988</v>
      </c>
      <c r="N63" s="493">
        <f t="shared" si="6"/>
        <v>13390.235000000001</v>
      </c>
    </row>
    <row r="64" spans="1:15" ht="16.149999999999999" customHeight="1" x14ac:dyDescent="0.2">
      <c r="A64" s="389"/>
      <c r="B64" s="384"/>
      <c r="C64" s="384"/>
      <c r="D64" s="384"/>
      <c r="E64" s="384"/>
      <c r="F64" s="384"/>
      <c r="G64" s="384"/>
      <c r="H64" s="384"/>
      <c r="I64" s="384"/>
      <c r="J64" s="390"/>
      <c r="K64" s="384"/>
      <c r="L64" s="384"/>
      <c r="M64" s="384"/>
      <c r="N64" s="494"/>
    </row>
    <row r="65" spans="1:17" ht="30.4" customHeight="1" thickBot="1" x14ac:dyDescent="0.25">
      <c r="A65" s="391" t="s">
        <v>361</v>
      </c>
      <c r="B65" s="392">
        <v>431.4</v>
      </c>
      <c r="C65" s="393">
        <v>493.9</v>
      </c>
      <c r="D65" s="393">
        <v>1378.2</v>
      </c>
      <c r="E65" s="393">
        <v>774.505</v>
      </c>
      <c r="F65" s="393">
        <v>2299.8620000000001</v>
      </c>
      <c r="G65" s="393">
        <v>-544.32299999999998</v>
      </c>
      <c r="H65" s="393">
        <v>654.67600000000004</v>
      </c>
      <c r="I65" s="393">
        <v>728.596</v>
      </c>
      <c r="J65" s="393">
        <v>1567.443</v>
      </c>
      <c r="K65" s="393">
        <v>697.99900000000002</v>
      </c>
      <c r="L65" s="393">
        <v>4465.9049999999997</v>
      </c>
      <c r="M65" s="393">
        <v>562.76099999999997</v>
      </c>
      <c r="N65" s="495">
        <f>SUM(B65:M65)</f>
        <v>13510.924000000001</v>
      </c>
    </row>
    <row r="66" spans="1:17" ht="12.75" customHeight="1" x14ac:dyDescent="0.2">
      <c r="A66" s="471"/>
      <c r="B66" s="472"/>
      <c r="C66" s="472"/>
      <c r="D66" s="472"/>
      <c r="E66" s="472"/>
      <c r="F66" s="472"/>
      <c r="G66" s="472"/>
      <c r="H66" s="472"/>
      <c r="I66" s="472"/>
      <c r="J66" s="472"/>
      <c r="K66" s="472"/>
      <c r="L66" s="472"/>
      <c r="M66" s="472"/>
      <c r="N66" s="473"/>
    </row>
    <row r="67" spans="1:17" ht="17.25" x14ac:dyDescent="0.25">
      <c r="A67" s="507" t="s">
        <v>262</v>
      </c>
      <c r="G67" s="377"/>
      <c r="H67" s="377"/>
    </row>
    <row r="68" spans="1:17" ht="17.25" x14ac:dyDescent="0.25">
      <c r="A68" s="580" t="s">
        <v>259</v>
      </c>
      <c r="G68" s="377"/>
      <c r="H68" s="377"/>
    </row>
    <row r="69" spans="1:17" s="222" customFormat="1" ht="16.5" x14ac:dyDescent="0.2">
      <c r="A69" s="251" t="s">
        <v>408</v>
      </c>
      <c r="B69" s="204"/>
      <c r="C69" s="204"/>
      <c r="D69" s="204"/>
      <c r="E69" s="204"/>
      <c r="F69" s="204"/>
      <c r="G69" s="204"/>
      <c r="H69" s="204"/>
      <c r="I69" s="204"/>
      <c r="J69" s="204"/>
      <c r="M69" s="230"/>
      <c r="P69" s="204"/>
      <c r="Q69" s="204"/>
    </row>
    <row r="70" spans="1:17" s="364" customFormat="1" ht="16.5" x14ac:dyDescent="0.2">
      <c r="A70" s="642" t="s">
        <v>395</v>
      </c>
      <c r="J70" s="641"/>
    </row>
    <row r="72" spans="1:17" ht="15" x14ac:dyDescent="0.2">
      <c r="A72" s="426" t="s">
        <v>239</v>
      </c>
    </row>
    <row r="75" spans="1:17" s="222" customFormat="1" ht="16.5" x14ac:dyDescent="0.2">
      <c r="A75" s="642"/>
      <c r="B75" s="364"/>
      <c r="C75" s="364"/>
      <c r="D75" s="364"/>
      <c r="E75" s="364"/>
      <c r="F75" s="364"/>
      <c r="G75" s="364"/>
      <c r="H75" s="364"/>
      <c r="I75" s="364"/>
      <c r="J75" s="641"/>
      <c r="K75" s="364"/>
      <c r="L75" s="364"/>
      <c r="M75" s="364"/>
      <c r="N75" s="364"/>
      <c r="O75" s="364"/>
      <c r="P75" s="364"/>
      <c r="Q75" s="204"/>
    </row>
  </sheetData>
  <printOptions horizontalCentered="1"/>
  <pageMargins left="0" right="0" top="0.55000000000000004" bottom="0.17" header="0.3" footer="0.15"/>
  <pageSetup paperSize="17" scale="82" orientation="landscape" cellComments="atEnd" r:id="rId1"/>
  <headerFooter alignWithMargins="0">
    <oddHeader xml:space="preserve">&amp;C&amp;"Arial,Bold"
</oddHeader>
    <oddFooter>&amp;Rpage 10 of 12
&amp;A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0"/>
  <sheetViews>
    <sheetView showGridLines="0" zoomScaleNormal="100" zoomScaleSheetLayoutView="75" workbookViewId="0">
      <selection activeCell="M32" sqref="M32"/>
    </sheetView>
  </sheetViews>
  <sheetFormatPr defaultColWidth="9.140625" defaultRowHeight="12.75" x14ac:dyDescent="0.2"/>
  <cols>
    <col min="1" max="1" width="39.42578125" style="41" customWidth="1"/>
    <col min="2" max="2" width="11" style="41" customWidth="1"/>
    <col min="3" max="3" width="9.7109375" style="41" customWidth="1"/>
    <col min="4" max="4" width="15.5703125" style="41" customWidth="1"/>
    <col min="5" max="5" width="11.7109375" style="41" customWidth="1"/>
    <col min="6" max="8" width="11" style="41" customWidth="1"/>
    <col min="9" max="9" width="10.28515625" style="41" bestFit="1" customWidth="1"/>
    <col min="10" max="13" width="11" style="41" customWidth="1"/>
    <col min="14" max="14" width="15.7109375" style="41" bestFit="1" customWidth="1"/>
    <col min="15" max="15" width="9.7109375" style="41" bestFit="1" customWidth="1"/>
    <col min="16" max="16" width="9.140625" style="41"/>
    <col min="17" max="17" width="22.28515625" style="41" customWidth="1"/>
    <col min="18" max="16384" width="9.140625" style="41"/>
  </cols>
  <sheetData>
    <row r="2" spans="1:14" x14ac:dyDescent="0.2">
      <c r="E2" s="255" t="s">
        <v>211</v>
      </c>
    </row>
    <row r="3" spans="1:14" x14ac:dyDescent="0.2">
      <c r="C3" s="271"/>
      <c r="D3" s="271"/>
      <c r="E3" s="272" t="s">
        <v>179</v>
      </c>
      <c r="F3" s="271"/>
      <c r="G3" s="271"/>
    </row>
    <row r="4" spans="1:14" x14ac:dyDescent="0.2">
      <c r="A4" s="50"/>
      <c r="D4" s="271"/>
      <c r="E4" s="258" t="str">
        <f>'Program MW '!H3</f>
        <v>December 2017</v>
      </c>
      <c r="F4" s="271"/>
    </row>
    <row r="5" spans="1:14" x14ac:dyDescent="0.2">
      <c r="A5" s="50"/>
      <c r="E5" s="258"/>
    </row>
    <row r="6" spans="1:14" ht="13.5" thickBot="1" x14ac:dyDescent="0.25">
      <c r="A6" s="50"/>
      <c r="E6" s="258"/>
    </row>
    <row r="7" spans="1:14" ht="31.9" customHeight="1" x14ac:dyDescent="0.2">
      <c r="A7" s="51" t="s">
        <v>17</v>
      </c>
      <c r="B7" s="52" t="s">
        <v>0</v>
      </c>
      <c r="C7" s="52" t="s">
        <v>1</v>
      </c>
      <c r="D7" s="52" t="s">
        <v>2</v>
      </c>
      <c r="E7" s="52" t="s">
        <v>3</v>
      </c>
      <c r="F7" s="52" t="s">
        <v>4</v>
      </c>
      <c r="G7" s="52" t="s">
        <v>5</v>
      </c>
      <c r="H7" s="52" t="s">
        <v>6</v>
      </c>
      <c r="I7" s="52" t="s">
        <v>7</v>
      </c>
      <c r="J7" s="52" t="s">
        <v>8</v>
      </c>
      <c r="K7" s="52" t="s">
        <v>9</v>
      </c>
      <c r="L7" s="52" t="s">
        <v>10</v>
      </c>
      <c r="M7" s="52" t="s">
        <v>11</v>
      </c>
      <c r="N7" s="53" t="s">
        <v>16</v>
      </c>
    </row>
    <row r="8" spans="1:14" ht="16.5" x14ac:dyDescent="0.25">
      <c r="A8" s="54" t="s">
        <v>57</v>
      </c>
      <c r="B8" s="55"/>
      <c r="C8" s="55"/>
      <c r="D8" s="55"/>
      <c r="E8" s="55"/>
      <c r="F8" s="55"/>
      <c r="G8" s="55"/>
      <c r="H8" s="55"/>
      <c r="I8" s="55"/>
      <c r="J8" s="55"/>
      <c r="K8" s="55"/>
      <c r="L8" s="55"/>
      <c r="M8" s="55"/>
      <c r="N8" s="56"/>
    </row>
    <row r="9" spans="1:14" ht="6" customHeight="1" x14ac:dyDescent="0.2">
      <c r="A9" s="57"/>
      <c r="B9" s="55"/>
      <c r="C9" s="55"/>
      <c r="D9" s="55"/>
      <c r="E9" s="55"/>
      <c r="F9" s="55"/>
      <c r="G9" s="55"/>
      <c r="H9" s="55"/>
      <c r="I9" s="55"/>
      <c r="J9" s="55"/>
      <c r="K9" s="55"/>
      <c r="L9" s="55"/>
      <c r="M9" s="55"/>
      <c r="N9" s="56"/>
    </row>
    <row r="10" spans="1:14" x14ac:dyDescent="0.2">
      <c r="A10" s="57" t="s">
        <v>58</v>
      </c>
      <c r="B10" s="55"/>
      <c r="C10" s="55"/>
      <c r="D10" s="55"/>
      <c r="E10" s="55"/>
      <c r="F10" s="55"/>
      <c r="G10" s="55"/>
      <c r="H10" s="55"/>
      <c r="I10" s="55"/>
      <c r="J10" s="55"/>
      <c r="K10" s="55"/>
      <c r="L10" s="55"/>
      <c r="M10" s="55"/>
      <c r="N10" s="56"/>
    </row>
    <row r="11" spans="1:14" x14ac:dyDescent="0.2">
      <c r="A11" s="58" t="s">
        <v>59</v>
      </c>
      <c r="B11" s="59">
        <v>0</v>
      </c>
      <c r="C11" s="59">
        <v>0</v>
      </c>
      <c r="D11" s="429">
        <v>0</v>
      </c>
      <c r="E11" s="429">
        <v>0</v>
      </c>
      <c r="F11" s="429">
        <v>0</v>
      </c>
      <c r="G11" s="429">
        <v>0</v>
      </c>
      <c r="H11" s="429">
        <v>0</v>
      </c>
      <c r="I11" s="429">
        <v>0</v>
      </c>
      <c r="J11" s="429">
        <v>0</v>
      </c>
      <c r="K11" s="429">
        <f>SUM(K10)</f>
        <v>0</v>
      </c>
      <c r="L11" s="429">
        <v>0</v>
      </c>
      <c r="M11" s="429">
        <v>0</v>
      </c>
      <c r="N11" s="60">
        <f>SUM(B11:M11)</f>
        <v>0</v>
      </c>
    </row>
    <row r="12" spans="1:14" ht="14.25" customHeight="1" x14ac:dyDescent="0.2">
      <c r="A12" s="58" t="s">
        <v>51</v>
      </c>
      <c r="B12" s="59">
        <v>6.9</v>
      </c>
      <c r="C12" s="59">
        <v>3.5</v>
      </c>
      <c r="D12" s="429">
        <v>5.6</v>
      </c>
      <c r="E12" s="429">
        <v>6.4960000000000004</v>
      </c>
      <c r="F12" s="429">
        <v>6.1509999999999998</v>
      </c>
      <c r="G12" s="429">
        <v>5.1479999999999997</v>
      </c>
      <c r="H12" s="429">
        <v>4.4509999999999996</v>
      </c>
      <c r="I12" s="429">
        <v>5.194</v>
      </c>
      <c r="J12" s="429">
        <v>4.53</v>
      </c>
      <c r="K12" s="429">
        <v>5.2140000000000004</v>
      </c>
      <c r="L12" s="429">
        <v>5.2050000000000001</v>
      </c>
      <c r="M12" s="429">
        <v>4.5439999999999996</v>
      </c>
      <c r="N12" s="60">
        <f>SUM(B12:M12)</f>
        <v>62.933</v>
      </c>
    </row>
    <row r="13" spans="1:14" x14ac:dyDescent="0.2">
      <c r="A13" s="58" t="s">
        <v>26</v>
      </c>
      <c r="B13" s="59">
        <v>0</v>
      </c>
      <c r="C13" s="59">
        <v>0</v>
      </c>
      <c r="D13" s="429">
        <v>0</v>
      </c>
      <c r="E13" s="429">
        <v>0</v>
      </c>
      <c r="F13" s="429">
        <v>0</v>
      </c>
      <c r="G13" s="429">
        <v>0</v>
      </c>
      <c r="H13" s="429">
        <v>0</v>
      </c>
      <c r="I13" s="429">
        <v>0</v>
      </c>
      <c r="J13" s="429">
        <v>0</v>
      </c>
      <c r="K13" s="429">
        <v>0</v>
      </c>
      <c r="L13" s="429">
        <v>0</v>
      </c>
      <c r="M13" s="429">
        <v>0</v>
      </c>
      <c r="N13" s="60">
        <f>SUM(B13:M13)</f>
        <v>0</v>
      </c>
    </row>
    <row r="14" spans="1:14" x14ac:dyDescent="0.2">
      <c r="A14" s="58" t="s">
        <v>60</v>
      </c>
      <c r="B14" s="59">
        <v>0.1</v>
      </c>
      <c r="C14" s="59">
        <v>0</v>
      </c>
      <c r="D14" s="429">
        <v>0</v>
      </c>
      <c r="E14" s="429">
        <v>0</v>
      </c>
      <c r="F14" s="429">
        <v>0</v>
      </c>
      <c r="G14" s="429">
        <v>0</v>
      </c>
      <c r="H14" s="429">
        <v>0</v>
      </c>
      <c r="I14" s="429">
        <v>0</v>
      </c>
      <c r="J14" s="429">
        <v>0</v>
      </c>
      <c r="K14" s="429">
        <v>0</v>
      </c>
      <c r="L14" s="429">
        <v>0</v>
      </c>
      <c r="M14" s="429">
        <v>0</v>
      </c>
      <c r="N14" s="60">
        <f>SUM(B14:M14)</f>
        <v>0.1</v>
      </c>
    </row>
    <row r="15" spans="1:14" x14ac:dyDescent="0.2">
      <c r="A15" s="47" t="s">
        <v>61</v>
      </c>
      <c r="B15" s="62">
        <f t="shared" ref="B15:M15" si="0">SUM(B11:B14)</f>
        <v>7</v>
      </c>
      <c r="C15" s="62">
        <f t="shared" si="0"/>
        <v>3.5</v>
      </c>
      <c r="D15" s="430">
        <f t="shared" si="0"/>
        <v>5.6</v>
      </c>
      <c r="E15" s="430">
        <f t="shared" si="0"/>
        <v>6.4960000000000004</v>
      </c>
      <c r="F15" s="430">
        <f t="shared" si="0"/>
        <v>6.1509999999999998</v>
      </c>
      <c r="G15" s="430">
        <f t="shared" si="0"/>
        <v>5.1479999999999997</v>
      </c>
      <c r="H15" s="430">
        <f t="shared" si="0"/>
        <v>4.4509999999999996</v>
      </c>
      <c r="I15" s="430">
        <f t="shared" si="0"/>
        <v>5.194</v>
      </c>
      <c r="J15" s="430">
        <f t="shared" si="0"/>
        <v>4.53</v>
      </c>
      <c r="K15" s="430">
        <f t="shared" si="0"/>
        <v>5.2140000000000004</v>
      </c>
      <c r="L15" s="430">
        <f t="shared" si="0"/>
        <v>5.2050000000000001</v>
      </c>
      <c r="M15" s="430">
        <f t="shared" si="0"/>
        <v>4.5439999999999996</v>
      </c>
      <c r="N15" s="63">
        <f>SUM(B15:M15)</f>
        <v>63.033000000000001</v>
      </c>
    </row>
    <row r="16" spans="1:14" x14ac:dyDescent="0.2">
      <c r="A16" s="58"/>
      <c r="B16" s="59"/>
      <c r="C16" s="59"/>
      <c r="D16" s="429"/>
      <c r="E16" s="429"/>
      <c r="F16" s="429"/>
      <c r="G16" s="429"/>
      <c r="H16" s="429"/>
      <c r="I16" s="429"/>
      <c r="J16" s="429"/>
      <c r="K16" s="429"/>
      <c r="L16" s="429"/>
      <c r="M16" s="429"/>
      <c r="N16" s="60"/>
    </row>
    <row r="17" spans="1:19" x14ac:dyDescent="0.2">
      <c r="A17" s="57" t="s">
        <v>62</v>
      </c>
      <c r="B17" s="59"/>
      <c r="C17" s="59"/>
      <c r="D17" s="429"/>
      <c r="E17" s="429"/>
      <c r="F17" s="429"/>
      <c r="G17" s="429"/>
      <c r="H17" s="429"/>
      <c r="I17" s="429"/>
      <c r="J17" s="429"/>
      <c r="K17" s="429"/>
      <c r="L17" s="429"/>
      <c r="M17" s="429"/>
      <c r="N17" s="60"/>
    </row>
    <row r="18" spans="1:19" ht="14.25" x14ac:dyDescent="0.2">
      <c r="A18" s="58" t="s">
        <v>227</v>
      </c>
      <c r="B18" s="59">
        <v>0</v>
      </c>
      <c r="C18" s="59">
        <v>0</v>
      </c>
      <c r="D18" s="429">
        <v>0</v>
      </c>
      <c r="E18" s="429">
        <v>0</v>
      </c>
      <c r="F18" s="429">
        <v>0</v>
      </c>
      <c r="G18" s="429">
        <v>0</v>
      </c>
      <c r="H18" s="436">
        <v>0</v>
      </c>
      <c r="I18" s="436">
        <v>0</v>
      </c>
      <c r="J18" s="436">
        <v>0</v>
      </c>
      <c r="K18" s="436">
        <v>0</v>
      </c>
      <c r="L18" s="436">
        <v>0</v>
      </c>
      <c r="M18" s="436">
        <v>0</v>
      </c>
      <c r="N18" s="60">
        <f>SUM(B18:M18)</f>
        <v>0</v>
      </c>
    </row>
    <row r="19" spans="1:19" x14ac:dyDescent="0.2">
      <c r="A19" s="47" t="s">
        <v>63</v>
      </c>
      <c r="B19" s="62">
        <f t="shared" ref="B19:M19" si="1">SUM(B18:B18)</f>
        <v>0</v>
      </c>
      <c r="C19" s="62">
        <f t="shared" si="1"/>
        <v>0</v>
      </c>
      <c r="D19" s="430">
        <f t="shared" si="1"/>
        <v>0</v>
      </c>
      <c r="E19" s="430">
        <f t="shared" si="1"/>
        <v>0</v>
      </c>
      <c r="F19" s="430">
        <f t="shared" si="1"/>
        <v>0</v>
      </c>
      <c r="G19" s="430">
        <f t="shared" si="1"/>
        <v>0</v>
      </c>
      <c r="H19" s="430">
        <f t="shared" si="1"/>
        <v>0</v>
      </c>
      <c r="I19" s="430">
        <f t="shared" si="1"/>
        <v>0</v>
      </c>
      <c r="J19" s="430">
        <f t="shared" si="1"/>
        <v>0</v>
      </c>
      <c r="K19" s="430">
        <f t="shared" si="1"/>
        <v>0</v>
      </c>
      <c r="L19" s="430">
        <f t="shared" si="1"/>
        <v>0</v>
      </c>
      <c r="M19" s="430">
        <f t="shared" si="1"/>
        <v>0</v>
      </c>
      <c r="N19" s="63">
        <f>SUM(B19:M19)</f>
        <v>0</v>
      </c>
    </row>
    <row r="20" spans="1:19" x14ac:dyDescent="0.2">
      <c r="A20" s="64"/>
      <c r="B20" s="65"/>
      <c r="C20" s="65"/>
      <c r="D20" s="431"/>
      <c r="E20" s="431"/>
      <c r="F20" s="431"/>
      <c r="G20" s="431"/>
      <c r="H20" s="431"/>
      <c r="I20" s="431"/>
      <c r="J20" s="431"/>
      <c r="K20" s="431"/>
      <c r="L20" s="431"/>
      <c r="M20" s="431"/>
      <c r="N20" s="66"/>
    </row>
    <row r="21" spans="1:19" x14ac:dyDescent="0.2">
      <c r="A21" s="57" t="s">
        <v>64</v>
      </c>
      <c r="B21" s="59" t="s">
        <v>13</v>
      </c>
      <c r="C21" s="59" t="s">
        <v>13</v>
      </c>
      <c r="D21" s="429" t="s">
        <v>13</v>
      </c>
      <c r="E21" s="429"/>
      <c r="F21" s="429" t="s">
        <v>13</v>
      </c>
      <c r="G21" s="437"/>
      <c r="H21" s="429" t="s">
        <v>13</v>
      </c>
      <c r="I21" s="429" t="s">
        <v>13</v>
      </c>
      <c r="J21" s="429" t="s">
        <v>13</v>
      </c>
      <c r="K21" s="429" t="s">
        <v>13</v>
      </c>
      <c r="L21" s="429" t="s">
        <v>13</v>
      </c>
      <c r="M21" s="429" t="s">
        <v>13</v>
      </c>
      <c r="N21" s="60" t="s">
        <v>13</v>
      </c>
    </row>
    <row r="22" spans="1:19" x14ac:dyDescent="0.2">
      <c r="A22" s="58" t="s">
        <v>65</v>
      </c>
      <c r="B22" s="65">
        <v>0</v>
      </c>
      <c r="C22" s="59">
        <v>0</v>
      </c>
      <c r="D22" s="429">
        <v>0</v>
      </c>
      <c r="E22" s="429">
        <v>0</v>
      </c>
      <c r="F22" s="429">
        <v>0</v>
      </c>
      <c r="G22" s="429">
        <v>0</v>
      </c>
      <c r="H22" s="438">
        <v>0</v>
      </c>
      <c r="I22" s="436">
        <v>0</v>
      </c>
      <c r="J22" s="438">
        <v>0</v>
      </c>
      <c r="K22" s="436">
        <v>0</v>
      </c>
      <c r="L22" s="438">
        <v>0</v>
      </c>
      <c r="M22" s="436">
        <v>0</v>
      </c>
      <c r="N22" s="60">
        <f>SUM(B22:M22)</f>
        <v>0</v>
      </c>
    </row>
    <row r="23" spans="1:19" x14ac:dyDescent="0.2">
      <c r="A23" s="356" t="s">
        <v>66</v>
      </c>
      <c r="B23" s="62">
        <f t="shared" ref="B23:M23" si="2">SUM(B22:B22)</f>
        <v>0</v>
      </c>
      <c r="C23" s="62">
        <f t="shared" si="2"/>
        <v>0</v>
      </c>
      <c r="D23" s="430">
        <f t="shared" si="2"/>
        <v>0</v>
      </c>
      <c r="E23" s="430">
        <f t="shared" si="2"/>
        <v>0</v>
      </c>
      <c r="F23" s="430">
        <f t="shared" si="2"/>
        <v>0</v>
      </c>
      <c r="G23" s="430">
        <f t="shared" si="2"/>
        <v>0</v>
      </c>
      <c r="H23" s="430">
        <f t="shared" si="2"/>
        <v>0</v>
      </c>
      <c r="I23" s="430">
        <f t="shared" si="2"/>
        <v>0</v>
      </c>
      <c r="J23" s="430">
        <f t="shared" si="2"/>
        <v>0</v>
      </c>
      <c r="K23" s="430">
        <f t="shared" si="2"/>
        <v>0</v>
      </c>
      <c r="L23" s="430">
        <f t="shared" si="2"/>
        <v>0</v>
      </c>
      <c r="M23" s="430">
        <f t="shared" si="2"/>
        <v>0</v>
      </c>
      <c r="N23" s="63">
        <f>SUM(B23:M23)</f>
        <v>0</v>
      </c>
    </row>
    <row r="24" spans="1:19" x14ac:dyDescent="0.2">
      <c r="A24" s="68"/>
      <c r="B24" s="65"/>
      <c r="C24" s="65"/>
      <c r="D24" s="431"/>
      <c r="E24" s="431"/>
      <c r="F24" s="431"/>
      <c r="G24" s="432"/>
      <c r="H24" s="431"/>
      <c r="I24" s="432"/>
      <c r="J24" s="431"/>
      <c r="K24" s="431"/>
      <c r="L24" s="432"/>
      <c r="M24" s="431"/>
      <c r="N24" s="66"/>
    </row>
    <row r="25" spans="1:19" x14ac:dyDescent="0.2">
      <c r="A25" s="70" t="s">
        <v>67</v>
      </c>
      <c r="B25" s="65"/>
      <c r="C25" s="65"/>
      <c r="D25" s="431"/>
      <c r="E25" s="431"/>
      <c r="F25" s="431"/>
      <c r="G25" s="431"/>
      <c r="H25" s="431"/>
      <c r="I25" s="431"/>
      <c r="J25" s="431"/>
      <c r="K25" s="431"/>
      <c r="L25" s="431"/>
      <c r="M25" s="431"/>
      <c r="N25" s="66"/>
    </row>
    <row r="26" spans="1:19" x14ac:dyDescent="0.2">
      <c r="A26" s="58" t="s">
        <v>171</v>
      </c>
      <c r="B26" s="67">
        <v>0</v>
      </c>
      <c r="C26" s="67">
        <v>0</v>
      </c>
      <c r="D26" s="431">
        <v>0</v>
      </c>
      <c r="E26" s="431">
        <v>0</v>
      </c>
      <c r="F26" s="431">
        <v>0</v>
      </c>
      <c r="G26" s="431">
        <v>0</v>
      </c>
      <c r="H26" s="438">
        <v>0</v>
      </c>
      <c r="I26" s="438">
        <v>0</v>
      </c>
      <c r="J26" s="438">
        <v>0</v>
      </c>
      <c r="K26" s="438">
        <v>0</v>
      </c>
      <c r="L26" s="438">
        <v>0</v>
      </c>
      <c r="M26" s="438">
        <v>0</v>
      </c>
      <c r="N26" s="66">
        <f>SUM(B26:M26)</f>
        <v>0</v>
      </c>
    </row>
    <row r="27" spans="1:19" x14ac:dyDescent="0.2">
      <c r="A27" s="58" t="s">
        <v>12</v>
      </c>
      <c r="B27" s="67">
        <v>0</v>
      </c>
      <c r="C27" s="67">
        <v>0</v>
      </c>
      <c r="D27" s="431">
        <v>0</v>
      </c>
      <c r="E27" s="431">
        <v>0</v>
      </c>
      <c r="F27" s="431">
        <v>0</v>
      </c>
      <c r="G27" s="431">
        <v>0</v>
      </c>
      <c r="H27" s="438">
        <v>0</v>
      </c>
      <c r="I27" s="438">
        <v>0</v>
      </c>
      <c r="J27" s="438">
        <v>0</v>
      </c>
      <c r="K27" s="438">
        <v>0</v>
      </c>
      <c r="L27" s="438">
        <v>0</v>
      </c>
      <c r="M27" s="438">
        <v>0</v>
      </c>
      <c r="N27" s="66">
        <f>SUM(B27:M27)</f>
        <v>0</v>
      </c>
    </row>
    <row r="28" spans="1:19" x14ac:dyDescent="0.2">
      <c r="A28" s="58" t="s">
        <v>26</v>
      </c>
      <c r="B28" s="67">
        <v>0</v>
      </c>
      <c r="C28" s="67">
        <v>0</v>
      </c>
      <c r="D28" s="431">
        <v>0</v>
      </c>
      <c r="E28" s="431">
        <v>0</v>
      </c>
      <c r="F28" s="431">
        <v>0</v>
      </c>
      <c r="G28" s="431">
        <v>0</v>
      </c>
      <c r="H28" s="438">
        <v>0</v>
      </c>
      <c r="I28" s="438">
        <v>0</v>
      </c>
      <c r="J28" s="438">
        <v>0</v>
      </c>
      <c r="K28" s="438">
        <v>0</v>
      </c>
      <c r="L28" s="438">
        <v>0</v>
      </c>
      <c r="M28" s="438">
        <v>0</v>
      </c>
      <c r="N28" s="66">
        <f>SUM(B28:M28)</f>
        <v>0</v>
      </c>
    </row>
    <row r="29" spans="1:19" x14ac:dyDescent="0.2">
      <c r="A29" s="58" t="s">
        <v>60</v>
      </c>
      <c r="B29" s="67">
        <v>0</v>
      </c>
      <c r="C29" s="67">
        <v>0</v>
      </c>
      <c r="D29" s="431">
        <v>0</v>
      </c>
      <c r="E29" s="431">
        <v>0</v>
      </c>
      <c r="F29" s="431">
        <v>0</v>
      </c>
      <c r="G29" s="431">
        <v>0</v>
      </c>
      <c r="H29" s="438">
        <v>0</v>
      </c>
      <c r="I29" s="438">
        <v>0</v>
      </c>
      <c r="J29" s="438">
        <v>0</v>
      </c>
      <c r="K29" s="438">
        <v>0</v>
      </c>
      <c r="L29" s="438">
        <v>0</v>
      </c>
      <c r="M29" s="439">
        <v>0</v>
      </c>
      <c r="N29" s="66">
        <f>SUM(B29:M29)</f>
        <v>0</v>
      </c>
    </row>
    <row r="30" spans="1:19" x14ac:dyDescent="0.2">
      <c r="A30" s="71" t="s">
        <v>68</v>
      </c>
      <c r="B30" s="62">
        <f t="shared" ref="B30:H30" si="3">SUM(B26:B29)</f>
        <v>0</v>
      </c>
      <c r="C30" s="62">
        <f t="shared" si="3"/>
        <v>0</v>
      </c>
      <c r="D30" s="430">
        <f t="shared" si="3"/>
        <v>0</v>
      </c>
      <c r="E30" s="430">
        <f t="shared" si="3"/>
        <v>0</v>
      </c>
      <c r="F30" s="430">
        <f t="shared" si="3"/>
        <v>0</v>
      </c>
      <c r="G30" s="430">
        <f t="shared" si="3"/>
        <v>0</v>
      </c>
      <c r="H30" s="430">
        <f t="shared" si="3"/>
        <v>0</v>
      </c>
      <c r="I30" s="430">
        <f>SUM(I25:I29)</f>
        <v>0</v>
      </c>
      <c r="J30" s="430">
        <f>SUM(J26:J29)</f>
        <v>0</v>
      </c>
      <c r="K30" s="430">
        <f>SUM(K26:K29)</f>
        <v>0</v>
      </c>
      <c r="L30" s="430">
        <f>SUM(L26:L29)</f>
        <v>0</v>
      </c>
      <c r="M30" s="430">
        <f>SUM(M26:M29)</f>
        <v>0</v>
      </c>
      <c r="N30" s="63">
        <f>SUM(B30:M30)</f>
        <v>0</v>
      </c>
      <c r="O30" s="61"/>
    </row>
    <row r="31" spans="1:19" ht="10.5" customHeight="1" x14ac:dyDescent="0.2">
      <c r="A31" s="72"/>
      <c r="B31" s="69"/>
      <c r="C31" s="69"/>
      <c r="D31" s="432"/>
      <c r="E31" s="432"/>
      <c r="F31" s="432"/>
      <c r="G31" s="432"/>
      <c r="H31" s="432"/>
      <c r="I31" s="432"/>
      <c r="J31" s="432"/>
      <c r="K31" s="432"/>
      <c r="L31" s="432"/>
      <c r="M31" s="432"/>
      <c r="N31" s="73"/>
    </row>
    <row r="32" spans="1:19" ht="15" customHeight="1" x14ac:dyDescent="0.2">
      <c r="A32" s="74" t="s">
        <v>69</v>
      </c>
      <c r="B32" s="75">
        <v>0</v>
      </c>
      <c r="C32" s="75">
        <v>0</v>
      </c>
      <c r="D32" s="433">
        <v>0</v>
      </c>
      <c r="E32" s="433">
        <v>0</v>
      </c>
      <c r="F32" s="433">
        <v>0</v>
      </c>
      <c r="G32" s="433">
        <v>0</v>
      </c>
      <c r="H32" s="433">
        <v>0</v>
      </c>
      <c r="I32" s="433">
        <v>0</v>
      </c>
      <c r="J32" s="430">
        <v>0</v>
      </c>
      <c r="K32" s="430">
        <v>0</v>
      </c>
      <c r="L32" s="433">
        <v>0</v>
      </c>
      <c r="M32" s="440">
        <v>0</v>
      </c>
      <c r="N32" s="76">
        <f>SUM(B32:M32)</f>
        <v>0</v>
      </c>
      <c r="O32" s="67"/>
      <c r="P32" s="67"/>
      <c r="Q32" s="67"/>
      <c r="R32" s="67"/>
      <c r="S32" s="77"/>
    </row>
    <row r="33" spans="1:15" ht="28.5" customHeight="1" thickBot="1" x14ac:dyDescent="0.25">
      <c r="A33" s="49" t="s">
        <v>70</v>
      </c>
      <c r="B33" s="78">
        <f t="shared" ref="B33:M33" si="4">B15+B19+B23+B30+B32</f>
        <v>7</v>
      </c>
      <c r="C33" s="78">
        <f t="shared" si="4"/>
        <v>3.5</v>
      </c>
      <c r="D33" s="434">
        <f t="shared" si="4"/>
        <v>5.6</v>
      </c>
      <c r="E33" s="434">
        <f t="shared" si="4"/>
        <v>6.4960000000000004</v>
      </c>
      <c r="F33" s="434">
        <f t="shared" si="4"/>
        <v>6.1509999999999998</v>
      </c>
      <c r="G33" s="434">
        <f t="shared" si="4"/>
        <v>5.1479999999999997</v>
      </c>
      <c r="H33" s="434">
        <f t="shared" si="4"/>
        <v>4.4509999999999996</v>
      </c>
      <c r="I33" s="434">
        <f t="shared" si="4"/>
        <v>5.194</v>
      </c>
      <c r="J33" s="434">
        <f t="shared" si="4"/>
        <v>4.53</v>
      </c>
      <c r="K33" s="434">
        <f t="shared" si="4"/>
        <v>5.2140000000000004</v>
      </c>
      <c r="L33" s="434">
        <f t="shared" si="4"/>
        <v>5.2050000000000001</v>
      </c>
      <c r="M33" s="434">
        <f t="shared" si="4"/>
        <v>4.5439999999999996</v>
      </c>
      <c r="N33" s="79">
        <f>SUM(B33:M33)</f>
        <v>63.033000000000001</v>
      </c>
      <c r="O33" s="61"/>
    </row>
    <row r="34" spans="1:15" ht="11.65" customHeight="1" x14ac:dyDescent="0.2">
      <c r="A34" s="80"/>
      <c r="B34" s="81"/>
      <c r="C34" s="81"/>
      <c r="D34" s="435"/>
      <c r="E34" s="81"/>
      <c r="F34" s="81"/>
      <c r="G34" s="81"/>
      <c r="H34" s="81"/>
      <c r="I34" s="435"/>
      <c r="J34" s="435"/>
      <c r="K34" s="435"/>
      <c r="L34" s="435"/>
      <c r="M34" s="435"/>
      <c r="N34" s="81"/>
    </row>
    <row r="35" spans="1:15" ht="15" x14ac:dyDescent="0.2">
      <c r="A35" s="426" t="s">
        <v>239</v>
      </c>
    </row>
    <row r="36" spans="1:15" ht="11.65" customHeight="1" x14ac:dyDescent="0.2">
      <c r="A36" s="82"/>
      <c r="B36" s="83"/>
      <c r="C36" s="83"/>
      <c r="D36" s="83"/>
      <c r="E36" s="83"/>
      <c r="F36" s="83"/>
      <c r="G36" s="83"/>
      <c r="H36" s="83"/>
      <c r="I36" s="83"/>
      <c r="J36" s="83"/>
      <c r="K36" s="83"/>
      <c r="L36" s="83"/>
      <c r="M36" s="83"/>
      <c r="N36" s="83"/>
    </row>
    <row r="37" spans="1:15" ht="13.9" customHeight="1" x14ac:dyDescent="0.2">
      <c r="A37" s="685"/>
      <c r="B37" s="685"/>
      <c r="C37" s="685"/>
      <c r="D37" s="685"/>
      <c r="E37" s="685"/>
      <c r="F37" s="685"/>
      <c r="G37" s="685"/>
      <c r="H37" s="685"/>
      <c r="I37" s="685"/>
      <c r="J37" s="685"/>
      <c r="K37" s="685"/>
      <c r="L37" s="685"/>
      <c r="M37" s="685"/>
      <c r="N37" s="685"/>
    </row>
    <row r="38" spans="1:15" x14ac:dyDescent="0.2">
      <c r="A38" s="46"/>
    </row>
    <row r="40" spans="1:15" x14ac:dyDescent="0.2">
      <c r="H40" s="61"/>
    </row>
  </sheetData>
  <mergeCells count="1">
    <mergeCell ref="A37:N37"/>
  </mergeCells>
  <printOptions horizontalCentered="1"/>
  <pageMargins left="0" right="0" top="0.55000000000000004" bottom="0.17" header="0.3" footer="0.15"/>
  <pageSetup paperSize="17" orientation="landscape" cellComments="atEnd" r:id="rId1"/>
  <headerFooter alignWithMargins="0">
    <oddHeader xml:space="preserve">&amp;C&amp;"Arial,Bold"
</oddHeader>
    <oddFooter>&amp;Rpage 11 of 12
&amp;A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37"/>
  <sheetViews>
    <sheetView showGridLines="0" topLeftCell="A2" zoomScaleNormal="100" zoomScaleSheetLayoutView="75" workbookViewId="0">
      <pane xSplit="1" ySplit="7" topLeftCell="B9" activePane="bottomRight" state="frozen"/>
      <selection activeCell="M32" sqref="M32"/>
      <selection pane="topRight" activeCell="M32" sqref="M32"/>
      <selection pane="bottomLeft" activeCell="M32" sqref="M32"/>
      <selection pane="bottomRight" activeCell="B32" sqref="B32"/>
    </sheetView>
  </sheetViews>
  <sheetFormatPr defaultColWidth="9.140625" defaultRowHeight="12.75" x14ac:dyDescent="0.2"/>
  <cols>
    <col min="1" max="1" width="53.42578125" style="41" customWidth="1"/>
    <col min="2" max="2" width="11" style="41" customWidth="1"/>
    <col min="3" max="3" width="9.7109375" style="41" customWidth="1"/>
    <col min="4" max="4" width="15.5703125" style="41" customWidth="1"/>
    <col min="5" max="5" width="11.7109375" style="41" customWidth="1"/>
    <col min="6" max="8" width="11" style="41" customWidth="1"/>
    <col min="9" max="9" width="10.28515625" style="41" bestFit="1" customWidth="1"/>
    <col min="10" max="10" width="11" style="41" customWidth="1"/>
    <col min="11" max="11" width="11.5703125" style="41" customWidth="1"/>
    <col min="12" max="13" width="11" style="41" customWidth="1"/>
    <col min="14" max="14" width="15.7109375" style="41" bestFit="1" customWidth="1"/>
    <col min="15" max="15" width="9.7109375" style="41" bestFit="1" customWidth="1"/>
    <col min="16" max="16" width="9.140625" style="41"/>
    <col min="17" max="17" width="22.28515625" style="41" customWidth="1"/>
    <col min="18" max="16384" width="9.140625" style="41"/>
  </cols>
  <sheetData>
    <row r="3" spans="1:15" x14ac:dyDescent="0.2">
      <c r="E3" s="255" t="s">
        <v>211</v>
      </c>
    </row>
    <row r="4" spans="1:15" x14ac:dyDescent="0.2">
      <c r="C4" s="271"/>
      <c r="D4" s="271"/>
      <c r="E4" s="272" t="s">
        <v>180</v>
      </c>
      <c r="F4" s="271"/>
      <c r="G4" s="271"/>
    </row>
    <row r="5" spans="1:15" x14ac:dyDescent="0.2">
      <c r="D5" s="271"/>
      <c r="E5" s="258" t="str">
        <f>'Program MW '!H3</f>
        <v>December 2017</v>
      </c>
      <c r="F5" s="271"/>
    </row>
    <row r="6" spans="1:15" x14ac:dyDescent="0.2">
      <c r="E6" s="258"/>
    </row>
    <row r="7" spans="1:15" ht="13.5" thickBot="1" x14ac:dyDescent="0.25">
      <c r="A7" s="50"/>
    </row>
    <row r="8" spans="1:15" ht="31.9" customHeight="1" x14ac:dyDescent="0.2">
      <c r="A8" s="51" t="s">
        <v>17</v>
      </c>
      <c r="B8" s="52" t="s">
        <v>0</v>
      </c>
      <c r="C8" s="52" t="s">
        <v>1</v>
      </c>
      <c r="D8" s="52" t="s">
        <v>2</v>
      </c>
      <c r="E8" s="52" t="s">
        <v>3</v>
      </c>
      <c r="F8" s="52" t="s">
        <v>4</v>
      </c>
      <c r="G8" s="52" t="s">
        <v>5</v>
      </c>
      <c r="H8" s="52" t="s">
        <v>6</v>
      </c>
      <c r="I8" s="52" t="s">
        <v>7</v>
      </c>
      <c r="J8" s="52" t="s">
        <v>8</v>
      </c>
      <c r="K8" s="52" t="s">
        <v>9</v>
      </c>
      <c r="L8" s="52" t="s">
        <v>10</v>
      </c>
      <c r="M8" s="52" t="s">
        <v>11</v>
      </c>
      <c r="N8" s="53" t="s">
        <v>16</v>
      </c>
    </row>
    <row r="9" spans="1:15" x14ac:dyDescent="0.2">
      <c r="A9" s="409" t="s">
        <v>224</v>
      </c>
      <c r="B9" s="55"/>
      <c r="C9" s="55"/>
      <c r="D9" s="55"/>
      <c r="E9" s="55"/>
      <c r="F9" s="55"/>
      <c r="G9" s="55"/>
      <c r="H9" s="55"/>
      <c r="I9" s="55"/>
      <c r="J9" s="55"/>
      <c r="K9" s="55"/>
      <c r="L9" s="55"/>
      <c r="M9" s="55"/>
      <c r="N9" s="56"/>
    </row>
    <row r="10" spans="1:15" ht="6" customHeight="1" x14ac:dyDescent="0.2">
      <c r="A10" s="57"/>
      <c r="B10" s="55"/>
      <c r="C10" s="55"/>
      <c r="D10" s="55"/>
      <c r="E10" s="55"/>
      <c r="F10" s="55"/>
      <c r="G10" s="55"/>
      <c r="H10" s="55"/>
      <c r="I10" s="55"/>
      <c r="J10" s="55"/>
      <c r="K10" s="55"/>
      <c r="L10" s="55"/>
      <c r="M10" s="55"/>
      <c r="N10" s="56"/>
    </row>
    <row r="11" spans="1:15" x14ac:dyDescent="0.2">
      <c r="A11" s="57" t="s">
        <v>58</v>
      </c>
      <c r="B11" s="55"/>
      <c r="C11" s="55"/>
      <c r="D11" s="55"/>
      <c r="E11" s="55"/>
      <c r="F11" s="55"/>
      <c r="G11" s="55"/>
      <c r="H11" s="55"/>
      <c r="I11" s="55"/>
      <c r="J11" s="55"/>
      <c r="K11" s="55"/>
      <c r="L11" s="55"/>
      <c r="M11" s="55"/>
      <c r="N11" s="56"/>
    </row>
    <row r="12" spans="1:15" ht="14.25" x14ac:dyDescent="0.2">
      <c r="A12" s="583" t="s">
        <v>380</v>
      </c>
      <c r="B12" s="59">
        <v>-102.9</v>
      </c>
      <c r="C12" s="59">
        <v>102.3</v>
      </c>
      <c r="D12" s="429">
        <v>263.3</v>
      </c>
      <c r="E12" s="429">
        <v>32.216000000000001</v>
      </c>
      <c r="F12" s="429">
        <v>51.597000000000001</v>
      </c>
      <c r="G12" s="429">
        <v>40.863</v>
      </c>
      <c r="H12" s="429">
        <v>-251.63300000000001</v>
      </c>
      <c r="I12" s="429">
        <v>35.037999999999997</v>
      </c>
      <c r="J12" s="429">
        <v>35.862000000000002</v>
      </c>
      <c r="K12" s="429">
        <v>30.224</v>
      </c>
      <c r="L12" s="429">
        <v>15.287000000000001</v>
      </c>
      <c r="M12" s="429">
        <v>68.873999999999995</v>
      </c>
      <c r="N12" s="60">
        <f>SUM(B12:M12)</f>
        <v>321.02799999999991</v>
      </c>
    </row>
    <row r="13" spans="1:15" ht="14.25" x14ac:dyDescent="0.2">
      <c r="A13" s="583" t="s">
        <v>381</v>
      </c>
      <c r="B13" s="59">
        <v>0</v>
      </c>
      <c r="C13" s="59">
        <v>0</v>
      </c>
      <c r="D13" s="429">
        <v>0</v>
      </c>
      <c r="E13" s="429">
        <v>0</v>
      </c>
      <c r="F13" s="429">
        <v>0</v>
      </c>
      <c r="G13" s="429">
        <v>0</v>
      </c>
      <c r="H13" s="429">
        <v>0</v>
      </c>
      <c r="I13" s="429">
        <v>0</v>
      </c>
      <c r="J13" s="429">
        <v>9.6859999999999999</v>
      </c>
      <c r="K13" s="429">
        <v>20.039000000000001</v>
      </c>
      <c r="L13" s="429">
        <v>41.512999999999998</v>
      </c>
      <c r="M13" s="429">
        <v>82.105999999999995</v>
      </c>
      <c r="N13" s="60">
        <f>SUM(B13:M13)</f>
        <v>153.34399999999999</v>
      </c>
      <c r="O13" s="61"/>
    </row>
    <row r="14" spans="1:15" x14ac:dyDescent="0.2">
      <c r="A14" s="47" t="s">
        <v>61</v>
      </c>
      <c r="B14" s="62">
        <f t="shared" ref="B14:M14" si="0">SUM(B12:B13)</f>
        <v>-102.9</v>
      </c>
      <c r="C14" s="62">
        <f t="shared" si="0"/>
        <v>102.3</v>
      </c>
      <c r="D14" s="430">
        <f t="shared" si="0"/>
        <v>263.3</v>
      </c>
      <c r="E14" s="430">
        <f t="shared" si="0"/>
        <v>32.216000000000001</v>
      </c>
      <c r="F14" s="430">
        <f t="shared" si="0"/>
        <v>51.597000000000001</v>
      </c>
      <c r="G14" s="430">
        <f t="shared" si="0"/>
        <v>40.863</v>
      </c>
      <c r="H14" s="430">
        <f t="shared" si="0"/>
        <v>-251.63300000000001</v>
      </c>
      <c r="I14" s="430">
        <f t="shared" si="0"/>
        <v>35.037999999999997</v>
      </c>
      <c r="J14" s="430">
        <f t="shared" si="0"/>
        <v>45.548000000000002</v>
      </c>
      <c r="K14" s="430">
        <f t="shared" si="0"/>
        <v>50.263000000000005</v>
      </c>
      <c r="L14" s="430">
        <f t="shared" si="0"/>
        <v>56.8</v>
      </c>
      <c r="M14" s="430">
        <f t="shared" si="0"/>
        <v>150.97999999999999</v>
      </c>
      <c r="N14" s="63">
        <f>SUM(B14:M14)</f>
        <v>474.37199999999996</v>
      </c>
    </row>
    <row r="15" spans="1:15" x14ac:dyDescent="0.2">
      <c r="A15" s="58"/>
      <c r="B15" s="59"/>
      <c r="C15" s="59"/>
      <c r="D15" s="429"/>
      <c r="E15" s="429"/>
      <c r="F15" s="429"/>
      <c r="G15" s="429"/>
      <c r="H15" s="429"/>
      <c r="I15" s="429"/>
      <c r="J15" s="429" t="s">
        <v>13</v>
      </c>
      <c r="K15" s="429"/>
      <c r="L15" s="429"/>
      <c r="M15" s="429"/>
      <c r="N15" s="60"/>
    </row>
    <row r="16" spans="1:15" x14ac:dyDescent="0.2">
      <c r="A16" s="57" t="s">
        <v>62</v>
      </c>
      <c r="B16" s="59"/>
      <c r="C16" s="59"/>
      <c r="D16" s="429"/>
      <c r="E16" s="429"/>
      <c r="F16" s="429"/>
      <c r="G16" s="429"/>
      <c r="H16" s="429"/>
      <c r="I16" s="429"/>
      <c r="J16" s="429"/>
      <c r="K16" s="429"/>
      <c r="L16" s="429"/>
      <c r="M16" s="429"/>
      <c r="N16" s="60"/>
    </row>
    <row r="17" spans="1:19" x14ac:dyDescent="0.2">
      <c r="A17" s="58"/>
      <c r="B17" s="59">
        <v>0</v>
      </c>
      <c r="C17" s="59">
        <v>0</v>
      </c>
      <c r="D17" s="429">
        <v>0</v>
      </c>
      <c r="E17" s="429">
        <v>0</v>
      </c>
      <c r="F17" s="429">
        <v>0</v>
      </c>
      <c r="G17" s="429">
        <v>0</v>
      </c>
      <c r="H17" s="436">
        <v>0</v>
      </c>
      <c r="I17" s="436">
        <v>0</v>
      </c>
      <c r="J17" s="436">
        <v>0</v>
      </c>
      <c r="K17" s="436">
        <v>0</v>
      </c>
      <c r="L17" s="436">
        <v>0</v>
      </c>
      <c r="M17" s="436">
        <v>0</v>
      </c>
      <c r="N17" s="60">
        <f>SUM(B17:M17)</f>
        <v>0</v>
      </c>
    </row>
    <row r="18" spans="1:19" x14ac:dyDescent="0.2">
      <c r="A18" s="47" t="s">
        <v>63</v>
      </c>
      <c r="B18" s="62">
        <f t="shared" ref="B18:H18" si="1">SUM(B17:B17)</f>
        <v>0</v>
      </c>
      <c r="C18" s="62">
        <f t="shared" si="1"/>
        <v>0</v>
      </c>
      <c r="D18" s="430">
        <f t="shared" si="1"/>
        <v>0</v>
      </c>
      <c r="E18" s="430">
        <f t="shared" si="1"/>
        <v>0</v>
      </c>
      <c r="F18" s="430">
        <f t="shared" si="1"/>
        <v>0</v>
      </c>
      <c r="G18" s="430">
        <f t="shared" si="1"/>
        <v>0</v>
      </c>
      <c r="H18" s="430">
        <f t="shared" si="1"/>
        <v>0</v>
      </c>
      <c r="I18" s="430">
        <f>SUM(I17:I17)</f>
        <v>0</v>
      </c>
      <c r="J18" s="430">
        <f>SUM(J17:J17)</f>
        <v>0</v>
      </c>
      <c r="K18" s="430">
        <f>SUM(K17:K17)</f>
        <v>0</v>
      </c>
      <c r="L18" s="430">
        <f>SUM(L17:L17)</f>
        <v>0</v>
      </c>
      <c r="M18" s="430">
        <f>SUM(M17:M17)</f>
        <v>0</v>
      </c>
      <c r="N18" s="63">
        <f>SUM(B18:M18)</f>
        <v>0</v>
      </c>
    </row>
    <row r="19" spans="1:19" x14ac:dyDescent="0.2">
      <c r="A19" s="64"/>
      <c r="B19" s="65"/>
      <c r="C19" s="65"/>
      <c r="D19" s="431"/>
      <c r="E19" s="431"/>
      <c r="F19" s="431"/>
      <c r="G19" s="431"/>
      <c r="H19" s="431"/>
      <c r="I19" s="431"/>
      <c r="J19" s="431"/>
      <c r="K19" s="431"/>
      <c r="L19" s="431"/>
      <c r="M19" s="431"/>
      <c r="N19" s="66"/>
    </row>
    <row r="20" spans="1:19" x14ac:dyDescent="0.2">
      <c r="A20" s="57"/>
      <c r="B20" s="59" t="s">
        <v>13</v>
      </c>
      <c r="C20" s="59" t="s">
        <v>13</v>
      </c>
      <c r="D20" s="429" t="s">
        <v>13</v>
      </c>
      <c r="E20" s="429"/>
      <c r="F20" s="429" t="s">
        <v>13</v>
      </c>
      <c r="G20" s="437"/>
      <c r="H20" s="436" t="s">
        <v>13</v>
      </c>
      <c r="I20" s="436" t="s">
        <v>13</v>
      </c>
      <c r="J20" s="436" t="s">
        <v>13</v>
      </c>
      <c r="K20" s="436" t="s">
        <v>13</v>
      </c>
      <c r="L20" s="436" t="s">
        <v>13</v>
      </c>
      <c r="M20" s="436" t="s">
        <v>13</v>
      </c>
      <c r="N20" s="60" t="s">
        <v>13</v>
      </c>
    </row>
    <row r="21" spans="1:19" x14ac:dyDescent="0.2">
      <c r="A21" s="57" t="s">
        <v>64</v>
      </c>
      <c r="B21" s="65">
        <v>0</v>
      </c>
      <c r="C21" s="59">
        <v>0</v>
      </c>
      <c r="D21" s="429">
        <v>0</v>
      </c>
      <c r="E21" s="429">
        <v>0</v>
      </c>
      <c r="F21" s="429">
        <v>0</v>
      </c>
      <c r="G21" s="429">
        <v>0</v>
      </c>
      <c r="H21" s="438">
        <v>0</v>
      </c>
      <c r="I21" s="436">
        <v>0</v>
      </c>
      <c r="J21" s="438">
        <v>0</v>
      </c>
      <c r="K21" s="436">
        <v>0</v>
      </c>
      <c r="L21" s="438">
        <v>0</v>
      </c>
      <c r="M21" s="436">
        <v>0</v>
      </c>
      <c r="N21" s="60">
        <f>SUM(B21:M21)</f>
        <v>0</v>
      </c>
    </row>
    <row r="22" spans="1:19" x14ac:dyDescent="0.2">
      <c r="A22" s="48" t="s">
        <v>66</v>
      </c>
      <c r="B22" s="62">
        <f t="shared" ref="B22:H22" si="2">SUM(B21:B21)</f>
        <v>0</v>
      </c>
      <c r="C22" s="62">
        <f t="shared" si="2"/>
        <v>0</v>
      </c>
      <c r="D22" s="430">
        <f t="shared" si="2"/>
        <v>0</v>
      </c>
      <c r="E22" s="430">
        <f>SUM(E21:E21)</f>
        <v>0</v>
      </c>
      <c r="F22" s="430">
        <f t="shared" si="2"/>
        <v>0</v>
      </c>
      <c r="G22" s="430">
        <f t="shared" si="2"/>
        <v>0</v>
      </c>
      <c r="H22" s="430">
        <f t="shared" si="2"/>
        <v>0</v>
      </c>
      <c r="I22" s="430">
        <f>SUM(I21:I21)</f>
        <v>0</v>
      </c>
      <c r="J22" s="430">
        <f>SUM(J21:J21)</f>
        <v>0</v>
      </c>
      <c r="K22" s="430">
        <f>SUM(K21:K21)</f>
        <v>0</v>
      </c>
      <c r="L22" s="430">
        <f>SUM(L21:L21)</f>
        <v>0</v>
      </c>
      <c r="M22" s="430">
        <f>SUM(M21:M21)</f>
        <v>0</v>
      </c>
      <c r="N22" s="63">
        <f>SUM(B22:M22)</f>
        <v>0</v>
      </c>
    </row>
    <row r="23" spans="1:19" x14ac:dyDescent="0.2">
      <c r="A23" s="68"/>
      <c r="B23" s="65"/>
      <c r="C23" s="65"/>
      <c r="D23" s="431"/>
      <c r="E23" s="431"/>
      <c r="F23" s="431"/>
      <c r="G23" s="432"/>
      <c r="H23" s="431"/>
      <c r="I23" s="432"/>
      <c r="J23" s="431"/>
      <c r="K23" s="431"/>
      <c r="L23" s="432"/>
      <c r="M23" s="431"/>
      <c r="N23" s="66"/>
    </row>
    <row r="24" spans="1:19" x14ac:dyDescent="0.2">
      <c r="A24" s="70"/>
      <c r="B24" s="65"/>
      <c r="C24" s="65"/>
      <c r="D24" s="431"/>
      <c r="E24" s="431"/>
      <c r="F24" s="431"/>
      <c r="G24" s="431"/>
      <c r="H24" s="431"/>
      <c r="I24" s="431"/>
      <c r="J24" s="431"/>
      <c r="K24" s="431"/>
      <c r="L24" s="431"/>
      <c r="M24" s="431"/>
      <c r="N24" s="66"/>
    </row>
    <row r="25" spans="1:19" x14ac:dyDescent="0.2">
      <c r="A25" s="70" t="s">
        <v>67</v>
      </c>
      <c r="B25" s="65">
        <v>0</v>
      </c>
      <c r="C25" s="65">
        <v>0</v>
      </c>
      <c r="D25" s="431">
        <v>0</v>
      </c>
      <c r="E25" s="431">
        <v>0</v>
      </c>
      <c r="F25" s="431">
        <v>0</v>
      </c>
      <c r="G25" s="431">
        <v>0</v>
      </c>
      <c r="H25" s="438">
        <v>0</v>
      </c>
      <c r="I25" s="438">
        <v>0</v>
      </c>
      <c r="J25" s="438">
        <v>0</v>
      </c>
      <c r="K25" s="438">
        <v>0</v>
      </c>
      <c r="L25" s="438">
        <v>0</v>
      </c>
      <c r="M25" s="438">
        <v>0</v>
      </c>
      <c r="N25" s="66">
        <f>SUM(B25:M25)</f>
        <v>0</v>
      </c>
    </row>
    <row r="26" spans="1:19" x14ac:dyDescent="0.2">
      <c r="A26" s="58"/>
      <c r="B26" s="65"/>
      <c r="C26" s="65"/>
      <c r="D26" s="431"/>
      <c r="E26" s="431"/>
      <c r="F26" s="431"/>
      <c r="G26" s="431"/>
      <c r="H26" s="438"/>
      <c r="I26" s="438"/>
      <c r="J26" s="438"/>
      <c r="K26" s="438"/>
      <c r="L26" s="438"/>
      <c r="M26" s="439"/>
      <c r="N26" s="66" t="s">
        <v>13</v>
      </c>
    </row>
    <row r="27" spans="1:19" x14ac:dyDescent="0.2">
      <c r="A27" s="71" t="s">
        <v>68</v>
      </c>
      <c r="B27" s="62">
        <f t="shared" ref="B27:H27" si="3">SUM(B25:B26)</f>
        <v>0</v>
      </c>
      <c r="C27" s="62">
        <f t="shared" si="3"/>
        <v>0</v>
      </c>
      <c r="D27" s="430">
        <f t="shared" si="3"/>
        <v>0</v>
      </c>
      <c r="E27" s="430">
        <f t="shared" si="3"/>
        <v>0</v>
      </c>
      <c r="F27" s="430">
        <f t="shared" si="3"/>
        <v>0</v>
      </c>
      <c r="G27" s="430">
        <f t="shared" si="3"/>
        <v>0</v>
      </c>
      <c r="H27" s="430">
        <f t="shared" si="3"/>
        <v>0</v>
      </c>
      <c r="I27" s="430">
        <f>SUM(I24:I26)</f>
        <v>0</v>
      </c>
      <c r="J27" s="430">
        <f>SUM(J25:J26)</f>
        <v>0</v>
      </c>
      <c r="K27" s="430">
        <f>SUM(K25:K26)</f>
        <v>0</v>
      </c>
      <c r="L27" s="430">
        <f>SUM(L25:L26)</f>
        <v>0</v>
      </c>
      <c r="M27" s="430">
        <f>SUM(M25:M26)</f>
        <v>0</v>
      </c>
      <c r="N27" s="63">
        <f>SUM(B27:M27)</f>
        <v>0</v>
      </c>
      <c r="O27" s="61"/>
    </row>
    <row r="28" spans="1:19" ht="10.5" customHeight="1" x14ac:dyDescent="0.2">
      <c r="A28" s="72"/>
      <c r="B28" s="69"/>
      <c r="C28" s="69"/>
      <c r="D28" s="432"/>
      <c r="E28" s="432"/>
      <c r="F28" s="432"/>
      <c r="G28" s="432"/>
      <c r="H28" s="432"/>
      <c r="I28" s="432"/>
      <c r="J28" s="432"/>
      <c r="K28" s="432"/>
      <c r="L28" s="432"/>
      <c r="M28" s="432"/>
      <c r="N28" s="73"/>
    </row>
    <row r="29" spans="1:19" ht="15" customHeight="1" x14ac:dyDescent="0.2">
      <c r="A29" s="74" t="s">
        <v>69</v>
      </c>
      <c r="B29" s="75">
        <v>0</v>
      </c>
      <c r="C29" s="75">
        <v>0</v>
      </c>
      <c r="D29" s="433">
        <v>0</v>
      </c>
      <c r="E29" s="433">
        <v>0</v>
      </c>
      <c r="F29" s="433">
        <v>0</v>
      </c>
      <c r="G29" s="433">
        <v>0</v>
      </c>
      <c r="H29" s="433">
        <v>0</v>
      </c>
      <c r="I29" s="433">
        <v>0</v>
      </c>
      <c r="J29" s="430">
        <v>0</v>
      </c>
      <c r="K29" s="430">
        <v>0</v>
      </c>
      <c r="L29" s="433">
        <v>0</v>
      </c>
      <c r="M29" s="440">
        <v>0</v>
      </c>
      <c r="N29" s="76">
        <f>SUM(B29:M29)</f>
        <v>0</v>
      </c>
      <c r="O29" s="67"/>
      <c r="P29" s="67"/>
      <c r="Q29" s="67"/>
      <c r="R29" s="67"/>
      <c r="S29" s="77"/>
    </row>
    <row r="30" spans="1:19" ht="28.5" customHeight="1" thickBot="1" x14ac:dyDescent="0.25">
      <c r="A30" s="49" t="s">
        <v>169</v>
      </c>
      <c r="B30" s="78">
        <f t="shared" ref="B30:M30" si="4">B14+B18+B22+B27+B29</f>
        <v>-102.9</v>
      </c>
      <c r="C30" s="78">
        <f t="shared" si="4"/>
        <v>102.3</v>
      </c>
      <c r="D30" s="434">
        <f t="shared" si="4"/>
        <v>263.3</v>
      </c>
      <c r="E30" s="434">
        <f t="shared" si="4"/>
        <v>32.216000000000001</v>
      </c>
      <c r="F30" s="434">
        <f t="shared" si="4"/>
        <v>51.597000000000001</v>
      </c>
      <c r="G30" s="434">
        <f t="shared" si="4"/>
        <v>40.863</v>
      </c>
      <c r="H30" s="434">
        <f t="shared" si="4"/>
        <v>-251.63300000000001</v>
      </c>
      <c r="I30" s="434">
        <f t="shared" si="4"/>
        <v>35.037999999999997</v>
      </c>
      <c r="J30" s="434">
        <f t="shared" si="4"/>
        <v>45.548000000000002</v>
      </c>
      <c r="K30" s="434">
        <f t="shared" si="4"/>
        <v>50.263000000000005</v>
      </c>
      <c r="L30" s="434">
        <f t="shared" si="4"/>
        <v>56.8</v>
      </c>
      <c r="M30" s="434">
        <f t="shared" si="4"/>
        <v>150.97999999999999</v>
      </c>
      <c r="N30" s="79">
        <f>SUM(B30:M30)</f>
        <v>474.37199999999996</v>
      </c>
      <c r="O30" s="61"/>
    </row>
    <row r="31" spans="1:19" x14ac:dyDescent="0.2">
      <c r="A31" s="80"/>
      <c r="B31" s="81"/>
      <c r="C31" s="81"/>
      <c r="D31" s="81"/>
      <c r="E31" s="81"/>
      <c r="F31" s="81"/>
      <c r="G31" s="81"/>
      <c r="H31" s="81"/>
      <c r="I31" s="81"/>
      <c r="J31" s="81"/>
      <c r="K31" s="81"/>
      <c r="L31" s="81"/>
      <c r="M31" s="81"/>
      <c r="N31" s="81"/>
    </row>
    <row r="32" spans="1:19" ht="14.25" x14ac:dyDescent="0.2">
      <c r="A32" s="476" t="s">
        <v>396</v>
      </c>
      <c r="B32" s="428"/>
      <c r="C32" s="428"/>
      <c r="D32" s="428"/>
      <c r="E32" s="428"/>
      <c r="F32" s="428"/>
      <c r="G32" s="428"/>
      <c r="H32" s="428"/>
      <c r="I32" s="428"/>
      <c r="J32" s="428"/>
      <c r="K32" s="428"/>
      <c r="L32" s="428"/>
      <c r="M32" s="428"/>
      <c r="N32" s="428"/>
    </row>
    <row r="33" spans="1:14" ht="19.5" customHeight="1" x14ac:dyDescent="0.25">
      <c r="A33" s="686" t="s">
        <v>397</v>
      </c>
      <c r="B33" s="686"/>
      <c r="C33" s="686"/>
      <c r="D33" s="686"/>
      <c r="E33" s="686"/>
      <c r="F33" s="686"/>
      <c r="G33" s="686"/>
      <c r="H33" s="686"/>
      <c r="I33" s="686"/>
      <c r="J33" s="686"/>
      <c r="K33" s="686"/>
      <c r="L33" s="686"/>
      <c r="M33" s="686"/>
      <c r="N33" s="686"/>
    </row>
    <row r="34" spans="1:14" ht="19.5" customHeight="1" x14ac:dyDescent="0.2">
      <c r="A34" s="581"/>
      <c r="B34" s="581"/>
      <c r="C34" s="581"/>
      <c r="D34" s="581"/>
      <c r="E34" s="581"/>
      <c r="F34" s="581"/>
      <c r="G34" s="581"/>
      <c r="H34" s="581"/>
      <c r="I34" s="581"/>
      <c r="J34" s="581"/>
      <c r="K34" s="581"/>
      <c r="L34" s="581"/>
      <c r="M34" s="581"/>
      <c r="N34" s="581"/>
    </row>
    <row r="35" spans="1:14" ht="15" x14ac:dyDescent="0.2">
      <c r="A35" s="426" t="s">
        <v>239</v>
      </c>
    </row>
    <row r="36" spans="1:14" ht="15" x14ac:dyDescent="0.25">
      <c r="E36" s="192"/>
    </row>
    <row r="37" spans="1:14" x14ac:dyDescent="0.2">
      <c r="H37" s="61"/>
    </row>
  </sheetData>
  <mergeCells count="1">
    <mergeCell ref="A33:N33"/>
  </mergeCells>
  <printOptions horizontalCentered="1"/>
  <pageMargins left="0" right="0" top="0.55000000000000004" bottom="0.17" header="0.3" footer="0.15"/>
  <pageSetup paperSize="17" orientation="landscape" cellComments="atEnd" r:id="rId1"/>
  <headerFooter alignWithMargins="0">
    <oddHeader xml:space="preserve">&amp;C&amp;"Arial,Bold"
</oddHeader>
    <oddFooter>&amp;Rpage 12 of 12
&amp;A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O29"/>
  <sheetViews>
    <sheetView zoomScaleNormal="100" zoomScaleSheetLayoutView="100" workbookViewId="0"/>
  </sheetViews>
  <sheetFormatPr defaultColWidth="9.140625" defaultRowHeight="12.75" x14ac:dyDescent="0.2"/>
  <cols>
    <col min="1" max="1" width="33.5703125" style="85" customWidth="1"/>
    <col min="2" max="2" width="8.28515625" style="85" customWidth="1"/>
    <col min="3" max="3" width="9.140625" style="85" customWidth="1"/>
    <col min="4" max="4" width="9" style="85" customWidth="1"/>
    <col min="5" max="9" width="10.5703125" style="85" customWidth="1"/>
    <col min="10" max="10" width="11.5703125" style="85" customWidth="1"/>
    <col min="11" max="11" width="10.5703125" style="85" customWidth="1"/>
    <col min="12" max="12" width="10.85546875" style="85" customWidth="1"/>
    <col min="13" max="13" width="10.28515625" style="85" customWidth="1"/>
    <col min="14" max="14" width="18.7109375" style="260" customWidth="1"/>
    <col min="15" max="15" width="66.85546875" style="85" customWidth="1"/>
    <col min="16" max="16384" width="9.140625" style="85"/>
  </cols>
  <sheetData>
    <row r="2" spans="1:15" x14ac:dyDescent="0.2">
      <c r="A2" s="84"/>
      <c r="H2" s="255" t="s">
        <v>211</v>
      </c>
    </row>
    <row r="3" spans="1:15" x14ac:dyDescent="0.2">
      <c r="E3" s="140"/>
      <c r="H3" s="258" t="str">
        <f>'Program MW '!H3</f>
        <v>December 2017</v>
      </c>
    </row>
    <row r="4" spans="1:15" x14ac:dyDescent="0.2">
      <c r="E4" s="257"/>
      <c r="F4" s="257"/>
      <c r="G4" s="257"/>
      <c r="I4" s="257"/>
    </row>
    <row r="5" spans="1:15" x14ac:dyDescent="0.2">
      <c r="B5" s="257"/>
      <c r="C5" s="257"/>
      <c r="D5" s="257"/>
      <c r="F5" s="256"/>
      <c r="O5" s="91"/>
    </row>
    <row r="6" spans="1:15" x14ac:dyDescent="0.2">
      <c r="F6" s="256"/>
    </row>
    <row r="7" spans="1:15" ht="13.5" customHeight="1" x14ac:dyDescent="0.2">
      <c r="A7" s="86"/>
      <c r="B7" s="658" t="s">
        <v>88</v>
      </c>
      <c r="C7" s="658"/>
      <c r="D7" s="658"/>
      <c r="E7" s="658"/>
      <c r="F7" s="658"/>
      <c r="G7" s="658"/>
      <c r="H7" s="658"/>
      <c r="I7" s="658"/>
      <c r="J7" s="658"/>
      <c r="K7" s="658"/>
      <c r="L7" s="658"/>
      <c r="M7" s="658"/>
      <c r="N7" s="659" t="s">
        <v>191</v>
      </c>
      <c r="O7" s="86"/>
    </row>
    <row r="8" spans="1:15" ht="38.25" customHeight="1" x14ac:dyDescent="0.2">
      <c r="A8" s="87" t="s">
        <v>40</v>
      </c>
      <c r="B8" s="88" t="s">
        <v>0</v>
      </c>
      <c r="C8" s="88" t="s">
        <v>1</v>
      </c>
      <c r="D8" s="88" t="s">
        <v>2</v>
      </c>
      <c r="E8" s="88" t="s">
        <v>3</v>
      </c>
      <c r="F8" s="88" t="s">
        <v>4</v>
      </c>
      <c r="G8" s="88" t="s">
        <v>5</v>
      </c>
      <c r="H8" s="88" t="s">
        <v>6</v>
      </c>
      <c r="I8" s="88" t="s">
        <v>41</v>
      </c>
      <c r="J8" s="88" t="s">
        <v>42</v>
      </c>
      <c r="K8" s="88" t="s">
        <v>9</v>
      </c>
      <c r="L8" s="88" t="s">
        <v>43</v>
      </c>
      <c r="M8" s="88" t="s">
        <v>11</v>
      </c>
      <c r="N8" s="660"/>
      <c r="O8" s="89" t="s">
        <v>89</v>
      </c>
    </row>
    <row r="9" spans="1:15" ht="42.75" customHeight="1" x14ac:dyDescent="0.2">
      <c r="A9" s="254" t="s">
        <v>209</v>
      </c>
      <c r="B9" s="517">
        <v>76.159164000000004</v>
      </c>
      <c r="C9" s="518">
        <v>47.047591999999995</v>
      </c>
      <c r="D9" s="519">
        <v>88.432506000000004</v>
      </c>
      <c r="E9" s="520">
        <v>180.80554000000001</v>
      </c>
      <c r="F9" s="520">
        <v>182.12139999999999</v>
      </c>
      <c r="G9" s="520">
        <v>148.54139600000002</v>
      </c>
      <c r="H9" s="520">
        <v>121.063322</v>
      </c>
      <c r="I9" s="520">
        <v>113.76012</v>
      </c>
      <c r="J9" s="520">
        <v>126.81791800000001</v>
      </c>
      <c r="K9" s="520">
        <v>124.40267999999999</v>
      </c>
      <c r="L9" s="520">
        <v>19.985433999999998</v>
      </c>
      <c r="M9" s="520">
        <v>17.299711999999996</v>
      </c>
      <c r="N9" s="261">
        <f>'Ex post LI &amp; Eligibility Stats'!N9</f>
        <v>5142</v>
      </c>
      <c r="O9" s="274" t="str">
        <f>'Ex post LI &amp; Eligibility Stats'!O9</f>
        <v>C &amp; I customers &gt; 200kW</v>
      </c>
    </row>
    <row r="10" spans="1:15" ht="41.25" customHeight="1" x14ac:dyDescent="0.2">
      <c r="A10" s="254" t="s">
        <v>198</v>
      </c>
      <c r="B10" s="277">
        <v>0.94462092960270005</v>
      </c>
      <c r="C10" s="277">
        <v>0.99414554469884775</v>
      </c>
      <c r="D10" s="521">
        <v>1.0999235400737515</v>
      </c>
      <c r="E10" s="450">
        <v>0.27739582657814027</v>
      </c>
      <c r="F10" s="450">
        <v>0.29560540467500684</v>
      </c>
      <c r="G10" s="450">
        <v>0.27773181200027464</v>
      </c>
      <c r="H10" s="450">
        <v>0.40948178470134733</v>
      </c>
      <c r="I10" s="450">
        <v>0.67939823269844057</v>
      </c>
      <c r="J10" s="450">
        <v>0.68198116421699495</v>
      </c>
      <c r="K10" s="450">
        <v>0.32785538882017101</v>
      </c>
      <c r="L10" s="450">
        <v>0.10223378911614418</v>
      </c>
      <c r="M10" s="450">
        <v>0.14479397926479579</v>
      </c>
      <c r="N10" s="261">
        <f>'Ex post LI &amp; Eligibility Stats'!N10</f>
        <v>18466</v>
      </c>
      <c r="O10" s="274" t="str">
        <f>'Ex post LI &amp; Eligibility Stats'!O10</f>
        <v xml:space="preserve">Bundled All non-residential customers with demand &gt;=20kW and equipped with the Appropriate Electric Metering. </v>
      </c>
    </row>
    <row r="11" spans="1:15" ht="41.25" customHeight="1" x14ac:dyDescent="0.2">
      <c r="A11" s="253" t="s">
        <v>52</v>
      </c>
      <c r="B11" s="522">
        <v>0</v>
      </c>
      <c r="C11" s="522">
        <v>0</v>
      </c>
      <c r="D11" s="523">
        <v>0</v>
      </c>
      <c r="E11" s="450">
        <v>0</v>
      </c>
      <c r="F11" s="450">
        <v>0.42853691999999999</v>
      </c>
      <c r="G11" s="450">
        <v>0.34631213999999994</v>
      </c>
      <c r="H11" s="450">
        <v>0.56356967000000002</v>
      </c>
      <c r="I11" s="450">
        <v>0.72768323199999985</v>
      </c>
      <c r="J11" s="450">
        <v>0.62881302800000005</v>
      </c>
      <c r="K11" s="450">
        <v>0.60046987200000002</v>
      </c>
      <c r="L11" s="450">
        <v>0</v>
      </c>
      <c r="M11" s="450">
        <v>0</v>
      </c>
      <c r="N11" s="261">
        <f>'Ex post LI &amp; Eligibility Stats'!N11</f>
        <v>564565</v>
      </c>
      <c r="O11" s="274" t="str">
        <f>'Ex post LI &amp; Eligibility Stats'!O11</f>
        <v>Residential customers with central AC</v>
      </c>
    </row>
    <row r="12" spans="1:15" ht="41.25" customHeight="1" x14ac:dyDescent="0.2">
      <c r="A12" s="253" t="s">
        <v>53</v>
      </c>
      <c r="B12" s="522">
        <v>0</v>
      </c>
      <c r="C12" s="522">
        <v>0</v>
      </c>
      <c r="D12" s="523">
        <v>0</v>
      </c>
      <c r="E12" s="450">
        <v>0</v>
      </c>
      <c r="F12" s="450">
        <v>0.59254584200000004</v>
      </c>
      <c r="G12" s="450">
        <v>0.59273463800000004</v>
      </c>
      <c r="H12" s="450">
        <v>0.59289704199999993</v>
      </c>
      <c r="I12" s="450">
        <v>0.59307900799999991</v>
      </c>
      <c r="J12" s="450">
        <v>0.51207385599999999</v>
      </c>
      <c r="K12" s="450">
        <v>0.5122212639999999</v>
      </c>
      <c r="L12" s="450">
        <v>0</v>
      </c>
      <c r="M12" s="450">
        <v>0</v>
      </c>
      <c r="N12" s="261">
        <f>'Ex post LI &amp; Eligibility Stats'!N12</f>
        <v>134989</v>
      </c>
      <c r="O12" s="274" t="str">
        <f>'Ex post LI &amp; Eligibility Stats'!O12</f>
        <v>Commercial Customers &lt; 100kw</v>
      </c>
    </row>
    <row r="13" spans="1:15" ht="43.5" customHeight="1" x14ac:dyDescent="0.2">
      <c r="A13" s="253" t="s">
        <v>54</v>
      </c>
      <c r="B13" s="524">
        <v>0</v>
      </c>
      <c r="C13" s="524">
        <v>0</v>
      </c>
      <c r="D13" s="525">
        <v>0</v>
      </c>
      <c r="E13" s="450">
        <v>0</v>
      </c>
      <c r="F13" s="450">
        <v>12.100687199999999</v>
      </c>
      <c r="G13" s="450">
        <v>12.100687199999999</v>
      </c>
      <c r="H13" s="450">
        <v>12.100687199999999</v>
      </c>
      <c r="I13" s="450">
        <v>12.100687199999999</v>
      </c>
      <c r="J13" s="450">
        <v>12.100687199999999</v>
      </c>
      <c r="K13" s="450">
        <v>12.100687199999999</v>
      </c>
      <c r="L13" s="450">
        <v>0</v>
      </c>
      <c r="M13" s="450">
        <v>0</v>
      </c>
      <c r="N13" s="261">
        <f>'Ex post LI &amp; Eligibility Stats'!N13</f>
        <v>44734</v>
      </c>
      <c r="O13" s="274" t="str">
        <f>'Ex post LI &amp; Eligibility Stats'!O13</f>
        <v>Non-residential customers on TOU rates</v>
      </c>
    </row>
    <row r="14" spans="1:15" ht="41.25" customHeight="1" x14ac:dyDescent="0.2">
      <c r="A14" s="253" t="s">
        <v>55</v>
      </c>
      <c r="B14" s="526">
        <v>0</v>
      </c>
      <c r="C14" s="526">
        <v>0</v>
      </c>
      <c r="D14" s="527">
        <v>0</v>
      </c>
      <c r="E14" s="450">
        <v>0</v>
      </c>
      <c r="F14" s="450">
        <v>25.476828000000001</v>
      </c>
      <c r="G14" s="450">
        <v>25.476828000000001</v>
      </c>
      <c r="H14" s="450">
        <v>25.476828000000001</v>
      </c>
      <c r="I14" s="450">
        <v>25.476828000000001</v>
      </c>
      <c r="J14" s="450">
        <v>25.476828000000001</v>
      </c>
      <c r="K14" s="450">
        <v>25.476828000000001</v>
      </c>
      <c r="L14" s="450">
        <v>0</v>
      </c>
      <c r="M14" s="450">
        <v>0</v>
      </c>
      <c r="N14" s="261">
        <f>'Ex post LI &amp; Eligibility Stats'!N14</f>
        <v>44734</v>
      </c>
      <c r="O14" s="274" t="str">
        <f>'Ex post LI &amp; Eligibility Stats'!O14</f>
        <v>Non-residential customers on TOU rates</v>
      </c>
    </row>
    <row r="15" spans="1:15" ht="41.25" customHeight="1" x14ac:dyDescent="0.2">
      <c r="A15" s="253" t="s">
        <v>134</v>
      </c>
      <c r="B15" s="275">
        <v>3.3995284571428572E-2</v>
      </c>
      <c r="C15" s="275">
        <v>3.2651360285714283E-2</v>
      </c>
      <c r="D15" s="276">
        <v>3.1116681428571429E-2</v>
      </c>
      <c r="E15" s="275">
        <v>3.199444913776852E-2</v>
      </c>
      <c r="F15" s="275">
        <v>3.6437078631585684E-2</v>
      </c>
      <c r="G15" s="275">
        <v>2.33440774560922E-2</v>
      </c>
      <c r="H15" s="275">
        <v>3.5988878162764582E-2</v>
      </c>
      <c r="I15" s="275">
        <v>4.8109192838533162E-2</v>
      </c>
      <c r="J15" s="275">
        <v>5.7507309579674315E-2</v>
      </c>
      <c r="K15" s="275">
        <v>4.2483760303540834E-2</v>
      </c>
      <c r="L15" s="275">
        <v>1.1397979594366968E-2</v>
      </c>
      <c r="M15" s="275">
        <v>1.2652724360832595E-2</v>
      </c>
      <c r="N15" s="261">
        <f>'Ex post LI &amp; Eligibility Stats'!N15</f>
        <v>1129129</v>
      </c>
      <c r="O15" s="274" t="str">
        <f>'Ex post LI &amp; Eligibility Stats'!O15</f>
        <v>Bundled residential customers with appropriate electric metering</v>
      </c>
    </row>
    <row r="16" spans="1:15" ht="41.25" customHeight="1" x14ac:dyDescent="0.2">
      <c r="A16" s="254" t="s">
        <v>151</v>
      </c>
      <c r="B16" s="277">
        <v>0</v>
      </c>
      <c r="C16" s="277">
        <v>0</v>
      </c>
      <c r="D16" s="278">
        <v>0</v>
      </c>
      <c r="E16" s="450">
        <v>0.2714018118</v>
      </c>
      <c r="F16" s="450">
        <v>0.30389181500000001</v>
      </c>
      <c r="G16" s="450">
        <v>0.2069968978</v>
      </c>
      <c r="H16" s="450">
        <v>0.31130939179999995</v>
      </c>
      <c r="I16" s="450">
        <v>0.41547663620000003</v>
      </c>
      <c r="J16" s="450">
        <v>0.47927391760000004</v>
      </c>
      <c r="K16" s="450">
        <v>0.34021827360000001</v>
      </c>
      <c r="L16" s="450">
        <v>1.4772633400000004E-2</v>
      </c>
      <c r="M16" s="517">
        <v>0</v>
      </c>
      <c r="N16" s="261">
        <f>'Ex post LI &amp; Eligibility Stats'!N18</f>
        <v>564565</v>
      </c>
      <c r="O16" s="274" t="str">
        <f>'Ex post LI &amp; Eligibility Stats'!O18</f>
        <v xml:space="preserve">Bundled residential customers with appropriate electric metering </v>
      </c>
    </row>
    <row r="17" spans="1:15" ht="41.25" customHeight="1" x14ac:dyDescent="0.2">
      <c r="A17" s="254" t="s">
        <v>152</v>
      </c>
      <c r="B17" s="277">
        <v>0</v>
      </c>
      <c r="C17" s="277">
        <v>0</v>
      </c>
      <c r="D17" s="278">
        <v>0</v>
      </c>
      <c r="E17" s="450">
        <v>0.43402072191238406</v>
      </c>
      <c r="F17" s="450">
        <v>0.55215894579887392</v>
      </c>
      <c r="G17" s="450">
        <v>0.40462569594383241</v>
      </c>
      <c r="H17" s="450">
        <v>0.80652565956115718</v>
      </c>
      <c r="I17" s="450">
        <v>1.2852801799774169</v>
      </c>
      <c r="J17" s="450">
        <v>1.2780534029006958</v>
      </c>
      <c r="K17" s="450">
        <v>0.69039971828460689</v>
      </c>
      <c r="L17" s="450">
        <v>0.22449067831039429</v>
      </c>
      <c r="M17" s="517">
        <v>0</v>
      </c>
      <c r="N17" s="261">
        <f>'Ex post LI &amp; Eligibility Stats'!N19</f>
        <v>152067</v>
      </c>
      <c r="O17" s="274" t="str">
        <f>'Ex post LI &amp; Eligibility Stats'!O19</f>
        <v>Bundled Small Commercial customers with demand less than 20kW</v>
      </c>
    </row>
    <row r="18" spans="1:15" ht="41.25" customHeight="1" x14ac:dyDescent="0.2">
      <c r="A18" s="254" t="s">
        <v>197</v>
      </c>
      <c r="B18" s="277">
        <v>0</v>
      </c>
      <c r="C18" s="277">
        <v>0</v>
      </c>
      <c r="D18" s="278">
        <v>0</v>
      </c>
      <c r="E18" s="517">
        <v>0.1204307412</v>
      </c>
      <c r="F18" s="517">
        <v>0.13920524579999999</v>
      </c>
      <c r="G18" s="517">
        <v>0.1272601582</v>
      </c>
      <c r="H18" s="517">
        <v>0.1681781544</v>
      </c>
      <c r="I18" s="517">
        <v>0.18290414799999999</v>
      </c>
      <c r="J18" s="517">
        <v>0.17446772520000001</v>
      </c>
      <c r="K18" s="517">
        <v>0.13654013979999999</v>
      </c>
      <c r="L18" s="517">
        <v>7.664191599999999E-2</v>
      </c>
      <c r="M18" s="517">
        <v>9.6498708399999994E-2</v>
      </c>
      <c r="N18" s="261">
        <f>'Ex post LI &amp; Eligibility Stats'!N16</f>
        <v>1129129</v>
      </c>
      <c r="O18" s="274" t="str">
        <f>'Ex post LI &amp; Eligibility Stats'!O16</f>
        <v>Bundled Residential customers with central AC with appropriate Electric Metering</v>
      </c>
    </row>
    <row r="19" spans="1:15" ht="30.75" customHeight="1" x14ac:dyDescent="0.2">
      <c r="A19" s="254" t="s">
        <v>142</v>
      </c>
      <c r="B19" s="277">
        <v>1.2015749423023633E-2</v>
      </c>
      <c r="C19" s="277">
        <v>1.2178192574960847E-2</v>
      </c>
      <c r="D19" s="278">
        <v>1.2425839897145545E-2</v>
      </c>
      <c r="E19" s="517">
        <v>0</v>
      </c>
      <c r="F19" s="517">
        <v>0</v>
      </c>
      <c r="G19" s="517">
        <v>0</v>
      </c>
      <c r="H19" s="517">
        <v>0</v>
      </c>
      <c r="I19" s="517">
        <v>0</v>
      </c>
      <c r="J19" s="517">
        <v>0</v>
      </c>
      <c r="K19" s="517">
        <v>0</v>
      </c>
      <c r="L19" s="517">
        <v>0</v>
      </c>
      <c r="M19" s="517">
        <v>0</v>
      </c>
      <c r="N19" s="261">
        <f>'Ex post LI &amp; Eligibility Stats'!N17</f>
        <v>121723</v>
      </c>
      <c r="O19" s="274" t="str">
        <f>'Ex post LI &amp; Eligibility Stats'!O17</f>
        <v>Commercial customers &lt; 200 kW with central AC with appropriate electric metering</v>
      </c>
    </row>
    <row r="20" spans="1:15" ht="24.75" customHeight="1" x14ac:dyDescent="0.2">
      <c r="A20" s="254" t="s">
        <v>75</v>
      </c>
      <c r="B20" s="522">
        <v>0</v>
      </c>
      <c r="C20" s="522">
        <v>0</v>
      </c>
      <c r="D20" s="523">
        <v>0</v>
      </c>
      <c r="E20" s="450">
        <v>0</v>
      </c>
      <c r="F20" s="450">
        <v>524.41089999999997</v>
      </c>
      <c r="G20" s="450">
        <v>543.94959999999992</v>
      </c>
      <c r="H20" s="450">
        <v>551.2963400000001</v>
      </c>
      <c r="I20" s="450">
        <v>601.78516000000002</v>
      </c>
      <c r="J20" s="450">
        <v>577.53410000000008</v>
      </c>
      <c r="K20" s="450">
        <v>609.24088000000006</v>
      </c>
      <c r="L20" s="450">
        <v>0</v>
      </c>
      <c r="M20" s="450">
        <v>0</v>
      </c>
      <c r="N20" s="261">
        <f>'Ex post LI &amp; Eligibility Stats'!N20</f>
        <v>23313</v>
      </c>
      <c r="O20" s="274" t="str">
        <f>'Ex post LI &amp; Eligibility Stats'!O20</f>
        <v>Customers on TOU rates</v>
      </c>
    </row>
    <row r="21" spans="1:15" x14ac:dyDescent="0.2">
      <c r="B21" s="288"/>
      <c r="C21" s="288"/>
      <c r="D21" s="288"/>
      <c r="E21" s="288"/>
      <c r="F21" s="288"/>
      <c r="G21" s="288"/>
      <c r="H21" s="288"/>
      <c r="I21" s="288"/>
      <c r="J21" s="288"/>
      <c r="K21" s="288"/>
      <c r="L21" s="288"/>
      <c r="M21" s="288"/>
      <c r="N21" s="288"/>
    </row>
    <row r="22" spans="1:15" ht="15" x14ac:dyDescent="0.25">
      <c r="A22" s="462" t="s">
        <v>24</v>
      </c>
      <c r="B22" s="4"/>
      <c r="C22" s="4"/>
      <c r="D22" s="4"/>
      <c r="E22" s="4"/>
      <c r="F22" s="5"/>
      <c r="G22" s="4"/>
      <c r="H22" s="5"/>
      <c r="I22" s="4"/>
      <c r="J22" s="4"/>
      <c r="K22" s="4"/>
      <c r="L22" s="4"/>
      <c r="M22" s="4"/>
      <c r="N22" s="262"/>
      <c r="O22" s="4"/>
    </row>
    <row r="23" spans="1:15" x14ac:dyDescent="0.2">
      <c r="A23" s="661" t="s">
        <v>246</v>
      </c>
      <c r="B23" s="662"/>
      <c r="C23" s="662"/>
      <c r="D23" s="662"/>
      <c r="E23" s="662"/>
      <c r="F23" s="662"/>
      <c r="G23" s="662"/>
      <c r="H23" s="662"/>
      <c r="I23" s="662"/>
      <c r="J23" s="662"/>
      <c r="K23" s="662"/>
      <c r="L23" s="662"/>
      <c r="M23" s="662"/>
      <c r="N23" s="662"/>
      <c r="O23" s="662"/>
    </row>
    <row r="24" spans="1:15" x14ac:dyDescent="0.2">
      <c r="A24" s="663"/>
      <c r="B24" s="663"/>
      <c r="C24" s="663"/>
      <c r="D24" s="663"/>
      <c r="E24" s="663"/>
      <c r="F24" s="663"/>
      <c r="G24" s="663"/>
      <c r="H24" s="663"/>
      <c r="I24" s="663"/>
      <c r="J24" s="663"/>
      <c r="K24" s="663"/>
      <c r="L24" s="663"/>
      <c r="M24" s="663"/>
      <c r="N24" s="663"/>
      <c r="O24" s="663"/>
    </row>
    <row r="25" spans="1:15" s="257" customFormat="1" x14ac:dyDescent="0.2">
      <c r="A25" s="665" t="s">
        <v>260</v>
      </c>
      <c r="B25" s="666"/>
      <c r="C25" s="666"/>
      <c r="D25" s="666"/>
      <c r="E25" s="666"/>
      <c r="F25" s="666"/>
      <c r="G25" s="666"/>
      <c r="H25" s="666"/>
      <c r="I25" s="666"/>
      <c r="J25" s="666"/>
      <c r="K25" s="666"/>
      <c r="L25" s="666"/>
      <c r="M25" s="666"/>
      <c r="N25" s="666"/>
      <c r="O25" s="666"/>
    </row>
    <row r="26" spans="1:15" s="257" customFormat="1" ht="21.75" customHeight="1" x14ac:dyDescent="0.2">
      <c r="A26" s="667"/>
      <c r="B26" s="667"/>
      <c r="C26" s="667"/>
      <c r="D26" s="667"/>
      <c r="E26" s="667"/>
      <c r="F26" s="667"/>
      <c r="G26" s="667"/>
      <c r="H26" s="667"/>
      <c r="I26" s="667"/>
      <c r="J26" s="667"/>
      <c r="K26" s="667"/>
      <c r="L26" s="667"/>
      <c r="M26" s="667"/>
      <c r="N26" s="667"/>
      <c r="O26" s="667"/>
    </row>
    <row r="27" spans="1:15" s="257" customFormat="1" ht="12.75" customHeight="1" x14ac:dyDescent="0.2">
      <c r="A27" s="664" t="s">
        <v>247</v>
      </c>
      <c r="B27" s="664"/>
      <c r="C27" s="664"/>
      <c r="D27" s="664"/>
      <c r="E27" s="664"/>
      <c r="F27" s="664"/>
      <c r="G27" s="664"/>
      <c r="H27" s="664"/>
      <c r="I27" s="664"/>
      <c r="J27" s="664"/>
      <c r="K27" s="664"/>
      <c r="L27" s="664"/>
      <c r="M27" s="664"/>
      <c r="N27" s="664"/>
      <c r="O27" s="664"/>
    </row>
    <row r="28" spans="1:15" s="257" customFormat="1" x14ac:dyDescent="0.2">
      <c r="A28" s="334"/>
      <c r="B28" s="85"/>
      <c r="C28" s="85"/>
      <c r="D28" s="85"/>
      <c r="E28" s="85"/>
      <c r="F28" s="85"/>
      <c r="G28" s="85"/>
      <c r="H28" s="85"/>
      <c r="I28" s="85"/>
      <c r="J28" s="85"/>
      <c r="K28" s="85"/>
      <c r="L28" s="85"/>
      <c r="M28" s="85"/>
      <c r="N28" s="260"/>
      <c r="O28" s="85"/>
    </row>
    <row r="29" spans="1:15" ht="18" customHeight="1" x14ac:dyDescent="0.2">
      <c r="A29" s="426" t="s">
        <v>239</v>
      </c>
    </row>
  </sheetData>
  <mergeCells count="5">
    <mergeCell ref="B7:M7"/>
    <mergeCell ref="N7:N8"/>
    <mergeCell ref="A23:O24"/>
    <mergeCell ref="A27:O27"/>
    <mergeCell ref="A25:O26"/>
  </mergeCells>
  <phoneticPr fontId="41" type="noConversion"/>
  <printOptions horizontalCentered="1"/>
  <pageMargins left="0" right="0" top="0.55000000000000004" bottom="0.17" header="0.3" footer="0.15"/>
  <pageSetup paperSize="17" scale="89" orientation="landscape" cellComments="atEnd" r:id="rId1"/>
  <headerFooter alignWithMargins="0">
    <oddHeader xml:space="preserve">&amp;C&amp;"Arial,Bold"
</oddHeader>
    <oddFooter>&amp;Rpage 2 of 12
&amp;A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61"/>
  <sheetViews>
    <sheetView showGridLines="0" showRuler="0" zoomScaleNormal="100" zoomScaleSheetLayoutView="100" workbookViewId="0">
      <selection sqref="A1:XFD1048576"/>
    </sheetView>
  </sheetViews>
  <sheetFormatPr defaultColWidth="9.140625" defaultRowHeight="40.15" customHeight="1" x14ac:dyDescent="0.2"/>
  <cols>
    <col min="1" max="1" width="35" style="85" customWidth="1"/>
    <col min="2" max="3" width="10.7109375" style="85" customWidth="1"/>
    <col min="4" max="4" width="10.85546875" style="85" customWidth="1"/>
    <col min="5" max="13" width="10.7109375" style="85" customWidth="1"/>
    <col min="14" max="14" width="14.140625" style="342" bestFit="1" customWidth="1"/>
    <col min="15" max="15" width="80.5703125" style="85" customWidth="1"/>
    <col min="16" max="16384" width="9.140625" style="85"/>
  </cols>
  <sheetData>
    <row r="1" spans="1:15" ht="12.75" x14ac:dyDescent="0.2"/>
    <row r="2" spans="1:15" ht="12.75" x14ac:dyDescent="0.2">
      <c r="H2" s="255" t="s">
        <v>211</v>
      </c>
    </row>
    <row r="3" spans="1:15" ht="12.75" x14ac:dyDescent="0.2">
      <c r="H3" s="337" t="str">
        <f>'Program MW '!H3</f>
        <v>December 2017</v>
      </c>
    </row>
    <row r="4" spans="1:15" ht="12.75" x14ac:dyDescent="0.2">
      <c r="F4" s="257"/>
      <c r="G4" s="257"/>
      <c r="I4" s="257"/>
      <c r="O4" s="91"/>
    </row>
    <row r="5" spans="1:15" ht="12.75" x14ac:dyDescent="0.2">
      <c r="B5" s="257"/>
      <c r="C5" s="257"/>
      <c r="D5" s="257"/>
      <c r="F5" s="255"/>
    </row>
    <row r="6" spans="1:15" ht="12.75" x14ac:dyDescent="0.2">
      <c r="F6" s="255"/>
    </row>
    <row r="7" spans="1:15" ht="40.15" customHeight="1" x14ac:dyDescent="0.2">
      <c r="A7" s="86"/>
      <c r="B7" s="658" t="s">
        <v>90</v>
      </c>
      <c r="C7" s="658"/>
      <c r="D7" s="658"/>
      <c r="E7" s="658"/>
      <c r="F7" s="658"/>
      <c r="G7" s="658"/>
      <c r="H7" s="658"/>
      <c r="I7" s="658"/>
      <c r="J7" s="658"/>
      <c r="K7" s="658"/>
      <c r="L7" s="658"/>
      <c r="M7" s="658"/>
      <c r="N7" s="668" t="s">
        <v>192</v>
      </c>
      <c r="O7" s="86"/>
    </row>
    <row r="8" spans="1:15" ht="40.15" customHeight="1" x14ac:dyDescent="0.2">
      <c r="A8" s="87" t="s">
        <v>40</v>
      </c>
      <c r="B8" s="88" t="s">
        <v>0</v>
      </c>
      <c r="C8" s="88" t="s">
        <v>1</v>
      </c>
      <c r="D8" s="88" t="s">
        <v>2</v>
      </c>
      <c r="E8" s="88" t="s">
        <v>3</v>
      </c>
      <c r="F8" s="88" t="s">
        <v>4</v>
      </c>
      <c r="G8" s="88" t="s">
        <v>5</v>
      </c>
      <c r="H8" s="88" t="s">
        <v>6</v>
      </c>
      <c r="I8" s="88" t="s">
        <v>41</v>
      </c>
      <c r="J8" s="88" t="s">
        <v>42</v>
      </c>
      <c r="K8" s="88" t="s">
        <v>9</v>
      </c>
      <c r="L8" s="88" t="s">
        <v>43</v>
      </c>
      <c r="M8" s="88" t="s">
        <v>11</v>
      </c>
      <c r="N8" s="669"/>
      <c r="O8" s="89" t="s">
        <v>89</v>
      </c>
    </row>
    <row r="9" spans="1:15" ht="40.15" customHeight="1" x14ac:dyDescent="0.2">
      <c r="A9" s="254" t="s">
        <v>209</v>
      </c>
      <c r="B9" s="517">
        <v>308.96882499999998</v>
      </c>
      <c r="C9" s="277">
        <v>308.96882499999998</v>
      </c>
      <c r="D9" s="278">
        <v>308.96882499999998</v>
      </c>
      <c r="E9" s="528">
        <v>221.01532499999999</v>
      </c>
      <c r="F9" s="528">
        <v>221.01532499999999</v>
      </c>
      <c r="G9" s="528">
        <v>221.01532499999999</v>
      </c>
      <c r="H9" s="528">
        <v>221.01532499999999</v>
      </c>
      <c r="I9" s="528">
        <v>221.01532499999999</v>
      </c>
      <c r="J9" s="528">
        <v>221.01532499999999</v>
      </c>
      <c r="K9" s="528">
        <v>221.01532499999999</v>
      </c>
      <c r="L9" s="528">
        <v>221.01532499999999</v>
      </c>
      <c r="M9" s="528">
        <v>221.01532499999999</v>
      </c>
      <c r="N9" s="261">
        <v>5142</v>
      </c>
      <c r="O9" s="253" t="s">
        <v>215</v>
      </c>
    </row>
    <row r="10" spans="1:15" ht="40.15" customHeight="1" x14ac:dyDescent="0.2">
      <c r="A10" s="254" t="s">
        <v>198</v>
      </c>
      <c r="B10" s="277">
        <v>1.8623012979437072</v>
      </c>
      <c r="C10" s="277">
        <v>1.8623012979437072</v>
      </c>
      <c r="D10" s="278">
        <v>1.8623012979437072</v>
      </c>
      <c r="E10" s="529">
        <v>0.20424518138170242</v>
      </c>
      <c r="F10" s="529">
        <v>0.20424518138170242</v>
      </c>
      <c r="G10" s="529">
        <v>0.20424518138170242</v>
      </c>
      <c r="H10" s="529">
        <v>0.20424518138170242</v>
      </c>
      <c r="I10" s="529">
        <v>0.20424518138170242</v>
      </c>
      <c r="J10" s="529">
        <v>0.20424518138170242</v>
      </c>
      <c r="K10" s="529">
        <v>0.20424518138170242</v>
      </c>
      <c r="L10" s="529">
        <v>0.20424518138170242</v>
      </c>
      <c r="M10" s="529">
        <v>0.20424518138170242</v>
      </c>
      <c r="N10" s="261">
        <v>18466</v>
      </c>
      <c r="O10" s="274" t="s">
        <v>216</v>
      </c>
    </row>
    <row r="11" spans="1:15" ht="40.15" customHeight="1" x14ac:dyDescent="0.2">
      <c r="A11" s="253" t="s">
        <v>52</v>
      </c>
      <c r="B11" s="528">
        <v>0.63</v>
      </c>
      <c r="C11" s="528">
        <v>0.63</v>
      </c>
      <c r="D11" s="530">
        <v>0.63</v>
      </c>
      <c r="E11" s="528">
        <v>0.42475877499999998</v>
      </c>
      <c r="F11" s="528">
        <v>0.42475877499999998</v>
      </c>
      <c r="G11" s="528">
        <v>0.42475877499999998</v>
      </c>
      <c r="H11" s="528">
        <v>0.42475877499999998</v>
      </c>
      <c r="I11" s="528">
        <v>0.42475877499999998</v>
      </c>
      <c r="J11" s="528">
        <v>0.42475877499999998</v>
      </c>
      <c r="K11" s="528">
        <v>0.42475877499999998</v>
      </c>
      <c r="L11" s="528">
        <v>0.42475877499999998</v>
      </c>
      <c r="M11" s="528">
        <v>0.42475877499999998</v>
      </c>
      <c r="N11" s="261">
        <v>564565</v>
      </c>
      <c r="O11" s="253" t="s">
        <v>217</v>
      </c>
    </row>
    <row r="12" spans="1:15" ht="40.15" customHeight="1" x14ac:dyDescent="0.2">
      <c r="A12" s="253" t="s">
        <v>53</v>
      </c>
      <c r="B12" s="528">
        <v>0.30349999999999999</v>
      </c>
      <c r="C12" s="528">
        <v>0.30349999999999999</v>
      </c>
      <c r="D12" s="530">
        <v>0.30349999999999999</v>
      </c>
      <c r="E12" s="528">
        <v>0.28253285000000006</v>
      </c>
      <c r="F12" s="528">
        <v>0.28253285000000006</v>
      </c>
      <c r="G12" s="528">
        <v>0.28253285000000006</v>
      </c>
      <c r="H12" s="528">
        <v>0.28253285000000006</v>
      </c>
      <c r="I12" s="528">
        <v>0.28253285000000006</v>
      </c>
      <c r="J12" s="528">
        <v>0.28253285000000006</v>
      </c>
      <c r="K12" s="528">
        <v>0.28253285000000006</v>
      </c>
      <c r="L12" s="528">
        <v>0.28253285000000006</v>
      </c>
      <c r="M12" s="528">
        <v>0.28253285000000006</v>
      </c>
      <c r="N12" s="261">
        <v>134989</v>
      </c>
      <c r="O12" s="253" t="s">
        <v>56</v>
      </c>
    </row>
    <row r="13" spans="1:15" ht="40.15" customHeight="1" x14ac:dyDescent="0.2">
      <c r="A13" s="253" t="s">
        <v>54</v>
      </c>
      <c r="B13" s="528">
        <v>64.096642658114433</v>
      </c>
      <c r="C13" s="528">
        <v>64.096642658114433</v>
      </c>
      <c r="D13" s="530">
        <v>64.096642658114433</v>
      </c>
      <c r="E13" s="529">
        <v>51.374347826086961</v>
      </c>
      <c r="F13" s="529">
        <v>51.374347826086961</v>
      </c>
      <c r="G13" s="529">
        <v>51.374347826086961</v>
      </c>
      <c r="H13" s="529">
        <v>51.374347826086961</v>
      </c>
      <c r="I13" s="529">
        <v>51.374347826086961</v>
      </c>
      <c r="J13" s="529">
        <v>51.374347826086961</v>
      </c>
      <c r="K13" s="529">
        <v>51.374347826086961</v>
      </c>
      <c r="L13" s="529">
        <v>51.374347826086961</v>
      </c>
      <c r="M13" s="529">
        <v>51.374347826086961</v>
      </c>
      <c r="N13" s="261">
        <v>44734</v>
      </c>
      <c r="O13" s="94" t="s">
        <v>153</v>
      </c>
    </row>
    <row r="14" spans="1:15" ht="40.15" customHeight="1" x14ac:dyDescent="0.2">
      <c r="A14" s="253" t="s">
        <v>55</v>
      </c>
      <c r="B14" s="531">
        <v>23.7069286633327</v>
      </c>
      <c r="C14" s="531">
        <v>23.706928663332725</v>
      </c>
      <c r="D14" s="532">
        <v>23.706928663332725</v>
      </c>
      <c r="E14" s="533">
        <v>19.323095030331466</v>
      </c>
      <c r="F14" s="533">
        <v>19.323095030331466</v>
      </c>
      <c r="G14" s="533">
        <v>19.323095030331466</v>
      </c>
      <c r="H14" s="533">
        <v>19.323095030331466</v>
      </c>
      <c r="I14" s="533">
        <v>19.323095030331466</v>
      </c>
      <c r="J14" s="533">
        <v>19.323095030331466</v>
      </c>
      <c r="K14" s="533">
        <v>19.323095030331466</v>
      </c>
      <c r="L14" s="533">
        <v>19.323095030331466</v>
      </c>
      <c r="M14" s="533">
        <v>19.323095030331466</v>
      </c>
      <c r="N14" s="261">
        <v>44734</v>
      </c>
      <c r="O14" s="94" t="s">
        <v>153</v>
      </c>
    </row>
    <row r="15" spans="1:15" ht="40.15" customHeight="1" x14ac:dyDescent="0.2">
      <c r="A15" s="253" t="s">
        <v>134</v>
      </c>
      <c r="B15" s="277">
        <v>6.4135840040000058E-2</v>
      </c>
      <c r="C15" s="277">
        <v>6.4135840040000058E-2</v>
      </c>
      <c r="D15" s="278">
        <v>6.41358400400001E-2</v>
      </c>
      <c r="E15" s="528">
        <v>8.0187835409343045E-2</v>
      </c>
      <c r="F15" s="528">
        <v>8.0187835409343045E-2</v>
      </c>
      <c r="G15" s="528">
        <v>8.0187835409343045E-2</v>
      </c>
      <c r="H15" s="528">
        <v>8.0187835409343045E-2</v>
      </c>
      <c r="I15" s="528">
        <v>8.0187835409343045E-2</v>
      </c>
      <c r="J15" s="528">
        <v>8.0187835409343045E-2</v>
      </c>
      <c r="K15" s="528">
        <v>8.0187835409343045E-2</v>
      </c>
      <c r="L15" s="528">
        <v>8.0187835409343045E-2</v>
      </c>
      <c r="M15" s="528">
        <v>8.0187835409343045E-2</v>
      </c>
      <c r="N15" s="261">
        <v>1129129</v>
      </c>
      <c r="O15" s="253" t="s">
        <v>256</v>
      </c>
    </row>
    <row r="16" spans="1:15" ht="40.15" customHeight="1" x14ac:dyDescent="0.2">
      <c r="A16" s="254" t="s">
        <v>197</v>
      </c>
      <c r="B16" s="277">
        <v>0</v>
      </c>
      <c r="C16" s="277">
        <v>0</v>
      </c>
      <c r="D16" s="277">
        <v>0</v>
      </c>
      <c r="E16" s="517">
        <v>0.17056443691253662</v>
      </c>
      <c r="F16" s="517">
        <v>0.17056443691253662</v>
      </c>
      <c r="G16" s="517">
        <v>0.17056443691253662</v>
      </c>
      <c r="H16" s="517">
        <v>0.17056443691253662</v>
      </c>
      <c r="I16" s="517">
        <v>0.17056443691253662</v>
      </c>
      <c r="J16" s="517">
        <v>0.17056443691253662</v>
      </c>
      <c r="K16" s="517">
        <v>0.17056443691253662</v>
      </c>
      <c r="L16" s="517">
        <v>0.17056443691253662</v>
      </c>
      <c r="M16" s="517">
        <v>0.17056443691253662</v>
      </c>
      <c r="N16" s="261">
        <v>1129129</v>
      </c>
      <c r="O16" s="253" t="s">
        <v>255</v>
      </c>
    </row>
    <row r="17" spans="1:15" s="90" customFormat="1" ht="40.15" customHeight="1" x14ac:dyDescent="0.2">
      <c r="A17" s="254" t="s">
        <v>142</v>
      </c>
      <c r="B17" s="534">
        <v>0.17425572872161865</v>
      </c>
      <c r="C17" s="534">
        <v>0.17425572872161865</v>
      </c>
      <c r="D17" s="535">
        <v>0.17425572872161865</v>
      </c>
      <c r="E17" s="534">
        <v>0</v>
      </c>
      <c r="F17" s="534">
        <v>0</v>
      </c>
      <c r="G17" s="534">
        <v>0</v>
      </c>
      <c r="H17" s="534">
        <v>0</v>
      </c>
      <c r="I17" s="534">
        <v>0</v>
      </c>
      <c r="J17" s="534">
        <v>0</v>
      </c>
      <c r="K17" s="534">
        <v>0</v>
      </c>
      <c r="L17" s="534">
        <v>0</v>
      </c>
      <c r="M17" s="534">
        <v>0</v>
      </c>
      <c r="N17" s="261">
        <v>121723</v>
      </c>
      <c r="O17" s="94" t="s">
        <v>257</v>
      </c>
    </row>
    <row r="18" spans="1:15" s="90" customFormat="1" ht="40.15" customHeight="1" x14ac:dyDescent="0.2">
      <c r="A18" s="254" t="s">
        <v>151</v>
      </c>
      <c r="B18" s="277">
        <v>0.52064542000333403</v>
      </c>
      <c r="C18" s="277">
        <v>0.52064542000333403</v>
      </c>
      <c r="D18" s="278">
        <v>0.52064542000333403</v>
      </c>
      <c r="E18" s="517">
        <v>0.41786946458586877</v>
      </c>
      <c r="F18" s="528">
        <v>0.41786946458586877</v>
      </c>
      <c r="G18" s="528">
        <v>0.41786946458586877</v>
      </c>
      <c r="H18" s="528">
        <v>0.41786946458586877</v>
      </c>
      <c r="I18" s="528">
        <v>0.41786946458586877</v>
      </c>
      <c r="J18" s="528">
        <v>0.41786946458586877</v>
      </c>
      <c r="K18" s="528">
        <v>0.41786946458586877</v>
      </c>
      <c r="L18" s="528">
        <v>0.41786946458586877</v>
      </c>
      <c r="M18" s="528">
        <v>0.41786946458586877</v>
      </c>
      <c r="N18" s="261">
        <v>564565</v>
      </c>
      <c r="O18" s="94" t="s">
        <v>218</v>
      </c>
    </row>
    <row r="19" spans="1:15" s="90" customFormat="1" ht="40.15" customHeight="1" x14ac:dyDescent="0.2">
      <c r="A19" s="254" t="s">
        <v>152</v>
      </c>
      <c r="B19" s="277">
        <v>1.2966434124999999</v>
      </c>
      <c r="C19" s="277">
        <v>1.2966434124999999</v>
      </c>
      <c r="D19" s="278">
        <v>1.2966434124999999</v>
      </c>
      <c r="E19" s="529">
        <v>1.6145837277265414</v>
      </c>
      <c r="F19" s="529">
        <v>1.6145837277265414</v>
      </c>
      <c r="G19" s="529">
        <v>1.61458372772654</v>
      </c>
      <c r="H19" s="529">
        <v>1.6145837277265414</v>
      </c>
      <c r="I19" s="529">
        <v>1.6145837277265414</v>
      </c>
      <c r="J19" s="529">
        <v>1.6145837277265414</v>
      </c>
      <c r="K19" s="529">
        <v>1.6145837277265414</v>
      </c>
      <c r="L19" s="529">
        <v>1.6145837277265414</v>
      </c>
      <c r="M19" s="529">
        <v>1.6145837277265414</v>
      </c>
      <c r="N19" s="261">
        <v>152067</v>
      </c>
      <c r="O19" s="254" t="s">
        <v>219</v>
      </c>
    </row>
    <row r="20" spans="1:15" s="90" customFormat="1" ht="40.15" customHeight="1" x14ac:dyDescent="0.2">
      <c r="A20" s="254" t="s">
        <v>75</v>
      </c>
      <c r="B20" s="277">
        <v>0</v>
      </c>
      <c r="C20" s="277">
        <v>0</v>
      </c>
      <c r="D20" s="278">
        <v>0</v>
      </c>
      <c r="E20" s="450">
        <v>246.532184</v>
      </c>
      <c r="F20" s="450">
        <v>246.53218400000006</v>
      </c>
      <c r="G20" s="450">
        <v>246.53218400000006</v>
      </c>
      <c r="H20" s="450">
        <v>246.53218400000006</v>
      </c>
      <c r="I20" s="450">
        <v>246.53218400000006</v>
      </c>
      <c r="J20" s="450">
        <v>246.53218400000006</v>
      </c>
      <c r="K20" s="450">
        <v>246.53218400000006</v>
      </c>
      <c r="L20" s="450">
        <v>246.53218400000006</v>
      </c>
      <c r="M20" s="450">
        <v>246.53218400000006</v>
      </c>
      <c r="N20" s="261">
        <v>23313</v>
      </c>
      <c r="O20" s="94" t="s">
        <v>154</v>
      </c>
    </row>
    <row r="21" spans="1:15" s="90" customFormat="1" ht="16.5" customHeight="1" x14ac:dyDescent="0.2">
      <c r="A21" s="93"/>
      <c r="B21" s="246"/>
      <c r="C21" s="246"/>
      <c r="D21" s="247"/>
      <c r="E21" s="246"/>
      <c r="F21" s="246"/>
      <c r="G21" s="246"/>
      <c r="H21" s="246"/>
      <c r="I21" s="246"/>
      <c r="J21" s="246"/>
      <c r="K21" s="246"/>
      <c r="L21" s="246"/>
      <c r="M21" s="246"/>
      <c r="N21" s="343"/>
      <c r="O21" s="95"/>
    </row>
    <row r="22" spans="1:15" ht="15" x14ac:dyDescent="0.2">
      <c r="A22" s="670" t="s">
        <v>170</v>
      </c>
      <c r="B22" s="670"/>
      <c r="C22" s="670"/>
      <c r="D22" s="670"/>
      <c r="E22" s="670"/>
      <c r="F22" s="670"/>
      <c r="G22" s="670"/>
      <c r="H22" s="670"/>
      <c r="I22" s="670"/>
      <c r="J22" s="670"/>
      <c r="K22" s="670"/>
      <c r="L22" s="670"/>
      <c r="M22" s="670"/>
      <c r="N22" s="670"/>
      <c r="O22" s="670"/>
    </row>
    <row r="23" spans="1:15" ht="12.75" x14ac:dyDescent="0.2">
      <c r="A23" s="661" t="s">
        <v>248</v>
      </c>
      <c r="B23" s="662"/>
      <c r="C23" s="662"/>
      <c r="D23" s="662"/>
      <c r="E23" s="662"/>
      <c r="F23" s="662"/>
      <c r="G23" s="662"/>
      <c r="H23" s="662"/>
      <c r="I23" s="662"/>
      <c r="J23" s="662"/>
      <c r="K23" s="662"/>
      <c r="L23" s="662"/>
      <c r="M23" s="662"/>
      <c r="N23" s="662"/>
      <c r="O23" s="662"/>
    </row>
    <row r="24" spans="1:15" ht="12.75" x14ac:dyDescent="0.2">
      <c r="A24" s="441"/>
      <c r="B24" s="442"/>
      <c r="C24" s="442"/>
      <c r="D24" s="442"/>
      <c r="E24" s="442"/>
      <c r="F24" s="442"/>
      <c r="G24" s="442"/>
      <c r="H24" s="442"/>
      <c r="I24" s="442"/>
      <c r="J24" s="442"/>
      <c r="K24" s="442"/>
      <c r="L24" s="442"/>
      <c r="M24" s="442"/>
      <c r="N24" s="442"/>
      <c r="O24" s="442"/>
    </row>
    <row r="25" spans="1:15" ht="32.25" customHeight="1" x14ac:dyDescent="0.2">
      <c r="A25" s="665" t="s">
        <v>362</v>
      </c>
      <c r="B25" s="666"/>
      <c r="C25" s="666"/>
      <c r="D25" s="666"/>
      <c r="E25" s="666"/>
      <c r="F25" s="666"/>
      <c r="G25" s="666"/>
      <c r="H25" s="666"/>
      <c r="I25" s="666"/>
      <c r="J25" s="666"/>
      <c r="K25" s="666"/>
      <c r="L25" s="666"/>
      <c r="M25" s="666"/>
      <c r="N25" s="666"/>
      <c r="O25" s="666"/>
    </row>
    <row r="26" spans="1:15" ht="12" customHeight="1" x14ac:dyDescent="0.2">
      <c r="A26" s="474"/>
      <c r="B26" s="475"/>
      <c r="C26" s="475"/>
      <c r="D26" s="475"/>
      <c r="E26" s="475"/>
      <c r="F26" s="475"/>
      <c r="G26" s="475"/>
      <c r="H26" s="475"/>
      <c r="I26" s="475"/>
      <c r="J26" s="475"/>
      <c r="K26" s="475"/>
      <c r="L26" s="475"/>
      <c r="M26" s="475"/>
      <c r="N26" s="475"/>
      <c r="O26" s="475"/>
    </row>
    <row r="27" spans="1:15" ht="12.75" x14ac:dyDescent="0.2">
      <c r="A27" s="664" t="s">
        <v>249</v>
      </c>
      <c r="B27" s="671"/>
      <c r="C27" s="671"/>
      <c r="D27" s="671"/>
      <c r="E27" s="671"/>
      <c r="F27" s="671"/>
      <c r="G27" s="671"/>
      <c r="H27" s="671"/>
      <c r="I27" s="671"/>
      <c r="J27" s="671"/>
      <c r="K27" s="671"/>
      <c r="L27" s="671"/>
      <c r="M27" s="671"/>
      <c r="N27" s="671"/>
      <c r="O27" s="671"/>
    </row>
    <row r="28" spans="1:15" ht="12.75" x14ac:dyDescent="0.2">
      <c r="A28" s="334"/>
      <c r="N28" s="260"/>
    </row>
    <row r="29" spans="1:15" ht="40.15" customHeight="1" x14ac:dyDescent="0.2">
      <c r="A29" s="463" t="s">
        <v>239</v>
      </c>
    </row>
    <row r="61" spans="1:1" ht="40.15" customHeight="1" x14ac:dyDescent="0.2">
      <c r="A61" s="351"/>
    </row>
  </sheetData>
  <mergeCells count="6">
    <mergeCell ref="B7:M7"/>
    <mergeCell ref="N7:N8"/>
    <mergeCell ref="A22:O22"/>
    <mergeCell ref="A27:O27"/>
    <mergeCell ref="A23:O23"/>
    <mergeCell ref="A25:O25"/>
  </mergeCells>
  <phoneticPr fontId="0" type="noConversion"/>
  <printOptions horizontalCentered="1"/>
  <pageMargins left="0" right="0" top="0.55000000000000004" bottom="0.17" header="0.3" footer="0.15"/>
  <pageSetup paperSize="17" scale="83" orientation="landscape" cellComments="atEnd" r:id="rId1"/>
  <headerFooter alignWithMargins="0">
    <oddHeader xml:space="preserve">&amp;C&amp;"Arial,Bold"
</oddHeader>
    <oddFooter>&amp;Rpage 3 of 12
&amp;A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60"/>
  <sheetViews>
    <sheetView zoomScale="80" zoomScaleNormal="80" zoomScaleSheetLayoutView="70" workbookViewId="0">
      <selection sqref="A1:XFD1048576"/>
    </sheetView>
  </sheetViews>
  <sheetFormatPr defaultColWidth="9.140625" defaultRowHeight="12.75" x14ac:dyDescent="0.2"/>
  <cols>
    <col min="1" max="1" width="45.7109375" style="97" customWidth="1"/>
    <col min="2" max="3" width="10.85546875" style="97" customWidth="1"/>
    <col min="4" max="4" width="10.7109375" style="97" customWidth="1"/>
    <col min="5" max="5" width="12.7109375" style="97" customWidth="1"/>
    <col min="6" max="8" width="10.5703125" style="97" customWidth="1"/>
    <col min="9" max="9" width="12.7109375" style="97" customWidth="1"/>
    <col min="10" max="12" width="10.7109375" style="97" customWidth="1"/>
    <col min="13" max="13" width="12.7109375" style="97" customWidth="1"/>
    <col min="14" max="16" width="10.7109375" style="97" customWidth="1"/>
    <col min="17" max="17" width="12.7109375" style="97" customWidth="1"/>
    <col min="18" max="20" width="10.7109375" style="97" customWidth="1"/>
    <col min="21" max="21" width="12.7109375" style="97" customWidth="1"/>
    <col min="22" max="24" width="10.7109375" style="97" customWidth="1"/>
    <col min="25" max="25" width="12.7109375" style="97" customWidth="1"/>
    <col min="26" max="16384" width="9.140625" style="97"/>
  </cols>
  <sheetData>
    <row r="1" spans="1:25" x14ac:dyDescent="0.2">
      <c r="A1" s="96" t="s">
        <v>155</v>
      </c>
    </row>
    <row r="3" spans="1:25" ht="21.75" customHeight="1" x14ac:dyDescent="0.2">
      <c r="A3" s="161">
        <v>2016</v>
      </c>
      <c r="B3" s="672" t="s">
        <v>0</v>
      </c>
      <c r="C3" s="672"/>
      <c r="D3" s="672"/>
      <c r="E3" s="672"/>
      <c r="F3" s="673" t="s">
        <v>1</v>
      </c>
      <c r="G3" s="673"/>
      <c r="H3" s="673"/>
      <c r="I3" s="673"/>
      <c r="J3" s="673" t="s">
        <v>2</v>
      </c>
      <c r="K3" s="673"/>
      <c r="L3" s="673"/>
      <c r="M3" s="673"/>
      <c r="N3" s="673" t="s">
        <v>3</v>
      </c>
      <c r="O3" s="673"/>
      <c r="P3" s="673"/>
      <c r="Q3" s="673"/>
      <c r="R3" s="673" t="s">
        <v>4</v>
      </c>
      <c r="S3" s="673"/>
      <c r="T3" s="673"/>
      <c r="U3" s="673"/>
      <c r="V3" s="673" t="s">
        <v>5</v>
      </c>
      <c r="W3" s="673"/>
      <c r="X3" s="673"/>
      <c r="Y3" s="673"/>
    </row>
    <row r="4" spans="1:25" ht="79.5" customHeight="1" x14ac:dyDescent="0.2">
      <c r="A4" s="147" t="s">
        <v>39</v>
      </c>
      <c r="B4" s="110" t="s">
        <v>91</v>
      </c>
      <c r="C4" s="110" t="s">
        <v>92</v>
      </c>
      <c r="D4" s="110" t="s">
        <v>93</v>
      </c>
      <c r="E4" s="110" t="s">
        <v>94</v>
      </c>
      <c r="F4" s="110" t="s">
        <v>91</v>
      </c>
      <c r="G4" s="110" t="s">
        <v>92</v>
      </c>
      <c r="H4" s="110" t="s">
        <v>93</v>
      </c>
      <c r="I4" s="110" t="s">
        <v>94</v>
      </c>
      <c r="J4" s="110" t="s">
        <v>91</v>
      </c>
      <c r="K4" s="110" t="s">
        <v>92</v>
      </c>
      <c r="L4" s="110" t="s">
        <v>93</v>
      </c>
      <c r="M4" s="110" t="s">
        <v>94</v>
      </c>
      <c r="N4" s="110" t="s">
        <v>91</v>
      </c>
      <c r="O4" s="110" t="s">
        <v>92</v>
      </c>
      <c r="P4" s="110" t="s">
        <v>93</v>
      </c>
      <c r="Q4" s="110" t="s">
        <v>94</v>
      </c>
      <c r="R4" s="110" t="s">
        <v>91</v>
      </c>
      <c r="S4" s="110" t="s">
        <v>92</v>
      </c>
      <c r="T4" s="110" t="s">
        <v>93</v>
      </c>
      <c r="U4" s="110" t="s">
        <v>94</v>
      </c>
      <c r="V4" s="110" t="s">
        <v>91</v>
      </c>
      <c r="W4" s="110" t="s">
        <v>92</v>
      </c>
      <c r="X4" s="110" t="s">
        <v>93</v>
      </c>
      <c r="Y4" s="110" t="s">
        <v>94</v>
      </c>
    </row>
    <row r="5" spans="1:25" x14ac:dyDescent="0.2">
      <c r="A5" s="162" t="s">
        <v>51</v>
      </c>
      <c r="B5" s="112"/>
      <c r="C5" s="113">
        <v>5.8977000000000004</v>
      </c>
      <c r="D5" s="114">
        <v>2.3029999999999999</v>
      </c>
      <c r="E5" s="115">
        <f>SUM(B5:D5)</f>
        <v>8.2007000000000012</v>
      </c>
      <c r="F5" s="111"/>
      <c r="G5" s="114">
        <v>5.8977000000000004</v>
      </c>
      <c r="H5" s="114">
        <v>2.3029999999999999</v>
      </c>
      <c r="I5" s="116">
        <f>SUM(G5:H5)</f>
        <v>8.2007000000000012</v>
      </c>
      <c r="J5" s="111"/>
      <c r="K5" s="114"/>
      <c r="L5" s="114"/>
      <c r="M5" s="116">
        <f>SUM(K5:L5)</f>
        <v>0</v>
      </c>
      <c r="N5" s="111"/>
      <c r="O5" s="114"/>
      <c r="P5" s="114"/>
      <c r="Q5" s="116">
        <f>SUM(O5:P5)</f>
        <v>0</v>
      </c>
      <c r="R5" s="111"/>
      <c r="S5" s="114"/>
      <c r="T5" s="114"/>
      <c r="U5" s="116">
        <f>SUM(S5:T5)</f>
        <v>0</v>
      </c>
      <c r="V5" s="111"/>
      <c r="W5" s="114"/>
      <c r="X5" s="114"/>
      <c r="Y5" s="116">
        <f>SUM(W5:X5)</f>
        <v>0</v>
      </c>
    </row>
    <row r="6" spans="1:25" x14ac:dyDescent="0.2">
      <c r="A6" s="162" t="s">
        <v>95</v>
      </c>
      <c r="B6" s="170"/>
      <c r="C6" s="171">
        <v>12.8962</v>
      </c>
      <c r="D6" s="113">
        <v>1.4750000000000001</v>
      </c>
      <c r="E6" s="115">
        <f>SUM(B6:D6)</f>
        <v>14.3712</v>
      </c>
      <c r="F6" s="111"/>
      <c r="G6" s="114">
        <v>12.911899999999999</v>
      </c>
      <c r="H6" s="117">
        <v>1.4750000000000001</v>
      </c>
      <c r="I6" s="116">
        <f>SUM(G6:H6)</f>
        <v>14.386899999999999</v>
      </c>
      <c r="J6" s="118"/>
      <c r="K6" s="114"/>
      <c r="L6" s="117"/>
      <c r="M6" s="116">
        <f>SUM(K6:L6)</f>
        <v>0</v>
      </c>
      <c r="N6" s="118"/>
      <c r="O6" s="114"/>
      <c r="P6" s="117"/>
      <c r="Q6" s="116">
        <f>SUM(O6:P6)</f>
        <v>0</v>
      </c>
      <c r="R6" s="118"/>
      <c r="S6" s="114"/>
      <c r="T6" s="117"/>
      <c r="U6" s="116">
        <f>SUM(S6:T6)</f>
        <v>0</v>
      </c>
      <c r="V6" s="118"/>
      <c r="W6" s="114"/>
      <c r="X6" s="117"/>
      <c r="Y6" s="116">
        <f>SUM(W6:X6)</f>
        <v>0</v>
      </c>
    </row>
    <row r="7" spans="1:25" s="96" customFormat="1" x14ac:dyDescent="0.2">
      <c r="A7" s="163" t="s">
        <v>48</v>
      </c>
      <c r="B7" s="172"/>
      <c r="C7" s="173">
        <f>SUM(C5:C6)</f>
        <v>18.793900000000001</v>
      </c>
      <c r="D7" s="173">
        <f>SUM(D5:D6)</f>
        <v>3.778</v>
      </c>
      <c r="E7" s="173">
        <f>SUM(E5:E6)</f>
        <v>22.571899999999999</v>
      </c>
      <c r="F7" s="119"/>
      <c r="G7" s="116">
        <f t="shared" ref="G7:Y7" si="0">SUM(G5:G6)</f>
        <v>18.8096</v>
      </c>
      <c r="H7" s="116">
        <f t="shared" si="0"/>
        <v>3.778</v>
      </c>
      <c r="I7" s="116">
        <f t="shared" si="0"/>
        <v>22.587600000000002</v>
      </c>
      <c r="J7" s="116"/>
      <c r="K7" s="116">
        <f t="shared" si="0"/>
        <v>0</v>
      </c>
      <c r="L7" s="116">
        <f t="shared" si="0"/>
        <v>0</v>
      </c>
      <c r="M7" s="116">
        <f t="shared" si="0"/>
        <v>0</v>
      </c>
      <c r="N7" s="116"/>
      <c r="O7" s="116">
        <f t="shared" si="0"/>
        <v>0</v>
      </c>
      <c r="P7" s="116">
        <f t="shared" si="0"/>
        <v>0</v>
      </c>
      <c r="Q7" s="116">
        <f t="shared" si="0"/>
        <v>0</v>
      </c>
      <c r="R7" s="116"/>
      <c r="S7" s="116">
        <f t="shared" si="0"/>
        <v>0</v>
      </c>
      <c r="T7" s="116">
        <f t="shared" si="0"/>
        <v>0</v>
      </c>
      <c r="U7" s="116">
        <f t="shared" si="0"/>
        <v>0</v>
      </c>
      <c r="V7" s="116"/>
      <c r="W7" s="116">
        <f t="shared" si="0"/>
        <v>0</v>
      </c>
      <c r="X7" s="116">
        <f t="shared" si="0"/>
        <v>0</v>
      </c>
      <c r="Y7" s="116">
        <f t="shared" si="0"/>
        <v>0</v>
      </c>
    </row>
    <row r="8" spans="1:25" ht="4.1500000000000004" customHeight="1" x14ac:dyDescent="0.2">
      <c r="A8" s="163"/>
      <c r="B8" s="119"/>
      <c r="C8" s="174"/>
      <c r="D8" s="174"/>
      <c r="E8" s="175"/>
      <c r="F8" s="119"/>
      <c r="G8" s="118"/>
      <c r="H8" s="118"/>
      <c r="I8" s="116"/>
      <c r="J8" s="120"/>
      <c r="K8" s="118"/>
      <c r="L8" s="121"/>
      <c r="M8" s="116"/>
      <c r="N8" s="120"/>
      <c r="O8" s="118"/>
      <c r="P8" s="121"/>
      <c r="Q8" s="116"/>
      <c r="R8" s="120"/>
      <c r="S8" s="118"/>
      <c r="T8" s="121"/>
      <c r="U8" s="116"/>
      <c r="V8" s="120"/>
      <c r="W8" s="118"/>
      <c r="X8" s="121"/>
      <c r="Y8" s="116"/>
    </row>
    <row r="9" spans="1:25" x14ac:dyDescent="0.2">
      <c r="A9" s="164" t="s">
        <v>22</v>
      </c>
      <c r="B9" s="122"/>
      <c r="C9" s="110"/>
      <c r="D9" s="110"/>
      <c r="E9" s="191"/>
      <c r="F9" s="122"/>
      <c r="G9" s="123"/>
      <c r="H9" s="124"/>
      <c r="I9" s="124"/>
      <c r="J9" s="125"/>
      <c r="K9" s="123"/>
      <c r="L9" s="124"/>
      <c r="M9" s="116"/>
      <c r="N9" s="125"/>
      <c r="O9" s="123"/>
      <c r="P9" s="124"/>
      <c r="Q9" s="116"/>
      <c r="R9" s="125"/>
      <c r="S9" s="123"/>
      <c r="T9" s="124"/>
      <c r="U9" s="116"/>
      <c r="V9" s="125"/>
      <c r="W9" s="123"/>
      <c r="X9" s="124"/>
      <c r="Y9" s="116">
        <f>SUM(W9:X9)</f>
        <v>0</v>
      </c>
    </row>
    <row r="10" spans="1:25" x14ac:dyDescent="0.2">
      <c r="A10" s="162" t="s">
        <v>12</v>
      </c>
      <c r="B10" s="170"/>
      <c r="C10" s="170"/>
      <c r="D10" s="113"/>
      <c r="E10" s="115"/>
      <c r="F10" s="111"/>
      <c r="G10" s="114"/>
      <c r="H10" s="113"/>
      <c r="I10" s="115"/>
      <c r="J10" s="118"/>
      <c r="K10" s="113" t="s">
        <v>13</v>
      </c>
      <c r="L10" s="113"/>
      <c r="M10" s="116"/>
      <c r="N10" s="118"/>
      <c r="O10" s="113" t="s">
        <v>13</v>
      </c>
      <c r="P10" s="113"/>
      <c r="Q10" s="116"/>
      <c r="R10" s="118"/>
      <c r="S10" s="113" t="s">
        <v>13</v>
      </c>
      <c r="T10" s="113"/>
      <c r="U10" s="116"/>
      <c r="V10" s="118"/>
      <c r="W10" s="113" t="s">
        <v>13</v>
      </c>
      <c r="X10" s="113"/>
      <c r="Y10" s="116">
        <f>SUM(W10:X10)</f>
        <v>0</v>
      </c>
    </row>
    <row r="11" spans="1:25" x14ac:dyDescent="0.2">
      <c r="A11" s="162" t="s">
        <v>26</v>
      </c>
      <c r="B11" s="170"/>
      <c r="C11" s="170"/>
      <c r="D11" s="113"/>
      <c r="E11" s="115"/>
      <c r="F11" s="111"/>
      <c r="G11" s="114"/>
      <c r="H11" s="114"/>
      <c r="I11" s="118"/>
      <c r="J11" s="118"/>
      <c r="K11" s="114"/>
      <c r="L11" s="114"/>
      <c r="M11" s="116"/>
      <c r="N11" s="118"/>
      <c r="O11" s="114"/>
      <c r="P11" s="114"/>
      <c r="Q11" s="116"/>
      <c r="R11" s="118"/>
      <c r="S11" s="114"/>
      <c r="T11" s="114"/>
      <c r="U11" s="116"/>
      <c r="V11" s="118"/>
      <c r="W11" s="114"/>
      <c r="X11" s="114"/>
      <c r="Y11" s="116">
        <f>SUM(W11:X11)</f>
        <v>0</v>
      </c>
    </row>
    <row r="12" spans="1:25" x14ac:dyDescent="0.2">
      <c r="A12" s="162"/>
      <c r="B12" s="112"/>
      <c r="C12" s="113"/>
      <c r="D12" s="113"/>
      <c r="E12" s="176"/>
      <c r="F12" s="111"/>
      <c r="G12" s="114"/>
      <c r="H12" s="114"/>
      <c r="I12" s="118"/>
      <c r="J12" s="118"/>
      <c r="K12" s="114"/>
      <c r="L12" s="114"/>
      <c r="M12" s="116" t="s">
        <v>13</v>
      </c>
      <c r="N12" s="118"/>
      <c r="O12" s="114"/>
      <c r="P12" s="114"/>
      <c r="Q12" s="116" t="s">
        <v>13</v>
      </c>
      <c r="R12" s="118"/>
      <c r="S12" s="114"/>
      <c r="T12" s="114"/>
      <c r="U12" s="116" t="s">
        <v>13</v>
      </c>
      <c r="V12" s="118"/>
      <c r="W12" s="114"/>
      <c r="X12" s="114"/>
      <c r="Y12" s="116" t="s">
        <v>13</v>
      </c>
    </row>
    <row r="13" spans="1:25" s="96" customFormat="1" x14ac:dyDescent="0.2">
      <c r="A13" s="163" t="s">
        <v>48</v>
      </c>
      <c r="B13" s="172"/>
      <c r="C13" s="173">
        <v>0</v>
      </c>
      <c r="D13" s="173">
        <f>SUM(D10:D12)</f>
        <v>0</v>
      </c>
      <c r="E13" s="173">
        <f>SUM(E10:E12)</f>
        <v>0</v>
      </c>
      <c r="F13" s="119"/>
      <c r="G13" s="126">
        <f>SUM(G9:G12)</f>
        <v>0</v>
      </c>
      <c r="H13" s="126">
        <f>SUM(H9:H12)</f>
        <v>0</v>
      </c>
      <c r="I13" s="116">
        <f>SUM(I9:I12)</f>
        <v>0</v>
      </c>
      <c r="J13" s="120"/>
      <c r="K13" s="126">
        <f>SUM(K9:K12)</f>
        <v>0</v>
      </c>
      <c r="L13" s="126">
        <f>SUM(L9:L12)</f>
        <v>0</v>
      </c>
      <c r="M13" s="116">
        <f>SUM(M9:M12)</f>
        <v>0</v>
      </c>
      <c r="N13" s="120"/>
      <c r="O13" s="126">
        <f>SUM(O9:O12)</f>
        <v>0</v>
      </c>
      <c r="P13" s="126">
        <f>SUM(P9:P12)</f>
        <v>0</v>
      </c>
      <c r="Q13" s="116">
        <f>SUM(Q9:Q12)</f>
        <v>0</v>
      </c>
      <c r="R13" s="120"/>
      <c r="S13" s="126">
        <f>SUM(S9:S12)</f>
        <v>0</v>
      </c>
      <c r="T13" s="126">
        <f>SUM(T9:T12)</f>
        <v>0</v>
      </c>
      <c r="U13" s="116">
        <f>SUM(U9:U12)</f>
        <v>0</v>
      </c>
      <c r="V13" s="120"/>
      <c r="W13" s="126">
        <f>SUM(W9:W12)</f>
        <v>0</v>
      </c>
      <c r="X13" s="126">
        <f>SUM(X9:X12)</f>
        <v>0</v>
      </c>
      <c r="Y13" s="116">
        <f>SUM(Y9:Y12)</f>
        <v>0</v>
      </c>
    </row>
    <row r="14" spans="1:25" ht="4.1500000000000004" customHeight="1" x14ac:dyDescent="0.2">
      <c r="A14" s="163"/>
      <c r="B14" s="119"/>
      <c r="C14" s="174"/>
      <c r="D14" s="174"/>
      <c r="E14" s="175"/>
      <c r="F14" s="119"/>
      <c r="G14" s="118"/>
      <c r="H14" s="121"/>
      <c r="I14" s="116"/>
      <c r="J14" s="120"/>
      <c r="K14" s="118"/>
      <c r="L14" s="121"/>
      <c r="M14" s="116">
        <f>SUM(M9:M12)</f>
        <v>0</v>
      </c>
      <c r="N14" s="120"/>
      <c r="O14" s="118"/>
      <c r="P14" s="121"/>
      <c r="Q14" s="116">
        <f>SUM(Q9:Q12)</f>
        <v>0</v>
      </c>
      <c r="R14" s="120"/>
      <c r="S14" s="118"/>
      <c r="T14" s="121"/>
      <c r="U14" s="116">
        <f>SUM(U9:U12)</f>
        <v>0</v>
      </c>
      <c r="V14" s="120"/>
      <c r="W14" s="118"/>
      <c r="X14" s="121"/>
      <c r="Y14" s="116"/>
    </row>
    <row r="15" spans="1:25" s="96" customFormat="1" ht="17.25" customHeight="1" x14ac:dyDescent="0.2">
      <c r="A15" s="163" t="s">
        <v>94</v>
      </c>
      <c r="B15" s="119"/>
      <c r="C15" s="173">
        <f>C7+C13</f>
        <v>18.793900000000001</v>
      </c>
      <c r="D15" s="173">
        <f>D7+D13</f>
        <v>3.778</v>
      </c>
      <c r="E15" s="173">
        <f>E7+E13</f>
        <v>22.571899999999999</v>
      </c>
      <c r="F15" s="119"/>
      <c r="G15" s="116">
        <f>G7+G13</f>
        <v>18.8096</v>
      </c>
      <c r="H15" s="126">
        <f>H7+H13</f>
        <v>3.778</v>
      </c>
      <c r="I15" s="116">
        <f>I7+I13</f>
        <v>22.587600000000002</v>
      </c>
      <c r="J15" s="120"/>
      <c r="K15" s="116">
        <f>K7+K13</f>
        <v>0</v>
      </c>
      <c r="L15" s="126">
        <f>L7+L13</f>
        <v>0</v>
      </c>
      <c r="M15" s="116">
        <f>M7+M13</f>
        <v>0</v>
      </c>
      <c r="N15" s="120"/>
      <c r="O15" s="116">
        <f>O7+O13</f>
        <v>0</v>
      </c>
      <c r="P15" s="126">
        <f>P7+P13</f>
        <v>0</v>
      </c>
      <c r="Q15" s="116">
        <f>Q7+Q13</f>
        <v>0</v>
      </c>
      <c r="R15" s="120"/>
      <c r="S15" s="116">
        <f>S7+S13</f>
        <v>0</v>
      </c>
      <c r="T15" s="126">
        <f>T7+T13</f>
        <v>0</v>
      </c>
      <c r="U15" s="116">
        <f>U7+U13</f>
        <v>0</v>
      </c>
      <c r="V15" s="120"/>
      <c r="W15" s="116">
        <f>W7+W13</f>
        <v>0</v>
      </c>
      <c r="X15" s="126">
        <f>X7+X13</f>
        <v>0</v>
      </c>
      <c r="Y15" s="116">
        <f>Y7+Y13</f>
        <v>0</v>
      </c>
    </row>
    <row r="16" spans="1:25" ht="17.25" customHeight="1" x14ac:dyDescent="0.2">
      <c r="A16" s="165"/>
      <c r="B16" s="141"/>
      <c r="C16" s="177"/>
      <c r="D16" s="177"/>
      <c r="E16" s="178"/>
      <c r="F16" s="141"/>
      <c r="G16" s="127"/>
      <c r="H16" s="128"/>
      <c r="I16" s="129"/>
      <c r="J16" s="129"/>
      <c r="K16" s="127"/>
      <c r="L16" s="128"/>
      <c r="M16" s="129"/>
      <c r="N16" s="129"/>
      <c r="O16" s="127"/>
      <c r="P16" s="128"/>
      <c r="Q16" s="129"/>
      <c r="R16" s="129"/>
      <c r="S16" s="127"/>
      <c r="T16" s="128"/>
      <c r="U16" s="129"/>
      <c r="V16" s="129"/>
      <c r="W16" s="127"/>
      <c r="X16" s="128"/>
      <c r="Y16" s="129"/>
    </row>
    <row r="17" spans="1:25" x14ac:dyDescent="0.2">
      <c r="A17" s="147" t="s">
        <v>50</v>
      </c>
      <c r="B17" s="179"/>
      <c r="C17" s="180"/>
      <c r="D17" s="180"/>
      <c r="E17" s="181"/>
      <c r="F17" s="190"/>
      <c r="G17" s="130"/>
      <c r="H17" s="130"/>
      <c r="I17" s="131"/>
      <c r="J17" s="131"/>
      <c r="K17" s="130"/>
      <c r="L17" s="130"/>
      <c r="M17" s="131"/>
      <c r="N17" s="131"/>
      <c r="O17" s="130"/>
      <c r="P17" s="130"/>
      <c r="Q17" s="131"/>
      <c r="R17" s="131"/>
      <c r="S17" s="130"/>
      <c r="T17" s="130"/>
      <c r="U17" s="131"/>
      <c r="V17" s="131"/>
      <c r="W17" s="130"/>
      <c r="X17" s="130"/>
      <c r="Y17" s="132"/>
    </row>
    <row r="18" spans="1:25" x14ac:dyDescent="0.2">
      <c r="A18" s="166" t="s">
        <v>96</v>
      </c>
      <c r="B18" s="112"/>
      <c r="C18" s="170"/>
      <c r="D18" s="170"/>
      <c r="E18" s="176"/>
      <c r="F18" s="112"/>
      <c r="G18" s="114"/>
      <c r="H18" s="114"/>
      <c r="I18" s="118"/>
      <c r="J18" s="112"/>
      <c r="K18" s="114"/>
      <c r="L18" s="114"/>
      <c r="M18" s="118"/>
      <c r="N18" s="112"/>
      <c r="O18" s="114"/>
      <c r="P18" s="114"/>
      <c r="Q18" s="118"/>
      <c r="R18" s="112"/>
      <c r="S18" s="114"/>
      <c r="T18" s="114"/>
      <c r="U18" s="118"/>
      <c r="V18" s="112"/>
      <c r="W18" s="114"/>
      <c r="X18" s="114"/>
      <c r="Y18" s="118"/>
    </row>
    <row r="19" spans="1:25" x14ac:dyDescent="0.2">
      <c r="A19" s="162"/>
      <c r="B19" s="111"/>
      <c r="C19" s="182"/>
      <c r="D19" s="182"/>
      <c r="E19" s="183">
        <v>59.3</v>
      </c>
      <c r="F19" s="111"/>
      <c r="G19" s="114"/>
      <c r="H19" s="114"/>
      <c r="I19" s="183">
        <v>59.3</v>
      </c>
      <c r="J19" s="118"/>
      <c r="K19" s="114"/>
      <c r="L19" s="114"/>
      <c r="M19" s="118"/>
      <c r="N19" s="118"/>
      <c r="O19" s="114"/>
      <c r="P19" s="114"/>
      <c r="Q19" s="118"/>
      <c r="R19" s="118"/>
      <c r="S19" s="114"/>
      <c r="T19" s="114"/>
      <c r="U19" s="118"/>
      <c r="V19" s="118"/>
      <c r="W19" s="114"/>
      <c r="X19" s="114"/>
      <c r="Y19" s="118"/>
    </row>
    <row r="20" spans="1:25" s="96" customFormat="1" x14ac:dyDescent="0.2">
      <c r="A20" s="167" t="s">
        <v>48</v>
      </c>
      <c r="B20" s="173">
        <f>SUM(B18:B19)</f>
        <v>0</v>
      </c>
      <c r="C20" s="173"/>
      <c r="D20" s="173"/>
      <c r="E20" s="173">
        <v>59.3</v>
      </c>
      <c r="F20" s="133">
        <f>SUM(F18:F19)</f>
        <v>0</v>
      </c>
      <c r="G20" s="134"/>
      <c r="H20" s="134"/>
      <c r="I20" s="173">
        <v>59.3</v>
      </c>
      <c r="J20" s="116">
        <f>SUM(J18:J19)</f>
        <v>0</v>
      </c>
      <c r="K20" s="134"/>
      <c r="L20" s="134"/>
      <c r="M20" s="116"/>
      <c r="N20" s="116">
        <f>SUM(N18:N19)</f>
        <v>0</v>
      </c>
      <c r="O20" s="134"/>
      <c r="P20" s="134"/>
      <c r="Q20" s="116"/>
      <c r="R20" s="116">
        <f>SUM(R18:R19)</f>
        <v>0</v>
      </c>
      <c r="S20" s="134"/>
      <c r="T20" s="134"/>
      <c r="U20" s="116"/>
      <c r="V20" s="116">
        <f>SUM(V18:V19)</f>
        <v>0</v>
      </c>
      <c r="W20" s="134"/>
      <c r="X20" s="134"/>
      <c r="Y20" s="116"/>
    </row>
    <row r="21" spans="1:25" ht="4.1500000000000004" customHeight="1" x14ac:dyDescent="0.2">
      <c r="A21" s="163"/>
      <c r="B21" s="174"/>
      <c r="C21" s="174"/>
      <c r="D21" s="174"/>
      <c r="E21" s="175"/>
      <c r="F21" s="119"/>
      <c r="G21" s="118"/>
      <c r="H21" s="121"/>
      <c r="I21" s="175"/>
      <c r="J21" s="120"/>
      <c r="K21" s="118"/>
      <c r="L21" s="121"/>
      <c r="M21" s="116"/>
      <c r="N21" s="120"/>
      <c r="O21" s="118"/>
      <c r="P21" s="121"/>
      <c r="Q21" s="116"/>
      <c r="R21" s="120"/>
      <c r="S21" s="118"/>
      <c r="T21" s="121"/>
      <c r="U21" s="116"/>
      <c r="V21" s="120"/>
      <c r="W21" s="118"/>
      <c r="X21" s="121"/>
      <c r="Y21" s="116"/>
    </row>
    <row r="22" spans="1:25" s="96" customFormat="1" x14ac:dyDescent="0.2">
      <c r="A22" s="163" t="s">
        <v>97</v>
      </c>
      <c r="B22" s="135">
        <f>B20</f>
        <v>0</v>
      </c>
      <c r="C22" s="135"/>
      <c r="D22" s="135"/>
      <c r="E22" s="136">
        <v>59.3</v>
      </c>
      <c r="F22" s="133">
        <f>F20</f>
        <v>0</v>
      </c>
      <c r="G22" s="135"/>
      <c r="H22" s="135"/>
      <c r="I22" s="136">
        <v>59.3</v>
      </c>
      <c r="J22" s="120">
        <f>J20</f>
        <v>0</v>
      </c>
      <c r="K22" s="135"/>
      <c r="L22" s="135"/>
      <c r="M22" s="136"/>
      <c r="N22" s="120">
        <f>N20</f>
        <v>0</v>
      </c>
      <c r="O22" s="135"/>
      <c r="P22" s="135"/>
      <c r="Q22" s="136"/>
      <c r="R22" s="120">
        <f>R20</f>
        <v>0</v>
      </c>
      <c r="S22" s="135"/>
      <c r="T22" s="135"/>
      <c r="U22" s="136"/>
      <c r="V22" s="120">
        <f>V20</f>
        <v>0</v>
      </c>
      <c r="W22" s="135"/>
      <c r="X22" s="135"/>
      <c r="Y22" s="136"/>
    </row>
    <row r="23" spans="1:25" x14ac:dyDescent="0.2">
      <c r="A23" s="98"/>
      <c r="B23" s="142"/>
      <c r="C23" s="143"/>
      <c r="D23" s="143"/>
      <c r="E23" s="144"/>
      <c r="F23" s="142"/>
      <c r="G23" s="143"/>
      <c r="H23" s="144"/>
      <c r="I23" s="142"/>
      <c r="J23" s="142"/>
      <c r="K23" s="143"/>
      <c r="L23" s="144"/>
      <c r="M23" s="142"/>
      <c r="N23" s="142"/>
      <c r="O23" s="143"/>
      <c r="P23" s="144"/>
      <c r="Q23" s="142"/>
      <c r="R23" s="142"/>
      <c r="S23" s="143"/>
      <c r="T23" s="144"/>
      <c r="U23" s="142"/>
      <c r="V23" s="142"/>
      <c r="W23" s="143"/>
      <c r="X23" s="144"/>
      <c r="Y23" s="142"/>
    </row>
    <row r="24" spans="1:25" x14ac:dyDescent="0.2">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row>
    <row r="25" spans="1:25" x14ac:dyDescent="0.2">
      <c r="A25" s="168"/>
      <c r="B25" s="673" t="s">
        <v>6</v>
      </c>
      <c r="C25" s="673"/>
      <c r="D25" s="673"/>
      <c r="E25" s="673"/>
      <c r="F25" s="673" t="s">
        <v>7</v>
      </c>
      <c r="G25" s="673"/>
      <c r="H25" s="673"/>
      <c r="I25" s="673" t="s">
        <v>6</v>
      </c>
      <c r="J25" s="673" t="s">
        <v>8</v>
      </c>
      <c r="K25" s="673"/>
      <c r="L25" s="673"/>
      <c r="M25" s="673" t="s">
        <v>6</v>
      </c>
      <c r="N25" s="673" t="s">
        <v>9</v>
      </c>
      <c r="O25" s="673"/>
      <c r="P25" s="673"/>
      <c r="Q25" s="673" t="s">
        <v>6</v>
      </c>
      <c r="R25" s="673" t="s">
        <v>10</v>
      </c>
      <c r="S25" s="673"/>
      <c r="T25" s="673"/>
      <c r="U25" s="673" t="s">
        <v>6</v>
      </c>
      <c r="V25" s="673" t="s">
        <v>11</v>
      </c>
      <c r="W25" s="673"/>
      <c r="X25" s="673"/>
      <c r="Y25" s="673" t="s">
        <v>6</v>
      </c>
    </row>
    <row r="26" spans="1:25" ht="38.25" x14ac:dyDescent="0.2">
      <c r="A26" s="147" t="s">
        <v>39</v>
      </c>
      <c r="B26" s="110" t="s">
        <v>91</v>
      </c>
      <c r="C26" s="110" t="s">
        <v>92</v>
      </c>
      <c r="D26" s="110" t="s">
        <v>93</v>
      </c>
      <c r="E26" s="110" t="s">
        <v>94</v>
      </c>
      <c r="F26" s="110" t="s">
        <v>91</v>
      </c>
      <c r="G26" s="110" t="s">
        <v>92</v>
      </c>
      <c r="H26" s="110" t="s">
        <v>93</v>
      </c>
      <c r="I26" s="110" t="s">
        <v>94</v>
      </c>
      <c r="J26" s="110" t="s">
        <v>91</v>
      </c>
      <c r="K26" s="110" t="s">
        <v>92</v>
      </c>
      <c r="L26" s="110" t="s">
        <v>93</v>
      </c>
      <c r="M26" s="110" t="s">
        <v>94</v>
      </c>
      <c r="N26" s="110" t="s">
        <v>91</v>
      </c>
      <c r="O26" s="110" t="s">
        <v>92</v>
      </c>
      <c r="P26" s="110" t="s">
        <v>93</v>
      </c>
      <c r="Q26" s="110" t="s">
        <v>94</v>
      </c>
      <c r="R26" s="110" t="s">
        <v>91</v>
      </c>
      <c r="S26" s="110" t="s">
        <v>92</v>
      </c>
      <c r="T26" s="110" t="s">
        <v>93</v>
      </c>
      <c r="U26" s="110" t="s">
        <v>94</v>
      </c>
      <c r="V26" s="110" t="s">
        <v>91</v>
      </c>
      <c r="W26" s="110" t="s">
        <v>92</v>
      </c>
      <c r="X26" s="110" t="s">
        <v>93</v>
      </c>
      <c r="Y26" s="110" t="s">
        <v>94</v>
      </c>
    </row>
    <row r="27" spans="1:25" x14ac:dyDescent="0.2">
      <c r="A27" s="162" t="s">
        <v>98</v>
      </c>
      <c r="B27" s="137"/>
      <c r="C27" s="137"/>
      <c r="D27" s="114"/>
      <c r="E27" s="184"/>
      <c r="F27" s="118"/>
      <c r="G27" s="114"/>
      <c r="H27" s="117"/>
      <c r="I27" s="116"/>
      <c r="J27" s="118"/>
      <c r="K27" s="114"/>
      <c r="L27" s="117"/>
      <c r="M27" s="116"/>
      <c r="N27" s="118"/>
      <c r="O27" s="114"/>
      <c r="P27" s="117"/>
      <c r="Q27" s="116"/>
      <c r="R27" s="118"/>
      <c r="S27" s="114"/>
      <c r="T27" s="117"/>
      <c r="U27" s="116"/>
      <c r="V27" s="118"/>
      <c r="W27" s="114"/>
      <c r="X27" s="117"/>
      <c r="Y27" s="116"/>
    </row>
    <row r="28" spans="1:25" x14ac:dyDescent="0.2">
      <c r="A28" s="162" t="s">
        <v>95</v>
      </c>
      <c r="B28" s="137"/>
      <c r="C28" s="185"/>
      <c r="D28" s="114"/>
      <c r="E28" s="184">
        <f>SUM(B28:D28)</f>
        <v>0</v>
      </c>
      <c r="F28" s="118"/>
      <c r="G28" s="114"/>
      <c r="H28" s="117"/>
      <c r="I28" s="116">
        <f>SUM(G28:H28)</f>
        <v>0</v>
      </c>
      <c r="J28" s="118"/>
      <c r="K28" s="114"/>
      <c r="L28" s="117"/>
      <c r="M28" s="116">
        <f>SUM(K28:L28)</f>
        <v>0</v>
      </c>
      <c r="N28" s="118"/>
      <c r="O28" s="114"/>
      <c r="P28" s="117"/>
      <c r="Q28" s="116">
        <f t="shared" ref="Q28:Q33" si="1">SUM(O28:P28)</f>
        <v>0</v>
      </c>
      <c r="R28" s="118"/>
      <c r="S28" s="114"/>
      <c r="T28" s="117"/>
      <c r="U28" s="116">
        <f>SUM(S28:T28)</f>
        <v>0</v>
      </c>
      <c r="V28" s="118"/>
      <c r="W28" s="114"/>
      <c r="X28" s="117"/>
      <c r="Y28" s="116">
        <f>SUM(W28:X28)</f>
        <v>0</v>
      </c>
    </row>
    <row r="29" spans="1:25" x14ac:dyDescent="0.2">
      <c r="A29" s="162" t="s">
        <v>99</v>
      </c>
      <c r="B29" s="137"/>
      <c r="C29" s="114"/>
      <c r="D29" s="114"/>
      <c r="E29" s="184"/>
      <c r="F29" s="118"/>
      <c r="G29" s="114"/>
      <c r="H29" s="117"/>
      <c r="I29" s="116">
        <f>SUM(G29:H29)</f>
        <v>0</v>
      </c>
      <c r="J29" s="118"/>
      <c r="K29" s="114"/>
      <c r="L29" s="117"/>
      <c r="M29" s="116">
        <f t="shared" ref="M29:M40" si="2">SUM(K29:L29)</f>
        <v>0</v>
      </c>
      <c r="N29" s="118"/>
      <c r="O29" s="114"/>
      <c r="P29" s="117"/>
      <c r="Q29" s="116">
        <f t="shared" si="1"/>
        <v>0</v>
      </c>
      <c r="R29" s="118"/>
      <c r="S29" s="114"/>
      <c r="T29" s="117"/>
      <c r="U29" s="116"/>
      <c r="V29" s="118"/>
      <c r="W29" s="114"/>
      <c r="X29" s="117"/>
      <c r="Y29" s="116"/>
    </row>
    <row r="30" spans="1:25" x14ac:dyDescent="0.2">
      <c r="A30" s="162" t="s">
        <v>100</v>
      </c>
      <c r="B30" s="137"/>
      <c r="C30" s="114"/>
      <c r="D30" s="114"/>
      <c r="E30" s="184"/>
      <c r="F30" s="118"/>
      <c r="G30" s="138"/>
      <c r="H30" s="138"/>
      <c r="I30" s="116">
        <f>SUM(G30:H30)</f>
        <v>0</v>
      </c>
      <c r="J30" s="118"/>
      <c r="K30" s="138"/>
      <c r="L30" s="138"/>
      <c r="M30" s="116">
        <f t="shared" si="2"/>
        <v>0</v>
      </c>
      <c r="N30" s="118"/>
      <c r="O30" s="138"/>
      <c r="P30" s="138"/>
      <c r="Q30" s="116">
        <f t="shared" si="1"/>
        <v>0</v>
      </c>
      <c r="R30" s="118"/>
      <c r="S30" s="138"/>
      <c r="T30" s="138"/>
      <c r="U30" s="116"/>
      <c r="V30" s="118"/>
      <c r="W30" s="138"/>
      <c r="X30" s="138"/>
      <c r="Y30" s="116"/>
    </row>
    <row r="31" spans="1:25" x14ac:dyDescent="0.2">
      <c r="A31" s="162" t="s">
        <v>101</v>
      </c>
      <c r="B31" s="137"/>
      <c r="C31" s="114"/>
      <c r="D31" s="114"/>
      <c r="E31" s="184"/>
      <c r="F31" s="118"/>
      <c r="G31" s="138"/>
      <c r="H31" s="138"/>
      <c r="I31" s="116">
        <f>SUM(G31:H31)</f>
        <v>0</v>
      </c>
      <c r="J31" s="118"/>
      <c r="K31" s="138"/>
      <c r="L31" s="138"/>
      <c r="M31" s="116">
        <f t="shared" si="2"/>
        <v>0</v>
      </c>
      <c r="N31" s="118"/>
      <c r="O31" s="138"/>
      <c r="P31" s="138"/>
      <c r="Q31" s="116">
        <f t="shared" si="1"/>
        <v>0</v>
      </c>
      <c r="R31" s="118"/>
      <c r="S31" s="138"/>
      <c r="T31" s="138"/>
      <c r="U31" s="116"/>
      <c r="V31" s="118"/>
      <c r="W31" s="138"/>
      <c r="X31" s="138"/>
      <c r="Y31" s="116"/>
    </row>
    <row r="32" spans="1:25" x14ac:dyDescent="0.2">
      <c r="A32" s="162" t="s">
        <v>156</v>
      </c>
      <c r="B32" s="118"/>
      <c r="C32" s="114"/>
      <c r="D32" s="114"/>
      <c r="E32" s="184">
        <f>SUM(B32:D32)</f>
        <v>0</v>
      </c>
      <c r="F32" s="118"/>
      <c r="G32" s="114"/>
      <c r="H32" s="114"/>
      <c r="I32" s="116">
        <f>SUM(G32:H32)</f>
        <v>0</v>
      </c>
      <c r="J32" s="118"/>
      <c r="K32" s="114"/>
      <c r="L32" s="114"/>
      <c r="M32" s="116">
        <f t="shared" si="2"/>
        <v>0</v>
      </c>
      <c r="N32" s="118"/>
      <c r="O32" s="114"/>
      <c r="P32" s="114"/>
      <c r="Q32" s="116">
        <f t="shared" si="1"/>
        <v>0</v>
      </c>
      <c r="R32" s="118"/>
      <c r="S32" s="114"/>
      <c r="T32" s="114"/>
      <c r="U32" s="116">
        <f>SUM(S32:T32)</f>
        <v>0</v>
      </c>
      <c r="V32" s="118"/>
      <c r="W32" s="114"/>
      <c r="X32" s="114"/>
      <c r="Y32" s="116">
        <f>SUM(W32:X32)</f>
        <v>0</v>
      </c>
    </row>
    <row r="33" spans="1:25" s="96" customFormat="1" x14ac:dyDescent="0.2">
      <c r="A33" s="163" t="s">
        <v>48</v>
      </c>
      <c r="B33" s="186"/>
      <c r="C33" s="120">
        <f>SUM(C27:C32)</f>
        <v>0</v>
      </c>
      <c r="D33" s="120">
        <f>SUM(D27:D32)</f>
        <v>0</v>
      </c>
      <c r="E33" s="120">
        <f>SUM(E27:E32)</f>
        <v>0</v>
      </c>
      <c r="F33" s="120"/>
      <c r="G33" s="116">
        <f>SUM(G27:G32)</f>
        <v>0</v>
      </c>
      <c r="H33" s="116">
        <f>SUM(H27:H32)</f>
        <v>0</v>
      </c>
      <c r="I33" s="116">
        <f>SUM(I27:I32)</f>
        <v>0</v>
      </c>
      <c r="J33" s="120"/>
      <c r="K33" s="116">
        <f>SUM(K28:K32)</f>
        <v>0</v>
      </c>
      <c r="L33" s="116">
        <f>SUM(L28:L32)</f>
        <v>0</v>
      </c>
      <c r="M33" s="116">
        <f t="shared" si="2"/>
        <v>0</v>
      </c>
      <c r="N33" s="120"/>
      <c r="O33" s="116">
        <f>SUM(O28:O32)</f>
        <v>0</v>
      </c>
      <c r="P33" s="116">
        <f>SUM(P28:P32)</f>
        <v>0</v>
      </c>
      <c r="Q33" s="116">
        <f t="shared" si="1"/>
        <v>0</v>
      </c>
      <c r="R33" s="120"/>
      <c r="S33" s="116">
        <f>SUM(S28:S32)</f>
        <v>0</v>
      </c>
      <c r="T33" s="116">
        <f>SUM(T28:T32)</f>
        <v>0</v>
      </c>
      <c r="U33" s="116">
        <f>SUM(S33:T33)</f>
        <v>0</v>
      </c>
      <c r="V33" s="120"/>
      <c r="W33" s="116">
        <f>SUM(W28:W32)</f>
        <v>0</v>
      </c>
      <c r="X33" s="116">
        <f>SUM(X28:X32)</f>
        <v>0</v>
      </c>
      <c r="Y33" s="116">
        <f>SUM(W33:X33)</f>
        <v>0</v>
      </c>
    </row>
    <row r="34" spans="1:25" ht="4.1500000000000004" customHeight="1" x14ac:dyDescent="0.2">
      <c r="A34" s="163"/>
      <c r="B34" s="120"/>
      <c r="C34" s="118"/>
      <c r="D34" s="118"/>
      <c r="E34" s="126"/>
      <c r="F34" s="120"/>
      <c r="G34" s="118"/>
      <c r="H34" s="121"/>
      <c r="I34" s="116"/>
      <c r="J34" s="120"/>
      <c r="K34" s="118"/>
      <c r="L34" s="121"/>
      <c r="M34" s="116"/>
      <c r="N34" s="120"/>
      <c r="O34" s="118"/>
      <c r="P34" s="121"/>
      <c r="Q34" s="116"/>
      <c r="R34" s="120"/>
      <c r="S34" s="118"/>
      <c r="T34" s="121"/>
      <c r="U34" s="116"/>
      <c r="V34" s="120"/>
      <c r="W34" s="118"/>
      <c r="X34" s="121"/>
      <c r="Y34" s="116"/>
    </row>
    <row r="35" spans="1:25" x14ac:dyDescent="0.2">
      <c r="A35" s="164" t="s">
        <v>22</v>
      </c>
      <c r="B35" s="125"/>
      <c r="C35" s="123"/>
      <c r="D35" s="123"/>
      <c r="E35" s="124"/>
      <c r="F35" s="125"/>
      <c r="G35" s="123"/>
      <c r="H35" s="124"/>
      <c r="I35" s="116">
        <f>SUM(G35:H35)</f>
        <v>0</v>
      </c>
      <c r="J35" s="125"/>
      <c r="K35" s="123"/>
      <c r="L35" s="124"/>
      <c r="M35" s="116">
        <f t="shared" si="2"/>
        <v>0</v>
      </c>
      <c r="N35" s="125"/>
      <c r="O35" s="116"/>
      <c r="P35" s="124"/>
      <c r="Q35" s="116">
        <f t="shared" ref="Q35:Q40" si="3">SUM(O35:P35)</f>
        <v>0</v>
      </c>
      <c r="R35" s="125"/>
      <c r="S35" s="123"/>
      <c r="T35" s="124"/>
      <c r="U35" s="116">
        <f t="shared" ref="U35:U40" si="4">SUM(S35:T35)</f>
        <v>0</v>
      </c>
      <c r="V35" s="125"/>
      <c r="W35" s="123"/>
      <c r="X35" s="124"/>
      <c r="Y35" s="116">
        <f t="shared" ref="Y35:Y40" si="5">SUM(W35:X35)</f>
        <v>0</v>
      </c>
    </row>
    <row r="36" spans="1:25" x14ac:dyDescent="0.2">
      <c r="A36" s="162" t="s">
        <v>12</v>
      </c>
      <c r="B36" s="137"/>
      <c r="C36" s="137"/>
      <c r="D36" s="114"/>
      <c r="E36" s="184"/>
      <c r="F36" s="118"/>
      <c r="G36" s="114"/>
      <c r="H36" s="114"/>
      <c r="I36" s="116">
        <f>SUM(G36:H36)</f>
        <v>0</v>
      </c>
      <c r="J36" s="118"/>
      <c r="K36" s="114"/>
      <c r="L36" s="114"/>
      <c r="M36" s="116">
        <f t="shared" si="2"/>
        <v>0</v>
      </c>
      <c r="N36" s="118"/>
      <c r="O36" s="116"/>
      <c r="P36" s="114"/>
      <c r="Q36" s="116">
        <f t="shared" si="3"/>
        <v>0</v>
      </c>
      <c r="R36" s="118"/>
      <c r="S36" s="114"/>
      <c r="T36" s="114"/>
      <c r="U36" s="116">
        <f t="shared" si="4"/>
        <v>0</v>
      </c>
      <c r="V36" s="118"/>
      <c r="W36" s="114"/>
      <c r="X36" s="114"/>
      <c r="Y36" s="116">
        <f t="shared" si="5"/>
        <v>0</v>
      </c>
    </row>
    <row r="37" spans="1:25" x14ac:dyDescent="0.2">
      <c r="A37" s="162" t="s">
        <v>14</v>
      </c>
      <c r="B37" s="137"/>
      <c r="C37" s="137"/>
      <c r="D37" s="114"/>
      <c r="E37" s="184"/>
      <c r="F37" s="118"/>
      <c r="G37" s="114"/>
      <c r="H37" s="114"/>
      <c r="I37" s="116">
        <f>SUM(G37:H37)</f>
        <v>0</v>
      </c>
      <c r="J37" s="118"/>
      <c r="K37" s="114"/>
      <c r="L37" s="114"/>
      <c r="M37" s="116">
        <f t="shared" si="2"/>
        <v>0</v>
      </c>
      <c r="N37" s="118"/>
      <c r="O37" s="116"/>
      <c r="P37" s="114"/>
      <c r="Q37" s="116">
        <f t="shared" si="3"/>
        <v>0</v>
      </c>
      <c r="R37" s="118"/>
      <c r="S37" s="114"/>
      <c r="T37" s="114"/>
      <c r="U37" s="116">
        <f t="shared" si="4"/>
        <v>0</v>
      </c>
      <c r="V37" s="118"/>
      <c r="W37" s="114"/>
      <c r="X37" s="114"/>
      <c r="Y37" s="116">
        <f t="shared" si="5"/>
        <v>0</v>
      </c>
    </row>
    <row r="38" spans="1:25" x14ac:dyDescent="0.2">
      <c r="A38" s="162" t="s">
        <v>26</v>
      </c>
      <c r="B38" s="137"/>
      <c r="C38" s="137"/>
      <c r="D38" s="114"/>
      <c r="E38" s="184"/>
      <c r="F38" s="118"/>
      <c r="G38" s="114"/>
      <c r="H38" s="114"/>
      <c r="I38" s="116">
        <f>SUM(G38:H38)</f>
        <v>0</v>
      </c>
      <c r="J38" s="118"/>
      <c r="K38" s="114"/>
      <c r="L38" s="114"/>
      <c r="M38" s="116">
        <f t="shared" si="2"/>
        <v>0</v>
      </c>
      <c r="N38" s="118"/>
      <c r="O38" s="116"/>
      <c r="P38" s="114"/>
      <c r="Q38" s="116">
        <f t="shared" si="3"/>
        <v>0</v>
      </c>
      <c r="R38" s="118"/>
      <c r="S38" s="114"/>
      <c r="T38" s="114"/>
      <c r="U38" s="116">
        <f t="shared" si="4"/>
        <v>0</v>
      </c>
      <c r="V38" s="118"/>
      <c r="W38" s="114"/>
      <c r="X38" s="114"/>
      <c r="Y38" s="116">
        <f t="shared" si="5"/>
        <v>0</v>
      </c>
    </row>
    <row r="39" spans="1:25" x14ac:dyDescent="0.2">
      <c r="A39" s="162"/>
      <c r="B39" s="118"/>
      <c r="C39" s="114"/>
      <c r="D39" s="114"/>
      <c r="E39" s="134"/>
      <c r="F39" s="118"/>
      <c r="G39" s="114"/>
      <c r="H39" s="114"/>
      <c r="I39" s="116">
        <f>SUM(G39:H39)</f>
        <v>0</v>
      </c>
      <c r="J39" s="118"/>
      <c r="K39" s="114"/>
      <c r="L39" s="114"/>
      <c r="M39" s="116">
        <f t="shared" si="2"/>
        <v>0</v>
      </c>
      <c r="N39" s="118"/>
      <c r="O39" s="116"/>
      <c r="P39" s="114"/>
      <c r="Q39" s="116">
        <f t="shared" si="3"/>
        <v>0</v>
      </c>
      <c r="R39" s="118"/>
      <c r="S39" s="114"/>
      <c r="T39" s="114"/>
      <c r="U39" s="116">
        <f t="shared" si="4"/>
        <v>0</v>
      </c>
      <c r="V39" s="118"/>
      <c r="W39" s="114"/>
      <c r="X39" s="114"/>
      <c r="Y39" s="116">
        <f t="shared" si="5"/>
        <v>0</v>
      </c>
    </row>
    <row r="40" spans="1:25" s="96" customFormat="1" x14ac:dyDescent="0.2">
      <c r="A40" s="163" t="s">
        <v>48</v>
      </c>
      <c r="B40" s="186"/>
      <c r="C40" s="120">
        <f>SUM(C35:C39)</f>
        <v>0</v>
      </c>
      <c r="D40" s="120">
        <f>SUM(D36:D39)</f>
        <v>0</v>
      </c>
      <c r="E40" s="120">
        <f>SUM(E36:E39)</f>
        <v>0</v>
      </c>
      <c r="F40" s="120"/>
      <c r="G40" s="126">
        <f>SUM(G35:G39)</f>
        <v>0</v>
      </c>
      <c r="H40" s="126">
        <f>SUM(H35:H39)</f>
        <v>0</v>
      </c>
      <c r="I40" s="116">
        <f>SUM(I35:I39)</f>
        <v>0</v>
      </c>
      <c r="J40" s="120"/>
      <c r="K40" s="126">
        <f>(K35+K39)</f>
        <v>0</v>
      </c>
      <c r="L40" s="126">
        <f>(L35+L39)</f>
        <v>0</v>
      </c>
      <c r="M40" s="116">
        <f t="shared" si="2"/>
        <v>0</v>
      </c>
      <c r="N40" s="120"/>
      <c r="O40" s="116"/>
      <c r="P40" s="126"/>
      <c r="Q40" s="116">
        <f t="shared" si="3"/>
        <v>0</v>
      </c>
      <c r="R40" s="120"/>
      <c r="S40" s="126"/>
      <c r="T40" s="126"/>
      <c r="U40" s="116">
        <f t="shared" si="4"/>
        <v>0</v>
      </c>
      <c r="V40" s="120"/>
      <c r="W40" s="126"/>
      <c r="X40" s="126"/>
      <c r="Y40" s="116">
        <f t="shared" si="5"/>
        <v>0</v>
      </c>
    </row>
    <row r="41" spans="1:25" ht="4.1500000000000004" customHeight="1" x14ac:dyDescent="0.2">
      <c r="A41" s="163"/>
      <c r="B41" s="120"/>
      <c r="C41" s="118"/>
      <c r="D41" s="118"/>
      <c r="E41" s="126"/>
      <c r="F41" s="120"/>
      <c r="G41" s="118"/>
      <c r="H41" s="121"/>
      <c r="I41" s="116"/>
      <c r="J41" s="120"/>
      <c r="K41" s="118"/>
      <c r="L41" s="121"/>
      <c r="M41" s="116"/>
      <c r="N41" s="120"/>
      <c r="O41" s="118"/>
      <c r="P41" s="121"/>
      <c r="Q41" s="116"/>
      <c r="R41" s="120"/>
      <c r="S41" s="118"/>
      <c r="T41" s="121"/>
      <c r="U41" s="116"/>
      <c r="V41" s="120"/>
      <c r="W41" s="118"/>
      <c r="X41" s="121"/>
      <c r="Y41" s="116"/>
    </row>
    <row r="42" spans="1:25" ht="17.25" customHeight="1" x14ac:dyDescent="0.2">
      <c r="A42" s="163" t="s">
        <v>94</v>
      </c>
      <c r="B42" s="120"/>
      <c r="C42" s="120">
        <f>C33+C40</f>
        <v>0</v>
      </c>
      <c r="D42" s="120">
        <f>D33+D40</f>
        <v>0</v>
      </c>
      <c r="E42" s="120">
        <f>E33+E40</f>
        <v>0</v>
      </c>
      <c r="F42" s="120"/>
      <c r="G42" s="116">
        <f>G33+G40</f>
        <v>0</v>
      </c>
      <c r="H42" s="126">
        <f>H33+H40</f>
        <v>0</v>
      </c>
      <c r="I42" s="116">
        <f>I33+I40</f>
        <v>0</v>
      </c>
      <c r="J42" s="120"/>
      <c r="K42" s="116">
        <f>(K33+K40)</f>
        <v>0</v>
      </c>
      <c r="L42" s="126">
        <f>(L33+L40)</f>
        <v>0</v>
      </c>
      <c r="M42" s="116">
        <f>(M33+M40)</f>
        <v>0</v>
      </c>
      <c r="N42" s="126">
        <f>N33+N40</f>
        <v>0</v>
      </c>
      <c r="O42" s="116">
        <f>O33+O40</f>
        <v>0</v>
      </c>
      <c r="P42" s="126">
        <f>(P33+P40)</f>
        <v>0</v>
      </c>
      <c r="Q42" s="116">
        <f>(Q33+Q40)</f>
        <v>0</v>
      </c>
      <c r="R42" s="116">
        <f t="shared" ref="R42:Y42" si="6">SUM(R33:R40)</f>
        <v>0</v>
      </c>
      <c r="S42" s="116">
        <f t="shared" si="6"/>
        <v>0</v>
      </c>
      <c r="T42" s="116">
        <f t="shared" si="6"/>
        <v>0</v>
      </c>
      <c r="U42" s="116">
        <f t="shared" si="6"/>
        <v>0</v>
      </c>
      <c r="V42" s="116">
        <f t="shared" si="6"/>
        <v>0</v>
      </c>
      <c r="W42" s="116">
        <f t="shared" si="6"/>
        <v>0</v>
      </c>
      <c r="X42" s="116">
        <f t="shared" si="6"/>
        <v>0</v>
      </c>
      <c r="Y42" s="116">
        <f t="shared" si="6"/>
        <v>0</v>
      </c>
    </row>
    <row r="43" spans="1:25" ht="17.25" customHeight="1" x14ac:dyDescent="0.2">
      <c r="A43" s="165"/>
      <c r="B43" s="129"/>
      <c r="C43" s="127"/>
      <c r="D43" s="127"/>
      <c r="E43" s="187"/>
      <c r="F43" s="129"/>
      <c r="G43" s="127"/>
      <c r="H43" s="128"/>
      <c r="I43" s="129"/>
      <c r="J43" s="129"/>
      <c r="K43" s="127"/>
      <c r="L43" s="128"/>
      <c r="M43" s="129"/>
      <c r="N43" s="129"/>
      <c r="O43" s="127"/>
      <c r="P43" s="128"/>
      <c r="Q43" s="129"/>
      <c r="R43" s="129"/>
      <c r="S43" s="127"/>
      <c r="T43" s="128"/>
      <c r="U43" s="129"/>
      <c r="V43" s="129"/>
      <c r="W43" s="127"/>
      <c r="X43" s="128"/>
      <c r="Y43" s="129"/>
    </row>
    <row r="44" spans="1:25" x14ac:dyDescent="0.2">
      <c r="A44" s="147" t="s">
        <v>50</v>
      </c>
      <c r="B44" s="188"/>
      <c r="C44" s="130"/>
      <c r="D44" s="130"/>
      <c r="E44" s="189"/>
      <c r="F44" s="131"/>
      <c r="G44" s="130"/>
      <c r="H44" s="130"/>
      <c r="I44" s="131"/>
      <c r="J44" s="131"/>
      <c r="K44" s="130"/>
      <c r="L44" s="130"/>
      <c r="M44" s="131"/>
      <c r="N44" s="131"/>
      <c r="O44" s="130"/>
      <c r="P44" s="130"/>
      <c r="Q44" s="131"/>
      <c r="R44" s="131"/>
      <c r="S44" s="130"/>
      <c r="T44" s="130"/>
      <c r="U44" s="131"/>
      <c r="V44" s="131"/>
      <c r="W44" s="130"/>
      <c r="X44" s="130"/>
      <c r="Y44" s="132"/>
    </row>
    <row r="45" spans="1:25" x14ac:dyDescent="0.2">
      <c r="A45" s="166" t="s">
        <v>96</v>
      </c>
      <c r="B45" s="118"/>
      <c r="C45" s="137"/>
      <c r="D45" s="137"/>
      <c r="E45" s="134"/>
      <c r="F45" s="112"/>
      <c r="G45" s="137"/>
      <c r="H45" s="137"/>
      <c r="I45" s="134"/>
      <c r="J45" s="112"/>
      <c r="K45" s="137"/>
      <c r="L45" s="137"/>
      <c r="M45" s="134"/>
      <c r="N45" s="112"/>
      <c r="O45" s="137"/>
      <c r="P45" s="137"/>
      <c r="Q45" s="134"/>
      <c r="R45" s="112"/>
      <c r="S45" s="137"/>
      <c r="T45" s="137"/>
      <c r="U45" s="134"/>
      <c r="V45" s="112"/>
      <c r="W45" s="137"/>
      <c r="X45" s="137"/>
      <c r="Y45" s="134"/>
    </row>
    <row r="46" spans="1:25" x14ac:dyDescent="0.2">
      <c r="A46" s="162"/>
      <c r="B46" s="118"/>
      <c r="C46" s="114"/>
      <c r="D46" s="114"/>
      <c r="E46" s="134"/>
      <c r="F46" s="118"/>
      <c r="G46" s="114"/>
      <c r="H46" s="114"/>
      <c r="I46" s="134"/>
      <c r="J46" s="118"/>
      <c r="K46" s="114"/>
      <c r="L46" s="114"/>
      <c r="M46" s="134"/>
      <c r="N46" s="118"/>
      <c r="O46" s="114"/>
      <c r="P46" s="114"/>
      <c r="Q46" s="134"/>
      <c r="R46" s="118"/>
      <c r="S46" s="114"/>
      <c r="T46" s="114"/>
      <c r="U46" s="134"/>
      <c r="V46" s="118"/>
      <c r="W46" s="114"/>
      <c r="X46" s="114"/>
      <c r="Y46" s="134"/>
    </row>
    <row r="47" spans="1:25" s="96" customFormat="1" x14ac:dyDescent="0.2">
      <c r="A47" s="167" t="s">
        <v>48</v>
      </c>
      <c r="B47" s="120">
        <f>SUM(B45:B46)</f>
        <v>0</v>
      </c>
      <c r="C47" s="120"/>
      <c r="D47" s="120"/>
      <c r="E47" s="120"/>
      <c r="F47" s="120">
        <f>SUM(F45:F46)</f>
        <v>0</v>
      </c>
      <c r="G47" s="120"/>
      <c r="H47" s="120"/>
      <c r="I47" s="120">
        <f>SUM(I45:I46)</f>
        <v>0</v>
      </c>
      <c r="J47" s="120"/>
      <c r="K47" s="120"/>
      <c r="L47" s="120"/>
      <c r="M47" s="120">
        <f>SUM(M45:M46)</f>
        <v>0</v>
      </c>
      <c r="N47" s="120"/>
      <c r="O47" s="120"/>
      <c r="P47" s="120"/>
      <c r="Q47" s="120">
        <f>SUM(Q45:Q46)</f>
        <v>0</v>
      </c>
      <c r="R47" s="120"/>
      <c r="S47" s="120"/>
      <c r="T47" s="120"/>
      <c r="U47" s="120">
        <f>SUM(U45:U46)</f>
        <v>0</v>
      </c>
      <c r="V47" s="120"/>
      <c r="W47" s="120"/>
      <c r="X47" s="120"/>
      <c r="Y47" s="120"/>
    </row>
    <row r="48" spans="1:25" ht="4.1500000000000004" customHeight="1" x14ac:dyDescent="0.2">
      <c r="A48" s="163"/>
      <c r="B48" s="118"/>
      <c r="C48" s="118"/>
      <c r="D48" s="118"/>
      <c r="E48" s="126"/>
      <c r="F48" s="118"/>
      <c r="G48" s="118"/>
      <c r="H48" s="118"/>
      <c r="I48" s="126"/>
      <c r="J48" s="118"/>
      <c r="K48" s="118"/>
      <c r="L48" s="118"/>
      <c r="M48" s="126"/>
      <c r="N48" s="118"/>
      <c r="O48" s="118"/>
      <c r="P48" s="118"/>
      <c r="Q48" s="126"/>
      <c r="R48" s="118"/>
      <c r="S48" s="118"/>
      <c r="T48" s="118"/>
      <c r="U48" s="126"/>
      <c r="V48" s="118"/>
      <c r="W48" s="118"/>
      <c r="X48" s="118"/>
      <c r="Y48" s="126"/>
    </row>
    <row r="49" spans="1:25" s="100" customFormat="1" x14ac:dyDescent="0.2">
      <c r="A49" s="163" t="s">
        <v>97</v>
      </c>
      <c r="B49" s="139">
        <f>B47</f>
        <v>0</v>
      </c>
      <c r="C49" s="139"/>
      <c r="D49" s="139"/>
      <c r="E49" s="139"/>
      <c r="F49" s="139">
        <f>F47</f>
        <v>0</v>
      </c>
      <c r="G49" s="139"/>
      <c r="H49" s="139"/>
      <c r="I49" s="139">
        <f>I47</f>
        <v>0</v>
      </c>
      <c r="J49" s="139"/>
      <c r="K49" s="139"/>
      <c r="L49" s="139"/>
      <c r="M49" s="139">
        <f>M47</f>
        <v>0</v>
      </c>
      <c r="N49" s="139"/>
      <c r="O49" s="139"/>
      <c r="P49" s="139"/>
      <c r="Q49" s="139">
        <f>Q47</f>
        <v>0</v>
      </c>
      <c r="R49" s="139"/>
      <c r="S49" s="139"/>
      <c r="T49" s="139"/>
      <c r="U49" s="139">
        <f>U47</f>
        <v>0</v>
      </c>
      <c r="V49" s="139"/>
      <c r="W49" s="139"/>
      <c r="X49" s="139"/>
      <c r="Y49" s="139"/>
    </row>
    <row r="50" spans="1:25" s="106" customFormat="1" x14ac:dyDescent="0.2">
      <c r="A50" s="98"/>
      <c r="B50" s="101"/>
      <c r="C50" s="101"/>
      <c r="D50" s="101"/>
      <c r="E50" s="102"/>
      <c r="F50" s="103"/>
      <c r="G50" s="104"/>
      <c r="H50" s="105"/>
      <c r="I50" s="103"/>
      <c r="J50" s="103"/>
      <c r="K50" s="104"/>
      <c r="L50" s="105"/>
      <c r="M50" s="103"/>
      <c r="N50" s="103"/>
      <c r="O50" s="104"/>
      <c r="P50" s="105"/>
      <c r="Q50" s="103"/>
      <c r="R50" s="103"/>
      <c r="S50" s="104"/>
      <c r="T50" s="105"/>
      <c r="U50" s="103"/>
      <c r="V50" s="103"/>
      <c r="W50" s="104"/>
      <c r="X50" s="105"/>
      <c r="Y50" s="103"/>
    </row>
    <row r="51" spans="1:25" x14ac:dyDescent="0.2">
      <c r="A51" s="98" t="s">
        <v>24</v>
      </c>
      <c r="B51" s="98"/>
      <c r="C51" s="99" t="s">
        <v>166</v>
      </c>
      <c r="D51" s="99"/>
      <c r="E51" s="99"/>
      <c r="F51" s="98"/>
      <c r="G51" s="99"/>
      <c r="H51" s="99"/>
      <c r="I51" s="98"/>
      <c r="J51" s="98"/>
      <c r="K51" s="99"/>
      <c r="L51" s="99"/>
      <c r="M51" s="98"/>
      <c r="N51" s="98"/>
      <c r="O51" s="99"/>
      <c r="P51" s="99"/>
      <c r="Q51" s="98"/>
      <c r="R51" s="98"/>
      <c r="S51" s="99"/>
      <c r="T51" s="99"/>
      <c r="V51" s="98"/>
      <c r="W51" s="99"/>
      <c r="X51" s="99"/>
      <c r="Y51" s="98"/>
    </row>
    <row r="52" spans="1:25" x14ac:dyDescent="0.2">
      <c r="U52" s="107"/>
      <c r="V52" s="107"/>
      <c r="W52" s="99"/>
      <c r="X52" s="99"/>
      <c r="Y52" s="107"/>
    </row>
    <row r="53" spans="1:25" x14ac:dyDescent="0.2">
      <c r="A53" s="98" t="s">
        <v>157</v>
      </c>
      <c r="B53" s="98" t="s">
        <v>158</v>
      </c>
      <c r="D53" s="99"/>
      <c r="G53" s="99"/>
      <c r="I53" s="98"/>
      <c r="K53" s="99"/>
      <c r="M53" s="98"/>
      <c r="N53" s="107"/>
      <c r="O53" s="99"/>
      <c r="P53" s="99"/>
      <c r="Q53" s="107"/>
      <c r="R53" s="107"/>
      <c r="S53" s="99"/>
      <c r="T53" s="99"/>
      <c r="U53" s="107"/>
      <c r="V53" s="107"/>
      <c r="W53" s="99"/>
      <c r="X53" s="99"/>
      <c r="Y53" s="107"/>
    </row>
    <row r="54" spans="1:25" x14ac:dyDescent="0.2">
      <c r="A54" s="98" t="s">
        <v>159</v>
      </c>
      <c r="B54" s="98" t="s">
        <v>160</v>
      </c>
      <c r="D54" s="99"/>
      <c r="G54" s="99"/>
      <c r="I54" s="98"/>
      <c r="K54" s="99"/>
      <c r="M54" s="98"/>
      <c r="N54" s="107"/>
      <c r="O54" s="99"/>
      <c r="P54" s="99"/>
      <c r="Q54" s="107"/>
      <c r="R54" s="107"/>
      <c r="S54" s="99"/>
      <c r="T54" s="99"/>
    </row>
    <row r="55" spans="1:25" x14ac:dyDescent="0.2">
      <c r="A55" s="98" t="s">
        <v>161</v>
      </c>
      <c r="B55" s="98" t="s">
        <v>162</v>
      </c>
      <c r="D55" s="99"/>
      <c r="G55" s="99"/>
      <c r="I55" s="98"/>
      <c r="K55" s="99"/>
      <c r="M55" s="98"/>
      <c r="U55" s="108"/>
      <c r="V55" s="108"/>
      <c r="Y55" s="108"/>
    </row>
    <row r="56" spans="1:25" x14ac:dyDescent="0.2">
      <c r="A56" s="98" t="s">
        <v>163</v>
      </c>
      <c r="B56" s="98" t="s">
        <v>164</v>
      </c>
      <c r="D56" s="99"/>
      <c r="F56" s="108"/>
      <c r="I56" s="108"/>
      <c r="J56" s="108"/>
      <c r="M56" s="108"/>
      <c r="N56" s="108"/>
      <c r="Q56" s="108"/>
      <c r="R56" s="108"/>
      <c r="U56" s="107"/>
      <c r="V56" s="107"/>
      <c r="W56" s="99"/>
      <c r="X56" s="99"/>
      <c r="Y56" s="107"/>
    </row>
    <row r="57" spans="1:25" x14ac:dyDescent="0.2">
      <c r="A57" s="98"/>
      <c r="B57" s="98"/>
      <c r="D57" s="99"/>
      <c r="G57" s="99"/>
      <c r="I57" s="98"/>
      <c r="K57" s="99"/>
      <c r="M57" s="98"/>
      <c r="N57" s="107"/>
      <c r="O57" s="99"/>
      <c r="P57" s="99"/>
      <c r="Q57" s="107"/>
      <c r="R57" s="107"/>
      <c r="S57" s="99"/>
      <c r="T57" s="99"/>
      <c r="U57" s="108"/>
      <c r="V57" s="108"/>
      <c r="Y57" s="108"/>
    </row>
    <row r="58" spans="1:25" x14ac:dyDescent="0.2">
      <c r="A58" s="108"/>
      <c r="B58" s="108"/>
      <c r="F58" s="108"/>
      <c r="I58" s="108"/>
      <c r="J58" s="108"/>
      <c r="M58" s="108"/>
      <c r="N58" s="108"/>
      <c r="Q58" s="108"/>
      <c r="R58" s="108"/>
      <c r="U58" s="108"/>
      <c r="V58" s="108"/>
      <c r="Y58" s="108"/>
    </row>
    <row r="59" spans="1:25" x14ac:dyDescent="0.2">
      <c r="A59" s="108"/>
      <c r="B59" s="108"/>
      <c r="F59" s="108"/>
      <c r="I59" s="108"/>
      <c r="J59" s="108"/>
      <c r="M59" s="108"/>
      <c r="N59" s="108"/>
      <c r="Q59" s="108"/>
      <c r="R59" s="108"/>
      <c r="U59" s="108"/>
      <c r="V59" s="108"/>
      <c r="Y59" s="108"/>
    </row>
    <row r="60" spans="1:25" x14ac:dyDescent="0.2">
      <c r="A60" s="108"/>
      <c r="B60" s="108"/>
      <c r="F60" s="108"/>
      <c r="I60" s="108"/>
      <c r="J60" s="108"/>
      <c r="M60" s="108"/>
      <c r="N60" s="108"/>
      <c r="Q60" s="108"/>
      <c r="R60" s="108"/>
      <c r="U60" s="108"/>
      <c r="V60" s="108"/>
      <c r="Y60" s="108"/>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ignoredErrors>
    <ignoredError sqref="M28:M33 M35:M4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4"/>
  <sheetViews>
    <sheetView showRuler="0" showWhiteSpace="0" zoomScale="80" zoomScaleNormal="80" workbookViewId="0">
      <selection activeCell="B2" sqref="B2"/>
    </sheetView>
  </sheetViews>
  <sheetFormatPr defaultColWidth="9.140625" defaultRowHeight="12.75" x14ac:dyDescent="0.2"/>
  <cols>
    <col min="1" max="1" width="24" style="97" customWidth="1"/>
    <col min="2" max="2" width="10.85546875" style="97" customWidth="1"/>
    <col min="3" max="3" width="10.5703125" style="97" customWidth="1"/>
    <col min="4" max="4" width="11.42578125" style="97" customWidth="1"/>
    <col min="5" max="6" width="10.7109375" style="97" customWidth="1"/>
    <col min="7" max="7" width="11" style="97" customWidth="1"/>
    <col min="8" max="8" width="10.7109375" style="97" customWidth="1"/>
    <col min="9" max="9" width="9.140625" style="97"/>
    <col min="10" max="10" width="11.85546875" style="97" customWidth="1"/>
    <col min="11" max="11" width="9.140625" style="97"/>
    <col min="12" max="13" width="11.42578125" style="97" bestFit="1" customWidth="1"/>
    <col min="14" max="16384" width="9.140625" style="97"/>
  </cols>
  <sheetData>
    <row r="2" spans="1:14" ht="20.25" x14ac:dyDescent="0.2">
      <c r="B2" s="353" t="s">
        <v>211</v>
      </c>
      <c r="E2" s="282"/>
      <c r="F2" s="282"/>
      <c r="G2" s="282"/>
      <c r="H2" s="282"/>
      <c r="I2" s="282"/>
      <c r="J2" s="282"/>
      <c r="K2" s="282"/>
      <c r="L2" s="282"/>
      <c r="M2" s="282"/>
    </row>
    <row r="3" spans="1:14" ht="18" x14ac:dyDescent="0.25">
      <c r="B3" s="674" t="s">
        <v>207</v>
      </c>
      <c r="C3" s="674"/>
      <c r="D3" s="674"/>
      <c r="E3" s="674"/>
      <c r="F3" s="674"/>
      <c r="G3" s="674"/>
      <c r="H3" s="674"/>
      <c r="I3" s="674"/>
      <c r="J3" s="674"/>
      <c r="K3" s="674"/>
      <c r="L3" s="674"/>
      <c r="M3" s="674"/>
      <c r="N3" s="674"/>
    </row>
    <row r="4" spans="1:14" ht="18" x14ac:dyDescent="0.25">
      <c r="A4" s="281"/>
      <c r="F4" s="338"/>
      <c r="G4" s="675" t="str">
        <f>'Program MW '!H3</f>
        <v>December 2017</v>
      </c>
      <c r="H4" s="675"/>
      <c r="I4" s="338"/>
    </row>
    <row r="5" spans="1:14" x14ac:dyDescent="0.2">
      <c r="B5" s="338"/>
      <c r="C5" s="338"/>
      <c r="D5" s="338"/>
    </row>
    <row r="7" spans="1:14" ht="21.75" customHeight="1" x14ac:dyDescent="0.2">
      <c r="A7" s="161"/>
      <c r="B7" s="283" t="s">
        <v>199</v>
      </c>
      <c r="C7" s="283" t="s">
        <v>200</v>
      </c>
      <c r="D7" s="283" t="s">
        <v>2</v>
      </c>
      <c r="E7" s="283" t="s">
        <v>3</v>
      </c>
      <c r="F7" s="283" t="s">
        <v>201</v>
      </c>
      <c r="G7" s="283" t="s">
        <v>5</v>
      </c>
      <c r="H7" s="283" t="s">
        <v>6</v>
      </c>
      <c r="I7" s="283" t="s">
        <v>7</v>
      </c>
      <c r="J7" s="283" t="s">
        <v>8</v>
      </c>
      <c r="K7" s="283" t="s">
        <v>9</v>
      </c>
      <c r="L7" s="283" t="s">
        <v>10</v>
      </c>
      <c r="M7" s="284" t="s">
        <v>11</v>
      </c>
    </row>
    <row r="8" spans="1:14" ht="38.25" x14ac:dyDescent="0.2">
      <c r="A8" s="279" t="s">
        <v>39</v>
      </c>
      <c r="B8" s="202" t="s">
        <v>92</v>
      </c>
      <c r="C8" s="202" t="s">
        <v>92</v>
      </c>
      <c r="D8" s="202" t="s">
        <v>92</v>
      </c>
      <c r="E8" s="202" t="s">
        <v>92</v>
      </c>
      <c r="F8" s="202" t="s">
        <v>92</v>
      </c>
      <c r="G8" s="202" t="s">
        <v>92</v>
      </c>
      <c r="H8" s="202" t="s">
        <v>92</v>
      </c>
      <c r="I8" s="202" t="s">
        <v>92</v>
      </c>
      <c r="J8" s="202" t="s">
        <v>92</v>
      </c>
      <c r="K8" s="202" t="s">
        <v>92</v>
      </c>
      <c r="L8" s="202" t="s">
        <v>92</v>
      </c>
      <c r="M8" s="202" t="s">
        <v>92</v>
      </c>
    </row>
    <row r="9" spans="1:14" x14ac:dyDescent="0.2">
      <c r="A9" s="286" t="s">
        <v>51</v>
      </c>
      <c r="B9" s="113">
        <v>0.26800000000000002</v>
      </c>
      <c r="C9" s="113">
        <v>0.26800000000000002</v>
      </c>
      <c r="D9" s="113">
        <v>0.26800000000000002</v>
      </c>
      <c r="E9" s="113">
        <v>0.26800000000000002</v>
      </c>
      <c r="F9" s="113">
        <v>0.26800000000000002</v>
      </c>
      <c r="G9" s="113">
        <v>0.26800000000000002</v>
      </c>
      <c r="H9" s="113">
        <v>0.26800000000000002</v>
      </c>
      <c r="I9" s="113">
        <v>0.26800000000000002</v>
      </c>
      <c r="J9" s="113">
        <v>0.26800000000000002</v>
      </c>
      <c r="K9" s="113">
        <v>0.26800000000000002</v>
      </c>
      <c r="L9" s="113">
        <v>0.26800000000000002</v>
      </c>
      <c r="M9" s="113">
        <v>0.26800000000000002</v>
      </c>
    </row>
    <row r="10" spans="1:14" x14ac:dyDescent="0.2">
      <c r="A10" s="286" t="s">
        <v>95</v>
      </c>
      <c r="B10" s="113">
        <v>5.718</v>
      </c>
      <c r="C10" s="113">
        <v>5.718</v>
      </c>
      <c r="D10" s="113">
        <v>5.718</v>
      </c>
      <c r="E10" s="113">
        <v>5.718</v>
      </c>
      <c r="F10" s="113">
        <v>5.718</v>
      </c>
      <c r="G10" s="113">
        <v>5.7880000000000003</v>
      </c>
      <c r="H10" s="113">
        <v>5.7880000000000003</v>
      </c>
      <c r="I10" s="113">
        <v>5.7880000000000003</v>
      </c>
      <c r="J10" s="113">
        <v>5.7880000000000003</v>
      </c>
      <c r="K10" s="113">
        <v>5.7880000000000003</v>
      </c>
      <c r="L10" s="113">
        <v>5.7880000000000003</v>
      </c>
      <c r="M10" s="113">
        <v>5.7880000000000003</v>
      </c>
    </row>
    <row r="11" spans="1:14" x14ac:dyDescent="0.2">
      <c r="A11" s="286" t="s">
        <v>202</v>
      </c>
      <c r="B11" s="113">
        <v>0</v>
      </c>
      <c r="C11" s="114">
        <v>0</v>
      </c>
      <c r="D11" s="114">
        <v>0</v>
      </c>
      <c r="E11" s="114">
        <v>0</v>
      </c>
      <c r="F11" s="114">
        <v>0</v>
      </c>
      <c r="G11" s="114">
        <v>0</v>
      </c>
      <c r="H11" s="114">
        <v>0</v>
      </c>
      <c r="I11" s="114">
        <v>0</v>
      </c>
      <c r="J11" s="114">
        <v>0</v>
      </c>
      <c r="K11" s="114">
        <v>0</v>
      </c>
      <c r="L11" s="114">
        <v>0</v>
      </c>
      <c r="M11" s="114">
        <v>0</v>
      </c>
    </row>
    <row r="12" spans="1:14" x14ac:dyDescent="0.2">
      <c r="A12" s="286" t="s">
        <v>167</v>
      </c>
      <c r="B12" s="171">
        <v>0</v>
      </c>
      <c r="C12" s="114">
        <v>0</v>
      </c>
      <c r="D12" s="114">
        <v>0</v>
      </c>
      <c r="E12" s="114">
        <v>0</v>
      </c>
      <c r="F12" s="114">
        <v>0</v>
      </c>
      <c r="G12" s="114">
        <v>0</v>
      </c>
      <c r="H12" s="114">
        <v>0</v>
      </c>
      <c r="I12" s="114">
        <v>0</v>
      </c>
      <c r="J12" s="114">
        <v>0</v>
      </c>
      <c r="K12" s="114">
        <v>0</v>
      </c>
      <c r="L12" s="114">
        <v>0</v>
      </c>
      <c r="M12" s="114">
        <v>0</v>
      </c>
    </row>
    <row r="13" spans="1:14" s="96" customFormat="1" x14ac:dyDescent="0.2">
      <c r="A13" s="285" t="s">
        <v>48</v>
      </c>
      <c r="B13" s="173">
        <f>SUM(B9:B12)</f>
        <v>5.9859999999999998</v>
      </c>
      <c r="C13" s="116">
        <f>SUM(C9:C12)</f>
        <v>5.9859999999999998</v>
      </c>
      <c r="D13" s="116">
        <f>SUM(D9:D12)</f>
        <v>5.9859999999999998</v>
      </c>
      <c r="E13" s="116">
        <f>SUM(E9:E12)</f>
        <v>5.9859999999999998</v>
      </c>
      <c r="F13" s="116">
        <f t="shared" ref="F13:M13" si="0">SUM(F9:F12)</f>
        <v>5.9859999999999998</v>
      </c>
      <c r="G13" s="116">
        <f t="shared" si="0"/>
        <v>6.056</v>
      </c>
      <c r="H13" s="116">
        <f t="shared" ref="H13" si="1">SUM(H9:H12)</f>
        <v>6.056</v>
      </c>
      <c r="I13" s="116">
        <f t="shared" si="0"/>
        <v>6.056</v>
      </c>
      <c r="J13" s="116">
        <f t="shared" si="0"/>
        <v>6.056</v>
      </c>
      <c r="K13" s="116">
        <f t="shared" si="0"/>
        <v>6.056</v>
      </c>
      <c r="L13" s="116">
        <f t="shared" ref="L13" si="2">SUM(L9:L12)</f>
        <v>6.056</v>
      </c>
      <c r="M13" s="116">
        <f t="shared" si="0"/>
        <v>6.056</v>
      </c>
    </row>
    <row r="14" spans="1:14" ht="4.1500000000000004" customHeight="1" x14ac:dyDescent="0.2">
      <c r="A14" s="163"/>
      <c r="B14" s="174"/>
      <c r="C14" s="118"/>
      <c r="D14" s="118"/>
      <c r="E14" s="118"/>
      <c r="F14" s="118"/>
      <c r="G14" s="196"/>
      <c r="H14" s="196"/>
      <c r="I14" s="196"/>
      <c r="J14" s="196"/>
      <c r="K14" s="196"/>
      <c r="L14" s="196"/>
      <c r="M14" s="196"/>
    </row>
    <row r="15" spans="1:14" s="106" customFormat="1" x14ac:dyDescent="0.2">
      <c r="A15" s="98"/>
      <c r="B15" s="101"/>
      <c r="C15" s="104"/>
      <c r="D15" s="104"/>
      <c r="E15" s="104"/>
      <c r="F15" s="104"/>
      <c r="G15" s="104"/>
    </row>
    <row r="16" spans="1:14" x14ac:dyDescent="0.2">
      <c r="C16" s="99"/>
      <c r="D16" s="99"/>
      <c r="E16" s="99"/>
      <c r="F16" s="99"/>
      <c r="G16" s="99"/>
    </row>
    <row r="17" spans="1:7" ht="15" x14ac:dyDescent="0.25">
      <c r="A17" s="468" t="s">
        <v>24</v>
      </c>
      <c r="G17" s="99"/>
    </row>
    <row r="18" spans="1:7" ht="14.25" x14ac:dyDescent="0.2">
      <c r="A18" s="467" t="s">
        <v>223</v>
      </c>
      <c r="D18" s="99"/>
      <c r="E18" s="99"/>
      <c r="F18" s="99"/>
    </row>
    <row r="20" spans="1:7" ht="15" x14ac:dyDescent="0.2">
      <c r="A20" s="469" t="s">
        <v>239</v>
      </c>
    </row>
    <row r="22" spans="1:7" ht="15" x14ac:dyDescent="0.2">
      <c r="A22" s="252" t="s">
        <v>13</v>
      </c>
    </row>
    <row r="24" spans="1:7" x14ac:dyDescent="0.2">
      <c r="A24" s="358"/>
    </row>
  </sheetData>
  <mergeCells count="2">
    <mergeCell ref="B3:N3"/>
    <mergeCell ref="G4:H4"/>
  </mergeCells>
  <printOptions horizontalCentered="1"/>
  <pageMargins left="0" right="0" top="0.55000000000000004" bottom="0.17" header="0.3" footer="0.15"/>
  <pageSetup paperSize="17" orientation="landscape" cellComments="atEnd" r:id="rId1"/>
  <headerFooter alignWithMargins="0">
    <oddHeader xml:space="preserve">&amp;C&amp;"Arial,Bold"
</oddHeader>
    <oddFooter>&amp;Rpage 4 of 12
&amp;A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75"/>
  <sheetViews>
    <sheetView showGridLines="0" zoomScale="110" zoomScaleNormal="110" zoomScaleSheetLayoutView="80" workbookViewId="0">
      <pane xSplit="1" topLeftCell="J1" activePane="topRight" state="frozen"/>
      <selection activeCell="M32" sqref="M32"/>
      <selection pane="topRight" activeCell="A30" sqref="A30"/>
    </sheetView>
  </sheetViews>
  <sheetFormatPr defaultColWidth="9.140625" defaultRowHeight="12.75" x14ac:dyDescent="0.2"/>
  <cols>
    <col min="1" max="1" width="60" style="222" customWidth="1"/>
    <col min="2" max="2" width="13" style="222" customWidth="1"/>
    <col min="3" max="3" width="11.42578125" style="222" customWidth="1"/>
    <col min="4" max="4" width="15.5703125" style="222" customWidth="1"/>
    <col min="5" max="5" width="12" style="222" customWidth="1"/>
    <col min="6" max="6" width="11.28515625" style="222" bestFit="1" customWidth="1"/>
    <col min="7" max="7" width="12.7109375" style="222" customWidth="1"/>
    <col min="8" max="8" width="11.7109375" style="222" bestFit="1" customWidth="1"/>
    <col min="9" max="9" width="11.7109375" style="222" customWidth="1"/>
    <col min="10" max="10" width="12" style="222" customWidth="1"/>
    <col min="11" max="11" width="10.7109375" style="222" customWidth="1"/>
    <col min="12" max="12" width="11.85546875" style="222" customWidth="1"/>
    <col min="13" max="13" width="11.7109375" style="222" customWidth="1"/>
    <col min="14" max="14" width="14.28515625" style="222" bestFit="1" customWidth="1"/>
    <col min="15" max="15" width="16" style="222" customWidth="1"/>
    <col min="16" max="16" width="13.140625" style="204" bestFit="1" customWidth="1"/>
    <col min="17" max="17" width="14.7109375" style="204" customWidth="1"/>
    <col min="18" max="18" width="13.42578125" style="222" bestFit="1" customWidth="1"/>
    <col min="19" max="16384" width="9.140625" style="222"/>
  </cols>
  <sheetData>
    <row r="2" spans="1:18" s="204" customFormat="1" x14ac:dyDescent="0.2">
      <c r="A2" s="203"/>
      <c r="G2" s="255" t="s">
        <v>210</v>
      </c>
    </row>
    <row r="3" spans="1:18" s="204" customFormat="1" x14ac:dyDescent="0.2">
      <c r="A3" s="203"/>
      <c r="G3" s="255" t="s">
        <v>175</v>
      </c>
    </row>
    <row r="4" spans="1:18" s="204" customFormat="1" x14ac:dyDescent="0.2">
      <c r="A4" s="203"/>
      <c r="F4" s="336"/>
      <c r="G4" s="337" t="str">
        <f>'Program MW '!H3</f>
        <v>December 2017</v>
      </c>
      <c r="H4" s="336"/>
      <c r="I4" s="336"/>
    </row>
    <row r="5" spans="1:18" s="204" customFormat="1" x14ac:dyDescent="0.2">
      <c r="A5" s="203"/>
      <c r="B5" s="336"/>
      <c r="C5" s="336"/>
      <c r="D5" s="336"/>
    </row>
    <row r="6" spans="1:18" s="204" customFormat="1" ht="13.5" thickBot="1" x14ac:dyDescent="0.25"/>
    <row r="7" spans="1:18" s="204" customFormat="1" x14ac:dyDescent="0.2">
      <c r="A7" s="205"/>
      <c r="B7" s="206"/>
      <c r="C7" s="206"/>
      <c r="D7" s="206"/>
      <c r="E7" s="206"/>
      <c r="F7" s="206"/>
      <c r="G7" s="206"/>
      <c r="H7" s="206"/>
      <c r="I7" s="206"/>
      <c r="J7" s="206"/>
      <c r="K7" s="206"/>
      <c r="L7" s="206"/>
      <c r="M7" s="207"/>
      <c r="N7" s="207"/>
      <c r="O7" s="207"/>
      <c r="P7" s="208"/>
      <c r="Q7" s="208"/>
      <c r="R7" s="208"/>
    </row>
    <row r="8" spans="1:18" s="204" customFormat="1" ht="7.5" customHeight="1" x14ac:dyDescent="0.2">
      <c r="A8" s="209"/>
      <c r="B8" s="210"/>
      <c r="C8" s="210"/>
      <c r="D8" s="210"/>
      <c r="E8" s="210"/>
      <c r="F8" s="210"/>
      <c r="G8" s="210"/>
      <c r="H8" s="210"/>
      <c r="I8" s="210"/>
      <c r="J8" s="210"/>
      <c r="K8" s="210"/>
      <c r="L8" s="210"/>
      <c r="M8" s="211"/>
      <c r="N8" s="211"/>
      <c r="O8" s="211"/>
      <c r="P8" s="212"/>
      <c r="Q8" s="212"/>
      <c r="R8" s="212"/>
    </row>
    <row r="9" spans="1:18" s="204" customFormat="1" ht="57.75" customHeight="1" x14ac:dyDescent="0.2">
      <c r="A9" s="213" t="s">
        <v>18</v>
      </c>
      <c r="B9" s="538" t="s">
        <v>0</v>
      </c>
      <c r="C9" s="538" t="s">
        <v>1</v>
      </c>
      <c r="D9" s="538" t="s">
        <v>2</v>
      </c>
      <c r="E9" s="538" t="s">
        <v>3</v>
      </c>
      <c r="F9" s="538" t="s">
        <v>4</v>
      </c>
      <c r="G9" s="538" t="s">
        <v>5</v>
      </c>
      <c r="H9" s="538" t="s">
        <v>6</v>
      </c>
      <c r="I9" s="539" t="s">
        <v>41</v>
      </c>
      <c r="J9" s="539" t="s">
        <v>8</v>
      </c>
      <c r="K9" s="538" t="s">
        <v>9</v>
      </c>
      <c r="L9" s="538" t="s">
        <v>10</v>
      </c>
      <c r="M9" s="538" t="s">
        <v>11</v>
      </c>
      <c r="N9" s="214" t="s">
        <v>182</v>
      </c>
      <c r="O9" s="214" t="s">
        <v>183</v>
      </c>
      <c r="P9" s="214" t="s">
        <v>184</v>
      </c>
      <c r="Q9" s="214" t="s">
        <v>226</v>
      </c>
      <c r="R9" s="214" t="s">
        <v>44</v>
      </c>
    </row>
    <row r="10" spans="1:18" s="204" customFormat="1" x14ac:dyDescent="0.2">
      <c r="A10" s="33" t="s">
        <v>103</v>
      </c>
      <c r="B10" s="541"/>
      <c r="C10" s="23"/>
      <c r="D10" s="23"/>
      <c r="E10" s="23"/>
      <c r="F10" s="216"/>
      <c r="G10" s="484"/>
      <c r="H10" s="216"/>
      <c r="I10" s="216"/>
      <c r="J10" s="216"/>
      <c r="K10" s="216"/>
      <c r="L10" s="216"/>
      <c r="M10" s="216"/>
      <c r="N10" s="217"/>
      <c r="O10" s="217" t="s">
        <v>13</v>
      </c>
      <c r="P10" s="218"/>
      <c r="Q10" s="218"/>
      <c r="R10" s="218"/>
    </row>
    <row r="11" spans="1:18" s="204" customFormat="1" x14ac:dyDescent="0.2">
      <c r="A11" s="24" t="s">
        <v>84</v>
      </c>
      <c r="B11" s="542">
        <v>2252</v>
      </c>
      <c r="C11" s="23">
        <v>5007</v>
      </c>
      <c r="D11" s="23">
        <v>7548</v>
      </c>
      <c r="E11" s="23">
        <v>3097</v>
      </c>
      <c r="F11" s="23">
        <v>3792</v>
      </c>
      <c r="G11" s="546">
        <v>24097.42</v>
      </c>
      <c r="H11" s="23">
        <v>10191.82</v>
      </c>
      <c r="I11" s="23">
        <v>4263.78</v>
      </c>
      <c r="J11" s="23">
        <v>3149.0599999999995</v>
      </c>
      <c r="K11" s="23">
        <v>3747.64</v>
      </c>
      <c r="L11" s="23">
        <v>3642.3700000000003</v>
      </c>
      <c r="M11" s="23">
        <v>95107.06</v>
      </c>
      <c r="N11" s="408">
        <f>SUM(B11:M11)</f>
        <v>165895.15</v>
      </c>
      <c r="O11" s="23">
        <f>SUM(B11:M11)</f>
        <v>165895.15</v>
      </c>
      <c r="P11" s="26">
        <v>942870</v>
      </c>
      <c r="Q11" s="26"/>
      <c r="R11" s="27">
        <f>+O11/P11</f>
        <v>0.17594700223784826</v>
      </c>
    </row>
    <row r="12" spans="1:18" s="204" customFormat="1" x14ac:dyDescent="0.2">
      <c r="A12" s="28" t="s">
        <v>27</v>
      </c>
      <c r="B12" s="543">
        <f t="shared" ref="B12:J12" si="0">SUM(B11:B11)</f>
        <v>2252</v>
      </c>
      <c r="C12" s="29">
        <f t="shared" si="0"/>
        <v>5007</v>
      </c>
      <c r="D12" s="29">
        <f t="shared" si="0"/>
        <v>7548</v>
      </c>
      <c r="E12" s="29">
        <f t="shared" si="0"/>
        <v>3097</v>
      </c>
      <c r="F12" s="29">
        <f t="shared" si="0"/>
        <v>3792</v>
      </c>
      <c r="G12" s="548">
        <f t="shared" si="0"/>
        <v>24097.42</v>
      </c>
      <c r="H12" s="29">
        <f t="shared" si="0"/>
        <v>10191.82</v>
      </c>
      <c r="I12" s="29">
        <f t="shared" si="0"/>
        <v>4263.78</v>
      </c>
      <c r="J12" s="29">
        <f t="shared" si="0"/>
        <v>3149.0599999999995</v>
      </c>
      <c r="K12" s="29">
        <f t="shared" ref="K12:Q12" si="1">SUM(K11:K11)</f>
        <v>3747.64</v>
      </c>
      <c r="L12" s="29">
        <f t="shared" si="1"/>
        <v>3642.3700000000003</v>
      </c>
      <c r="M12" s="29">
        <f t="shared" si="1"/>
        <v>95107.06</v>
      </c>
      <c r="N12" s="29">
        <f t="shared" si="1"/>
        <v>165895.15</v>
      </c>
      <c r="O12" s="29">
        <f t="shared" si="1"/>
        <v>165895.15</v>
      </c>
      <c r="P12" s="30">
        <f t="shared" si="1"/>
        <v>942870</v>
      </c>
      <c r="Q12" s="30">
        <f t="shared" si="1"/>
        <v>0</v>
      </c>
      <c r="R12" s="31">
        <f>O12/P12</f>
        <v>0.17594700223784826</v>
      </c>
    </row>
    <row r="13" spans="1:18" s="204" customFormat="1" x14ac:dyDescent="0.2">
      <c r="A13" s="24"/>
      <c r="B13" s="542"/>
      <c r="C13" s="23"/>
      <c r="D13" s="23"/>
      <c r="E13" s="23"/>
      <c r="F13" s="216"/>
      <c r="G13" s="546"/>
      <c r="H13" s="216"/>
      <c r="I13" s="216"/>
      <c r="J13" s="216"/>
      <c r="K13" s="216"/>
      <c r="L13" s="216"/>
      <c r="M13" s="216"/>
      <c r="N13" s="25"/>
      <c r="O13" s="25"/>
      <c r="P13" s="26"/>
      <c r="Q13" s="26"/>
      <c r="R13" s="27"/>
    </row>
    <row r="14" spans="1:18" s="204" customFormat="1" x14ac:dyDescent="0.2">
      <c r="A14" s="33" t="s">
        <v>32</v>
      </c>
      <c r="B14" s="542"/>
      <c r="C14" s="23"/>
      <c r="D14" s="23"/>
      <c r="E14" s="23"/>
      <c r="F14" s="216"/>
      <c r="G14" s="546"/>
      <c r="H14" s="216"/>
      <c r="I14" s="216"/>
      <c r="J14" s="216"/>
      <c r="K14" s="216"/>
      <c r="L14" s="216"/>
      <c r="M14" s="216"/>
      <c r="N14" s="25"/>
      <c r="O14" s="25"/>
      <c r="P14" s="26"/>
      <c r="Q14" s="26"/>
      <c r="R14" s="27"/>
    </row>
    <row r="15" spans="1:18" s="204" customFormat="1" x14ac:dyDescent="0.2">
      <c r="A15" s="24" t="s">
        <v>85</v>
      </c>
      <c r="B15" s="542">
        <v>36506</v>
      </c>
      <c r="C15" s="23">
        <v>16465</v>
      </c>
      <c r="D15" s="23">
        <v>16778</v>
      </c>
      <c r="E15" s="23">
        <v>11811</v>
      </c>
      <c r="F15" s="23">
        <v>5637</v>
      </c>
      <c r="G15" s="546">
        <v>14718.57</v>
      </c>
      <c r="H15" s="23">
        <v>26659.949999999997</v>
      </c>
      <c r="I15" s="23">
        <v>15206.599999999999</v>
      </c>
      <c r="J15" s="23">
        <v>117034.49000000002</v>
      </c>
      <c r="K15" s="23">
        <v>28638.599999999991</v>
      </c>
      <c r="L15" s="23">
        <v>16827.259999999998</v>
      </c>
      <c r="M15" s="23">
        <v>246014.49</v>
      </c>
      <c r="N15" s="25">
        <f>SUM(B15:M15)</f>
        <v>552296.95999999996</v>
      </c>
      <c r="O15" s="25">
        <f>SUM(B15:M15)</f>
        <v>552296.95999999996</v>
      </c>
      <c r="P15" s="25">
        <v>2180832</v>
      </c>
      <c r="Q15" s="25">
        <v>0</v>
      </c>
      <c r="R15" s="27">
        <f>+O15/P15</f>
        <v>0.25325057592698563</v>
      </c>
    </row>
    <row r="16" spans="1:18" s="204" customFormat="1" ht="14.25" x14ac:dyDescent="0.2">
      <c r="A16" s="24" t="s">
        <v>414</v>
      </c>
      <c r="B16" s="542">
        <v>5998.89</v>
      </c>
      <c r="C16" s="23">
        <v>8959.619999999999</v>
      </c>
      <c r="D16" s="23">
        <v>209583.62</v>
      </c>
      <c r="E16" s="23">
        <v>59977.85</v>
      </c>
      <c r="F16" s="23">
        <v>75702</v>
      </c>
      <c r="G16" s="546">
        <v>57423.130000000005</v>
      </c>
      <c r="H16" s="23">
        <v>56141.399999999994</v>
      </c>
      <c r="I16" s="23">
        <v>65149.61</v>
      </c>
      <c r="J16" s="23">
        <v>8325.2200000000012</v>
      </c>
      <c r="K16" s="23">
        <v>59226.47</v>
      </c>
      <c r="L16" s="23">
        <v>2818570.04</v>
      </c>
      <c r="M16" s="23">
        <v>-1366480.48</v>
      </c>
      <c r="N16" s="25">
        <f>SUM(B16:M16)</f>
        <v>2058577.37</v>
      </c>
      <c r="O16" s="25">
        <f>SUM(B16:M16)</f>
        <v>2058577.37</v>
      </c>
      <c r="P16" s="25">
        <v>2534408</v>
      </c>
      <c r="Q16" s="25">
        <v>0</v>
      </c>
      <c r="R16" s="27">
        <f>+O16/P16</f>
        <v>0.81225176451463221</v>
      </c>
    </row>
    <row r="17" spans="1:18" s="204" customFormat="1" x14ac:dyDescent="0.2">
      <c r="A17" s="24" t="s">
        <v>104</v>
      </c>
      <c r="B17" s="542">
        <v>2770</v>
      </c>
      <c r="C17" s="23">
        <v>4498</v>
      </c>
      <c r="D17" s="23">
        <v>4900</v>
      </c>
      <c r="E17" s="23">
        <v>4336</v>
      </c>
      <c r="F17" s="23">
        <v>3274</v>
      </c>
      <c r="G17" s="546">
        <v>2611.87</v>
      </c>
      <c r="H17" s="23">
        <v>1467.63</v>
      </c>
      <c r="I17" s="23">
        <v>2763.0199999999995</v>
      </c>
      <c r="J17" s="23">
        <v>2565.37</v>
      </c>
      <c r="K17" s="23">
        <v>2294.2999999999997</v>
      </c>
      <c r="L17" s="23">
        <v>2651.76</v>
      </c>
      <c r="M17" s="23">
        <v>1591.21</v>
      </c>
      <c r="N17" s="25">
        <f>SUM(B17:M17)</f>
        <v>35723.159999999996</v>
      </c>
      <c r="O17" s="25">
        <f>SUM(B17:M17)</f>
        <v>35723.159999999996</v>
      </c>
      <c r="P17" s="26">
        <v>197584</v>
      </c>
      <c r="Q17" s="26"/>
      <c r="R17" s="27">
        <f>+O17/P17</f>
        <v>0.18079986233703133</v>
      </c>
    </row>
    <row r="18" spans="1:18" s="204" customFormat="1" x14ac:dyDescent="0.2">
      <c r="A18" s="28" t="s">
        <v>28</v>
      </c>
      <c r="B18" s="543">
        <f t="shared" ref="B18:J18" si="2">SUM(B15:B17)</f>
        <v>45274.89</v>
      </c>
      <c r="C18" s="29">
        <f t="shared" si="2"/>
        <v>29922.62</v>
      </c>
      <c r="D18" s="29">
        <f t="shared" si="2"/>
        <v>231261.62</v>
      </c>
      <c r="E18" s="29">
        <f t="shared" si="2"/>
        <v>76124.850000000006</v>
      </c>
      <c r="F18" s="29">
        <f t="shared" si="2"/>
        <v>84613</v>
      </c>
      <c r="G18" s="548">
        <f t="shared" si="2"/>
        <v>74753.570000000007</v>
      </c>
      <c r="H18" s="29">
        <f t="shared" si="2"/>
        <v>84268.98</v>
      </c>
      <c r="I18" s="29">
        <f t="shared" si="2"/>
        <v>83119.23</v>
      </c>
      <c r="J18" s="29">
        <f t="shared" si="2"/>
        <v>127925.08000000002</v>
      </c>
      <c r="K18" s="29">
        <f t="shared" ref="K18:N18" si="3">SUM(K15:K17)</f>
        <v>90159.37</v>
      </c>
      <c r="L18" s="29">
        <f>SUM(L15:L17)</f>
        <v>2838049.0599999996</v>
      </c>
      <c r="M18" s="29">
        <f t="shared" si="3"/>
        <v>-1118874.78</v>
      </c>
      <c r="N18" s="30">
        <f t="shared" si="3"/>
        <v>2646597.4900000002</v>
      </c>
      <c r="O18" s="30">
        <f>SUM(B18:M18)</f>
        <v>2646597.4899999993</v>
      </c>
      <c r="P18" s="30">
        <f>SUM(P15:P17)</f>
        <v>4912824</v>
      </c>
      <c r="Q18" s="30">
        <f>SUM(Q15:Q17)</f>
        <v>0</v>
      </c>
      <c r="R18" s="32">
        <f>O18/P18</f>
        <v>0.5387120503400894</v>
      </c>
    </row>
    <row r="19" spans="1:18" s="204" customFormat="1" x14ac:dyDescent="0.2">
      <c r="A19" s="33"/>
      <c r="B19" s="542"/>
      <c r="C19" s="23"/>
      <c r="D19" s="23"/>
      <c r="E19" s="23"/>
      <c r="F19" s="216"/>
      <c r="G19" s="546"/>
      <c r="H19" s="216"/>
      <c r="I19" s="216"/>
      <c r="J19" s="216"/>
      <c r="K19" s="216"/>
      <c r="L19" s="216"/>
      <c r="M19" s="216"/>
      <c r="N19" s="25"/>
      <c r="O19" s="25"/>
      <c r="P19" s="26"/>
      <c r="Q19" s="26"/>
      <c r="R19" s="27"/>
    </row>
    <row r="20" spans="1:18" s="204" customFormat="1" x14ac:dyDescent="0.2">
      <c r="A20" s="33" t="s">
        <v>105</v>
      </c>
      <c r="B20" s="542"/>
      <c r="C20" s="23"/>
      <c r="D20" s="23"/>
      <c r="E20" s="23"/>
      <c r="F20" s="216"/>
      <c r="G20" s="546"/>
      <c r="H20" s="216"/>
      <c r="I20" s="216"/>
      <c r="J20" s="216"/>
      <c r="K20" s="216"/>
      <c r="L20" s="216"/>
      <c r="M20" s="216"/>
      <c r="N20" s="25"/>
      <c r="O20" s="25"/>
      <c r="P20" s="26"/>
      <c r="Q20" s="26"/>
      <c r="R20" s="27"/>
    </row>
    <row r="21" spans="1:18" s="204" customFormat="1" x14ac:dyDescent="0.2">
      <c r="A21" s="24" t="s">
        <v>86</v>
      </c>
      <c r="B21" s="542">
        <v>194777</v>
      </c>
      <c r="C21" s="23">
        <v>30255</v>
      </c>
      <c r="D21" s="23">
        <v>18830</v>
      </c>
      <c r="E21" s="23">
        <v>73994</v>
      </c>
      <c r="F21" s="23">
        <v>192608</v>
      </c>
      <c r="G21" s="546">
        <v>44277.81</v>
      </c>
      <c r="H21" s="23">
        <v>14856.09</v>
      </c>
      <c r="I21" s="23">
        <v>16619.600000000002</v>
      </c>
      <c r="J21" s="23">
        <v>17291.359999999997</v>
      </c>
      <c r="K21" s="23">
        <v>11814.090000000002</v>
      </c>
      <c r="L21" s="23">
        <v>23891.940000000002</v>
      </c>
      <c r="M21" s="23">
        <v>19940.93</v>
      </c>
      <c r="N21" s="25">
        <f>SUM(B21:M21)</f>
        <v>659155.81999999995</v>
      </c>
      <c r="O21" s="25">
        <f>SUM(B21:M21)</f>
        <v>659155.81999999995</v>
      </c>
      <c r="P21" s="25">
        <v>723000</v>
      </c>
      <c r="Q21" s="25"/>
      <c r="R21" s="27">
        <f>O21/P21</f>
        <v>0.91169546334716456</v>
      </c>
    </row>
    <row r="22" spans="1:18" s="204" customFormat="1" x14ac:dyDescent="0.2">
      <c r="A22" s="24" t="s">
        <v>106</v>
      </c>
      <c r="B22" s="542">
        <v>14928</v>
      </c>
      <c r="C22" s="23">
        <v>101996</v>
      </c>
      <c r="D22" s="23">
        <v>113816</v>
      </c>
      <c r="E22" s="23">
        <v>8605</v>
      </c>
      <c r="F22" s="23">
        <v>69585.709999999992</v>
      </c>
      <c r="G22" s="546">
        <v>140941.23000000001</v>
      </c>
      <c r="H22" s="23">
        <v>24803.690000000002</v>
      </c>
      <c r="I22" s="23">
        <v>64038.04</v>
      </c>
      <c r="J22" s="23">
        <v>156056.22</v>
      </c>
      <c r="K22" s="23">
        <v>69863.570000000007</v>
      </c>
      <c r="L22" s="23">
        <v>116048.64</v>
      </c>
      <c r="M22" s="23">
        <v>303916.03999999998</v>
      </c>
      <c r="N22" s="25">
        <f>SUM(B22:M22)</f>
        <v>1184598.1399999999</v>
      </c>
      <c r="O22" s="25">
        <f>SUM(B22:M22)</f>
        <v>1184598.1399999999</v>
      </c>
      <c r="P22" s="25">
        <v>1430376</v>
      </c>
      <c r="Q22" s="25"/>
      <c r="R22" s="27">
        <f>O22/P22</f>
        <v>0.82817255043429128</v>
      </c>
    </row>
    <row r="23" spans="1:18" s="204" customFormat="1" ht="14.25" x14ac:dyDescent="0.2">
      <c r="A23" s="357" t="s">
        <v>413</v>
      </c>
      <c r="B23" s="542">
        <v>21130</v>
      </c>
      <c r="C23" s="23">
        <v>69388.47</v>
      </c>
      <c r="D23" s="23">
        <v>46797.1</v>
      </c>
      <c r="E23" s="23">
        <v>27450.720000000001</v>
      </c>
      <c r="F23" s="23">
        <v>56849</v>
      </c>
      <c r="G23" s="546">
        <v>54647.32</v>
      </c>
      <c r="H23" s="23">
        <v>100109.85</v>
      </c>
      <c r="I23" s="23">
        <v>-56845.71</v>
      </c>
      <c r="J23" s="23">
        <v>32492.920000000006</v>
      </c>
      <c r="K23" s="23">
        <v>30215.67</v>
      </c>
      <c r="L23" s="23">
        <v>29579.989999999998</v>
      </c>
      <c r="M23" s="23">
        <v>29480.989999999998</v>
      </c>
      <c r="N23" s="25">
        <f>SUM(B23:M23)</f>
        <v>441296.31999999989</v>
      </c>
      <c r="O23" s="25">
        <f>SUM(B23:M23)</f>
        <v>441296.31999999989</v>
      </c>
      <c r="P23" s="25">
        <v>2619809</v>
      </c>
      <c r="Q23" s="25">
        <v>-340000</v>
      </c>
      <c r="R23" s="27">
        <f>O23/P23</f>
        <v>0.16844598976490266</v>
      </c>
    </row>
    <row r="24" spans="1:18" s="204" customFormat="1" x14ac:dyDescent="0.2">
      <c r="A24" s="28" t="s">
        <v>33</v>
      </c>
      <c r="B24" s="543">
        <f t="shared" ref="B24:J24" si="4">SUM(B21:B23)</f>
        <v>230835</v>
      </c>
      <c r="C24" s="29">
        <f t="shared" si="4"/>
        <v>201639.47</v>
      </c>
      <c r="D24" s="29">
        <f t="shared" si="4"/>
        <v>179443.1</v>
      </c>
      <c r="E24" s="29">
        <f>SUM(E21:E23)</f>
        <v>110049.72</v>
      </c>
      <c r="F24" s="219">
        <f t="shared" si="4"/>
        <v>319042.70999999996</v>
      </c>
      <c r="G24" s="548">
        <f t="shared" si="4"/>
        <v>239866.36000000002</v>
      </c>
      <c r="H24" s="219">
        <f t="shared" si="4"/>
        <v>139769.63</v>
      </c>
      <c r="I24" s="219">
        <f t="shared" si="4"/>
        <v>23811.93</v>
      </c>
      <c r="J24" s="219">
        <f t="shared" si="4"/>
        <v>205840.5</v>
      </c>
      <c r="K24" s="219">
        <f t="shared" ref="K24:Q24" si="5">SUM(K21:K23)</f>
        <v>111893.33</v>
      </c>
      <c r="L24" s="219">
        <f t="shared" si="5"/>
        <v>169520.57</v>
      </c>
      <c r="M24" s="219">
        <f t="shared" si="5"/>
        <v>353337.95999999996</v>
      </c>
      <c r="N24" s="30">
        <f t="shared" si="5"/>
        <v>2285050.2799999998</v>
      </c>
      <c r="O24" s="30">
        <f t="shared" si="5"/>
        <v>2285050.2799999998</v>
      </c>
      <c r="P24" s="30">
        <f t="shared" si="5"/>
        <v>4773185</v>
      </c>
      <c r="Q24" s="30">
        <f t="shared" si="5"/>
        <v>-340000</v>
      </c>
      <c r="R24" s="32">
        <f>O24/P24</f>
        <v>0.4787265274654135</v>
      </c>
    </row>
    <row r="25" spans="1:18" s="204" customFormat="1" x14ac:dyDescent="0.2">
      <c r="A25" s="24"/>
      <c r="B25" s="542"/>
      <c r="C25" s="23"/>
      <c r="D25" s="23"/>
      <c r="E25" s="23"/>
      <c r="F25" s="216"/>
      <c r="G25" s="546"/>
      <c r="H25" s="216"/>
      <c r="I25" s="216"/>
      <c r="J25" s="216"/>
      <c r="K25" s="216"/>
      <c r="L25" s="216"/>
      <c r="M25" s="216"/>
      <c r="N25" s="25"/>
      <c r="O25" s="25"/>
      <c r="P25" s="25"/>
      <c r="Q25" s="25"/>
      <c r="R25" s="27"/>
    </row>
    <row r="26" spans="1:18" s="204" customFormat="1" x14ac:dyDescent="0.2">
      <c r="A26" s="33" t="s">
        <v>107</v>
      </c>
      <c r="B26" s="542"/>
      <c r="C26" s="23"/>
      <c r="D26" s="23"/>
      <c r="E26" s="23"/>
      <c r="F26" s="216"/>
      <c r="G26" s="546"/>
      <c r="H26" s="216"/>
      <c r="I26" s="216"/>
      <c r="J26" s="216"/>
      <c r="K26" s="216"/>
      <c r="L26" s="216"/>
      <c r="M26" s="216"/>
      <c r="N26" s="25"/>
      <c r="O26" s="25"/>
      <c r="P26" s="25"/>
      <c r="Q26" s="25"/>
      <c r="R26" s="27"/>
    </row>
    <row r="27" spans="1:18" s="204" customFormat="1" x14ac:dyDescent="0.2">
      <c r="A27" s="24" t="s">
        <v>213</v>
      </c>
      <c r="B27" s="542">
        <v>0</v>
      </c>
      <c r="C27" s="23">
        <v>0</v>
      </c>
      <c r="D27" s="23">
        <v>0</v>
      </c>
      <c r="E27" s="23">
        <v>316</v>
      </c>
      <c r="F27" s="23">
        <v>473</v>
      </c>
      <c r="G27" s="546">
        <v>365.71000000000004</v>
      </c>
      <c r="H27" s="23">
        <v>395.4</v>
      </c>
      <c r="I27" s="23">
        <v>447.99</v>
      </c>
      <c r="J27" s="23">
        <v>381.94</v>
      </c>
      <c r="K27" s="23">
        <v>386.29</v>
      </c>
      <c r="L27" s="23">
        <v>352.06</v>
      </c>
      <c r="M27" s="23">
        <v>381.93999999999994</v>
      </c>
      <c r="N27" s="25">
        <f>SUM(B27:M27)</f>
        <v>3500.33</v>
      </c>
      <c r="O27" s="25">
        <f>SUM(B27:M27)</f>
        <v>3500.33</v>
      </c>
      <c r="P27" s="25">
        <v>77532</v>
      </c>
      <c r="Q27" s="25"/>
      <c r="R27" s="27">
        <f>O27/P27</f>
        <v>4.5146907083526804E-2</v>
      </c>
    </row>
    <row r="28" spans="1:18" s="204" customFormat="1" ht="14.25" x14ac:dyDescent="0.2">
      <c r="A28" s="24" t="s">
        <v>412</v>
      </c>
      <c r="B28" s="542">
        <v>0</v>
      </c>
      <c r="C28" s="23">
        <v>0</v>
      </c>
      <c r="D28" s="23">
        <v>0</v>
      </c>
      <c r="E28" s="23">
        <v>0</v>
      </c>
      <c r="F28" s="23">
        <v>0</v>
      </c>
      <c r="G28" s="546">
        <v>0</v>
      </c>
      <c r="H28" s="23">
        <v>602.70000000000005</v>
      </c>
      <c r="I28" s="23">
        <v>1347.05</v>
      </c>
      <c r="J28" s="23">
        <v>341.44</v>
      </c>
      <c r="K28" s="23">
        <v>465.56</v>
      </c>
      <c r="L28" s="23">
        <v>413.81000000000006</v>
      </c>
      <c r="M28" s="23">
        <v>372.03</v>
      </c>
      <c r="N28" s="25">
        <f>SUM(B28:M28)</f>
        <v>3542.59</v>
      </c>
      <c r="O28" s="25">
        <f>SUM(B28:M28)</f>
        <v>3542.59</v>
      </c>
      <c r="P28" s="25">
        <v>340000</v>
      </c>
      <c r="Q28" s="25">
        <v>340000</v>
      </c>
      <c r="R28" s="27"/>
    </row>
    <row r="29" spans="1:18" s="204" customFormat="1" ht="14.25" x14ac:dyDescent="0.2">
      <c r="A29" s="24" t="s">
        <v>411</v>
      </c>
      <c r="B29" s="542">
        <v>0</v>
      </c>
      <c r="C29" s="23">
        <v>3555</v>
      </c>
      <c r="D29" s="23">
        <v>-600</v>
      </c>
      <c r="E29" s="23">
        <v>550</v>
      </c>
      <c r="F29" s="23">
        <v>2127</v>
      </c>
      <c r="G29" s="546">
        <v>1531.75</v>
      </c>
      <c r="H29" s="23">
        <v>1752.7</v>
      </c>
      <c r="I29" s="23">
        <v>26.690000000000005</v>
      </c>
      <c r="J29" s="23">
        <v>1510.74</v>
      </c>
      <c r="K29" s="23">
        <v>1968.25</v>
      </c>
      <c r="L29" s="23">
        <v>1718.3300000000002</v>
      </c>
      <c r="M29" s="23">
        <v>1700.5499999999997</v>
      </c>
      <c r="N29" s="25">
        <f>SUM(B29:M29)</f>
        <v>15841.01</v>
      </c>
      <c r="O29" s="25">
        <f>SUM(B29:M29)</f>
        <v>15841.01</v>
      </c>
      <c r="P29" s="25">
        <v>250000</v>
      </c>
      <c r="Q29" s="25"/>
      <c r="R29" s="27">
        <f>O29/P29</f>
        <v>6.3364039999999996E-2</v>
      </c>
    </row>
    <row r="30" spans="1:18" s="204" customFormat="1" x14ac:dyDescent="0.2">
      <c r="A30" s="24" t="s">
        <v>188</v>
      </c>
      <c r="B30" s="542">
        <v>0</v>
      </c>
      <c r="C30" s="23">
        <v>0</v>
      </c>
      <c r="D30" s="23">
        <v>0</v>
      </c>
      <c r="E30" s="23">
        <v>0</v>
      </c>
      <c r="F30" s="23">
        <v>0</v>
      </c>
      <c r="G30" s="546">
        <v>0</v>
      </c>
      <c r="H30" s="23">
        <v>0</v>
      </c>
      <c r="I30" s="23">
        <v>0</v>
      </c>
      <c r="J30" s="23">
        <v>0</v>
      </c>
      <c r="K30" s="23">
        <v>0</v>
      </c>
      <c r="L30" s="23">
        <v>0</v>
      </c>
      <c r="M30" s="23">
        <v>0</v>
      </c>
      <c r="N30" s="25">
        <f>SUM(B30:M30)</f>
        <v>0</v>
      </c>
      <c r="O30" s="25">
        <f>SUM(B30:M30)</f>
        <v>0</v>
      </c>
      <c r="P30" s="25">
        <v>696956</v>
      </c>
      <c r="Q30" s="25"/>
      <c r="R30" s="27">
        <f>O30/P30</f>
        <v>0</v>
      </c>
    </row>
    <row r="31" spans="1:18" s="204" customFormat="1" x14ac:dyDescent="0.2">
      <c r="A31" s="24" t="s">
        <v>165</v>
      </c>
      <c r="B31" s="542">
        <v>18031</v>
      </c>
      <c r="C31" s="23">
        <v>12680</v>
      </c>
      <c r="D31" s="23">
        <v>37218</v>
      </c>
      <c r="E31" s="23">
        <v>27870</v>
      </c>
      <c r="F31" s="23">
        <v>31711</v>
      </c>
      <c r="G31" s="546">
        <v>43203.47</v>
      </c>
      <c r="H31" s="23">
        <v>68001.86</v>
      </c>
      <c r="I31" s="23">
        <v>238083.22</v>
      </c>
      <c r="J31" s="23">
        <v>473098.69</v>
      </c>
      <c r="K31" s="23">
        <v>36511.53</v>
      </c>
      <c r="L31" s="23">
        <v>77244.2</v>
      </c>
      <c r="M31" s="23">
        <v>59115.97</v>
      </c>
      <c r="N31" s="25">
        <f>SUM(B31:M31)</f>
        <v>1122768.94</v>
      </c>
      <c r="O31" s="25">
        <f>SUM(B31:M31)</f>
        <v>1122768.94</v>
      </c>
      <c r="P31" s="26">
        <v>4500000</v>
      </c>
      <c r="Q31" s="26">
        <v>0</v>
      </c>
      <c r="R31" s="27">
        <f>+O31/P31</f>
        <v>0.24950420888888888</v>
      </c>
    </row>
    <row r="32" spans="1:18" s="204" customFormat="1" x14ac:dyDescent="0.2">
      <c r="A32" s="28" t="s">
        <v>34</v>
      </c>
      <c r="B32" s="543">
        <f>SUM(B27:B31)</f>
        <v>18031</v>
      </c>
      <c r="C32" s="29">
        <f t="shared" ref="C32:J32" si="6">SUM(C27:C31)</f>
        <v>16235</v>
      </c>
      <c r="D32" s="29">
        <f t="shared" si="6"/>
        <v>36618</v>
      </c>
      <c r="E32" s="29">
        <f t="shared" si="6"/>
        <v>28736</v>
      </c>
      <c r="F32" s="29">
        <f t="shared" si="6"/>
        <v>34311</v>
      </c>
      <c r="G32" s="548">
        <f t="shared" si="6"/>
        <v>45100.93</v>
      </c>
      <c r="H32" s="29">
        <f t="shared" si="6"/>
        <v>70752.66</v>
      </c>
      <c r="I32" s="29">
        <f t="shared" si="6"/>
        <v>239904.95</v>
      </c>
      <c r="J32" s="29">
        <f t="shared" si="6"/>
        <v>475332.81</v>
      </c>
      <c r="K32" s="29">
        <f t="shared" ref="K32:M32" si="7">SUM(K27:K31)</f>
        <v>39331.629999999997</v>
      </c>
      <c r="L32" s="29">
        <f t="shared" si="7"/>
        <v>79728.399999999994</v>
      </c>
      <c r="M32" s="350">
        <f t="shared" si="7"/>
        <v>61570.49</v>
      </c>
      <c r="N32" s="349">
        <f>SUM(N27:N31)</f>
        <v>1145652.8699999999</v>
      </c>
      <c r="O32" s="30">
        <f>SUM(O27:O31)</f>
        <v>1145652.8699999999</v>
      </c>
      <c r="P32" s="30">
        <f>SUM(P27:P31)</f>
        <v>5864488</v>
      </c>
      <c r="Q32" s="30">
        <f>SUM(Q27:Q31)</f>
        <v>340000</v>
      </c>
      <c r="R32" s="32">
        <f>O32/P32</f>
        <v>0.1953542866828272</v>
      </c>
    </row>
    <row r="33" spans="1:18" s="204" customFormat="1" x14ac:dyDescent="0.2">
      <c r="A33" s="24"/>
      <c r="B33" s="542"/>
      <c r="C33" s="23"/>
      <c r="D33" s="23"/>
      <c r="E33" s="23"/>
      <c r="F33" s="216"/>
      <c r="G33" s="546"/>
      <c r="H33" s="216"/>
      <c r="I33" s="216"/>
      <c r="J33" s="216"/>
      <c r="K33" s="216"/>
      <c r="L33" s="216"/>
      <c r="M33" s="216"/>
      <c r="N33" s="25"/>
      <c r="O33" s="25"/>
      <c r="P33" s="25"/>
      <c r="Q33" s="25"/>
      <c r="R33" s="27"/>
    </row>
    <row r="34" spans="1:18" s="204" customFormat="1" x14ac:dyDescent="0.2">
      <c r="A34" s="33" t="s">
        <v>108</v>
      </c>
      <c r="B34" s="542"/>
      <c r="C34" s="23"/>
      <c r="D34" s="23"/>
      <c r="E34" s="23"/>
      <c r="F34" s="216"/>
      <c r="G34" s="546"/>
      <c r="H34" s="216"/>
      <c r="I34" s="216"/>
      <c r="J34" s="216"/>
      <c r="K34" s="216"/>
      <c r="L34" s="216"/>
      <c r="M34" s="216"/>
      <c r="N34" s="25"/>
      <c r="O34" s="25"/>
      <c r="P34" s="25"/>
      <c r="Q34" s="25"/>
      <c r="R34" s="27"/>
    </row>
    <row r="35" spans="1:18" s="204" customFormat="1" ht="14.25" x14ac:dyDescent="0.2">
      <c r="A35" s="24" t="s">
        <v>390</v>
      </c>
      <c r="B35" s="542">
        <v>76891</v>
      </c>
      <c r="C35" s="23">
        <v>73460</v>
      </c>
      <c r="D35" s="23">
        <v>135209</v>
      </c>
      <c r="E35" s="23">
        <v>31661</v>
      </c>
      <c r="F35" s="23">
        <v>137466</v>
      </c>
      <c r="G35" s="546">
        <v>36933.800000000003</v>
      </c>
      <c r="H35" s="23">
        <v>40198.19</v>
      </c>
      <c r="I35" s="23">
        <v>25633.78</v>
      </c>
      <c r="J35" s="23">
        <v>23722.74</v>
      </c>
      <c r="K35" s="23">
        <v>80339.149999999994</v>
      </c>
      <c r="L35" s="23">
        <v>-58886.989999999991</v>
      </c>
      <c r="M35" s="23">
        <v>124126.95999999999</v>
      </c>
      <c r="N35" s="25">
        <f>SUM(B35:M35)</f>
        <v>726754.63</v>
      </c>
      <c r="O35" s="25">
        <f>SUM(B35:M35)</f>
        <v>726754.63</v>
      </c>
      <c r="P35" s="25">
        <v>1535265</v>
      </c>
      <c r="Q35" s="25"/>
      <c r="R35" s="34">
        <f>O35/P35</f>
        <v>0.47337406245827268</v>
      </c>
    </row>
    <row r="36" spans="1:18" s="204" customFormat="1" x14ac:dyDescent="0.2">
      <c r="A36" s="24" t="s">
        <v>185</v>
      </c>
      <c r="B36" s="542">
        <v>0</v>
      </c>
      <c r="C36" s="23">
        <v>0</v>
      </c>
      <c r="D36" s="23">
        <v>26046</v>
      </c>
      <c r="E36" s="23">
        <v>0</v>
      </c>
      <c r="F36" s="23">
        <v>0</v>
      </c>
      <c r="G36" s="546">
        <v>0</v>
      </c>
      <c r="H36" s="23">
        <v>10419.200000000001</v>
      </c>
      <c r="I36" s="23">
        <v>0</v>
      </c>
      <c r="J36" s="23">
        <v>0</v>
      </c>
      <c r="K36" s="23">
        <v>0</v>
      </c>
      <c r="L36" s="23">
        <v>0</v>
      </c>
      <c r="M36" s="23">
        <v>0</v>
      </c>
      <c r="N36" s="25">
        <f>SUM(B36:M36)</f>
        <v>36465.199999999997</v>
      </c>
      <c r="O36" s="25">
        <f>SUM(B36:M36)</f>
        <v>36465.199999999997</v>
      </c>
      <c r="P36" s="25">
        <v>200000</v>
      </c>
      <c r="Q36" s="25"/>
      <c r="R36" s="27">
        <f>O36/P36</f>
        <v>0.18232599999999999</v>
      </c>
    </row>
    <row r="37" spans="1:18" s="204" customFormat="1" x14ac:dyDescent="0.2">
      <c r="A37" s="28" t="s">
        <v>35</v>
      </c>
      <c r="B37" s="543">
        <f>SUM(B35:B36)</f>
        <v>76891</v>
      </c>
      <c r="C37" s="29">
        <f>SUM(C35:C36)</f>
        <v>73460</v>
      </c>
      <c r="D37" s="29">
        <f t="shared" ref="D37:J37" si="8">SUM(D35:D36)</f>
        <v>161255</v>
      </c>
      <c r="E37" s="29">
        <f t="shared" si="8"/>
        <v>31661</v>
      </c>
      <c r="F37" s="219">
        <f t="shared" si="8"/>
        <v>137466</v>
      </c>
      <c r="G37" s="548">
        <f t="shared" si="8"/>
        <v>36933.800000000003</v>
      </c>
      <c r="H37" s="219">
        <f t="shared" si="8"/>
        <v>50617.39</v>
      </c>
      <c r="I37" s="219">
        <f t="shared" si="8"/>
        <v>25633.78</v>
      </c>
      <c r="J37" s="219">
        <f t="shared" si="8"/>
        <v>23722.74</v>
      </c>
      <c r="K37" s="219">
        <f t="shared" ref="K37:Q37" si="9">SUM(K35:K36)</f>
        <v>80339.149999999994</v>
      </c>
      <c r="L37" s="219">
        <f t="shared" si="9"/>
        <v>-58886.989999999991</v>
      </c>
      <c r="M37" s="219">
        <f t="shared" si="9"/>
        <v>124126.95999999999</v>
      </c>
      <c r="N37" s="30">
        <f t="shared" si="9"/>
        <v>763219.83</v>
      </c>
      <c r="O37" s="30">
        <f t="shared" si="9"/>
        <v>763219.83</v>
      </c>
      <c r="P37" s="30">
        <f t="shared" si="9"/>
        <v>1735265</v>
      </c>
      <c r="Q37" s="30">
        <f t="shared" si="9"/>
        <v>0</v>
      </c>
      <c r="R37" s="32">
        <f>O37/P37</f>
        <v>0.43982897713029417</v>
      </c>
    </row>
    <row r="38" spans="1:18" s="204" customFormat="1" x14ac:dyDescent="0.2">
      <c r="A38" s="33"/>
      <c r="B38" s="542"/>
      <c r="C38" s="23"/>
      <c r="D38" s="23"/>
      <c r="E38" s="23"/>
      <c r="F38" s="216"/>
      <c r="G38" s="546"/>
      <c r="H38" s="216"/>
      <c r="I38" s="216"/>
      <c r="J38" s="216"/>
      <c r="K38" s="216"/>
      <c r="L38" s="216"/>
      <c r="M38" s="216"/>
      <c r="N38" s="25"/>
      <c r="O38" s="25"/>
      <c r="P38" s="25"/>
      <c r="Q38" s="25"/>
      <c r="R38" s="27"/>
    </row>
    <row r="39" spans="1:18" s="204" customFormat="1" x14ac:dyDescent="0.2">
      <c r="A39" s="33" t="s">
        <v>109</v>
      </c>
      <c r="B39" s="544"/>
      <c r="C39" s="23"/>
      <c r="D39" s="23"/>
      <c r="E39" s="23"/>
      <c r="F39" s="216"/>
      <c r="G39" s="546"/>
      <c r="H39" s="216"/>
      <c r="I39" s="216"/>
      <c r="J39" s="216"/>
      <c r="K39" s="216"/>
      <c r="L39" s="216"/>
      <c r="M39" s="216"/>
      <c r="N39" s="25"/>
      <c r="O39" s="25"/>
      <c r="P39" s="25"/>
      <c r="Q39" s="25"/>
      <c r="R39" s="27"/>
    </row>
    <row r="40" spans="1:18" s="204" customFormat="1" ht="14.25" x14ac:dyDescent="0.2">
      <c r="A40" s="24" t="s">
        <v>409</v>
      </c>
      <c r="B40" s="544">
        <v>-29657</v>
      </c>
      <c r="C40" s="23">
        <v>8195</v>
      </c>
      <c r="D40" s="23">
        <v>25041</v>
      </c>
      <c r="E40" s="23">
        <v>1198</v>
      </c>
      <c r="F40" s="23">
        <v>5946</v>
      </c>
      <c r="G40" s="546">
        <v>27731.52</v>
      </c>
      <c r="H40" s="23">
        <v>7509.8</v>
      </c>
      <c r="I40" s="23">
        <v>5488.0999999999995</v>
      </c>
      <c r="J40" s="23">
        <v>18050.37</v>
      </c>
      <c r="K40" s="23">
        <v>45031.710000000006</v>
      </c>
      <c r="L40" s="23">
        <v>1010764.39</v>
      </c>
      <c r="M40" s="23">
        <v>-399793.44999999984</v>
      </c>
      <c r="N40" s="25">
        <f>SUM(B40:M40)</f>
        <v>725505.44000000029</v>
      </c>
      <c r="O40" s="25">
        <f>SUM(B40:M40)</f>
        <v>725505.44000000029</v>
      </c>
      <c r="P40" s="35">
        <v>885000</v>
      </c>
      <c r="Q40" s="26">
        <v>0</v>
      </c>
      <c r="R40" s="486">
        <f>O40/P40</f>
        <v>0.81978015819209071</v>
      </c>
    </row>
    <row r="41" spans="1:18" s="204" customFormat="1" x14ac:dyDescent="0.2">
      <c r="A41" s="28" t="s">
        <v>36</v>
      </c>
      <c r="B41" s="543">
        <f t="shared" ref="B41:J41" si="10">SUM(B40:B40)</f>
        <v>-29657</v>
      </c>
      <c r="C41" s="29">
        <f t="shared" si="10"/>
        <v>8195</v>
      </c>
      <c r="D41" s="29">
        <f t="shared" si="10"/>
        <v>25041</v>
      </c>
      <c r="E41" s="29">
        <f t="shared" si="10"/>
        <v>1198</v>
      </c>
      <c r="F41" s="219">
        <f t="shared" si="10"/>
        <v>5946</v>
      </c>
      <c r="G41" s="548">
        <f t="shared" si="10"/>
        <v>27731.52</v>
      </c>
      <c r="H41" s="219">
        <f t="shared" si="10"/>
        <v>7509.8</v>
      </c>
      <c r="I41" s="219">
        <f t="shared" si="10"/>
        <v>5488.0999999999995</v>
      </c>
      <c r="J41" s="219">
        <f t="shared" si="10"/>
        <v>18050.37</v>
      </c>
      <c r="K41" s="219">
        <f t="shared" ref="K41:Q41" si="11">SUM(K40:K40)</f>
        <v>45031.710000000006</v>
      </c>
      <c r="L41" s="219">
        <f t="shared" si="11"/>
        <v>1010764.39</v>
      </c>
      <c r="M41" s="219">
        <f t="shared" si="11"/>
        <v>-399793.44999999984</v>
      </c>
      <c r="N41" s="30">
        <f t="shared" si="11"/>
        <v>725505.44000000029</v>
      </c>
      <c r="O41" s="30">
        <f>SUM(B41:M41)</f>
        <v>725505.44000000029</v>
      </c>
      <c r="P41" s="30">
        <f t="shared" si="11"/>
        <v>885000</v>
      </c>
      <c r="Q41" s="30">
        <f t="shared" si="11"/>
        <v>0</v>
      </c>
      <c r="R41" s="32">
        <f>O41/P41</f>
        <v>0.81978015819209071</v>
      </c>
    </row>
    <row r="42" spans="1:18" s="204" customFormat="1" x14ac:dyDescent="0.2">
      <c r="A42" s="33"/>
      <c r="B42" s="544"/>
      <c r="C42" s="23"/>
      <c r="D42" s="23"/>
      <c r="E42" s="23"/>
      <c r="F42" s="216"/>
      <c r="G42" s="546"/>
      <c r="H42" s="216"/>
      <c r="I42" s="216"/>
      <c r="J42" s="216"/>
      <c r="K42" s="216"/>
      <c r="L42" s="216"/>
      <c r="M42" s="216"/>
      <c r="N42" s="25"/>
      <c r="O42" s="25"/>
      <c r="P42" s="25"/>
      <c r="Q42" s="25"/>
      <c r="R42" s="27"/>
    </row>
    <row r="43" spans="1:18" s="204" customFormat="1" x14ac:dyDescent="0.2">
      <c r="A43" s="33" t="s">
        <v>110</v>
      </c>
      <c r="B43" s="544"/>
      <c r="C43" s="23"/>
      <c r="D43" s="23"/>
      <c r="E43" s="23"/>
      <c r="F43" s="216"/>
      <c r="G43" s="546"/>
      <c r="H43" s="216"/>
      <c r="I43" s="216"/>
      <c r="J43" s="216"/>
      <c r="K43" s="216"/>
      <c r="L43" s="216"/>
      <c r="M43" s="216"/>
      <c r="N43" s="25"/>
      <c r="O43" s="25"/>
      <c r="P43" s="25"/>
      <c r="Q43" s="25"/>
      <c r="R43" s="27"/>
    </row>
    <row r="44" spans="1:18" s="204" customFormat="1" x14ac:dyDescent="0.2">
      <c r="A44" s="24" t="s">
        <v>111</v>
      </c>
      <c r="B44" s="544">
        <v>41363</v>
      </c>
      <c r="C44" s="23">
        <v>68745</v>
      </c>
      <c r="D44" s="23">
        <v>60950</v>
      </c>
      <c r="E44" s="23">
        <v>55856</v>
      </c>
      <c r="F44" s="23">
        <v>79560</v>
      </c>
      <c r="G44" s="546">
        <v>67328.88</v>
      </c>
      <c r="H44" s="23">
        <v>59320.82</v>
      </c>
      <c r="I44" s="23">
        <v>62139.16</v>
      </c>
      <c r="J44" s="23">
        <v>56940.380000000005</v>
      </c>
      <c r="K44" s="23">
        <v>59547.289999999994</v>
      </c>
      <c r="L44" s="23">
        <v>60069.609999999986</v>
      </c>
      <c r="M44" s="23">
        <v>41547.440000000002</v>
      </c>
      <c r="N44" s="25">
        <f>SUM(B44:M44)</f>
        <v>713367.58000000007</v>
      </c>
      <c r="O44" s="25">
        <f>SUM(B44:M44)</f>
        <v>713367.58000000007</v>
      </c>
      <c r="P44" s="25">
        <v>838000</v>
      </c>
      <c r="Q44" s="25"/>
      <c r="R44" s="27">
        <f>O44/P44</f>
        <v>0.85127396181384252</v>
      </c>
    </row>
    <row r="45" spans="1:18" s="204" customFormat="1" x14ac:dyDescent="0.2">
      <c r="A45" s="24" t="s">
        <v>112</v>
      </c>
      <c r="B45" s="544">
        <v>7846</v>
      </c>
      <c r="C45" s="23">
        <v>76084</v>
      </c>
      <c r="D45" s="23">
        <v>216684</v>
      </c>
      <c r="E45" s="23">
        <v>13343</v>
      </c>
      <c r="F45" s="23">
        <v>25601</v>
      </c>
      <c r="G45" s="546">
        <v>284132.79000000004</v>
      </c>
      <c r="H45" s="23">
        <v>18639.519999999997</v>
      </c>
      <c r="I45" s="23">
        <v>146526.94</v>
      </c>
      <c r="J45" s="23">
        <f>190454.49+24974</f>
        <v>215428.49</v>
      </c>
      <c r="K45" s="23">
        <v>44863.320000000065</v>
      </c>
      <c r="L45" s="23">
        <v>138305</v>
      </c>
      <c r="M45" s="23">
        <v>269340.49</v>
      </c>
      <c r="N45" s="25">
        <f>SUM(B45:M45)</f>
        <v>1456794.55</v>
      </c>
      <c r="O45" s="25">
        <f>SUM(B45:M45)</f>
        <v>1456794.55</v>
      </c>
      <c r="P45" s="25">
        <v>2306766</v>
      </c>
      <c r="Q45" s="25"/>
      <c r="R45" s="27">
        <f>O45/P45</f>
        <v>0.63153113493089463</v>
      </c>
    </row>
    <row r="46" spans="1:18" s="204" customFormat="1" x14ac:dyDescent="0.2">
      <c r="A46" s="28" t="s">
        <v>37</v>
      </c>
      <c r="B46" s="543">
        <f t="shared" ref="B46:J46" si="12">SUM(B44:B45)</f>
        <v>49209</v>
      </c>
      <c r="C46" s="29">
        <f t="shared" si="12"/>
        <v>144829</v>
      </c>
      <c r="D46" s="29">
        <f t="shared" si="12"/>
        <v>277634</v>
      </c>
      <c r="E46" s="29">
        <f t="shared" si="12"/>
        <v>69199</v>
      </c>
      <c r="F46" s="219">
        <f t="shared" si="12"/>
        <v>105161</v>
      </c>
      <c r="G46" s="548">
        <f t="shared" si="12"/>
        <v>351461.67000000004</v>
      </c>
      <c r="H46" s="219">
        <f t="shared" si="12"/>
        <v>77960.34</v>
      </c>
      <c r="I46" s="219">
        <f t="shared" si="12"/>
        <v>208666.1</v>
      </c>
      <c r="J46" s="219">
        <f t="shared" si="12"/>
        <v>272368.87</v>
      </c>
      <c r="K46" s="219">
        <f t="shared" ref="K46:Q46" si="13">SUM(K44:K45)</f>
        <v>104410.61000000006</v>
      </c>
      <c r="L46" s="219">
        <f t="shared" si="13"/>
        <v>198374.61</v>
      </c>
      <c r="M46" s="219">
        <f t="shared" si="13"/>
        <v>310887.93</v>
      </c>
      <c r="N46" s="30">
        <f t="shared" si="13"/>
        <v>2170162.13</v>
      </c>
      <c r="O46" s="30">
        <f t="shared" si="13"/>
        <v>2170162.13</v>
      </c>
      <c r="P46" s="30">
        <f t="shared" si="13"/>
        <v>3144766</v>
      </c>
      <c r="Q46" s="30">
        <f t="shared" si="13"/>
        <v>0</v>
      </c>
      <c r="R46" s="32">
        <f>O46/P46</f>
        <v>0.69008699852389654</v>
      </c>
    </row>
    <row r="47" spans="1:18" s="204" customFormat="1" x14ac:dyDescent="0.2">
      <c r="A47" s="24"/>
      <c r="B47" s="544"/>
      <c r="C47" s="23"/>
      <c r="D47" s="23"/>
      <c r="E47" s="23"/>
      <c r="F47" s="216"/>
      <c r="G47" s="546"/>
      <c r="H47" s="216"/>
      <c r="I47" s="216"/>
      <c r="J47" s="216"/>
      <c r="K47" s="216"/>
      <c r="L47" s="216"/>
      <c r="M47" s="216"/>
      <c r="N47" s="25"/>
      <c r="O47" s="25"/>
      <c r="P47" s="25"/>
      <c r="Q47" s="25"/>
      <c r="R47" s="27"/>
    </row>
    <row r="48" spans="1:18" s="204" customFormat="1" x14ac:dyDescent="0.2">
      <c r="A48" s="33" t="s">
        <v>113</v>
      </c>
      <c r="B48" s="544"/>
      <c r="C48" s="23"/>
      <c r="D48" s="23"/>
      <c r="E48" s="23"/>
      <c r="F48" s="216"/>
      <c r="G48" s="546"/>
      <c r="H48" s="216"/>
      <c r="I48" s="216"/>
      <c r="J48" s="216"/>
      <c r="K48" s="216"/>
      <c r="L48" s="216"/>
      <c r="M48" s="216"/>
      <c r="N48" s="25"/>
      <c r="O48" s="25"/>
      <c r="P48" s="25"/>
      <c r="Q48" s="25"/>
      <c r="R48" s="27"/>
    </row>
    <row r="49" spans="1:18" s="204" customFormat="1" ht="14.25" x14ac:dyDescent="0.2">
      <c r="A49" s="24" t="s">
        <v>410</v>
      </c>
      <c r="B49" s="544">
        <v>-2442</v>
      </c>
      <c r="C49" s="23">
        <v>5206</v>
      </c>
      <c r="D49" s="23">
        <v>5567</v>
      </c>
      <c r="E49" s="23">
        <v>5192</v>
      </c>
      <c r="F49" s="23">
        <v>1477870</v>
      </c>
      <c r="G49" s="546">
        <v>-1466838.8</v>
      </c>
      <c r="H49" s="23">
        <v>4590.09</v>
      </c>
      <c r="I49" s="23">
        <v>6066.5</v>
      </c>
      <c r="J49" s="23">
        <v>4767.83</v>
      </c>
      <c r="K49" s="23">
        <v>4557.6499999999996</v>
      </c>
      <c r="L49" s="23">
        <v>5547.44</v>
      </c>
      <c r="M49" s="23">
        <v>739260</v>
      </c>
      <c r="N49" s="25">
        <f>SUM(B49:M49)</f>
        <v>789343.71</v>
      </c>
      <c r="O49" s="25">
        <f>SUM(B49:M49)</f>
        <v>789343.71</v>
      </c>
      <c r="P49" s="36">
        <v>1613298</v>
      </c>
      <c r="Q49" s="36">
        <v>0</v>
      </c>
      <c r="R49" s="27">
        <f>O49/P49</f>
        <v>0.48927334565591724</v>
      </c>
    </row>
    <row r="50" spans="1:18" s="204" customFormat="1" x14ac:dyDescent="0.2">
      <c r="A50" s="28" t="s">
        <v>38</v>
      </c>
      <c r="B50" s="543">
        <f>SUM(B49)</f>
        <v>-2442</v>
      </c>
      <c r="C50" s="29">
        <f>SUM(C49)</f>
        <v>5206</v>
      </c>
      <c r="D50" s="29">
        <f t="shared" ref="D50:J50" si="14">SUM(D49)</f>
        <v>5567</v>
      </c>
      <c r="E50" s="29">
        <f t="shared" si="14"/>
        <v>5192</v>
      </c>
      <c r="F50" s="219">
        <f t="shared" si="14"/>
        <v>1477870</v>
      </c>
      <c r="G50" s="548">
        <f t="shared" si="14"/>
        <v>-1466838.8</v>
      </c>
      <c r="H50" s="219">
        <f t="shared" si="14"/>
        <v>4590.09</v>
      </c>
      <c r="I50" s="219">
        <f t="shared" si="14"/>
        <v>6066.5</v>
      </c>
      <c r="J50" s="219">
        <f t="shared" si="14"/>
        <v>4767.83</v>
      </c>
      <c r="K50" s="219">
        <f t="shared" ref="K50:L50" si="15">SUM(K49)</f>
        <v>4557.6499999999996</v>
      </c>
      <c r="L50" s="219">
        <f t="shared" si="15"/>
        <v>5547.44</v>
      </c>
      <c r="M50" s="219">
        <f>SUM(M49)</f>
        <v>739260</v>
      </c>
      <c r="N50" s="30">
        <f>SUM(N49)</f>
        <v>789343.71</v>
      </c>
      <c r="O50" s="30">
        <f>SUM(O49)</f>
        <v>789343.71</v>
      </c>
      <c r="P50" s="30">
        <f>SUM(P49)</f>
        <v>1613298</v>
      </c>
      <c r="Q50" s="30">
        <f>SUM(Q49)</f>
        <v>0</v>
      </c>
      <c r="R50" s="31">
        <f>+O50/P50</f>
        <v>0.48927334565591724</v>
      </c>
    </row>
    <row r="51" spans="1:18" s="204" customFormat="1" x14ac:dyDescent="0.2">
      <c r="A51" s="33"/>
      <c r="B51" s="542"/>
      <c r="C51" s="23"/>
      <c r="D51" s="23"/>
      <c r="E51" s="23"/>
      <c r="F51" s="216"/>
      <c r="G51" s="546"/>
      <c r="H51" s="216"/>
      <c r="I51" s="216"/>
      <c r="J51" s="216"/>
      <c r="K51" s="216"/>
      <c r="L51" s="216"/>
      <c r="M51" s="216"/>
      <c r="N51" s="25"/>
      <c r="O51" s="25"/>
      <c r="P51" s="25"/>
      <c r="Q51" s="25"/>
      <c r="R51" s="27"/>
    </row>
    <row r="52" spans="1:18" s="204" customFormat="1" x14ac:dyDescent="0.2">
      <c r="A52" s="339"/>
      <c r="B52" s="542"/>
      <c r="C52" s="37"/>
      <c r="D52" s="37"/>
      <c r="E52" s="37"/>
      <c r="F52" s="220"/>
      <c r="G52" s="549"/>
      <c r="H52" s="220"/>
      <c r="I52" s="220"/>
      <c r="J52" s="220"/>
      <c r="K52" s="220"/>
      <c r="L52" s="220"/>
      <c r="M52" s="216"/>
      <c r="N52" s="25"/>
      <c r="O52" s="25"/>
      <c r="P52" s="25"/>
      <c r="Q52" s="25"/>
      <c r="R52" s="34"/>
    </row>
    <row r="53" spans="1:18" ht="15" customHeight="1" thickBot="1" x14ac:dyDescent="0.25">
      <c r="A53" s="340" t="s">
        <v>25</v>
      </c>
      <c r="B53" s="545">
        <f t="shared" ref="B53:J53" si="16">B12+B18+B24+B32+B37+B41+B46+B50</f>
        <v>390393.89</v>
      </c>
      <c r="C53" s="38">
        <f t="shared" si="16"/>
        <v>484494.08999999997</v>
      </c>
      <c r="D53" s="38">
        <f t="shared" si="16"/>
        <v>924367.72</v>
      </c>
      <c r="E53" s="38">
        <f t="shared" si="16"/>
        <v>325257.57</v>
      </c>
      <c r="F53" s="221">
        <f t="shared" si="16"/>
        <v>2168201.71</v>
      </c>
      <c r="G53" s="550">
        <f t="shared" si="16"/>
        <v>-666893.53</v>
      </c>
      <c r="H53" s="221">
        <f t="shared" si="16"/>
        <v>445660.71</v>
      </c>
      <c r="I53" s="221">
        <f t="shared" si="16"/>
        <v>596954.37</v>
      </c>
      <c r="J53" s="221">
        <f t="shared" si="16"/>
        <v>1131157.26</v>
      </c>
      <c r="K53" s="221">
        <f t="shared" ref="K53:O53" si="17">K12+K18+K24+K32+K37+K41+K46+K50</f>
        <v>479471.09000000008</v>
      </c>
      <c r="L53" s="221">
        <f t="shared" si="17"/>
        <v>4246739.8499999996</v>
      </c>
      <c r="M53" s="221">
        <f>M12+M18+M24+M32+M37+M41+M46+M50</f>
        <v>165622.17000000016</v>
      </c>
      <c r="N53" s="39">
        <f t="shared" si="17"/>
        <v>10691426.900000002</v>
      </c>
      <c r="O53" s="39">
        <f t="shared" si="17"/>
        <v>10691426.899999999</v>
      </c>
      <c r="P53" s="39">
        <f>P50+P46+P41+P37+P32+P24+P18+P12</f>
        <v>23871696</v>
      </c>
      <c r="Q53" s="39">
        <f>Q50+Q46+Q41+Q37+Q32+Q24+Q18+Q12</f>
        <v>0</v>
      </c>
      <c r="R53" s="40">
        <f>O53/P53</f>
        <v>0.44787043618517924</v>
      </c>
    </row>
    <row r="54" spans="1:18" ht="15" customHeight="1" thickTop="1" x14ac:dyDescent="0.2">
      <c r="A54" s="346"/>
      <c r="B54" s="540"/>
      <c r="C54" s="216"/>
      <c r="D54" s="216"/>
      <c r="E54" s="216"/>
      <c r="F54" s="216"/>
      <c r="G54" s="547"/>
      <c r="H54" s="216"/>
      <c r="I54" s="216"/>
      <c r="J54" s="216"/>
      <c r="K54" s="216"/>
      <c r="L54" s="216"/>
      <c r="M54" s="216"/>
      <c r="N54" s="216"/>
      <c r="O54" s="216"/>
      <c r="P54" s="216"/>
      <c r="Q54" s="216"/>
      <c r="R54" s="223"/>
    </row>
    <row r="55" spans="1:18" ht="10.5" customHeight="1" thickBot="1" x14ac:dyDescent="0.25">
      <c r="A55" s="347"/>
      <c r="B55" s="341"/>
      <c r="C55" s="224"/>
      <c r="D55" s="224"/>
      <c r="E55" s="224"/>
      <c r="F55" s="224"/>
      <c r="G55" s="224"/>
      <c r="H55" s="224"/>
      <c r="I55" s="224"/>
      <c r="J55" s="224"/>
      <c r="K55" s="224"/>
      <c r="L55" s="224"/>
      <c r="M55" s="224"/>
      <c r="N55" s="224"/>
      <c r="O55" s="224"/>
      <c r="P55" s="225"/>
      <c r="Q55" s="225"/>
      <c r="R55" s="226"/>
    </row>
    <row r="56" spans="1:18" x14ac:dyDescent="0.2">
      <c r="A56" s="336"/>
      <c r="G56" s="470"/>
    </row>
    <row r="57" spans="1:18" ht="15" x14ac:dyDescent="0.25">
      <c r="A57" s="582" t="s">
        <v>24</v>
      </c>
      <c r="B57" s="336"/>
    </row>
    <row r="58" spans="1:18" s="336" customFormat="1" ht="17.25" x14ac:dyDescent="0.25">
      <c r="A58" s="648" t="s">
        <v>386</v>
      </c>
      <c r="N58" s="498"/>
      <c r="O58" s="498"/>
    </row>
    <row r="59" spans="1:18" s="204" customFormat="1" ht="17.25" x14ac:dyDescent="0.25">
      <c r="A59" s="649" t="s">
        <v>387</v>
      </c>
      <c r="D59" s="229"/>
    </row>
    <row r="60" spans="1:18" ht="17.25" x14ac:dyDescent="0.25">
      <c r="A60" s="649" t="s">
        <v>388</v>
      </c>
      <c r="B60" s="204"/>
      <c r="C60" s="204"/>
      <c r="D60" s="204"/>
      <c r="E60" s="204"/>
      <c r="F60" s="204"/>
      <c r="G60" s="204"/>
      <c r="H60" s="204"/>
      <c r="I60" s="204"/>
      <c r="J60" s="204"/>
      <c r="M60" s="230"/>
    </row>
    <row r="61" spans="1:18" ht="17.25" x14ac:dyDescent="0.25">
      <c r="A61" s="649" t="s">
        <v>389</v>
      </c>
      <c r="B61" s="204"/>
      <c r="C61" s="204"/>
      <c r="D61" s="204"/>
      <c r="E61" s="204"/>
      <c r="F61" s="204"/>
      <c r="G61" s="204"/>
      <c r="H61" s="204"/>
      <c r="I61" s="204"/>
      <c r="J61" s="204"/>
      <c r="M61" s="230"/>
    </row>
    <row r="62" spans="1:18" ht="17.25" x14ac:dyDescent="0.25">
      <c r="A62" s="649" t="s">
        <v>398</v>
      </c>
      <c r="B62" s="204"/>
      <c r="C62" s="204"/>
      <c r="D62" s="204"/>
      <c r="E62" s="204"/>
      <c r="F62" s="204"/>
      <c r="G62" s="204"/>
      <c r="H62" s="204"/>
      <c r="I62" s="204"/>
      <c r="J62" s="204"/>
      <c r="M62" s="230"/>
    </row>
    <row r="63" spans="1:18" ht="16.5" x14ac:dyDescent="0.2">
      <c r="A63" s="642" t="s">
        <v>402</v>
      </c>
      <c r="B63" s="364"/>
      <c r="C63" s="364"/>
      <c r="D63" s="364"/>
      <c r="E63" s="364"/>
      <c r="F63" s="364"/>
      <c r="G63" s="364"/>
      <c r="H63" s="364"/>
      <c r="I63" s="364"/>
      <c r="J63" s="641"/>
      <c r="K63" s="364"/>
      <c r="L63" s="364"/>
      <c r="M63" s="364"/>
      <c r="N63" s="364"/>
      <c r="O63" s="364"/>
      <c r="P63" s="364"/>
    </row>
    <row r="64" spans="1:18" ht="16.5" x14ac:dyDescent="0.2">
      <c r="A64" s="642" t="s">
        <v>415</v>
      </c>
      <c r="B64" s="336"/>
      <c r="C64" s="336"/>
      <c r="D64" s="336"/>
      <c r="E64" s="336"/>
      <c r="F64" s="336"/>
      <c r="G64" s="336"/>
      <c r="H64" s="204"/>
      <c r="I64" s="204"/>
      <c r="J64" s="204"/>
      <c r="M64" s="230"/>
    </row>
    <row r="65" spans="1:17" ht="15" x14ac:dyDescent="0.2">
      <c r="A65" s="426" t="s">
        <v>239</v>
      </c>
      <c r="B65" s="204"/>
      <c r="C65" s="204"/>
      <c r="D65" s="547"/>
      <c r="E65" s="232"/>
      <c r="F65" s="230"/>
    </row>
    <row r="66" spans="1:17" x14ac:dyDescent="0.2">
      <c r="D66" s="231"/>
      <c r="E66" s="232"/>
      <c r="F66" s="230"/>
    </row>
    <row r="67" spans="1:17" x14ac:dyDescent="0.2">
      <c r="B67" s="634"/>
      <c r="D67" s="231"/>
      <c r="E67" s="232"/>
      <c r="F67" s="230"/>
    </row>
    <row r="68" spans="1:17" ht="15.75" x14ac:dyDescent="0.2">
      <c r="B68" s="637"/>
      <c r="C68" s="336"/>
      <c r="D68" s="638"/>
      <c r="E68" s="639"/>
      <c r="F68" s="230"/>
    </row>
    <row r="69" spans="1:17" x14ac:dyDescent="0.2">
      <c r="B69" s="635"/>
      <c r="D69" s="233"/>
      <c r="E69" s="234"/>
    </row>
    <row r="70" spans="1:17" x14ac:dyDescent="0.2">
      <c r="B70" s="636"/>
      <c r="D70" s="235"/>
      <c r="E70" s="232"/>
      <c r="F70" s="230"/>
    </row>
    <row r="71" spans="1:17" x14ac:dyDescent="0.2">
      <c r="D71" s="235"/>
      <c r="E71" s="232"/>
      <c r="F71" s="230"/>
      <c r="P71" s="222"/>
      <c r="Q71" s="222"/>
    </row>
    <row r="72" spans="1:17" x14ac:dyDescent="0.2">
      <c r="D72" s="235"/>
      <c r="E72" s="232"/>
      <c r="F72" s="230"/>
      <c r="P72" s="222"/>
      <c r="Q72" s="222"/>
    </row>
    <row r="73" spans="1:17" x14ac:dyDescent="0.2">
      <c r="D73" s="235"/>
      <c r="E73" s="232"/>
      <c r="F73" s="230"/>
      <c r="P73" s="222"/>
      <c r="Q73" s="222"/>
    </row>
    <row r="74" spans="1:17" x14ac:dyDescent="0.2">
      <c r="D74" s="235"/>
      <c r="E74" s="232"/>
      <c r="F74" s="230"/>
      <c r="P74" s="222"/>
      <c r="Q74" s="222"/>
    </row>
    <row r="75" spans="1:17" x14ac:dyDescent="0.2">
      <c r="D75" s="233"/>
      <c r="E75" s="236"/>
      <c r="F75" s="230"/>
      <c r="P75" s="222"/>
      <c r="Q75" s="222"/>
    </row>
  </sheetData>
  <printOptions horizontalCentered="1"/>
  <pageMargins left="0" right="0" top="0.55000000000000004" bottom="0.17" header="0.3" footer="0.15"/>
  <pageSetup paperSize="17" scale="75" orientation="landscape" cellComments="atEnd" r:id="rId1"/>
  <headerFooter alignWithMargins="0">
    <oddHeader xml:space="preserve">&amp;C&amp;"Arial,Bold"
</oddHeader>
    <oddFooter>&amp;Rpage 5 of 12
&amp;A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5"/>
  <sheetViews>
    <sheetView workbookViewId="0">
      <selection activeCell="C29" sqref="C29"/>
    </sheetView>
  </sheetViews>
  <sheetFormatPr defaultColWidth="9.140625" defaultRowHeight="12.75" x14ac:dyDescent="0.2"/>
  <cols>
    <col min="1" max="1" width="60" style="222" customWidth="1"/>
    <col min="2" max="2" width="13" style="222" customWidth="1"/>
    <col min="3" max="3" width="11.42578125" style="222" customWidth="1"/>
    <col min="4" max="4" width="15.5703125" style="222" customWidth="1"/>
    <col min="5" max="5" width="12" style="222" customWidth="1"/>
    <col min="6" max="6" width="10.7109375" style="222" customWidth="1"/>
    <col min="7" max="7" width="11" style="222" customWidth="1"/>
    <col min="8" max="9" width="11.7109375" style="222" bestFit="1" customWidth="1"/>
    <col min="10" max="10" width="12" style="222" customWidth="1"/>
    <col min="11" max="11" width="10.7109375" style="222" customWidth="1"/>
    <col min="12" max="12" width="11.85546875" style="222" customWidth="1"/>
    <col min="13" max="13" width="11.7109375" style="222" customWidth="1"/>
    <col min="14" max="14" width="16" style="222" customWidth="1"/>
    <col min="15" max="16384" width="9.140625" style="222"/>
  </cols>
  <sheetData>
    <row r="2" spans="1:14" s="204" customFormat="1" x14ac:dyDescent="0.2">
      <c r="A2" s="203"/>
      <c r="G2" s="255" t="s">
        <v>211</v>
      </c>
    </row>
    <row r="3" spans="1:14" s="204" customFormat="1" x14ac:dyDescent="0.2">
      <c r="A3" s="203"/>
      <c r="D3" s="227"/>
      <c r="G3" s="403" t="s">
        <v>222</v>
      </c>
    </row>
    <row r="4" spans="1:14" s="204" customFormat="1" x14ac:dyDescent="0.2">
      <c r="A4" s="203"/>
      <c r="F4" s="336"/>
      <c r="G4" s="406" t="str">
        <f>'Program MW '!H3</f>
        <v>December 2017</v>
      </c>
      <c r="H4" s="336"/>
      <c r="I4" s="336"/>
    </row>
    <row r="5" spans="1:14" s="204" customFormat="1" x14ac:dyDescent="0.2">
      <c r="A5" s="203"/>
      <c r="B5" s="336"/>
      <c r="C5" s="336"/>
      <c r="D5" s="336"/>
    </row>
    <row r="6" spans="1:14" s="204" customFormat="1" ht="13.5" thickBot="1" x14ac:dyDescent="0.25"/>
    <row r="7" spans="1:14" s="204" customFormat="1" x14ac:dyDescent="0.2">
      <c r="A7" s="205"/>
      <c r="B7" s="206"/>
      <c r="C7" s="206"/>
      <c r="D7" s="206"/>
      <c r="E7" s="206"/>
      <c r="F7" s="206"/>
      <c r="G7" s="206"/>
      <c r="H7" s="206"/>
      <c r="I7" s="206"/>
      <c r="J7" s="206"/>
      <c r="K7" s="206"/>
      <c r="L7" s="206"/>
      <c r="M7" s="207"/>
      <c r="N7" s="208"/>
    </row>
    <row r="8" spans="1:14" s="204" customFormat="1" ht="7.5" customHeight="1" x14ac:dyDescent="0.2">
      <c r="A8" s="209"/>
      <c r="B8" s="210"/>
      <c r="C8" s="210"/>
      <c r="D8" s="210"/>
      <c r="E8" s="210"/>
      <c r="F8" s="210"/>
      <c r="G8" s="210"/>
      <c r="H8" s="210"/>
      <c r="I8" s="210"/>
      <c r="J8" s="210"/>
      <c r="K8" s="210"/>
      <c r="L8" s="210"/>
      <c r="M8" s="211"/>
      <c r="N8" s="212"/>
    </row>
    <row r="9" spans="1:14" s="204" customFormat="1" ht="57" customHeight="1" x14ac:dyDescent="0.2">
      <c r="A9" s="213" t="s">
        <v>18</v>
      </c>
      <c r="B9" s="215" t="s">
        <v>0</v>
      </c>
      <c r="C9" s="215" t="s">
        <v>1</v>
      </c>
      <c r="D9" s="215" t="s">
        <v>2</v>
      </c>
      <c r="E9" s="215" t="s">
        <v>3</v>
      </c>
      <c r="F9" s="215" t="s">
        <v>4</v>
      </c>
      <c r="G9" s="215" t="s">
        <v>5</v>
      </c>
      <c r="H9" s="215" t="s">
        <v>6</v>
      </c>
      <c r="I9" s="250" t="s">
        <v>41</v>
      </c>
      <c r="J9" s="250" t="s">
        <v>8</v>
      </c>
      <c r="K9" s="215" t="s">
        <v>9</v>
      </c>
      <c r="L9" s="215" t="s">
        <v>10</v>
      </c>
      <c r="M9" s="215" t="s">
        <v>11</v>
      </c>
      <c r="N9" s="214" t="s">
        <v>183</v>
      </c>
    </row>
    <row r="10" spans="1:14" s="204" customFormat="1" ht="15" customHeight="1" x14ac:dyDescent="0.2">
      <c r="A10" s="24" t="s">
        <v>318</v>
      </c>
      <c r="B10" s="499">
        <v>3262</v>
      </c>
      <c r="C10" s="499">
        <v>-1226</v>
      </c>
      <c r="D10" s="499">
        <v>-158</v>
      </c>
      <c r="E10" s="499">
        <v>-295</v>
      </c>
      <c r="F10" s="499">
        <v>0</v>
      </c>
      <c r="G10" s="499">
        <v>0</v>
      </c>
      <c r="H10" s="499">
        <v>0</v>
      </c>
      <c r="I10" s="499">
        <v>-133.69</v>
      </c>
      <c r="J10" s="499">
        <v>0</v>
      </c>
      <c r="K10" s="499">
        <v>0</v>
      </c>
      <c r="L10" s="499">
        <v>0</v>
      </c>
      <c r="M10" s="485">
        <v>0</v>
      </c>
      <c r="N10" s="504">
        <f>SUM(B10:M10)</f>
        <v>1449.31</v>
      </c>
    </row>
    <row r="11" spans="1:14" s="204" customFormat="1" x14ac:dyDescent="0.2">
      <c r="A11" s="28" t="s">
        <v>28</v>
      </c>
      <c r="B11" s="500">
        <f>B10</f>
        <v>3262</v>
      </c>
      <c r="C11" s="500">
        <f t="shared" ref="C11:M11" si="0">C10</f>
        <v>-1226</v>
      </c>
      <c r="D11" s="500">
        <f t="shared" si="0"/>
        <v>-158</v>
      </c>
      <c r="E11" s="500">
        <f t="shared" si="0"/>
        <v>-295</v>
      </c>
      <c r="F11" s="500">
        <f t="shared" si="0"/>
        <v>0</v>
      </c>
      <c r="G11" s="500">
        <f t="shared" si="0"/>
        <v>0</v>
      </c>
      <c r="H11" s="500">
        <f t="shared" si="0"/>
        <v>0</v>
      </c>
      <c r="I11" s="500">
        <f t="shared" si="0"/>
        <v>-133.69</v>
      </c>
      <c r="J11" s="500">
        <f t="shared" si="0"/>
        <v>0</v>
      </c>
      <c r="K11" s="500">
        <f t="shared" si="0"/>
        <v>0</v>
      </c>
      <c r="L11" s="500">
        <f t="shared" si="0"/>
        <v>0</v>
      </c>
      <c r="M11" s="500">
        <f t="shared" si="0"/>
        <v>0</v>
      </c>
      <c r="N11" s="499">
        <f>SUM(B11:M11)</f>
        <v>1449.31</v>
      </c>
    </row>
    <row r="12" spans="1:14" s="204" customFormat="1" x14ac:dyDescent="0.2">
      <c r="A12" s="33"/>
      <c r="B12" s="501"/>
      <c r="C12" s="485"/>
      <c r="D12" s="485"/>
      <c r="E12" s="485"/>
      <c r="F12" s="484"/>
      <c r="G12" s="485"/>
      <c r="H12" s="484"/>
      <c r="I12" s="484"/>
      <c r="J12" s="484"/>
      <c r="K12" s="484"/>
      <c r="L12" s="484"/>
      <c r="M12" s="484"/>
      <c r="N12" s="504"/>
    </row>
    <row r="13" spans="1:14" s="204" customFormat="1" ht="14.25" x14ac:dyDescent="0.2">
      <c r="A13" s="404" t="s">
        <v>317</v>
      </c>
      <c r="B13" s="499">
        <v>1764.02</v>
      </c>
      <c r="C13" s="499">
        <v>-1168.8800000000001</v>
      </c>
      <c r="D13" s="499">
        <v>19313</v>
      </c>
      <c r="E13" s="499">
        <v>2896</v>
      </c>
      <c r="F13" s="499">
        <v>0</v>
      </c>
      <c r="G13" s="499">
        <v>0</v>
      </c>
      <c r="H13" s="499">
        <v>0</v>
      </c>
      <c r="I13" s="499">
        <v>0</v>
      </c>
      <c r="J13" s="499">
        <v>0</v>
      </c>
      <c r="K13" s="499">
        <v>0</v>
      </c>
      <c r="L13" s="499">
        <v>0</v>
      </c>
      <c r="M13" s="499">
        <v>0</v>
      </c>
      <c r="N13" s="499">
        <f>SUM(B13:M13)</f>
        <v>22804.14</v>
      </c>
    </row>
    <row r="14" spans="1:14" s="204" customFormat="1" x14ac:dyDescent="0.2">
      <c r="A14" s="74" t="s">
        <v>34</v>
      </c>
      <c r="B14" s="499">
        <f>B13</f>
        <v>1764.02</v>
      </c>
      <c r="C14" s="499">
        <f>C13</f>
        <v>-1168.8800000000001</v>
      </c>
      <c r="D14" s="499">
        <f t="shared" ref="D14:M14" si="1">D13</f>
        <v>19313</v>
      </c>
      <c r="E14" s="499">
        <f t="shared" si="1"/>
        <v>2896</v>
      </c>
      <c r="F14" s="499">
        <f t="shared" si="1"/>
        <v>0</v>
      </c>
      <c r="G14" s="499">
        <f t="shared" si="1"/>
        <v>0</v>
      </c>
      <c r="H14" s="499">
        <f t="shared" si="1"/>
        <v>0</v>
      </c>
      <c r="I14" s="499">
        <f t="shared" si="1"/>
        <v>0</v>
      </c>
      <c r="J14" s="499">
        <f t="shared" si="1"/>
        <v>0</v>
      </c>
      <c r="K14" s="499">
        <f t="shared" si="1"/>
        <v>0</v>
      </c>
      <c r="L14" s="499">
        <f t="shared" si="1"/>
        <v>0</v>
      </c>
      <c r="M14" s="499">
        <f t="shared" si="1"/>
        <v>0</v>
      </c>
      <c r="N14" s="499">
        <f>N13</f>
        <v>22804.14</v>
      </c>
    </row>
    <row r="15" spans="1:14" x14ac:dyDescent="0.2">
      <c r="A15" s="405"/>
      <c r="B15" s="502"/>
      <c r="C15" s="502"/>
      <c r="D15" s="502"/>
      <c r="E15" s="502"/>
      <c r="F15" s="502"/>
      <c r="G15" s="502"/>
      <c r="H15" s="502"/>
      <c r="I15" s="502"/>
      <c r="J15" s="502"/>
      <c r="K15" s="502"/>
      <c r="L15" s="502"/>
      <c r="M15" s="502"/>
      <c r="N15" s="505"/>
    </row>
    <row r="16" spans="1:14" ht="15" customHeight="1" thickBot="1" x14ac:dyDescent="0.25">
      <c r="A16" s="340" t="s">
        <v>25</v>
      </c>
      <c r="B16" s="503">
        <f>B14+B11</f>
        <v>5026.0200000000004</v>
      </c>
      <c r="C16" s="503">
        <f t="shared" ref="C16:M16" si="2">C14+C11</f>
        <v>-2394.88</v>
      </c>
      <c r="D16" s="503">
        <f t="shared" si="2"/>
        <v>19155</v>
      </c>
      <c r="E16" s="503">
        <f t="shared" si="2"/>
        <v>2601</v>
      </c>
      <c r="F16" s="503">
        <f t="shared" si="2"/>
        <v>0</v>
      </c>
      <c r="G16" s="503">
        <f t="shared" si="2"/>
        <v>0</v>
      </c>
      <c r="H16" s="503">
        <f t="shared" si="2"/>
        <v>0</v>
      </c>
      <c r="I16" s="503">
        <f t="shared" si="2"/>
        <v>-133.69</v>
      </c>
      <c r="J16" s="503">
        <f t="shared" si="2"/>
        <v>0</v>
      </c>
      <c r="K16" s="503">
        <f t="shared" si="2"/>
        <v>0</v>
      </c>
      <c r="L16" s="503">
        <f t="shared" si="2"/>
        <v>0</v>
      </c>
      <c r="M16" s="503">
        <f t="shared" si="2"/>
        <v>0</v>
      </c>
      <c r="N16" s="506">
        <f>N11+N14</f>
        <v>24253.45</v>
      </c>
    </row>
    <row r="17" spans="1:14" ht="10.5" customHeight="1" thickTop="1" thickBot="1" x14ac:dyDescent="0.25">
      <c r="A17" s="347"/>
      <c r="B17" s="341"/>
      <c r="C17" s="224"/>
      <c r="D17" s="224"/>
      <c r="E17" s="224"/>
      <c r="F17" s="224"/>
      <c r="G17" s="224"/>
      <c r="H17" s="224"/>
      <c r="I17" s="224"/>
      <c r="J17" s="224"/>
      <c r="K17" s="224"/>
      <c r="L17" s="224"/>
      <c r="M17" s="224"/>
      <c r="N17" s="402"/>
    </row>
    <row r="19" spans="1:14" x14ac:dyDescent="0.2">
      <c r="A19" s="345" t="s">
        <v>24</v>
      </c>
    </row>
    <row r="20" spans="1:14" s="204" customFormat="1" ht="14.25" x14ac:dyDescent="0.2">
      <c r="A20" s="407" t="s">
        <v>316</v>
      </c>
      <c r="N20" s="227"/>
    </row>
    <row r="21" spans="1:14" s="204" customFormat="1" ht="14.25" x14ac:dyDescent="0.2">
      <c r="A21" s="407"/>
      <c r="N21" s="227"/>
    </row>
    <row r="22" spans="1:14" s="204" customFormat="1" x14ac:dyDescent="0.2">
      <c r="A22" s="427" t="s">
        <v>239</v>
      </c>
      <c r="N22" s="227"/>
    </row>
    <row r="23" spans="1:14" s="204" customFormat="1" ht="16.5" x14ac:dyDescent="0.2">
      <c r="A23" s="251"/>
      <c r="D23" s="229"/>
    </row>
    <row r="24" spans="1:14" x14ac:dyDescent="0.2">
      <c r="A24" s="228"/>
      <c r="B24" s="204"/>
      <c r="C24" s="204"/>
      <c r="D24" s="204"/>
      <c r="E24" s="204"/>
      <c r="F24" s="204"/>
      <c r="G24" s="204"/>
      <c r="H24" s="204"/>
      <c r="I24" s="204"/>
      <c r="J24" s="204"/>
      <c r="M24" s="230"/>
    </row>
    <row r="25" spans="1:14" x14ac:dyDescent="0.2">
      <c r="A25" s="228"/>
      <c r="B25" s="204"/>
      <c r="C25" s="204"/>
      <c r="D25" s="231"/>
      <c r="E25" s="232"/>
      <c r="F25" s="230"/>
    </row>
    <row r="26" spans="1:14" x14ac:dyDescent="0.2">
      <c r="D26" s="231"/>
      <c r="E26" s="232"/>
      <c r="F26" s="230"/>
    </row>
    <row r="27" spans="1:14" x14ac:dyDescent="0.2">
      <c r="D27" s="231"/>
      <c r="E27" s="232"/>
      <c r="F27" s="230"/>
    </row>
    <row r="28" spans="1:14" x14ac:dyDescent="0.2">
      <c r="D28" s="231"/>
      <c r="E28" s="232"/>
      <c r="F28" s="230"/>
    </row>
    <row r="29" spans="1:14" x14ac:dyDescent="0.2">
      <c r="D29" s="233"/>
      <c r="E29" s="234"/>
    </row>
    <row r="30" spans="1:14" x14ac:dyDescent="0.2">
      <c r="D30" s="235"/>
      <c r="E30" s="232"/>
      <c r="F30" s="230"/>
    </row>
    <row r="31" spans="1:14" x14ac:dyDescent="0.2">
      <c r="D31" s="235"/>
      <c r="E31" s="232"/>
      <c r="F31" s="230"/>
    </row>
    <row r="32" spans="1:14" x14ac:dyDescent="0.2">
      <c r="D32" s="235"/>
      <c r="E32" s="232"/>
      <c r="F32" s="230"/>
    </row>
    <row r="33" spans="4:6" x14ac:dyDescent="0.2">
      <c r="D33" s="235"/>
      <c r="E33" s="232"/>
      <c r="F33" s="230"/>
    </row>
    <row r="34" spans="4:6" x14ac:dyDescent="0.2">
      <c r="D34" s="235"/>
      <c r="E34" s="232"/>
      <c r="F34" s="230"/>
    </row>
    <row r="35" spans="4:6" x14ac:dyDescent="0.2">
      <c r="D35" s="233"/>
      <c r="E35" s="236"/>
      <c r="F35" s="230"/>
    </row>
  </sheetData>
  <printOptions horizontalCentered="1"/>
  <pageMargins left="0" right="0" top="0.55000000000000004" bottom="0.17" header="0.3" footer="0.15"/>
  <pageSetup paperSize="17" scale="98" orientation="landscape" cellComments="atEnd" r:id="rId1"/>
  <headerFooter alignWithMargins="0">
    <oddHeader xml:space="preserve">&amp;C&amp;"Arial,Bold"
</oddHeader>
    <oddFooter>&amp;Rpage 6 of 12
&amp;A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8"/>
  <sheetViews>
    <sheetView zoomScaleNormal="100" zoomScaleSheetLayoutView="100" workbookViewId="0">
      <selection activeCell="E12" sqref="A1:XFD1048576"/>
    </sheetView>
  </sheetViews>
  <sheetFormatPr defaultColWidth="9.140625" defaultRowHeight="12.75" x14ac:dyDescent="0.2"/>
  <cols>
    <col min="1" max="1" width="29.28515625" style="238" customWidth="1"/>
    <col min="2" max="2" width="15" style="238" customWidth="1"/>
    <col min="3" max="3" width="49.7109375" style="238" customWidth="1"/>
    <col min="4" max="4" width="11.140625" style="238" customWidth="1"/>
    <col min="5" max="5" width="57" style="238" customWidth="1"/>
    <col min="6" max="16384" width="9.140625" style="238"/>
  </cols>
  <sheetData>
    <row r="1" spans="1:5" x14ac:dyDescent="0.2">
      <c r="C1" s="255" t="s">
        <v>211</v>
      </c>
    </row>
    <row r="2" spans="1:5" x14ac:dyDescent="0.2">
      <c r="C2" s="255" t="s">
        <v>177</v>
      </c>
    </row>
    <row r="3" spans="1:5" x14ac:dyDescent="0.2">
      <c r="C3" s="337" t="str">
        <f>'Program MW '!H3</f>
        <v>December 2017</v>
      </c>
    </row>
    <row r="4" spans="1:5" x14ac:dyDescent="0.2">
      <c r="C4" s="335"/>
    </row>
    <row r="5" spans="1:5" x14ac:dyDescent="0.2">
      <c r="B5" s="335"/>
      <c r="D5" s="335"/>
    </row>
    <row r="6" spans="1:5" s="43" customFormat="1" x14ac:dyDescent="0.2">
      <c r="A6" s="645" t="s">
        <v>383</v>
      </c>
      <c r="B6" s="646"/>
      <c r="C6" s="42"/>
    </row>
    <row r="7" spans="1:5" s="644" customFormat="1" x14ac:dyDescent="0.2">
      <c r="A7" s="647"/>
      <c r="B7" s="647"/>
      <c r="C7" s="643"/>
    </row>
    <row r="8" spans="1:5" s="644" customFormat="1" x14ac:dyDescent="0.2">
      <c r="A8" s="645" t="s">
        <v>384</v>
      </c>
      <c r="B8" s="645"/>
      <c r="C8" s="643"/>
    </row>
    <row r="9" spans="1:5" s="43" customFormat="1" x14ac:dyDescent="0.2">
      <c r="A9" s="645" t="s">
        <v>385</v>
      </c>
      <c r="B9" s="645"/>
    </row>
    <row r="10" spans="1:5" s="647" customFormat="1" x14ac:dyDescent="0.2">
      <c r="A10" s="645"/>
      <c r="B10" s="645"/>
    </row>
    <row r="11" spans="1:5" s="43" customFormat="1" x14ac:dyDescent="0.2"/>
    <row r="12" spans="1:5" s="45" customFormat="1" x14ac:dyDescent="0.2">
      <c r="A12" s="44" t="s">
        <v>47</v>
      </c>
      <c r="B12" s="44" t="s">
        <v>45</v>
      </c>
      <c r="C12" s="44" t="s">
        <v>46</v>
      </c>
      <c r="D12" s="44" t="s">
        <v>19</v>
      </c>
      <c r="E12" s="44" t="s">
        <v>382</v>
      </c>
    </row>
    <row r="13" spans="1:5" s="45" customFormat="1" ht="25.5" x14ac:dyDescent="0.2">
      <c r="A13" s="411" t="s">
        <v>230</v>
      </c>
      <c r="B13" s="412">
        <v>-340000</v>
      </c>
      <c r="C13" s="411" t="s">
        <v>228</v>
      </c>
      <c r="D13" s="413">
        <v>42860</v>
      </c>
      <c r="E13" s="411" t="s">
        <v>233</v>
      </c>
    </row>
    <row r="14" spans="1:5" s="45" customFormat="1" ht="25.5" x14ac:dyDescent="0.2">
      <c r="A14" s="411" t="s">
        <v>231</v>
      </c>
      <c r="B14" s="412">
        <v>-50000</v>
      </c>
      <c r="C14" s="411" t="s">
        <v>236</v>
      </c>
      <c r="D14" s="413">
        <v>42860</v>
      </c>
      <c r="E14" s="411" t="s">
        <v>234</v>
      </c>
    </row>
    <row r="15" spans="1:5" s="43" customFormat="1" ht="25.5" x14ac:dyDescent="0.2">
      <c r="A15" s="411" t="s">
        <v>231</v>
      </c>
      <c r="B15" s="412">
        <v>50000</v>
      </c>
      <c r="C15" s="411" t="s">
        <v>229</v>
      </c>
      <c r="D15" s="413">
        <v>42860</v>
      </c>
      <c r="E15" s="411" t="s">
        <v>234</v>
      </c>
    </row>
    <row r="16" spans="1:5" s="43" customFormat="1" ht="25.5" x14ac:dyDescent="0.2">
      <c r="A16" s="411" t="s">
        <v>232</v>
      </c>
      <c r="B16" s="412">
        <v>340000</v>
      </c>
      <c r="C16" s="411" t="s">
        <v>229</v>
      </c>
      <c r="D16" s="413">
        <v>42860</v>
      </c>
      <c r="E16" s="411" t="s">
        <v>238</v>
      </c>
    </row>
    <row r="17" spans="1:5" x14ac:dyDescent="0.2">
      <c r="A17" s="241"/>
      <c r="B17" s="242"/>
      <c r="C17" s="239"/>
      <c r="D17" s="240"/>
      <c r="E17" s="239"/>
    </row>
    <row r="18" spans="1:5" x14ac:dyDescent="0.2">
      <c r="A18" s="243" t="s">
        <v>48</v>
      </c>
      <c r="B18" s="415">
        <f>SUM(B13:B17)</f>
        <v>0</v>
      </c>
      <c r="C18" s="241"/>
      <c r="D18" s="241"/>
      <c r="E18" s="241"/>
    </row>
    <row r="19" spans="1:5" x14ac:dyDescent="0.2">
      <c r="A19" s="241"/>
      <c r="B19" s="241"/>
      <c r="C19" s="241"/>
      <c r="D19" s="241"/>
      <c r="E19" s="241"/>
    </row>
    <row r="21" spans="1:5" ht="15" x14ac:dyDescent="0.25">
      <c r="A21" s="427" t="s">
        <v>239</v>
      </c>
      <c r="E21" s="244"/>
    </row>
    <row r="28" spans="1:5" x14ac:dyDescent="0.2">
      <c r="C28" s="237"/>
    </row>
  </sheetData>
  <phoneticPr fontId="41" type="noConversion"/>
  <printOptions horizontalCentered="1"/>
  <pageMargins left="0" right="0" top="0.55000000000000004" bottom="0.17" header="0.3" footer="0.15"/>
  <pageSetup paperSize="17" orientation="landscape" cellComments="atEnd" r:id="rId1"/>
  <headerFooter alignWithMargins="0">
    <oddHeader xml:space="preserve">&amp;C&amp;"Arial,Bold"
</oddHeader>
    <oddFooter>&amp;Rpage 7 of 12
&amp;A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P67"/>
  <sheetViews>
    <sheetView zoomScaleNormal="100" workbookViewId="0">
      <pane xSplit="1" ySplit="7" topLeftCell="B35" activePane="bottomRight" state="frozen"/>
      <selection pane="topRight" activeCell="B1" sqref="B1"/>
      <selection pane="bottomLeft" activeCell="A8" sqref="A8"/>
      <selection pane="bottomRight" activeCell="A60" sqref="A60:D60"/>
    </sheetView>
  </sheetViews>
  <sheetFormatPr defaultRowHeight="12" x14ac:dyDescent="0.2"/>
  <cols>
    <col min="1" max="1" width="114.85546875" style="608" bestFit="1" customWidth="1"/>
    <col min="2" max="3" width="12.7109375" style="608" customWidth="1"/>
    <col min="4" max="4" width="15.5703125" style="608" customWidth="1"/>
    <col min="5" max="10" width="12.7109375" style="608" customWidth="1"/>
    <col min="11" max="11" width="13" style="608" customWidth="1"/>
    <col min="12" max="12" width="12.7109375" style="585" customWidth="1"/>
    <col min="13" max="13" width="12.7109375" style="608" customWidth="1"/>
    <col min="14" max="14" width="11.85546875" style="587" customWidth="1"/>
    <col min="15" max="15" width="13.28515625" style="587" hidden="1" customWidth="1"/>
    <col min="16" max="16" width="11.7109375" style="587" customWidth="1"/>
    <col min="17" max="255" width="9.140625" style="587"/>
    <col min="256" max="256" width="70" style="587" customWidth="1"/>
    <col min="257" max="268" width="12.7109375" style="587" customWidth="1"/>
    <col min="269" max="269" width="11" style="587" customWidth="1"/>
    <col min="270" max="270" width="0" style="587" hidden="1" customWidth="1"/>
    <col min="271" max="272" width="11.7109375" style="587" customWidth="1"/>
    <col min="273" max="511" width="9.140625" style="587"/>
    <col min="512" max="512" width="70" style="587" customWidth="1"/>
    <col min="513" max="524" width="12.7109375" style="587" customWidth="1"/>
    <col min="525" max="525" width="11" style="587" customWidth="1"/>
    <col min="526" max="526" width="0" style="587" hidden="1" customWidth="1"/>
    <col min="527" max="528" width="11.7109375" style="587" customWidth="1"/>
    <col min="529" max="767" width="9.140625" style="587"/>
    <col min="768" max="768" width="70" style="587" customWidth="1"/>
    <col min="769" max="780" width="12.7109375" style="587" customWidth="1"/>
    <col min="781" max="781" width="11" style="587" customWidth="1"/>
    <col min="782" max="782" width="0" style="587" hidden="1" customWidth="1"/>
    <col min="783" max="784" width="11.7109375" style="587" customWidth="1"/>
    <col min="785" max="1023" width="9.140625" style="587"/>
    <col min="1024" max="1024" width="70" style="587" customWidth="1"/>
    <col min="1025" max="1036" width="12.7109375" style="587" customWidth="1"/>
    <col min="1037" max="1037" width="11" style="587" customWidth="1"/>
    <col min="1038" max="1038" width="0" style="587" hidden="1" customWidth="1"/>
    <col min="1039" max="1040" width="11.7109375" style="587" customWidth="1"/>
    <col min="1041" max="1279" width="9.140625" style="587"/>
    <col min="1280" max="1280" width="70" style="587" customWidth="1"/>
    <col min="1281" max="1292" width="12.7109375" style="587" customWidth="1"/>
    <col min="1293" max="1293" width="11" style="587" customWidth="1"/>
    <col min="1294" max="1294" width="0" style="587" hidden="1" customWidth="1"/>
    <col min="1295" max="1296" width="11.7109375" style="587" customWidth="1"/>
    <col min="1297" max="1535" width="9.140625" style="587"/>
    <col min="1536" max="1536" width="70" style="587" customWidth="1"/>
    <col min="1537" max="1548" width="12.7109375" style="587" customWidth="1"/>
    <col min="1549" max="1549" width="11" style="587" customWidth="1"/>
    <col min="1550" max="1550" width="0" style="587" hidden="1" customWidth="1"/>
    <col min="1551" max="1552" width="11.7109375" style="587" customWidth="1"/>
    <col min="1553" max="1791" width="9.140625" style="587"/>
    <col min="1792" max="1792" width="70" style="587" customWidth="1"/>
    <col min="1793" max="1804" width="12.7109375" style="587" customWidth="1"/>
    <col min="1805" max="1805" width="11" style="587" customWidth="1"/>
    <col min="1806" max="1806" width="0" style="587" hidden="1" customWidth="1"/>
    <col min="1807" max="1808" width="11.7109375" style="587" customWidth="1"/>
    <col min="1809" max="2047" width="9.140625" style="587"/>
    <col min="2048" max="2048" width="70" style="587" customWidth="1"/>
    <col min="2049" max="2060" width="12.7109375" style="587" customWidth="1"/>
    <col min="2061" max="2061" width="11" style="587" customWidth="1"/>
    <col min="2062" max="2062" width="0" style="587" hidden="1" customWidth="1"/>
    <col min="2063" max="2064" width="11.7109375" style="587" customWidth="1"/>
    <col min="2065" max="2303" width="9.140625" style="587"/>
    <col min="2304" max="2304" width="70" style="587" customWidth="1"/>
    <col min="2305" max="2316" width="12.7109375" style="587" customWidth="1"/>
    <col min="2317" max="2317" width="11" style="587" customWidth="1"/>
    <col min="2318" max="2318" width="0" style="587" hidden="1" customWidth="1"/>
    <col min="2319" max="2320" width="11.7109375" style="587" customWidth="1"/>
    <col min="2321" max="2559" width="9.140625" style="587"/>
    <col min="2560" max="2560" width="70" style="587" customWidth="1"/>
    <col min="2561" max="2572" width="12.7109375" style="587" customWidth="1"/>
    <col min="2573" max="2573" width="11" style="587" customWidth="1"/>
    <col min="2574" max="2574" width="0" style="587" hidden="1" customWidth="1"/>
    <col min="2575" max="2576" width="11.7109375" style="587" customWidth="1"/>
    <col min="2577" max="2815" width="9.140625" style="587"/>
    <col min="2816" max="2816" width="70" style="587" customWidth="1"/>
    <col min="2817" max="2828" width="12.7109375" style="587" customWidth="1"/>
    <col min="2829" max="2829" width="11" style="587" customWidth="1"/>
    <col min="2830" max="2830" width="0" style="587" hidden="1" customWidth="1"/>
    <col min="2831" max="2832" width="11.7109375" style="587" customWidth="1"/>
    <col min="2833" max="3071" width="9.140625" style="587"/>
    <col min="3072" max="3072" width="70" style="587" customWidth="1"/>
    <col min="3073" max="3084" width="12.7109375" style="587" customWidth="1"/>
    <col min="3085" max="3085" width="11" style="587" customWidth="1"/>
    <col min="3086" max="3086" width="0" style="587" hidden="1" customWidth="1"/>
    <col min="3087" max="3088" width="11.7109375" style="587" customWidth="1"/>
    <col min="3089" max="3327" width="9.140625" style="587"/>
    <col min="3328" max="3328" width="70" style="587" customWidth="1"/>
    <col min="3329" max="3340" width="12.7109375" style="587" customWidth="1"/>
    <col min="3341" max="3341" width="11" style="587" customWidth="1"/>
    <col min="3342" max="3342" width="0" style="587" hidden="1" customWidth="1"/>
    <col min="3343" max="3344" width="11.7109375" style="587" customWidth="1"/>
    <col min="3345" max="3583" width="9.140625" style="587"/>
    <col min="3584" max="3584" width="70" style="587" customWidth="1"/>
    <col min="3585" max="3596" width="12.7109375" style="587" customWidth="1"/>
    <col min="3597" max="3597" width="11" style="587" customWidth="1"/>
    <col min="3598" max="3598" width="0" style="587" hidden="1" customWidth="1"/>
    <col min="3599" max="3600" width="11.7109375" style="587" customWidth="1"/>
    <col min="3601" max="3839" width="9.140625" style="587"/>
    <col min="3840" max="3840" width="70" style="587" customWidth="1"/>
    <col min="3841" max="3852" width="12.7109375" style="587" customWidth="1"/>
    <col min="3853" max="3853" width="11" style="587" customWidth="1"/>
    <col min="3854" max="3854" width="0" style="587" hidden="1" customWidth="1"/>
    <col min="3855" max="3856" width="11.7109375" style="587" customWidth="1"/>
    <col min="3857" max="4095" width="9.140625" style="587"/>
    <col min="4096" max="4096" width="70" style="587" customWidth="1"/>
    <col min="4097" max="4108" width="12.7109375" style="587" customWidth="1"/>
    <col min="4109" max="4109" width="11" style="587" customWidth="1"/>
    <col min="4110" max="4110" width="0" style="587" hidden="1" customWidth="1"/>
    <col min="4111" max="4112" width="11.7109375" style="587" customWidth="1"/>
    <col min="4113" max="4351" width="9.140625" style="587"/>
    <col min="4352" max="4352" width="70" style="587" customWidth="1"/>
    <col min="4353" max="4364" width="12.7109375" style="587" customWidth="1"/>
    <col min="4365" max="4365" width="11" style="587" customWidth="1"/>
    <col min="4366" max="4366" width="0" style="587" hidden="1" customWidth="1"/>
    <col min="4367" max="4368" width="11.7109375" style="587" customWidth="1"/>
    <col min="4369" max="4607" width="9.140625" style="587"/>
    <col min="4608" max="4608" width="70" style="587" customWidth="1"/>
    <col min="4609" max="4620" width="12.7109375" style="587" customWidth="1"/>
    <col min="4621" max="4621" width="11" style="587" customWidth="1"/>
    <col min="4622" max="4622" width="0" style="587" hidden="1" customWidth="1"/>
    <col min="4623" max="4624" width="11.7109375" style="587" customWidth="1"/>
    <col min="4625" max="4863" width="9.140625" style="587"/>
    <col min="4864" max="4864" width="70" style="587" customWidth="1"/>
    <col min="4865" max="4876" width="12.7109375" style="587" customWidth="1"/>
    <col min="4877" max="4877" width="11" style="587" customWidth="1"/>
    <col min="4878" max="4878" width="0" style="587" hidden="1" customWidth="1"/>
    <col min="4879" max="4880" width="11.7109375" style="587" customWidth="1"/>
    <col min="4881" max="5119" width="9.140625" style="587"/>
    <col min="5120" max="5120" width="70" style="587" customWidth="1"/>
    <col min="5121" max="5132" width="12.7109375" style="587" customWidth="1"/>
    <col min="5133" max="5133" width="11" style="587" customWidth="1"/>
    <col min="5134" max="5134" width="0" style="587" hidden="1" customWidth="1"/>
    <col min="5135" max="5136" width="11.7109375" style="587" customWidth="1"/>
    <col min="5137" max="5375" width="9.140625" style="587"/>
    <col min="5376" max="5376" width="70" style="587" customWidth="1"/>
    <col min="5377" max="5388" width="12.7109375" style="587" customWidth="1"/>
    <col min="5389" max="5389" width="11" style="587" customWidth="1"/>
    <col min="5390" max="5390" width="0" style="587" hidden="1" customWidth="1"/>
    <col min="5391" max="5392" width="11.7109375" style="587" customWidth="1"/>
    <col min="5393" max="5631" width="9.140625" style="587"/>
    <col min="5632" max="5632" width="70" style="587" customWidth="1"/>
    <col min="5633" max="5644" width="12.7109375" style="587" customWidth="1"/>
    <col min="5645" max="5645" width="11" style="587" customWidth="1"/>
    <col min="5646" max="5646" width="0" style="587" hidden="1" customWidth="1"/>
    <col min="5647" max="5648" width="11.7109375" style="587" customWidth="1"/>
    <col min="5649" max="5887" width="9.140625" style="587"/>
    <col min="5888" max="5888" width="70" style="587" customWidth="1"/>
    <col min="5889" max="5900" width="12.7109375" style="587" customWidth="1"/>
    <col min="5901" max="5901" width="11" style="587" customWidth="1"/>
    <col min="5902" max="5902" width="0" style="587" hidden="1" customWidth="1"/>
    <col min="5903" max="5904" width="11.7109375" style="587" customWidth="1"/>
    <col min="5905" max="6143" width="9.140625" style="587"/>
    <col min="6144" max="6144" width="70" style="587" customWidth="1"/>
    <col min="6145" max="6156" width="12.7109375" style="587" customWidth="1"/>
    <col min="6157" max="6157" width="11" style="587" customWidth="1"/>
    <col min="6158" max="6158" width="0" style="587" hidden="1" customWidth="1"/>
    <col min="6159" max="6160" width="11.7109375" style="587" customWidth="1"/>
    <col min="6161" max="6399" width="9.140625" style="587"/>
    <col min="6400" max="6400" width="70" style="587" customWidth="1"/>
    <col min="6401" max="6412" width="12.7109375" style="587" customWidth="1"/>
    <col min="6413" max="6413" width="11" style="587" customWidth="1"/>
    <col min="6414" max="6414" width="0" style="587" hidden="1" customWidth="1"/>
    <col min="6415" max="6416" width="11.7109375" style="587" customWidth="1"/>
    <col min="6417" max="6655" width="9.140625" style="587"/>
    <col min="6656" max="6656" width="70" style="587" customWidth="1"/>
    <col min="6657" max="6668" width="12.7109375" style="587" customWidth="1"/>
    <col min="6669" max="6669" width="11" style="587" customWidth="1"/>
    <col min="6670" max="6670" width="0" style="587" hidden="1" customWidth="1"/>
    <col min="6671" max="6672" width="11.7109375" style="587" customWidth="1"/>
    <col min="6673" max="6911" width="9.140625" style="587"/>
    <col min="6912" max="6912" width="70" style="587" customWidth="1"/>
    <col min="6913" max="6924" width="12.7109375" style="587" customWidth="1"/>
    <col min="6925" max="6925" width="11" style="587" customWidth="1"/>
    <col min="6926" max="6926" width="0" style="587" hidden="1" customWidth="1"/>
    <col min="6927" max="6928" width="11.7109375" style="587" customWidth="1"/>
    <col min="6929" max="7167" width="9.140625" style="587"/>
    <col min="7168" max="7168" width="70" style="587" customWidth="1"/>
    <col min="7169" max="7180" width="12.7109375" style="587" customWidth="1"/>
    <col min="7181" max="7181" width="11" style="587" customWidth="1"/>
    <col min="7182" max="7182" width="0" style="587" hidden="1" customWidth="1"/>
    <col min="7183" max="7184" width="11.7109375" style="587" customWidth="1"/>
    <col min="7185" max="7423" width="9.140625" style="587"/>
    <col min="7424" max="7424" width="70" style="587" customWidth="1"/>
    <col min="7425" max="7436" width="12.7109375" style="587" customWidth="1"/>
    <col min="7437" max="7437" width="11" style="587" customWidth="1"/>
    <col min="7438" max="7438" width="0" style="587" hidden="1" customWidth="1"/>
    <col min="7439" max="7440" width="11.7109375" style="587" customWidth="1"/>
    <col min="7441" max="7679" width="9.140625" style="587"/>
    <col min="7680" max="7680" width="70" style="587" customWidth="1"/>
    <col min="7681" max="7692" width="12.7109375" style="587" customWidth="1"/>
    <col min="7693" max="7693" width="11" style="587" customWidth="1"/>
    <col min="7694" max="7694" width="0" style="587" hidden="1" customWidth="1"/>
    <col min="7695" max="7696" width="11.7109375" style="587" customWidth="1"/>
    <col min="7697" max="7935" width="9.140625" style="587"/>
    <col min="7936" max="7936" width="70" style="587" customWidth="1"/>
    <col min="7937" max="7948" width="12.7109375" style="587" customWidth="1"/>
    <col min="7949" max="7949" width="11" style="587" customWidth="1"/>
    <col min="7950" max="7950" width="0" style="587" hidden="1" customWidth="1"/>
    <col min="7951" max="7952" width="11.7109375" style="587" customWidth="1"/>
    <col min="7953" max="8191" width="9.140625" style="587"/>
    <col min="8192" max="8192" width="70" style="587" customWidth="1"/>
    <col min="8193" max="8204" width="12.7109375" style="587" customWidth="1"/>
    <col min="8205" max="8205" width="11" style="587" customWidth="1"/>
    <col min="8206" max="8206" width="0" style="587" hidden="1" customWidth="1"/>
    <col min="8207" max="8208" width="11.7109375" style="587" customWidth="1"/>
    <col min="8209" max="8447" width="9.140625" style="587"/>
    <col min="8448" max="8448" width="70" style="587" customWidth="1"/>
    <col min="8449" max="8460" width="12.7109375" style="587" customWidth="1"/>
    <col min="8461" max="8461" width="11" style="587" customWidth="1"/>
    <col min="8462" max="8462" width="0" style="587" hidden="1" customWidth="1"/>
    <col min="8463" max="8464" width="11.7109375" style="587" customWidth="1"/>
    <col min="8465" max="8703" width="9.140625" style="587"/>
    <col min="8704" max="8704" width="70" style="587" customWidth="1"/>
    <col min="8705" max="8716" width="12.7109375" style="587" customWidth="1"/>
    <col min="8717" max="8717" width="11" style="587" customWidth="1"/>
    <col min="8718" max="8718" width="0" style="587" hidden="1" customWidth="1"/>
    <col min="8719" max="8720" width="11.7109375" style="587" customWidth="1"/>
    <col min="8721" max="8959" width="9.140625" style="587"/>
    <col min="8960" max="8960" width="70" style="587" customWidth="1"/>
    <col min="8961" max="8972" width="12.7109375" style="587" customWidth="1"/>
    <col min="8973" max="8973" width="11" style="587" customWidth="1"/>
    <col min="8974" max="8974" width="0" style="587" hidden="1" customWidth="1"/>
    <col min="8975" max="8976" width="11.7109375" style="587" customWidth="1"/>
    <col min="8977" max="9215" width="9.140625" style="587"/>
    <col min="9216" max="9216" width="70" style="587" customWidth="1"/>
    <col min="9217" max="9228" width="12.7109375" style="587" customWidth="1"/>
    <col min="9229" max="9229" width="11" style="587" customWidth="1"/>
    <col min="9230" max="9230" width="0" style="587" hidden="1" customWidth="1"/>
    <col min="9231" max="9232" width="11.7109375" style="587" customWidth="1"/>
    <col min="9233" max="9471" width="9.140625" style="587"/>
    <col min="9472" max="9472" width="70" style="587" customWidth="1"/>
    <col min="9473" max="9484" width="12.7109375" style="587" customWidth="1"/>
    <col min="9485" max="9485" width="11" style="587" customWidth="1"/>
    <col min="9486" max="9486" width="0" style="587" hidden="1" customWidth="1"/>
    <col min="9487" max="9488" width="11.7109375" style="587" customWidth="1"/>
    <col min="9489" max="9727" width="9.140625" style="587"/>
    <col min="9728" max="9728" width="70" style="587" customWidth="1"/>
    <col min="9729" max="9740" width="12.7109375" style="587" customWidth="1"/>
    <col min="9741" max="9741" width="11" style="587" customWidth="1"/>
    <col min="9742" max="9742" width="0" style="587" hidden="1" customWidth="1"/>
    <col min="9743" max="9744" width="11.7109375" style="587" customWidth="1"/>
    <col min="9745" max="9983" width="9.140625" style="587"/>
    <col min="9984" max="9984" width="70" style="587" customWidth="1"/>
    <col min="9985" max="9996" width="12.7109375" style="587" customWidth="1"/>
    <col min="9997" max="9997" width="11" style="587" customWidth="1"/>
    <col min="9998" max="9998" width="0" style="587" hidden="1" customWidth="1"/>
    <col min="9999" max="10000" width="11.7109375" style="587" customWidth="1"/>
    <col min="10001" max="10239" width="9.140625" style="587"/>
    <col min="10240" max="10240" width="70" style="587" customWidth="1"/>
    <col min="10241" max="10252" width="12.7109375" style="587" customWidth="1"/>
    <col min="10253" max="10253" width="11" style="587" customWidth="1"/>
    <col min="10254" max="10254" width="0" style="587" hidden="1" customWidth="1"/>
    <col min="10255" max="10256" width="11.7109375" style="587" customWidth="1"/>
    <col min="10257" max="10495" width="9.140625" style="587"/>
    <col min="10496" max="10496" width="70" style="587" customWidth="1"/>
    <col min="10497" max="10508" width="12.7109375" style="587" customWidth="1"/>
    <col min="10509" max="10509" width="11" style="587" customWidth="1"/>
    <col min="10510" max="10510" width="0" style="587" hidden="1" customWidth="1"/>
    <col min="10511" max="10512" width="11.7109375" style="587" customWidth="1"/>
    <col min="10513" max="10751" width="9.140625" style="587"/>
    <col min="10752" max="10752" width="70" style="587" customWidth="1"/>
    <col min="10753" max="10764" width="12.7109375" style="587" customWidth="1"/>
    <col min="10765" max="10765" width="11" style="587" customWidth="1"/>
    <col min="10766" max="10766" width="0" style="587" hidden="1" customWidth="1"/>
    <col min="10767" max="10768" width="11.7109375" style="587" customWidth="1"/>
    <col min="10769" max="11007" width="9.140625" style="587"/>
    <col min="11008" max="11008" width="70" style="587" customWidth="1"/>
    <col min="11009" max="11020" width="12.7109375" style="587" customWidth="1"/>
    <col min="11021" max="11021" width="11" style="587" customWidth="1"/>
    <col min="11022" max="11022" width="0" style="587" hidden="1" customWidth="1"/>
    <col min="11023" max="11024" width="11.7109375" style="587" customWidth="1"/>
    <col min="11025" max="11263" width="9.140625" style="587"/>
    <col min="11264" max="11264" width="70" style="587" customWidth="1"/>
    <col min="11265" max="11276" width="12.7109375" style="587" customWidth="1"/>
    <col min="11277" max="11277" width="11" style="587" customWidth="1"/>
    <col min="11278" max="11278" width="0" style="587" hidden="1" customWidth="1"/>
    <col min="11279" max="11280" width="11.7109375" style="587" customWidth="1"/>
    <col min="11281" max="11519" width="9.140625" style="587"/>
    <col min="11520" max="11520" width="70" style="587" customWidth="1"/>
    <col min="11521" max="11532" width="12.7109375" style="587" customWidth="1"/>
    <col min="11533" max="11533" width="11" style="587" customWidth="1"/>
    <col min="11534" max="11534" width="0" style="587" hidden="1" customWidth="1"/>
    <col min="11535" max="11536" width="11.7109375" style="587" customWidth="1"/>
    <col min="11537" max="11775" width="9.140625" style="587"/>
    <col min="11776" max="11776" width="70" style="587" customWidth="1"/>
    <col min="11777" max="11788" width="12.7109375" style="587" customWidth="1"/>
    <col min="11789" max="11789" width="11" style="587" customWidth="1"/>
    <col min="11790" max="11790" width="0" style="587" hidden="1" customWidth="1"/>
    <col min="11791" max="11792" width="11.7109375" style="587" customWidth="1"/>
    <col min="11793" max="12031" width="9.140625" style="587"/>
    <col min="12032" max="12032" width="70" style="587" customWidth="1"/>
    <col min="12033" max="12044" width="12.7109375" style="587" customWidth="1"/>
    <col min="12045" max="12045" width="11" style="587" customWidth="1"/>
    <col min="12046" max="12046" width="0" style="587" hidden="1" customWidth="1"/>
    <col min="12047" max="12048" width="11.7109375" style="587" customWidth="1"/>
    <col min="12049" max="12287" width="9.140625" style="587"/>
    <col min="12288" max="12288" width="70" style="587" customWidth="1"/>
    <col min="12289" max="12300" width="12.7109375" style="587" customWidth="1"/>
    <col min="12301" max="12301" width="11" style="587" customWidth="1"/>
    <col min="12302" max="12302" width="0" style="587" hidden="1" customWidth="1"/>
    <col min="12303" max="12304" width="11.7109375" style="587" customWidth="1"/>
    <col min="12305" max="12543" width="9.140625" style="587"/>
    <col min="12544" max="12544" width="70" style="587" customWidth="1"/>
    <col min="12545" max="12556" width="12.7109375" style="587" customWidth="1"/>
    <col min="12557" max="12557" width="11" style="587" customWidth="1"/>
    <col min="12558" max="12558" width="0" style="587" hidden="1" customWidth="1"/>
    <col min="12559" max="12560" width="11.7109375" style="587" customWidth="1"/>
    <col min="12561" max="12799" width="9.140625" style="587"/>
    <col min="12800" max="12800" width="70" style="587" customWidth="1"/>
    <col min="12801" max="12812" width="12.7109375" style="587" customWidth="1"/>
    <col min="12813" max="12813" width="11" style="587" customWidth="1"/>
    <col min="12814" max="12814" width="0" style="587" hidden="1" customWidth="1"/>
    <col min="12815" max="12816" width="11.7109375" style="587" customWidth="1"/>
    <col min="12817" max="13055" width="9.140625" style="587"/>
    <col min="13056" max="13056" width="70" style="587" customWidth="1"/>
    <col min="13057" max="13068" width="12.7109375" style="587" customWidth="1"/>
    <col min="13069" max="13069" width="11" style="587" customWidth="1"/>
    <col min="13070" max="13070" width="0" style="587" hidden="1" customWidth="1"/>
    <col min="13071" max="13072" width="11.7109375" style="587" customWidth="1"/>
    <col min="13073" max="13311" width="9.140625" style="587"/>
    <col min="13312" max="13312" width="70" style="587" customWidth="1"/>
    <col min="13313" max="13324" width="12.7109375" style="587" customWidth="1"/>
    <col min="13325" max="13325" width="11" style="587" customWidth="1"/>
    <col min="13326" max="13326" width="0" style="587" hidden="1" customWidth="1"/>
    <col min="13327" max="13328" width="11.7109375" style="587" customWidth="1"/>
    <col min="13329" max="13567" width="9.140625" style="587"/>
    <col min="13568" max="13568" width="70" style="587" customWidth="1"/>
    <col min="13569" max="13580" width="12.7109375" style="587" customWidth="1"/>
    <col min="13581" max="13581" width="11" style="587" customWidth="1"/>
    <col min="13582" max="13582" width="0" style="587" hidden="1" customWidth="1"/>
    <col min="13583" max="13584" width="11.7109375" style="587" customWidth="1"/>
    <col min="13585" max="13823" width="9.140625" style="587"/>
    <col min="13824" max="13824" width="70" style="587" customWidth="1"/>
    <col min="13825" max="13836" width="12.7109375" style="587" customWidth="1"/>
    <col min="13837" max="13837" width="11" style="587" customWidth="1"/>
    <col min="13838" max="13838" width="0" style="587" hidden="1" customWidth="1"/>
    <col min="13839" max="13840" width="11.7109375" style="587" customWidth="1"/>
    <col min="13841" max="14079" width="9.140625" style="587"/>
    <col min="14080" max="14080" width="70" style="587" customWidth="1"/>
    <col min="14081" max="14092" width="12.7109375" style="587" customWidth="1"/>
    <col min="14093" max="14093" width="11" style="587" customWidth="1"/>
    <col min="14094" max="14094" width="0" style="587" hidden="1" customWidth="1"/>
    <col min="14095" max="14096" width="11.7109375" style="587" customWidth="1"/>
    <col min="14097" max="14335" width="9.140625" style="587"/>
    <col min="14336" max="14336" width="70" style="587" customWidth="1"/>
    <col min="14337" max="14348" width="12.7109375" style="587" customWidth="1"/>
    <col min="14349" max="14349" width="11" style="587" customWidth="1"/>
    <col min="14350" max="14350" width="0" style="587" hidden="1" customWidth="1"/>
    <col min="14351" max="14352" width="11.7109375" style="587" customWidth="1"/>
    <col min="14353" max="14591" width="9.140625" style="587"/>
    <col min="14592" max="14592" width="70" style="587" customWidth="1"/>
    <col min="14593" max="14604" width="12.7109375" style="587" customWidth="1"/>
    <col min="14605" max="14605" width="11" style="587" customWidth="1"/>
    <col min="14606" max="14606" width="0" style="587" hidden="1" customWidth="1"/>
    <col min="14607" max="14608" width="11.7109375" style="587" customWidth="1"/>
    <col min="14609" max="14847" width="9.140625" style="587"/>
    <col min="14848" max="14848" width="70" style="587" customWidth="1"/>
    <col min="14849" max="14860" width="12.7109375" style="587" customWidth="1"/>
    <col min="14861" max="14861" width="11" style="587" customWidth="1"/>
    <col min="14862" max="14862" width="0" style="587" hidden="1" customWidth="1"/>
    <col min="14863" max="14864" width="11.7109375" style="587" customWidth="1"/>
    <col min="14865" max="15103" width="9.140625" style="587"/>
    <col min="15104" max="15104" width="70" style="587" customWidth="1"/>
    <col min="15105" max="15116" width="12.7109375" style="587" customWidth="1"/>
    <col min="15117" max="15117" width="11" style="587" customWidth="1"/>
    <col min="15118" max="15118" width="0" style="587" hidden="1" customWidth="1"/>
    <col min="15119" max="15120" width="11.7109375" style="587" customWidth="1"/>
    <col min="15121" max="15359" width="9.140625" style="587"/>
    <col min="15360" max="15360" width="70" style="587" customWidth="1"/>
    <col min="15361" max="15372" width="12.7109375" style="587" customWidth="1"/>
    <col min="15373" max="15373" width="11" style="587" customWidth="1"/>
    <col min="15374" max="15374" width="0" style="587" hidden="1" customWidth="1"/>
    <col min="15375" max="15376" width="11.7109375" style="587" customWidth="1"/>
    <col min="15377" max="15615" width="9.140625" style="587"/>
    <col min="15616" max="15616" width="70" style="587" customWidth="1"/>
    <col min="15617" max="15628" width="12.7109375" style="587" customWidth="1"/>
    <col min="15629" max="15629" width="11" style="587" customWidth="1"/>
    <col min="15630" max="15630" width="0" style="587" hidden="1" customWidth="1"/>
    <col min="15631" max="15632" width="11.7109375" style="587" customWidth="1"/>
    <col min="15633" max="15871" width="9.140625" style="587"/>
    <col min="15872" max="15872" width="70" style="587" customWidth="1"/>
    <col min="15873" max="15884" width="12.7109375" style="587" customWidth="1"/>
    <col min="15885" max="15885" width="11" style="587" customWidth="1"/>
    <col min="15886" max="15886" width="0" style="587" hidden="1" customWidth="1"/>
    <col min="15887" max="15888" width="11.7109375" style="587" customWidth="1"/>
    <col min="15889" max="16127" width="9.140625" style="587"/>
    <col min="16128" max="16128" width="70" style="587" customWidth="1"/>
    <col min="16129" max="16140" width="12.7109375" style="587" customWidth="1"/>
    <col min="16141" max="16141" width="11" style="587" customWidth="1"/>
    <col min="16142" max="16142" width="0" style="587" hidden="1" customWidth="1"/>
    <col min="16143" max="16144" width="11.7109375" style="587" customWidth="1"/>
    <col min="16145" max="16384" width="9.140625" style="587"/>
  </cols>
  <sheetData>
    <row r="1" spans="1:16" ht="13.5" customHeight="1" x14ac:dyDescent="0.2">
      <c r="A1" s="585"/>
      <c r="B1" s="585"/>
      <c r="C1" s="585"/>
      <c r="D1" s="585"/>
      <c r="E1" s="585"/>
      <c r="F1" s="585"/>
      <c r="G1" s="585"/>
      <c r="H1" s="585"/>
      <c r="I1" s="585"/>
      <c r="J1" s="585"/>
      <c r="K1" s="585"/>
      <c r="L1" s="586"/>
      <c r="M1" s="585"/>
      <c r="N1" s="586"/>
      <c r="O1" s="586"/>
      <c r="P1" s="586"/>
    </row>
    <row r="2" spans="1:16" ht="13.5" customHeight="1" x14ac:dyDescent="0.2">
      <c r="A2" s="587"/>
      <c r="B2" s="585"/>
      <c r="C2" s="588" t="s">
        <v>211</v>
      </c>
      <c r="D2" s="585"/>
      <c r="E2" s="585"/>
      <c r="F2" s="585"/>
      <c r="G2" s="585"/>
      <c r="H2" s="585"/>
      <c r="I2" s="585"/>
      <c r="J2" s="585"/>
      <c r="K2" s="585"/>
      <c r="L2" s="586"/>
      <c r="M2" s="585"/>
      <c r="N2" s="586"/>
      <c r="O2" s="586"/>
      <c r="P2" s="586"/>
    </row>
    <row r="3" spans="1:16" ht="13.5" customHeight="1" x14ac:dyDescent="0.2">
      <c r="A3" s="587"/>
      <c r="B3" s="585"/>
      <c r="C3" s="588" t="s">
        <v>176</v>
      </c>
      <c r="D3" s="585"/>
      <c r="E3" s="585"/>
      <c r="F3" s="589"/>
      <c r="G3" s="589"/>
      <c r="H3" s="589"/>
      <c r="I3" s="589"/>
      <c r="J3" s="585"/>
      <c r="K3" s="585"/>
      <c r="L3" s="586"/>
      <c r="M3" s="585"/>
      <c r="N3" s="586"/>
      <c r="O3" s="586"/>
      <c r="P3" s="586"/>
    </row>
    <row r="4" spans="1:16" ht="13.5" customHeight="1" x14ac:dyDescent="0.2">
      <c r="A4" s="587"/>
      <c r="B4" s="589"/>
      <c r="C4" s="590" t="str">
        <f>'Program MW '!H3</f>
        <v>December 2017</v>
      </c>
      <c r="D4" s="589"/>
      <c r="E4" s="585"/>
      <c r="F4" s="585"/>
      <c r="G4" s="585"/>
      <c r="H4" s="585"/>
      <c r="I4" s="585"/>
      <c r="J4" s="585"/>
      <c r="K4" s="585"/>
      <c r="L4" s="586"/>
      <c r="M4" s="585"/>
      <c r="N4" s="586"/>
      <c r="O4" s="586"/>
      <c r="P4" s="586"/>
    </row>
    <row r="5" spans="1:16" ht="13.5" customHeight="1" x14ac:dyDescent="0.2">
      <c r="A5" s="585"/>
      <c r="B5" s="585"/>
      <c r="C5" s="585"/>
      <c r="D5" s="585"/>
      <c r="E5" s="585"/>
      <c r="F5" s="585"/>
      <c r="G5" s="585"/>
      <c r="H5" s="585"/>
      <c r="I5" s="585"/>
      <c r="J5" s="585"/>
      <c r="K5" s="585"/>
      <c r="L5" s="586"/>
      <c r="M5" s="585"/>
      <c r="N5" s="586"/>
      <c r="O5" s="586"/>
      <c r="P5" s="586"/>
    </row>
    <row r="6" spans="1:16" s="596" customFormat="1" ht="18" customHeight="1" x14ac:dyDescent="0.2">
      <c r="A6" s="591"/>
      <c r="B6" s="592" t="s">
        <v>189</v>
      </c>
      <c r="C6" s="593"/>
      <c r="D6" s="593"/>
      <c r="E6" s="593"/>
      <c r="F6" s="593"/>
      <c r="G6" s="593"/>
      <c r="H6" s="593"/>
      <c r="I6" s="593"/>
      <c r="J6" s="593"/>
      <c r="K6" s="593"/>
      <c r="L6" s="593"/>
      <c r="M6" s="594"/>
      <c r="N6" s="676" t="s">
        <v>182</v>
      </c>
      <c r="O6" s="595"/>
      <c r="P6" s="678" t="s">
        <v>115</v>
      </c>
    </row>
    <row r="7" spans="1:16" s="596" customFormat="1" ht="39" customHeight="1" x14ac:dyDescent="0.2">
      <c r="A7" s="597"/>
      <c r="B7" s="598" t="s">
        <v>0</v>
      </c>
      <c r="C7" s="599" t="s">
        <v>1</v>
      </c>
      <c r="D7" s="599" t="s">
        <v>2</v>
      </c>
      <c r="E7" s="599" t="s">
        <v>3</v>
      </c>
      <c r="F7" s="599" t="s">
        <v>4</v>
      </c>
      <c r="G7" s="599" t="s">
        <v>5</v>
      </c>
      <c r="H7" s="599" t="s">
        <v>6</v>
      </c>
      <c r="I7" s="599" t="s">
        <v>7</v>
      </c>
      <c r="J7" s="599" t="s">
        <v>8</v>
      </c>
      <c r="K7" s="599" t="s">
        <v>9</v>
      </c>
      <c r="L7" s="599" t="s">
        <v>10</v>
      </c>
      <c r="M7" s="600" t="s">
        <v>11</v>
      </c>
      <c r="N7" s="677"/>
      <c r="O7" s="601" t="s">
        <v>116</v>
      </c>
      <c r="P7" s="679"/>
    </row>
    <row r="8" spans="1:16" s="585" customFormat="1" x14ac:dyDescent="0.2">
      <c r="A8" s="602" t="s">
        <v>117</v>
      </c>
      <c r="B8" s="603"/>
      <c r="C8" s="603"/>
      <c r="D8" s="603"/>
      <c r="E8" s="603"/>
      <c r="F8" s="603"/>
      <c r="G8" s="603"/>
      <c r="H8" s="603"/>
      <c r="I8" s="603"/>
      <c r="J8" s="603"/>
      <c r="K8" s="603"/>
      <c r="L8" s="603"/>
      <c r="M8" s="603"/>
      <c r="N8" s="604"/>
      <c r="O8" s="604"/>
      <c r="P8" s="604"/>
    </row>
    <row r="9" spans="1:16" s="596" customFormat="1" x14ac:dyDescent="0.2">
      <c r="A9" s="605" t="s">
        <v>146</v>
      </c>
      <c r="B9" s="551">
        <v>0</v>
      </c>
      <c r="C9" s="551">
        <v>0</v>
      </c>
      <c r="D9" s="551">
        <v>0</v>
      </c>
      <c r="E9" s="551">
        <v>0</v>
      </c>
      <c r="F9" s="551">
        <v>0</v>
      </c>
      <c r="G9" s="551">
        <v>0</v>
      </c>
      <c r="H9" s="551">
        <v>0</v>
      </c>
      <c r="I9" s="551">
        <v>0</v>
      </c>
      <c r="J9" s="551">
        <v>0</v>
      </c>
      <c r="K9" s="551">
        <v>0</v>
      </c>
      <c r="L9" s="551">
        <v>0</v>
      </c>
      <c r="M9" s="551">
        <v>0</v>
      </c>
      <c r="N9" s="551">
        <v>0</v>
      </c>
      <c r="O9" s="551" t="e">
        <v>#REF!</v>
      </c>
      <c r="P9" s="551"/>
    </row>
    <row r="10" spans="1:16" s="596" customFormat="1" x14ac:dyDescent="0.2">
      <c r="A10" s="605" t="s">
        <v>147</v>
      </c>
      <c r="B10" s="551">
        <v>0</v>
      </c>
      <c r="C10" s="551">
        <v>0</v>
      </c>
      <c r="D10" s="551">
        <v>0</v>
      </c>
      <c r="E10" s="551">
        <v>0</v>
      </c>
      <c r="F10" s="551">
        <v>0</v>
      </c>
      <c r="G10" s="551">
        <v>0</v>
      </c>
      <c r="H10" s="551">
        <v>0</v>
      </c>
      <c r="I10" s="551">
        <v>0</v>
      </c>
      <c r="J10" s="551">
        <v>0</v>
      </c>
      <c r="K10" s="551">
        <v>0</v>
      </c>
      <c r="L10" s="551">
        <v>0</v>
      </c>
      <c r="M10" s="551">
        <v>0</v>
      </c>
      <c r="N10" s="551">
        <v>0</v>
      </c>
      <c r="O10" s="551"/>
      <c r="P10" s="551"/>
    </row>
    <row r="11" spans="1:16" s="596" customFormat="1" x14ac:dyDescent="0.2">
      <c r="A11" s="606" t="s">
        <v>118</v>
      </c>
      <c r="B11" s="607">
        <v>0</v>
      </c>
      <c r="C11" s="607">
        <v>0</v>
      </c>
      <c r="D11" s="607">
        <v>0</v>
      </c>
      <c r="E11" s="607">
        <v>0</v>
      </c>
      <c r="F11" s="607">
        <v>0</v>
      </c>
      <c r="G11" s="607">
        <v>0</v>
      </c>
      <c r="H11" s="607">
        <v>0</v>
      </c>
      <c r="I11" s="607">
        <v>0</v>
      </c>
      <c r="J11" s="607">
        <v>0</v>
      </c>
      <c r="K11" s="607">
        <v>0</v>
      </c>
      <c r="L11" s="607">
        <v>0</v>
      </c>
      <c r="M11" s="607">
        <v>0</v>
      </c>
      <c r="N11" s="607">
        <v>0</v>
      </c>
      <c r="O11" s="607" t="e">
        <v>#REF!</v>
      </c>
      <c r="P11" s="607"/>
    </row>
    <row r="12" spans="1:16" s="596" customFormat="1" x14ac:dyDescent="0.2">
      <c r="A12" s="608"/>
      <c r="B12" s="608"/>
      <c r="C12" s="608"/>
      <c r="D12" s="608"/>
      <c r="E12" s="608"/>
      <c r="F12" s="608"/>
      <c r="G12" s="608"/>
      <c r="H12" s="608"/>
      <c r="I12" s="608"/>
      <c r="J12" s="608"/>
      <c r="K12" s="608"/>
      <c r="L12" s="585"/>
      <c r="M12" s="608"/>
      <c r="N12" s="551"/>
      <c r="O12" s="551"/>
      <c r="P12" s="551"/>
    </row>
    <row r="13" spans="1:16" s="596" customFormat="1" x14ac:dyDescent="0.2">
      <c r="A13" s="609" t="s">
        <v>173</v>
      </c>
      <c r="B13" s="608"/>
      <c r="C13" s="608"/>
      <c r="D13" s="608"/>
      <c r="E13" s="608"/>
      <c r="F13" s="608"/>
      <c r="G13" s="608"/>
      <c r="H13" s="608"/>
      <c r="I13" s="608"/>
      <c r="J13" s="608"/>
      <c r="K13" s="608"/>
      <c r="L13" s="585"/>
      <c r="M13" s="608"/>
      <c r="N13" s="551"/>
      <c r="O13" s="551"/>
      <c r="P13" s="551"/>
    </row>
    <row r="14" spans="1:16" s="596" customFormat="1" x14ac:dyDescent="0.2">
      <c r="A14" s="610" t="s">
        <v>148</v>
      </c>
      <c r="B14" s="611"/>
      <c r="C14" s="611"/>
      <c r="D14" s="611"/>
      <c r="E14" s="611"/>
      <c r="F14" s="611"/>
      <c r="G14" s="611"/>
      <c r="H14" s="611"/>
      <c r="I14" s="611"/>
      <c r="J14" s="611"/>
      <c r="K14" s="611"/>
      <c r="L14" s="611"/>
      <c r="M14" s="611"/>
      <c r="N14" s="612"/>
      <c r="O14" s="612"/>
      <c r="P14" s="612"/>
    </row>
    <row r="15" spans="1:16" s="596" customFormat="1" x14ac:dyDescent="0.2">
      <c r="A15" s="609"/>
      <c r="B15" s="585"/>
      <c r="C15" s="585"/>
      <c r="D15" s="585"/>
      <c r="E15" s="585"/>
      <c r="F15" s="585"/>
      <c r="G15" s="585"/>
      <c r="H15" s="585"/>
      <c r="I15" s="585"/>
      <c r="J15" s="585"/>
      <c r="K15" s="585"/>
      <c r="L15" s="585"/>
      <c r="M15" s="585"/>
      <c r="N15" s="551"/>
      <c r="O15" s="551"/>
      <c r="P15" s="551"/>
    </row>
    <row r="16" spans="1:16" s="596" customFormat="1" ht="14.25" x14ac:dyDescent="0.2">
      <c r="A16" s="613" t="s">
        <v>394</v>
      </c>
      <c r="B16" s="614"/>
      <c r="C16" s="614"/>
      <c r="D16" s="614"/>
      <c r="E16" s="614"/>
      <c r="F16" s="614"/>
      <c r="G16" s="614"/>
      <c r="H16" s="614"/>
      <c r="I16" s="614"/>
      <c r="J16" s="614"/>
      <c r="K16" s="614"/>
      <c r="L16" s="615"/>
      <c r="M16" s="614"/>
      <c r="N16" s="554"/>
      <c r="O16" s="554"/>
      <c r="P16" s="554"/>
    </row>
    <row r="17" spans="1:16" s="596" customFormat="1" x14ac:dyDescent="0.2">
      <c r="A17" s="616" t="s">
        <v>131</v>
      </c>
      <c r="B17" s="551">
        <v>-32188.92</v>
      </c>
      <c r="C17" s="551">
        <v>8656.02</v>
      </c>
      <c r="D17" s="551">
        <v>23639.71</v>
      </c>
      <c r="E17" s="551">
        <v>984.7299999999999</v>
      </c>
      <c r="F17" s="551">
        <v>985</v>
      </c>
      <c r="G17" s="551">
        <v>13812</v>
      </c>
      <c r="H17" s="551">
        <v>1710</v>
      </c>
      <c r="I17" s="551">
        <v>3915.6599999999994</v>
      </c>
      <c r="J17" s="551">
        <v>1704.53</v>
      </c>
      <c r="K17" s="551">
        <v>3771.9300000000003</v>
      </c>
      <c r="L17" s="551">
        <v>2564.1499999999992</v>
      </c>
      <c r="M17" s="551">
        <v>1978.57</v>
      </c>
      <c r="N17" s="551">
        <f>SUM(B17:M17)</f>
        <v>31533.379999999997</v>
      </c>
      <c r="O17" s="551"/>
      <c r="P17" s="551">
        <v>150000</v>
      </c>
    </row>
    <row r="18" spans="1:16" s="596" customFormat="1" x14ac:dyDescent="0.2">
      <c r="A18" s="616" t="s">
        <v>75</v>
      </c>
      <c r="B18" s="551">
        <v>0</v>
      </c>
      <c r="C18" s="551">
        <v>0</v>
      </c>
      <c r="D18" s="551">
        <v>0</v>
      </c>
      <c r="E18" s="551">
        <v>0</v>
      </c>
      <c r="F18" s="551">
        <v>0</v>
      </c>
      <c r="G18" s="551">
        <v>0</v>
      </c>
      <c r="H18" s="551">
        <v>0</v>
      </c>
      <c r="I18" s="551">
        <v>0</v>
      </c>
      <c r="J18" s="551">
        <v>0</v>
      </c>
      <c r="K18" s="551">
        <v>0</v>
      </c>
      <c r="L18" s="551">
        <v>0</v>
      </c>
      <c r="M18" s="551">
        <v>0</v>
      </c>
      <c r="N18" s="551">
        <f t="shared" ref="N18:N26" si="0">SUM(B18:M18)</f>
        <v>0</v>
      </c>
      <c r="O18" s="551"/>
      <c r="P18" s="551">
        <v>0</v>
      </c>
    </row>
    <row r="19" spans="1:16" s="596" customFormat="1" x14ac:dyDescent="0.2">
      <c r="A19" s="616" t="s">
        <v>73</v>
      </c>
      <c r="B19" s="551">
        <v>490.5</v>
      </c>
      <c r="C19" s="551">
        <v>0</v>
      </c>
      <c r="D19" s="551">
        <v>0</v>
      </c>
      <c r="E19" s="551">
        <v>0</v>
      </c>
      <c r="F19" s="551">
        <v>0</v>
      </c>
      <c r="G19" s="551">
        <v>4000</v>
      </c>
      <c r="H19" s="551">
        <v>0</v>
      </c>
      <c r="I19" s="551">
        <v>226.2</v>
      </c>
      <c r="J19" s="551">
        <v>5400</v>
      </c>
      <c r="K19" s="551">
        <v>1450</v>
      </c>
      <c r="L19" s="551">
        <v>0</v>
      </c>
      <c r="M19" s="551">
        <v>61859.41</v>
      </c>
      <c r="N19" s="551">
        <f t="shared" si="0"/>
        <v>73426.11</v>
      </c>
      <c r="O19" s="551"/>
      <c r="P19" s="551">
        <v>60000</v>
      </c>
    </row>
    <row r="20" spans="1:16" s="596" customFormat="1" x14ac:dyDescent="0.2">
      <c r="A20" s="616" t="s">
        <v>186</v>
      </c>
      <c r="B20" s="551">
        <v>-186.19</v>
      </c>
      <c r="C20" s="551">
        <v>0</v>
      </c>
      <c r="D20" s="551">
        <v>0</v>
      </c>
      <c r="E20" s="551">
        <v>0</v>
      </c>
      <c r="F20" s="551">
        <v>0</v>
      </c>
      <c r="G20" s="551">
        <v>0</v>
      </c>
      <c r="H20" s="551">
        <v>0</v>
      </c>
      <c r="I20" s="551">
        <v>0</v>
      </c>
      <c r="J20" s="551">
        <v>4477.87</v>
      </c>
      <c r="K20" s="551">
        <v>0</v>
      </c>
      <c r="L20" s="551">
        <v>0</v>
      </c>
      <c r="M20" s="551">
        <v>0</v>
      </c>
      <c r="N20" s="551">
        <f t="shared" si="0"/>
        <v>4291.68</v>
      </c>
      <c r="O20" s="551"/>
      <c r="P20" s="551">
        <v>25000</v>
      </c>
    </row>
    <row r="21" spans="1:16" s="596" customFormat="1" ht="14.25" x14ac:dyDescent="0.2">
      <c r="A21" s="616" t="s">
        <v>399</v>
      </c>
      <c r="B21" s="551">
        <v>1078.52</v>
      </c>
      <c r="C21" s="551">
        <v>1999.07</v>
      </c>
      <c r="D21" s="551">
        <v>1206.3</v>
      </c>
      <c r="E21" s="551">
        <v>0</v>
      </c>
      <c r="F21" s="551">
        <v>4279</v>
      </c>
      <c r="G21" s="551">
        <v>0</v>
      </c>
      <c r="H21" s="551">
        <v>2157</v>
      </c>
      <c r="I21" s="551">
        <v>340.71</v>
      </c>
      <c r="J21" s="551">
        <v>1869.9099999999999</v>
      </c>
      <c r="K21" s="551">
        <v>119.16</v>
      </c>
      <c r="L21" s="551">
        <v>853639.74000000046</v>
      </c>
      <c r="M21" s="652">
        <v>-587738.05999999994</v>
      </c>
      <c r="N21" s="551">
        <f t="shared" si="0"/>
        <v>278951.35000000056</v>
      </c>
      <c r="O21" s="551"/>
      <c r="P21" s="551">
        <v>400000</v>
      </c>
    </row>
    <row r="22" spans="1:16" s="596" customFormat="1" x14ac:dyDescent="0.2">
      <c r="A22" s="414" t="s">
        <v>235</v>
      </c>
      <c r="B22" s="551">
        <v>145.41999999999999</v>
      </c>
      <c r="C22" s="551">
        <v>-3018.49</v>
      </c>
      <c r="D22" s="551">
        <v>0</v>
      </c>
      <c r="E22" s="551">
        <v>213.4</v>
      </c>
      <c r="F22" s="551">
        <v>510</v>
      </c>
      <c r="G22" s="551">
        <v>9755</v>
      </c>
      <c r="H22" s="551">
        <v>3642</v>
      </c>
      <c r="I22" s="551">
        <v>1005.5</v>
      </c>
      <c r="J22" s="551">
        <v>3802</v>
      </c>
      <c r="K22" s="551">
        <v>37915.71</v>
      </c>
      <c r="L22" s="551">
        <v>152783.90999999995</v>
      </c>
      <c r="M22" s="551">
        <v>123653.03999999995</v>
      </c>
      <c r="N22" s="551">
        <f t="shared" si="0"/>
        <v>330407.48999999987</v>
      </c>
      <c r="O22" s="551"/>
      <c r="P22" s="551">
        <v>200000</v>
      </c>
    </row>
    <row r="23" spans="1:16" s="596" customFormat="1" x14ac:dyDescent="0.2">
      <c r="A23" s="617" t="s">
        <v>132</v>
      </c>
      <c r="B23" s="551">
        <v>0</v>
      </c>
      <c r="C23" s="551">
        <v>0</v>
      </c>
      <c r="D23" s="551">
        <v>0</v>
      </c>
      <c r="E23" s="551">
        <v>0</v>
      </c>
      <c r="F23" s="551">
        <v>0</v>
      </c>
      <c r="G23" s="551">
        <v>0</v>
      </c>
      <c r="H23" s="551">
        <v>0</v>
      </c>
      <c r="I23" s="551">
        <v>0</v>
      </c>
      <c r="J23" s="551">
        <v>0</v>
      </c>
      <c r="K23" s="551">
        <v>0</v>
      </c>
      <c r="L23" s="551">
        <v>0</v>
      </c>
      <c r="M23" s="551">
        <v>0</v>
      </c>
      <c r="N23" s="551">
        <f t="shared" si="0"/>
        <v>0</v>
      </c>
      <c r="O23" s="551"/>
      <c r="P23" s="551">
        <v>0</v>
      </c>
    </row>
    <row r="24" spans="1:16" s="596" customFormat="1" x14ac:dyDescent="0.2">
      <c r="A24" s="617" t="s">
        <v>406</v>
      </c>
      <c r="B24" s="551"/>
      <c r="C24" s="551"/>
      <c r="D24" s="551"/>
      <c r="E24" s="551"/>
      <c r="F24" s="551">
        <v>0</v>
      </c>
      <c r="G24" s="551">
        <v>0</v>
      </c>
      <c r="H24" s="551">
        <v>0</v>
      </c>
      <c r="I24" s="551">
        <v>0</v>
      </c>
      <c r="J24" s="551">
        <v>0</v>
      </c>
      <c r="K24" s="551">
        <v>0</v>
      </c>
      <c r="L24" s="551">
        <v>0</v>
      </c>
      <c r="M24" s="551">
        <v>524.63</v>
      </c>
      <c r="N24" s="551">
        <f t="shared" ref="N24" si="1">SUM(B24:M24)</f>
        <v>524.63</v>
      </c>
      <c r="O24" s="551"/>
      <c r="P24" s="551">
        <v>0</v>
      </c>
    </row>
    <row r="25" spans="1:16" s="596" customFormat="1" x14ac:dyDescent="0.2">
      <c r="A25" s="617" t="s">
        <v>149</v>
      </c>
      <c r="B25" s="551">
        <v>0</v>
      </c>
      <c r="C25" s="551">
        <v>0</v>
      </c>
      <c r="D25" s="551">
        <v>0</v>
      </c>
      <c r="E25" s="551">
        <v>0</v>
      </c>
      <c r="F25" s="551">
        <v>0</v>
      </c>
      <c r="G25" s="551">
        <v>0</v>
      </c>
      <c r="H25" s="551">
        <v>0</v>
      </c>
      <c r="I25" s="551">
        <v>0</v>
      </c>
      <c r="J25" s="551">
        <v>0</v>
      </c>
      <c r="K25" s="551">
        <v>0</v>
      </c>
      <c r="L25" s="551">
        <v>0</v>
      </c>
      <c r="M25" s="551">
        <v>0</v>
      </c>
      <c r="N25" s="551">
        <f t="shared" si="0"/>
        <v>0</v>
      </c>
      <c r="O25" s="551"/>
      <c r="P25" s="551">
        <v>0</v>
      </c>
    </row>
    <row r="26" spans="1:16" s="596" customFormat="1" x14ac:dyDescent="0.2">
      <c r="A26" s="617" t="s">
        <v>150</v>
      </c>
      <c r="B26" s="551">
        <v>26869</v>
      </c>
      <c r="C26" s="551">
        <v>48649</v>
      </c>
      <c r="D26" s="551">
        <v>49557</v>
      </c>
      <c r="E26" s="551">
        <v>76147.48</v>
      </c>
      <c r="F26" s="551">
        <f>14968+43998</f>
        <v>58966</v>
      </c>
      <c r="G26" s="551">
        <v>72941</v>
      </c>
      <c r="H26" s="551">
        <v>30441</v>
      </c>
      <c r="I26" s="551">
        <v>44738</v>
      </c>
      <c r="J26" s="551">
        <v>40594</v>
      </c>
      <c r="K26" s="551">
        <v>43421.84</v>
      </c>
      <c r="L26" s="551">
        <v>75227.42</v>
      </c>
      <c r="M26" s="551">
        <v>231211</v>
      </c>
      <c r="N26" s="551">
        <f t="shared" si="0"/>
        <v>798762.74</v>
      </c>
      <c r="O26" s="551"/>
      <c r="P26" s="551">
        <v>910715</v>
      </c>
    </row>
    <row r="27" spans="1:16" s="585" customFormat="1" x14ac:dyDescent="0.2">
      <c r="A27" s="618"/>
      <c r="B27" s="552"/>
      <c r="C27" s="552"/>
      <c r="D27" s="552"/>
      <c r="E27" s="552"/>
      <c r="F27" s="552"/>
      <c r="G27" s="552"/>
      <c r="H27" s="552"/>
      <c r="I27" s="552"/>
      <c r="J27" s="552"/>
      <c r="K27" s="552"/>
      <c r="L27" s="552"/>
      <c r="M27" s="552"/>
      <c r="N27" s="551"/>
      <c r="O27" s="552"/>
      <c r="P27" s="552"/>
    </row>
    <row r="28" spans="1:16" s="596" customFormat="1" ht="14.25" x14ac:dyDescent="0.2">
      <c r="A28" s="618" t="s">
        <v>323</v>
      </c>
      <c r="B28" s="551"/>
      <c r="C28" s="551"/>
      <c r="D28" s="551"/>
      <c r="E28" s="551"/>
      <c r="F28" s="551"/>
      <c r="G28" s="551"/>
      <c r="H28" s="551"/>
      <c r="I28" s="551"/>
      <c r="J28" s="551"/>
      <c r="K28" s="551"/>
      <c r="L28" s="551"/>
      <c r="M28" s="551"/>
      <c r="N28" s="551"/>
      <c r="O28" s="551"/>
      <c r="P28" s="551"/>
    </row>
    <row r="29" spans="1:16" s="596" customFormat="1" x14ac:dyDescent="0.2">
      <c r="A29" s="619" t="s">
        <v>133</v>
      </c>
      <c r="B29" s="551"/>
      <c r="C29" s="551"/>
      <c r="D29" s="551"/>
      <c r="E29" s="551"/>
      <c r="F29" s="551"/>
      <c r="G29" s="551"/>
      <c r="H29" s="551"/>
      <c r="I29" s="551"/>
      <c r="J29" s="551"/>
      <c r="K29" s="551"/>
      <c r="L29" s="551"/>
      <c r="M29" s="551"/>
      <c r="N29" s="551"/>
      <c r="O29" s="551"/>
      <c r="P29" s="551"/>
    </row>
    <row r="30" spans="1:16" s="596" customFormat="1" x14ac:dyDescent="0.2">
      <c r="A30" s="605" t="s">
        <v>119</v>
      </c>
      <c r="B30" s="551">
        <v>0</v>
      </c>
      <c r="C30" s="551">
        <v>0</v>
      </c>
      <c r="D30" s="551">
        <v>0</v>
      </c>
      <c r="E30" s="551">
        <v>0</v>
      </c>
      <c r="F30" s="551">
        <v>0</v>
      </c>
      <c r="G30" s="551">
        <v>0</v>
      </c>
      <c r="H30" s="551">
        <v>0</v>
      </c>
      <c r="I30" s="551">
        <v>0</v>
      </c>
      <c r="J30" s="551">
        <v>0</v>
      </c>
      <c r="K30" s="551">
        <v>0</v>
      </c>
      <c r="L30" s="551">
        <v>0</v>
      </c>
      <c r="M30" s="551">
        <v>0</v>
      </c>
      <c r="N30" s="551">
        <f>SUM(B30:M30)</f>
        <v>0</v>
      </c>
      <c r="O30" s="551"/>
      <c r="P30" s="551">
        <v>50000</v>
      </c>
    </row>
    <row r="31" spans="1:16" s="596" customFormat="1" x14ac:dyDescent="0.2">
      <c r="A31" s="605" t="s">
        <v>120</v>
      </c>
      <c r="B31" s="551">
        <v>0</v>
      </c>
      <c r="C31" s="551">
        <v>0</v>
      </c>
      <c r="D31" s="551">
        <v>0</v>
      </c>
      <c r="E31" s="551">
        <v>0</v>
      </c>
      <c r="F31" s="551">
        <v>0</v>
      </c>
      <c r="G31" s="551">
        <v>0</v>
      </c>
      <c r="H31" s="551">
        <v>0</v>
      </c>
      <c r="I31" s="551">
        <v>0</v>
      </c>
      <c r="J31" s="551">
        <v>0</v>
      </c>
      <c r="K31" s="551">
        <v>0</v>
      </c>
      <c r="L31" s="551">
        <v>0</v>
      </c>
      <c r="M31" s="551">
        <v>163.4</v>
      </c>
      <c r="N31" s="551">
        <f t="shared" ref="N31:N34" si="2">SUM(B31:M31)</f>
        <v>163.4</v>
      </c>
      <c r="O31" s="551"/>
      <c r="P31" s="551"/>
    </row>
    <row r="32" spans="1:16" s="596" customFormat="1" x14ac:dyDescent="0.2">
      <c r="A32" s="605" t="s">
        <v>123</v>
      </c>
      <c r="B32" s="551">
        <v>-347.74</v>
      </c>
      <c r="C32" s="551">
        <v>0</v>
      </c>
      <c r="D32" s="551">
        <v>0</v>
      </c>
      <c r="E32" s="551">
        <v>4332.25</v>
      </c>
      <c r="F32" s="551">
        <v>3273</v>
      </c>
      <c r="G32" s="551">
        <v>0</v>
      </c>
      <c r="H32" s="551">
        <v>0</v>
      </c>
      <c r="I32" s="551">
        <v>0</v>
      </c>
      <c r="J32" s="551">
        <v>0</v>
      </c>
      <c r="K32" s="551">
        <v>705.91</v>
      </c>
      <c r="L32" s="551">
        <v>959.67</v>
      </c>
      <c r="M32" s="551">
        <v>-235.31</v>
      </c>
      <c r="N32" s="551">
        <f t="shared" si="2"/>
        <v>8687.7800000000007</v>
      </c>
      <c r="O32" s="551"/>
      <c r="P32" s="551"/>
    </row>
    <row r="33" spans="1:121 16370:16370" s="596" customFormat="1" x14ac:dyDescent="0.2">
      <c r="A33" s="605" t="s">
        <v>121</v>
      </c>
      <c r="B33" s="551">
        <v>0</v>
      </c>
      <c r="C33" s="551">
        <v>0</v>
      </c>
      <c r="D33" s="551">
        <v>0</v>
      </c>
      <c r="E33" s="551">
        <v>0</v>
      </c>
      <c r="F33" s="551">
        <v>0</v>
      </c>
      <c r="G33" s="551">
        <v>0</v>
      </c>
      <c r="H33" s="551">
        <v>0</v>
      </c>
      <c r="I33" s="551">
        <v>0</v>
      </c>
      <c r="J33" s="551">
        <v>797</v>
      </c>
      <c r="K33" s="551">
        <v>1069</v>
      </c>
      <c r="L33" s="551">
        <v>0</v>
      </c>
      <c r="M33" s="551">
        <v>0</v>
      </c>
      <c r="N33" s="551">
        <f t="shared" si="2"/>
        <v>1866</v>
      </c>
      <c r="O33" s="551"/>
      <c r="P33" s="551"/>
    </row>
    <row r="34" spans="1:121 16370:16370" s="596" customFormat="1" x14ac:dyDescent="0.2">
      <c r="A34" s="605" t="s">
        <v>122</v>
      </c>
      <c r="B34" s="551">
        <v>1165.25</v>
      </c>
      <c r="C34" s="551">
        <v>558.35</v>
      </c>
      <c r="D34" s="551">
        <v>194</v>
      </c>
      <c r="E34" s="551">
        <v>4</v>
      </c>
      <c r="F34" s="551">
        <v>0</v>
      </c>
      <c r="G34" s="551">
        <v>0</v>
      </c>
      <c r="H34" s="551">
        <v>0</v>
      </c>
      <c r="I34" s="551">
        <v>0</v>
      </c>
      <c r="J34" s="551">
        <v>0</v>
      </c>
      <c r="K34" s="551">
        <v>0</v>
      </c>
      <c r="L34" s="551">
        <v>0</v>
      </c>
      <c r="M34" s="551">
        <v>0</v>
      </c>
      <c r="N34" s="551">
        <f t="shared" si="2"/>
        <v>1921.6</v>
      </c>
      <c r="O34" s="551"/>
      <c r="P34" s="551"/>
    </row>
    <row r="35" spans="1:121 16370:16370" s="621" customFormat="1" x14ac:dyDescent="0.2">
      <c r="A35" s="620" t="s">
        <v>124</v>
      </c>
      <c r="B35" s="553">
        <v>-2974.16</v>
      </c>
      <c r="C35" s="553">
        <v>56843.95</v>
      </c>
      <c r="D35" s="553">
        <v>74597.009999999995</v>
      </c>
      <c r="E35" s="553">
        <f>SUM(E17:E34)</f>
        <v>81681.86</v>
      </c>
      <c r="F35" s="553">
        <f t="shared" ref="F35:M35" si="3">SUM(F17:F34)</f>
        <v>68013</v>
      </c>
      <c r="G35" s="553">
        <f>SUM(G17:G34)</f>
        <v>100508</v>
      </c>
      <c r="H35" s="553">
        <f t="shared" si="3"/>
        <v>37950</v>
      </c>
      <c r="I35" s="553">
        <f t="shared" si="3"/>
        <v>50226.07</v>
      </c>
      <c r="J35" s="553">
        <f t="shared" si="3"/>
        <v>58645.31</v>
      </c>
      <c r="K35" s="553">
        <f t="shared" si="3"/>
        <v>88453.55</v>
      </c>
      <c r="L35" s="553">
        <f t="shared" si="3"/>
        <v>1085174.8900000004</v>
      </c>
      <c r="M35" s="553">
        <f t="shared" si="3"/>
        <v>-168583.32000000004</v>
      </c>
      <c r="N35" s="553">
        <f>SUM(N17:N34)</f>
        <v>1530536.1600000004</v>
      </c>
      <c r="O35" s="553"/>
      <c r="P35" s="553"/>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5"/>
      <c r="AW35" s="585"/>
      <c r="AX35" s="585"/>
      <c r="AY35" s="585"/>
      <c r="AZ35" s="585"/>
      <c r="BA35" s="585"/>
      <c r="BB35" s="585"/>
      <c r="BC35" s="585"/>
      <c r="BD35" s="585"/>
      <c r="BE35" s="585"/>
      <c r="BF35" s="585"/>
      <c r="BG35" s="585"/>
      <c r="BH35" s="585"/>
      <c r="BI35" s="585"/>
      <c r="BJ35" s="585"/>
      <c r="BK35" s="585"/>
      <c r="BL35" s="585"/>
      <c r="BM35" s="585"/>
      <c r="BN35" s="585"/>
      <c r="BO35" s="585"/>
      <c r="BP35" s="585"/>
      <c r="BQ35" s="585"/>
      <c r="BR35" s="585"/>
      <c r="BS35" s="585"/>
      <c r="BT35" s="585"/>
      <c r="BU35" s="585"/>
      <c r="BV35" s="585"/>
      <c r="BW35" s="585"/>
      <c r="BX35" s="585"/>
      <c r="BY35" s="585"/>
      <c r="BZ35" s="585"/>
      <c r="CA35" s="585"/>
      <c r="CB35" s="585"/>
      <c r="CC35" s="585"/>
      <c r="CD35" s="585"/>
      <c r="CE35" s="585"/>
      <c r="CF35" s="585"/>
      <c r="CG35" s="585"/>
      <c r="CH35" s="585"/>
      <c r="CI35" s="585"/>
      <c r="CJ35" s="585"/>
      <c r="CK35" s="585"/>
      <c r="CL35" s="585"/>
      <c r="CM35" s="585"/>
      <c r="CN35" s="585"/>
      <c r="CO35" s="585"/>
      <c r="CP35" s="585"/>
      <c r="CQ35" s="585"/>
      <c r="CR35" s="585"/>
      <c r="CS35" s="585"/>
      <c r="CT35" s="585"/>
      <c r="CU35" s="585"/>
      <c r="CV35" s="585"/>
      <c r="CW35" s="585"/>
      <c r="CX35" s="585"/>
      <c r="CY35" s="585"/>
      <c r="CZ35" s="585"/>
      <c r="DA35" s="585"/>
      <c r="DB35" s="585"/>
      <c r="DC35" s="585"/>
      <c r="DD35" s="585"/>
      <c r="DE35" s="585"/>
      <c r="DF35" s="585"/>
      <c r="DG35" s="585"/>
      <c r="DH35" s="585"/>
      <c r="DI35" s="585"/>
      <c r="DJ35" s="585"/>
      <c r="DK35" s="585"/>
      <c r="DL35" s="585"/>
      <c r="DM35" s="585"/>
      <c r="DN35" s="585"/>
      <c r="DO35" s="585"/>
      <c r="DP35" s="585"/>
      <c r="DQ35" s="585"/>
    </row>
    <row r="36" spans="1:121 16370:16370" x14ac:dyDescent="0.2">
      <c r="A36" s="596"/>
      <c r="B36" s="551"/>
      <c r="C36" s="551"/>
      <c r="D36" s="551"/>
      <c r="E36" s="551"/>
      <c r="F36" s="551"/>
      <c r="G36" s="551"/>
      <c r="H36" s="551"/>
      <c r="I36" s="551"/>
      <c r="J36" s="551"/>
      <c r="K36" s="551"/>
      <c r="L36" s="551"/>
      <c r="M36" s="551"/>
      <c r="N36" s="551"/>
      <c r="O36" s="551"/>
      <c r="P36" s="551"/>
      <c r="XEP36" s="596"/>
    </row>
    <row r="37" spans="1:121 16370:16370" x14ac:dyDescent="0.2">
      <c r="A37" s="622" t="s">
        <v>125</v>
      </c>
      <c r="B37" s="554"/>
      <c r="C37" s="554"/>
      <c r="D37" s="554"/>
      <c r="E37" s="554"/>
      <c r="F37" s="554"/>
      <c r="G37" s="554"/>
      <c r="H37" s="554"/>
      <c r="I37" s="554"/>
      <c r="J37" s="554"/>
      <c r="K37" s="554"/>
      <c r="L37" s="554"/>
      <c r="M37" s="554"/>
      <c r="N37" s="554"/>
      <c r="O37" s="551"/>
      <c r="P37" s="554"/>
    </row>
    <row r="38" spans="1:121 16370:16370" x14ac:dyDescent="0.2">
      <c r="A38" s="616" t="s">
        <v>119</v>
      </c>
      <c r="B38" s="551">
        <v>0</v>
      </c>
      <c r="C38" s="551">
        <v>0</v>
      </c>
      <c r="D38" s="551">
        <v>0</v>
      </c>
      <c r="E38" s="551">
        <v>0</v>
      </c>
      <c r="F38" s="551">
        <v>0</v>
      </c>
      <c r="G38" s="551">
        <v>0</v>
      </c>
      <c r="H38" s="551">
        <v>0</v>
      </c>
      <c r="I38" s="551">
        <v>0</v>
      </c>
      <c r="J38" s="551">
        <v>0</v>
      </c>
      <c r="K38" s="551">
        <v>0</v>
      </c>
      <c r="L38" s="551">
        <v>0</v>
      </c>
      <c r="M38" s="551">
        <v>0</v>
      </c>
      <c r="N38" s="551">
        <f>SUM(B38:M38)</f>
        <v>0</v>
      </c>
      <c r="O38" s="551"/>
      <c r="P38" s="551"/>
    </row>
    <row r="39" spans="1:121 16370:16370" x14ac:dyDescent="0.2">
      <c r="A39" s="605" t="s">
        <v>120</v>
      </c>
      <c r="B39" s="551">
        <v>6262.11</v>
      </c>
      <c r="C39" s="551">
        <v>230.71</v>
      </c>
      <c r="D39" s="551">
        <v>101</v>
      </c>
      <c r="E39" s="551">
        <v>213.4</v>
      </c>
      <c r="F39" s="551">
        <v>1033</v>
      </c>
      <c r="G39" s="551">
        <v>2315</v>
      </c>
      <c r="H39" s="551">
        <v>4552</v>
      </c>
      <c r="I39" s="551">
        <v>1427.9099999999999</v>
      </c>
      <c r="J39" s="551">
        <v>5395.27</v>
      </c>
      <c r="K39" s="551">
        <v>119.16</v>
      </c>
      <c r="L39" s="551">
        <v>2290.5</v>
      </c>
      <c r="M39" s="551">
        <v>14456.17</v>
      </c>
      <c r="N39" s="551">
        <f t="shared" ref="N39:N42" si="4">SUM(B39:M39)</f>
        <v>38396.230000000003</v>
      </c>
      <c r="O39" s="551"/>
      <c r="P39" s="551"/>
    </row>
    <row r="40" spans="1:121 16370:16370" s="596" customFormat="1" ht="14.25" x14ac:dyDescent="0.2">
      <c r="A40" s="605" t="s">
        <v>400</v>
      </c>
      <c r="B40" s="551">
        <v>27862.75</v>
      </c>
      <c r="C40" s="551">
        <v>29599.19</v>
      </c>
      <c r="D40" s="551">
        <v>34635</v>
      </c>
      <c r="E40" s="551">
        <v>32467.969999999998</v>
      </c>
      <c r="F40" s="551">
        <v>44156</v>
      </c>
      <c r="G40" s="551">
        <v>41081</v>
      </c>
      <c r="H40" s="551">
        <v>19902</v>
      </c>
      <c r="I40" s="551">
        <v>39620.229999999996</v>
      </c>
      <c r="J40" s="551">
        <v>34709.449999999983</v>
      </c>
      <c r="K40" s="551">
        <v>37825.680000000008</v>
      </c>
      <c r="L40" s="551">
        <v>837019.96</v>
      </c>
      <c r="M40" s="652">
        <v>-578196.27</v>
      </c>
      <c r="N40" s="551">
        <f t="shared" si="4"/>
        <v>600682.96</v>
      </c>
      <c r="O40" s="587"/>
      <c r="P40" s="587"/>
    </row>
    <row r="41" spans="1:121 16370:16370" s="596" customFormat="1" x14ac:dyDescent="0.2">
      <c r="A41" s="605" t="s">
        <v>121</v>
      </c>
      <c r="B41" s="551">
        <v>-40921</v>
      </c>
      <c r="C41" s="551">
        <v>16189.85</v>
      </c>
      <c r="D41" s="551">
        <v>23771</v>
      </c>
      <c r="E41" s="551">
        <v>10980</v>
      </c>
      <c r="F41" s="551">
        <v>12181</v>
      </c>
      <c r="G41" s="551">
        <v>45025</v>
      </c>
      <c r="H41" s="551">
        <v>7339</v>
      </c>
      <c r="I41" s="551">
        <v>2555</v>
      </c>
      <c r="J41" s="551">
        <v>12735.42</v>
      </c>
      <c r="K41" s="551">
        <v>4525.0599999999995</v>
      </c>
      <c r="L41" s="551">
        <v>40706.879999999997</v>
      </c>
      <c r="M41" s="551">
        <v>270302.92</v>
      </c>
      <c r="N41" s="551">
        <f t="shared" si="4"/>
        <v>405390.13</v>
      </c>
      <c r="O41" s="587"/>
      <c r="P41" s="587"/>
    </row>
    <row r="42" spans="1:121 16370:16370" s="596" customFormat="1" x14ac:dyDescent="0.2">
      <c r="A42" s="617" t="s">
        <v>122</v>
      </c>
      <c r="B42" s="551">
        <v>3822.49</v>
      </c>
      <c r="C42" s="551">
        <v>10823.69</v>
      </c>
      <c r="D42" s="551">
        <v>16092</v>
      </c>
      <c r="E42" s="551">
        <v>38020.479999999996</v>
      </c>
      <c r="F42" s="551">
        <v>10645</v>
      </c>
      <c r="G42" s="551">
        <v>12088</v>
      </c>
      <c r="H42" s="551">
        <v>6157</v>
      </c>
      <c r="I42" s="551">
        <v>6623.0700000000006</v>
      </c>
      <c r="J42" s="551">
        <v>5805.66</v>
      </c>
      <c r="K42" s="551">
        <v>45983.65</v>
      </c>
      <c r="L42" s="551">
        <v>205157.55</v>
      </c>
      <c r="M42" s="551">
        <v>124854.07999999999</v>
      </c>
      <c r="N42" s="551">
        <f t="shared" si="4"/>
        <v>486072.66999999993</v>
      </c>
      <c r="O42" s="587"/>
      <c r="P42" s="587"/>
    </row>
    <row r="43" spans="1:121 16370:16370" s="596" customFormat="1" x14ac:dyDescent="0.2">
      <c r="A43" s="623" t="s">
        <v>126</v>
      </c>
      <c r="B43" s="555">
        <v>-2973.6499999999996</v>
      </c>
      <c r="C43" s="555">
        <v>56843.44</v>
      </c>
      <c r="D43" s="555">
        <v>74599</v>
      </c>
      <c r="E43" s="555">
        <f>SUM(E38:E42)</f>
        <v>81681.849999999991</v>
      </c>
      <c r="F43" s="555">
        <f>SUM(F38:F42)</f>
        <v>68015</v>
      </c>
      <c r="G43" s="555">
        <f>SUM(G38:G42)</f>
        <v>100509</v>
      </c>
      <c r="H43" s="555">
        <f>SUM(H38:H42)</f>
        <v>37950</v>
      </c>
      <c r="I43" s="555">
        <f t="shared" ref="I43:M43" si="5">SUM(I38:I42)</f>
        <v>50226.21</v>
      </c>
      <c r="J43" s="555">
        <f t="shared" si="5"/>
        <v>58645.799999999988</v>
      </c>
      <c r="K43" s="555">
        <f t="shared" si="5"/>
        <v>88453.550000000017</v>
      </c>
      <c r="L43" s="555">
        <f t="shared" si="5"/>
        <v>1085174.8899999999</v>
      </c>
      <c r="M43" s="555">
        <f t="shared" si="5"/>
        <v>-168583.1</v>
      </c>
      <c r="N43" s="553">
        <f>SUM(N38:N42)</f>
        <v>1530541.9899999998</v>
      </c>
      <c r="O43" s="624"/>
      <c r="P43" s="624"/>
    </row>
    <row r="44" spans="1:121 16370:16370" x14ac:dyDescent="0.2">
      <c r="A44" s="625"/>
      <c r="B44" s="556"/>
      <c r="C44" s="556"/>
      <c r="D44" s="556"/>
      <c r="E44" s="556"/>
      <c r="F44" s="556"/>
      <c r="G44" s="556"/>
      <c r="H44" s="556"/>
      <c r="I44" s="556"/>
      <c r="J44" s="556"/>
      <c r="K44" s="556"/>
      <c r="L44" s="556"/>
      <c r="M44" s="556"/>
      <c r="N44" s="556"/>
      <c r="O44" s="626"/>
      <c r="P44" s="556"/>
    </row>
    <row r="45" spans="1:121 16370:16370" x14ac:dyDescent="0.2">
      <c r="A45" s="622" t="s">
        <v>127</v>
      </c>
      <c r="B45" s="554"/>
      <c r="C45" s="554"/>
      <c r="D45" s="554"/>
      <c r="E45" s="554"/>
      <c r="F45" s="554"/>
      <c r="G45" s="554"/>
      <c r="H45" s="554"/>
      <c r="I45" s="554"/>
      <c r="J45" s="554"/>
      <c r="K45" s="554"/>
      <c r="L45" s="554"/>
      <c r="M45" s="554"/>
      <c r="N45" s="554"/>
      <c r="O45" s="551"/>
      <c r="P45" s="554"/>
    </row>
    <row r="46" spans="1:121 16370:16370" s="596" customFormat="1" x14ac:dyDescent="0.2">
      <c r="A46" s="605" t="s">
        <v>141</v>
      </c>
      <c r="B46" s="551">
        <v>0</v>
      </c>
      <c r="C46" s="551">
        <v>0</v>
      </c>
      <c r="D46" s="551">
        <v>0</v>
      </c>
      <c r="E46" s="551">
        <v>0</v>
      </c>
      <c r="F46" s="551">
        <v>0</v>
      </c>
      <c r="G46" s="551">
        <v>0</v>
      </c>
      <c r="H46" s="551">
        <v>0</v>
      </c>
      <c r="I46" s="551">
        <v>0</v>
      </c>
      <c r="J46" s="551">
        <v>0</v>
      </c>
      <c r="K46" s="551">
        <v>0</v>
      </c>
      <c r="L46" s="551">
        <v>0</v>
      </c>
      <c r="M46" s="551">
        <v>0</v>
      </c>
      <c r="N46" s="551">
        <f t="shared" ref="N46:N49" si="6">SUM(B46:M46)</f>
        <v>0</v>
      </c>
      <c r="O46" s="551"/>
      <c r="P46" s="551"/>
    </row>
    <row r="47" spans="1:121 16370:16370" s="596" customFormat="1" ht="14.25" x14ac:dyDescent="0.2">
      <c r="A47" s="616" t="s">
        <v>401</v>
      </c>
      <c r="B47" s="551">
        <v>14999.49</v>
      </c>
      <c r="C47" s="551">
        <v>13854.3</v>
      </c>
      <c r="D47" s="551">
        <v>15165</v>
      </c>
      <c r="E47" s="551">
        <v>29489.479999999996</v>
      </c>
      <c r="F47" s="551">
        <v>26278</v>
      </c>
      <c r="G47" s="551">
        <v>30003</v>
      </c>
      <c r="H47" s="551">
        <v>11463</v>
      </c>
      <c r="I47" s="551">
        <v>13379.98</v>
      </c>
      <c r="J47" s="551">
        <v>18061.769999999993</v>
      </c>
      <c r="K47" s="551">
        <v>13219.510000000002</v>
      </c>
      <c r="L47" s="551">
        <v>873209.62000000046</v>
      </c>
      <c r="M47" s="652">
        <v>-433235.31</v>
      </c>
      <c r="N47" s="551">
        <f t="shared" si="6"/>
        <v>625887.84000000032</v>
      </c>
      <c r="O47" s="551"/>
      <c r="P47" s="551"/>
    </row>
    <row r="48" spans="1:121 16370:16370" s="596" customFormat="1" ht="14.25" customHeight="1" x14ac:dyDescent="0.2">
      <c r="A48" s="605" t="s">
        <v>128</v>
      </c>
      <c r="B48" s="551">
        <v>13503.24</v>
      </c>
      <c r="C48" s="551">
        <v>10346.02</v>
      </c>
      <c r="D48" s="551">
        <v>13959</v>
      </c>
      <c r="E48" s="551">
        <v>29596.229999999996</v>
      </c>
      <c r="F48" s="551">
        <v>22255</v>
      </c>
      <c r="G48" s="551">
        <v>30880</v>
      </c>
      <c r="H48" s="551">
        <v>11127</v>
      </c>
      <c r="I48" s="551">
        <v>13315.9</v>
      </c>
      <c r="J48" s="551">
        <v>12692.889999999998</v>
      </c>
      <c r="K48" s="551">
        <v>30608.239999999998</v>
      </c>
      <c r="L48" s="551">
        <v>95961.839999999982</v>
      </c>
      <c r="M48" s="551">
        <v>154994.54</v>
      </c>
      <c r="N48" s="551">
        <f t="shared" si="6"/>
        <v>439239.89999999991</v>
      </c>
      <c r="O48" s="551"/>
      <c r="P48" s="551"/>
    </row>
    <row r="49" spans="1:16" s="596" customFormat="1" x14ac:dyDescent="0.2">
      <c r="A49" s="605" t="s">
        <v>129</v>
      </c>
      <c r="B49" s="551">
        <v>-31476.38</v>
      </c>
      <c r="C49" s="551">
        <v>32643.119999999999</v>
      </c>
      <c r="D49" s="551">
        <v>45474</v>
      </c>
      <c r="E49" s="551">
        <v>22596.140000000007</v>
      </c>
      <c r="F49" s="551">
        <v>19482</v>
      </c>
      <c r="G49" s="551">
        <v>39625</v>
      </c>
      <c r="H49" s="551">
        <v>15360</v>
      </c>
      <c r="I49" s="551">
        <v>23530.329999999998</v>
      </c>
      <c r="J49" s="551">
        <v>27891.139999999985</v>
      </c>
      <c r="K49" s="551">
        <v>44625.8</v>
      </c>
      <c r="L49" s="551">
        <v>116003.42999999996</v>
      </c>
      <c r="M49" s="551">
        <v>109657.66999999998</v>
      </c>
      <c r="N49" s="551">
        <f t="shared" si="6"/>
        <v>465412.24999999994</v>
      </c>
      <c r="O49" s="587"/>
      <c r="P49" s="587"/>
    </row>
    <row r="50" spans="1:16" s="596" customFormat="1" x14ac:dyDescent="0.2">
      <c r="A50" s="623" t="s">
        <v>130</v>
      </c>
      <c r="B50" s="555">
        <v>-2973.6500000000015</v>
      </c>
      <c r="C50" s="555">
        <v>56843.44</v>
      </c>
      <c r="D50" s="555">
        <v>74598</v>
      </c>
      <c r="E50" s="555">
        <f>SUM(E46:E49)</f>
        <v>81681.850000000006</v>
      </c>
      <c r="F50" s="555">
        <f>SUM(F46:F49)</f>
        <v>68015</v>
      </c>
      <c r="G50" s="555">
        <f>SUM(G46:G49)</f>
        <v>100508</v>
      </c>
      <c r="H50" s="555">
        <f>SUM(H46:H49)</f>
        <v>37950</v>
      </c>
      <c r="I50" s="555">
        <f t="shared" ref="I50:M50" si="7">SUM(I46:I49)</f>
        <v>50226.209999999992</v>
      </c>
      <c r="J50" s="555">
        <f t="shared" si="7"/>
        <v>58645.799999999974</v>
      </c>
      <c r="K50" s="555">
        <f t="shared" si="7"/>
        <v>88453.55</v>
      </c>
      <c r="L50" s="555">
        <f t="shared" si="7"/>
        <v>1085174.8900000004</v>
      </c>
      <c r="M50" s="555">
        <f t="shared" si="7"/>
        <v>-168583.10000000003</v>
      </c>
      <c r="N50" s="555">
        <f>SUM(N46:N49)</f>
        <v>1530539.9900000002</v>
      </c>
      <c r="O50" s="555">
        <v>0</v>
      </c>
      <c r="P50" s="624"/>
    </row>
    <row r="51" spans="1:16" s="596" customFormat="1" x14ac:dyDescent="0.2">
      <c r="A51" s="650"/>
      <c r="B51" s="651"/>
      <c r="C51" s="651"/>
      <c r="D51" s="651"/>
      <c r="E51" s="651"/>
      <c r="F51" s="651"/>
      <c r="G51" s="651"/>
      <c r="H51" s="651"/>
      <c r="I51" s="651"/>
      <c r="J51" s="651"/>
      <c r="K51" s="651"/>
      <c r="L51" s="651"/>
      <c r="M51" s="651"/>
      <c r="N51" s="651"/>
      <c r="O51" s="651"/>
      <c r="P51" s="626"/>
    </row>
    <row r="52" spans="1:16" x14ac:dyDescent="0.2">
      <c r="A52" s="627" t="s">
        <v>24</v>
      </c>
      <c r="B52" s="552"/>
      <c r="C52" s="552"/>
      <c r="D52" s="552"/>
      <c r="E52" s="552"/>
      <c r="F52" s="552"/>
      <c r="G52" s="552"/>
      <c r="H52" s="552"/>
      <c r="I52" s="552"/>
      <c r="J52" s="552"/>
      <c r="K52" s="552"/>
      <c r="L52" s="552"/>
      <c r="M52" s="552"/>
      <c r="N52" s="552"/>
      <c r="O52" s="552"/>
      <c r="P52" s="552"/>
    </row>
    <row r="53" spans="1:16" ht="14.25" x14ac:dyDescent="0.2">
      <c r="A53" s="628" t="s">
        <v>392</v>
      </c>
      <c r="B53" s="628"/>
      <c r="C53" s="628"/>
      <c r="D53" s="628"/>
      <c r="N53" s="551"/>
      <c r="O53" s="551"/>
      <c r="P53" s="551"/>
    </row>
    <row r="54" spans="1:16" s="585" customFormat="1" ht="14.25" x14ac:dyDescent="0.2">
      <c r="A54" s="629" t="s">
        <v>393</v>
      </c>
      <c r="B54" s="628"/>
      <c r="C54" s="628"/>
      <c r="D54" s="628"/>
      <c r="E54" s="551"/>
      <c r="F54" s="551"/>
      <c r="G54" s="551"/>
      <c r="H54" s="551"/>
      <c r="I54" s="551"/>
      <c r="J54" s="551"/>
      <c r="K54" s="551"/>
      <c r="L54" s="551"/>
      <c r="M54" s="551"/>
      <c r="N54" s="551"/>
      <c r="O54" s="551"/>
      <c r="P54" s="551"/>
    </row>
    <row r="55" spans="1:16" ht="14.25" x14ac:dyDescent="0.2">
      <c r="A55" s="653" t="s">
        <v>404</v>
      </c>
      <c r="B55" s="654"/>
      <c r="C55" s="628"/>
      <c r="D55" s="628"/>
      <c r="E55" s="551"/>
      <c r="F55" s="551"/>
      <c r="G55" s="551"/>
      <c r="H55" s="551"/>
      <c r="I55" s="551"/>
      <c r="J55" s="551"/>
      <c r="K55" s="551"/>
      <c r="L55" s="551"/>
      <c r="M55" s="551"/>
      <c r="N55" s="551"/>
      <c r="O55" s="551"/>
      <c r="P55" s="551"/>
    </row>
    <row r="56" spans="1:16" ht="14.25" x14ac:dyDescent="0.2">
      <c r="A56" s="589" t="s">
        <v>405</v>
      </c>
      <c r="B56" s="589"/>
      <c r="C56" s="589"/>
      <c r="E56" s="630"/>
      <c r="F56" s="630"/>
      <c r="G56" s="630"/>
      <c r="H56" s="630"/>
      <c r="I56" s="630"/>
      <c r="J56" s="630"/>
      <c r="K56" s="630"/>
      <c r="L56" s="630"/>
      <c r="M56" s="630"/>
      <c r="N56" s="630"/>
    </row>
    <row r="57" spans="1:16" ht="14.25" x14ac:dyDescent="0.2">
      <c r="A57" s="589" t="s">
        <v>403</v>
      </c>
      <c r="B57" s="655"/>
      <c r="C57" s="655"/>
      <c r="D57" s="630"/>
      <c r="E57" s="630"/>
      <c r="F57" s="630"/>
      <c r="G57" s="630"/>
      <c r="H57" s="630"/>
      <c r="I57" s="630"/>
      <c r="J57" s="630"/>
      <c r="K57" s="630"/>
      <c r="L57" s="630"/>
      <c r="M57" s="630"/>
      <c r="N57" s="630"/>
    </row>
    <row r="58" spans="1:16" x14ac:dyDescent="0.2">
      <c r="A58" s="585"/>
      <c r="B58" s="630"/>
      <c r="C58" s="630"/>
      <c r="D58" s="630"/>
      <c r="E58" s="630"/>
      <c r="F58" s="630"/>
      <c r="G58" s="630"/>
      <c r="H58" s="630"/>
      <c r="I58" s="630"/>
      <c r="J58" s="630"/>
      <c r="K58" s="630"/>
      <c r="L58" s="630"/>
      <c r="M58" s="630"/>
      <c r="N58" s="630"/>
    </row>
    <row r="59" spans="1:16" x14ac:dyDescent="0.2">
      <c r="A59" s="585"/>
      <c r="B59" s="585"/>
      <c r="C59" s="585"/>
      <c r="D59" s="631"/>
      <c r="E59" s="360"/>
      <c r="F59" s="551"/>
      <c r="G59" s="585"/>
      <c r="H59" s="585"/>
      <c r="I59" s="585"/>
      <c r="J59" s="585"/>
      <c r="K59" s="585"/>
      <c r="M59" s="585"/>
    </row>
    <row r="60" spans="1:16" ht="14.25" x14ac:dyDescent="0.2">
      <c r="A60" s="680" t="s">
        <v>239</v>
      </c>
      <c r="B60" s="681"/>
      <c r="C60" s="681"/>
      <c r="D60" s="681"/>
      <c r="E60" s="360"/>
      <c r="F60" s="551"/>
      <c r="G60" s="585"/>
      <c r="H60" s="585"/>
      <c r="I60" s="585"/>
      <c r="J60" s="585"/>
      <c r="K60" s="585"/>
      <c r="M60" s="585"/>
    </row>
    <row r="61" spans="1:16" x14ac:dyDescent="0.2">
      <c r="A61" s="585"/>
      <c r="B61" s="585"/>
      <c r="C61" s="585"/>
      <c r="D61" s="585"/>
      <c r="E61" s="360"/>
      <c r="F61" s="585"/>
      <c r="G61" s="585"/>
      <c r="H61" s="585"/>
      <c r="I61" s="585"/>
      <c r="J61" s="585"/>
      <c r="K61" s="585"/>
      <c r="M61" s="585"/>
    </row>
    <row r="62" spans="1:16" x14ac:dyDescent="0.2">
      <c r="B62" s="585"/>
      <c r="C62" s="585"/>
      <c r="D62" s="551"/>
      <c r="E62" s="360"/>
      <c r="F62" s="551"/>
      <c r="G62" s="585"/>
      <c r="H62" s="585"/>
      <c r="I62" s="585"/>
      <c r="J62" s="585"/>
      <c r="K62" s="585"/>
      <c r="M62" s="585"/>
    </row>
    <row r="63" spans="1:16" x14ac:dyDescent="0.2">
      <c r="B63" s="585"/>
      <c r="C63" s="585"/>
      <c r="D63" s="551"/>
      <c r="E63" s="360"/>
      <c r="F63" s="551"/>
      <c r="G63" s="585"/>
      <c r="H63" s="585"/>
      <c r="I63" s="585"/>
      <c r="J63" s="585"/>
      <c r="K63" s="585"/>
      <c r="M63" s="585"/>
    </row>
    <row r="64" spans="1:16" x14ac:dyDescent="0.2">
      <c r="D64" s="632"/>
      <c r="E64" s="361"/>
      <c r="F64" s="632"/>
    </row>
    <row r="65" spans="4:6" x14ac:dyDescent="0.2">
      <c r="D65" s="632"/>
      <c r="E65" s="361"/>
      <c r="F65" s="632"/>
    </row>
    <row r="66" spans="4:6" x14ac:dyDescent="0.2">
      <c r="D66" s="632"/>
      <c r="E66" s="361"/>
      <c r="F66" s="632"/>
    </row>
    <row r="67" spans="4:6" x14ac:dyDescent="0.2">
      <c r="E67" s="633"/>
      <c r="F67" s="632"/>
    </row>
  </sheetData>
  <mergeCells count="3">
    <mergeCell ref="N6:N7"/>
    <mergeCell ref="P6:P7"/>
    <mergeCell ref="A60:D60"/>
  </mergeCells>
  <printOptions horizontalCentered="1"/>
  <pageMargins left="0" right="0" top="0.55000000000000004" bottom="0.17" header="0.3" footer="0.15"/>
  <pageSetup paperSize="17" scale="73" orientation="landscape" cellComments="atEnd" r:id="rId1"/>
  <headerFooter alignWithMargins="0">
    <oddHeader xml:space="preserve">&amp;C&amp;"Arial,Bold"
</oddHeader>
    <oddFooter>&amp;Rpage 8 of 12
&amp;A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A81A7C3B71904D9DF67DA4ADCDEDDE" ma:contentTypeVersion="3" ma:contentTypeDescription="Create a new document." ma:contentTypeScope="" ma:versionID="ac2d340e4edad36afa7d49d55c793570">
  <xsd:schema xmlns:xsd="http://www.w3.org/2001/XMLSchema" xmlns:xs="http://www.w3.org/2001/XMLSchema" xmlns:p="http://schemas.microsoft.com/office/2006/metadata/properties" targetNamespace="http://schemas.microsoft.com/office/2006/metadata/properties" ma:root="true" ma:fieldsID="e31a2eb714f8f18ab3e073234d663f1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9ECE1D-ADC2-43AA-A61E-5C61F69CE9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3.xml><?xml version="1.0" encoding="utf-8"?>
<ds:datastoreItem xmlns:ds="http://schemas.openxmlformats.org/officeDocument/2006/customXml" ds:itemID="{5B9CE5A5-034A-44C5-96B1-1FD952A1C468}">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Program MW </vt:lpstr>
      <vt:lpstr>Ex ante LI &amp; Eligibility Stats</vt:lpstr>
      <vt:lpstr>Ex post LI &amp; Eligibility Stats</vt:lpstr>
      <vt:lpstr>TA-TI Distribution@</vt:lpstr>
      <vt:lpstr>Auto DR (TI)</vt:lpstr>
      <vt:lpstr>DRP Expenditures</vt:lpstr>
      <vt:lpstr>2016 DRP Carryover Expenditures</vt:lpstr>
      <vt:lpstr>Fund Shift Log</vt:lpstr>
      <vt:lpstr>Marketing</vt:lpstr>
      <vt:lpstr>Event Summary</vt:lpstr>
      <vt:lpstr>SDGE Costs - AMDRMA Balance</vt:lpstr>
      <vt:lpstr>SDGE Costs -GRC </vt:lpstr>
      <vt:lpstr>SDGE Costs -DPDRMA</vt:lpstr>
      <vt:lpstr>'2016 DRP Carryover Expenditures'!Print_Area</vt:lpstr>
      <vt:lpstr>'Auto DR (TI)'!Print_Area</vt:lpstr>
      <vt:lpstr>'DRP Expenditures'!Print_Area</vt:lpstr>
      <vt:lpstr>'Event Summary'!Print_Area</vt:lpstr>
      <vt:lpstr>'Ex ante LI &amp; Eligibility Stats'!Print_Area</vt:lpstr>
      <vt:lpstr>'Ex post LI &amp; Eligibility Stats'!Print_Area</vt:lpstr>
      <vt:lpstr>'Fund Shift Log'!Print_Area</vt:lpstr>
      <vt:lpstr>Marketing!Print_Area</vt:lpstr>
      <vt:lpstr>'Program MW '!Print_Area</vt:lpstr>
      <vt:lpstr>'SDGE Costs - AMDRMA Balance'!Print_Area</vt:lpstr>
      <vt:lpstr>'SDGE Costs -DPDRMA'!Print_Area</vt:lpstr>
      <vt:lpstr>'SDGE Costs -GRC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Josh Bode2</dc:creator>
  <cp:lastModifiedBy>Valdivieso, Guillermo</cp:lastModifiedBy>
  <cp:lastPrinted>2018-01-11T19:50:43Z</cp:lastPrinted>
  <dcterms:created xsi:type="dcterms:W3CDTF">2013-01-03T17:03:43Z</dcterms:created>
  <dcterms:modified xsi:type="dcterms:W3CDTF">2018-01-22T19:31:42Z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0x010100C8A81A7C3B71904D9DF67DA4ADCDEDDE</vt:lpwstr>
  </property>
  <property fmtid="{D5CDD505-2E9C-101B-9397-08002B2CF9AE}" pid="3" name="BExAnalyzer_OldName">
    <vt:lpwstr>(DRAFT) Feb 2017 CPUC Monthly DR Report.xlsx</vt:lpwstr>
  </property>
</Properties>
</file>