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
    </mc:Choice>
  </mc:AlternateContent>
  <bookViews>
    <workbookView xWindow="0" yWindow="0" windowWidth="15600" windowHeight="9600" tabRatio="873"/>
  </bookViews>
  <sheets>
    <sheet name="Program MW " sheetId="33" r:id="rId1"/>
    <sheet name="Ex ante LI &amp; Eligibility Stats" sheetId="34" r:id="rId2"/>
    <sheet name="Ex post LI &amp; Eligibility Stats" sheetId="35" r:id="rId3"/>
    <sheet name="TA-TI Distribution@" sheetId="36" state="hidden" r:id="rId4"/>
    <sheet name="Auto DR (TI)" sheetId="131" r:id="rId5"/>
    <sheet name="DRP Expenditures" sheetId="117" r:id="rId6"/>
    <sheet name="2016 DRP Carryover Expenditures" sheetId="135" r:id="rId7"/>
    <sheet name="Fund Shift Log" sheetId="29" r:id="rId8"/>
    <sheet name="Marketing" sheetId="134"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DAT1" localSheetId="5">#REF!</definedName>
    <definedName name="_DAT1" localSheetId="8">#REF!</definedName>
    <definedName name="_DAT1" localSheetId="10">#REF!</definedName>
    <definedName name="_DAT1" localSheetId="12">#REF!</definedName>
    <definedName name="_DAT1">#REF!</definedName>
    <definedName name="_DAT10" localSheetId="5">#REF!</definedName>
    <definedName name="_DAT10" localSheetId="8">#REF!</definedName>
    <definedName name="_DAT10" localSheetId="12">#REF!</definedName>
    <definedName name="_DAT10">#REF!</definedName>
    <definedName name="_DAT11" localSheetId="5">#REF!</definedName>
    <definedName name="_DAT11" localSheetId="8">#REF!</definedName>
    <definedName name="_DAT11" localSheetId="12">#REF!</definedName>
    <definedName name="_DAT11">#REF!</definedName>
    <definedName name="_DAT12" localSheetId="5">#REF!</definedName>
    <definedName name="_DAT12" localSheetId="12">#REF!</definedName>
    <definedName name="_DAT12">#REF!</definedName>
    <definedName name="_DAT13" localSheetId="5">#REF!</definedName>
    <definedName name="_DAT13" localSheetId="12">#REF!</definedName>
    <definedName name="_DAT13">#REF!</definedName>
    <definedName name="_DAT14" localSheetId="5">#REF!</definedName>
    <definedName name="_DAT14" localSheetId="12">#REF!</definedName>
    <definedName name="_DAT14">#REF!</definedName>
    <definedName name="_DAT15" localSheetId="5">#REF!</definedName>
    <definedName name="_DAT15" localSheetId="12">#REF!</definedName>
    <definedName name="_DAT15">#REF!</definedName>
    <definedName name="_DAT16" localSheetId="5">#REF!</definedName>
    <definedName name="_DAT16" localSheetId="12">#REF!</definedName>
    <definedName name="_DAT16">#REF!</definedName>
    <definedName name="_DAT17" localSheetId="5">#REF!</definedName>
    <definedName name="_DAT17" localSheetId="12">#REF!</definedName>
    <definedName name="_DAT17">#REF!</definedName>
    <definedName name="_DAT2" localSheetId="5">#REF!</definedName>
    <definedName name="_DAT2" localSheetId="12">#REF!</definedName>
    <definedName name="_DAT2">#REF!</definedName>
    <definedName name="_DAT3" localSheetId="5">#REF!</definedName>
    <definedName name="_DAT3" localSheetId="12">#REF!</definedName>
    <definedName name="_DAT3">#REF!</definedName>
    <definedName name="_DAT4" localSheetId="5">#REF!</definedName>
    <definedName name="_DAT4" localSheetId="12">#REF!</definedName>
    <definedName name="_DAT4">#REF!</definedName>
    <definedName name="_DAT5" localSheetId="5">#REF!</definedName>
    <definedName name="_DAT5" localSheetId="12">#REF!</definedName>
    <definedName name="_DAT5">#REF!</definedName>
    <definedName name="_DAT6" localSheetId="5">#REF!</definedName>
    <definedName name="_DAT6" localSheetId="12">#REF!</definedName>
    <definedName name="_DAT6">#REF!</definedName>
    <definedName name="_DAT7" localSheetId="5">#REF!</definedName>
    <definedName name="_DAT7" localSheetId="12">#REF!</definedName>
    <definedName name="_DAT7">#REF!</definedName>
    <definedName name="_DAT8" localSheetId="5">#REF!</definedName>
    <definedName name="_DAT8" localSheetId="12">#REF!</definedName>
    <definedName name="_DAT8">#REF!</definedName>
    <definedName name="_DAT9" localSheetId="5">#REF!</definedName>
    <definedName name="_DAT9" localSheetId="12">#REF!</definedName>
    <definedName name="_DAT9">#REF!</definedName>
    <definedName name="_xlnm._FilterDatabase" localSheetId="9" hidden="1">'Event Summary'!$A$8:$G$41</definedName>
    <definedName name="Achieve_GRC" localSheetId="5">#REF!</definedName>
    <definedName name="Achieve_GRC" localSheetId="1">#REF!</definedName>
    <definedName name="Achieve_GRC" localSheetId="2">#REF!</definedName>
    <definedName name="Achieve_GRC" localSheetId="0">#REF!</definedName>
    <definedName name="Achieve_GRC" localSheetId="12">#REF!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2">#REF!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2">#REF!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2">#REF!</definedName>
    <definedName name="Collect_Revenue" localSheetId="3">#REF!</definedName>
    <definedName name="Collect_Revenue">#REF!</definedName>
    <definedName name="DATA1" localSheetId="5">#REF!</definedName>
    <definedName name="DATA1" localSheetId="12">#REF!</definedName>
    <definedName name="DATA1">#REF!</definedName>
    <definedName name="DATA10" localSheetId="5">#REF!</definedName>
    <definedName name="DATA10" localSheetId="12">#REF!</definedName>
    <definedName name="DATA10">#REF!</definedName>
    <definedName name="DATA11" localSheetId="5">#REF!</definedName>
    <definedName name="DATA11" localSheetId="12">#REF!</definedName>
    <definedName name="DATA11">#REF!</definedName>
    <definedName name="DATA12" localSheetId="5">#REF!</definedName>
    <definedName name="DATA12" localSheetId="12">#REF!</definedName>
    <definedName name="DATA12">#REF!</definedName>
    <definedName name="DATA13" localSheetId="5">#REF!</definedName>
    <definedName name="DATA13" localSheetId="12">#REF!</definedName>
    <definedName name="DATA13">#REF!</definedName>
    <definedName name="DATA14" localSheetId="5">#REF!</definedName>
    <definedName name="DATA14" localSheetId="12">#REF!</definedName>
    <definedName name="DATA14">#REF!</definedName>
    <definedName name="DATA15" localSheetId="5">#REF!</definedName>
    <definedName name="DATA15" localSheetId="12">#REF!</definedName>
    <definedName name="DATA15">#REF!</definedName>
    <definedName name="DATA16" localSheetId="5">#REF!</definedName>
    <definedName name="DATA16" localSheetId="12">#REF!</definedName>
    <definedName name="DATA16">#REF!</definedName>
    <definedName name="DATA17" localSheetId="5">#REF!</definedName>
    <definedName name="DATA17" localSheetId="12">#REF!</definedName>
    <definedName name="DATA17">#REF!</definedName>
    <definedName name="DATA18" localSheetId="5">#REF!</definedName>
    <definedName name="DATA18" localSheetId="12">#REF!</definedName>
    <definedName name="DATA18">#REF!</definedName>
    <definedName name="DATA19" localSheetId="5">#REF!</definedName>
    <definedName name="DATA19" localSheetId="12">#REF!</definedName>
    <definedName name="DATA19">#REF!</definedName>
    <definedName name="DATA2" localSheetId="5">#REF!</definedName>
    <definedName name="DATA2" localSheetId="12">#REF!</definedName>
    <definedName name="DATA2">#REF!</definedName>
    <definedName name="DATA20" localSheetId="5">#REF!</definedName>
    <definedName name="DATA20" localSheetId="12">#REF!</definedName>
    <definedName name="DATA20">#REF!</definedName>
    <definedName name="DATA3" localSheetId="5">#REF!</definedName>
    <definedName name="DATA3" localSheetId="12">#REF!</definedName>
    <definedName name="DATA3">#REF!</definedName>
    <definedName name="DATA4" localSheetId="5">#REF!</definedName>
    <definedName name="DATA4" localSheetId="12">#REF!</definedName>
    <definedName name="DATA4">#REF!</definedName>
    <definedName name="DATA5" localSheetId="5">#REF!</definedName>
    <definedName name="DATA5" localSheetId="12">#REF!</definedName>
    <definedName name="DATA5">#REF!</definedName>
    <definedName name="data5000">'[1]ACTMA Detail'!$N$2:$N$102</definedName>
    <definedName name="DATA6" localSheetId="5">#REF!</definedName>
    <definedName name="DATA6" localSheetId="8">#REF!</definedName>
    <definedName name="DATA6" localSheetId="12">#REF!</definedName>
    <definedName name="DATA6">#REF!</definedName>
    <definedName name="DATA7" localSheetId="5">#REF!</definedName>
    <definedName name="DATA7" localSheetId="8">#REF!</definedName>
    <definedName name="DATA7" localSheetId="12">#REF!</definedName>
    <definedName name="DATA7">#REF!</definedName>
    <definedName name="DATA8" localSheetId="5">#REF!</definedName>
    <definedName name="DATA8" localSheetId="8">#REF!</definedName>
    <definedName name="DATA8" localSheetId="12">#REF!</definedName>
    <definedName name="DATA8">#REF!</definedName>
    <definedName name="DATA9" localSheetId="5">#REF!</definedName>
    <definedName name="DATA9" localSheetId="12">#REF!</definedName>
    <definedName name="DATA9">#REF!</definedName>
    <definedName name="DayTypeList" localSheetId="5">[2]LOOKUP!$E$2:$E$14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2">#REF!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2">#REF!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2">#REF!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2">#REF!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6">'2016 DRP Carryover Expenditures'!$A$1:$N$24</definedName>
    <definedName name="_xlnm.Print_Area" localSheetId="4">'Auto DR (TI)'!$A$1:$P$20</definedName>
    <definedName name="_xlnm.Print_Area" localSheetId="5">'DRP Expenditures'!$A$1:$S$66</definedName>
    <definedName name="_xlnm.Print_Area" localSheetId="9">'Event Summary'!$A$1:$G$47</definedName>
    <definedName name="_xlnm.Print_Area" localSheetId="1">'Ex ante LI &amp; Eligibility Stats'!$A$1:$O$30</definedName>
    <definedName name="_xlnm.Print_Area" localSheetId="2">'Ex post LI &amp; Eligibility Stats'!$A$1:$O$29</definedName>
    <definedName name="_xlnm.Print_Area" localSheetId="7">'Fund Shift Log'!$A$1:$E$21</definedName>
    <definedName name="_xlnm.Print_Area" localSheetId="8">Marketing!$A$1:$P$59</definedName>
    <definedName name="_xlnm.Print_Area" localSheetId="0">'Program MW '!$A$1:$S$67</definedName>
    <definedName name="_xlnm.Print_Area" localSheetId="10">'SDGE Costs - AMDRMA Balance'!$A$1:$N$70</definedName>
    <definedName name="_xlnm.Print_Area" localSheetId="12">'SDGE Costs -DPDRMA'!$A$2:$N$36</definedName>
    <definedName name="_xlnm.Print_Area" localSheetId="11">'SDGE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8">#REF!</definedName>
    <definedName name="Reliability_Expectations" localSheetId="0">#REF!</definedName>
    <definedName name="Reliability_Expectations" localSheetId="12">#REF!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8">#REF!</definedName>
    <definedName name="Stabilization_Customer_Base" localSheetId="0">#REF!</definedName>
    <definedName name="Stabilization_Customer_Base" localSheetId="12">#REF!</definedName>
    <definedName name="Stabilization_Customer_Base" localSheetId="3">#REF!</definedName>
    <definedName name="Stabilization_Customer_Base">#REF!</definedName>
    <definedName name="TEST0" localSheetId="5">#REF!</definedName>
    <definedName name="TEST0" localSheetId="8">#REF!</definedName>
    <definedName name="TEST0" localSheetId="12">#REF!</definedName>
    <definedName name="TEST0">#REF!</definedName>
    <definedName name="TEST1" localSheetId="5">#REF!</definedName>
    <definedName name="TEST1" localSheetId="12">#REF!</definedName>
    <definedName name="TEST1">#REF!</definedName>
    <definedName name="TEST10" localSheetId="5">#REF!</definedName>
    <definedName name="TEST10" localSheetId="12">#REF!</definedName>
    <definedName name="TEST10">#REF!</definedName>
    <definedName name="TEST11" localSheetId="5">#REF!</definedName>
    <definedName name="TEST11" localSheetId="12">#REF!</definedName>
    <definedName name="TEST11">#REF!</definedName>
    <definedName name="TEST12" localSheetId="5">#REF!</definedName>
    <definedName name="TEST12" localSheetId="12">#REF!</definedName>
    <definedName name="TEST12">#REF!</definedName>
    <definedName name="TEST13" localSheetId="5">#REF!</definedName>
    <definedName name="TEST13" localSheetId="12">#REF!</definedName>
    <definedName name="TEST13">#REF!</definedName>
    <definedName name="TEST14" localSheetId="5">#REF!</definedName>
    <definedName name="TEST14" localSheetId="12">#REF!</definedName>
    <definedName name="TEST14">#REF!</definedName>
    <definedName name="TEST15" localSheetId="5">#REF!</definedName>
    <definedName name="TEST15" localSheetId="12">#REF!</definedName>
    <definedName name="TEST15">#REF!</definedName>
    <definedName name="TEST16" localSheetId="5">#REF!</definedName>
    <definedName name="TEST16" localSheetId="12">#REF!</definedName>
    <definedName name="TEST16">#REF!</definedName>
    <definedName name="TEST17" localSheetId="5">#REF!</definedName>
    <definedName name="TEST17" localSheetId="12">#REF!</definedName>
    <definedName name="TEST17">#REF!</definedName>
    <definedName name="TEST18" localSheetId="5">#REF!</definedName>
    <definedName name="TEST18" localSheetId="12">#REF!</definedName>
    <definedName name="TEST18">#REF!</definedName>
    <definedName name="TEST19" localSheetId="5">#REF!</definedName>
    <definedName name="TEST19" localSheetId="12">#REF!</definedName>
    <definedName name="TEST19">#REF!</definedName>
    <definedName name="TEST2" localSheetId="5">#REF!</definedName>
    <definedName name="TEST2" localSheetId="12">#REF!</definedName>
    <definedName name="TEST2">#REF!</definedName>
    <definedName name="TEST20" localSheetId="5">#REF!</definedName>
    <definedName name="TEST20" localSheetId="12">#REF!</definedName>
    <definedName name="TEST20">#REF!</definedName>
    <definedName name="TEST21" localSheetId="5">#REF!</definedName>
    <definedName name="TEST21" localSheetId="12">#REF!</definedName>
    <definedName name="TEST21">#REF!</definedName>
    <definedName name="TEST22" localSheetId="5">#REF!</definedName>
    <definedName name="TEST22" localSheetId="12">#REF!</definedName>
    <definedName name="TEST22">#REF!</definedName>
    <definedName name="TEST23" localSheetId="5">#REF!</definedName>
    <definedName name="TEST23" localSheetId="12">#REF!</definedName>
    <definedName name="TEST23">#REF!</definedName>
    <definedName name="TEST24" localSheetId="5">#REF!</definedName>
    <definedName name="TEST24" localSheetId="12">#REF!</definedName>
    <definedName name="TEST24">#REF!</definedName>
    <definedName name="TEST25" localSheetId="5">#REF!</definedName>
    <definedName name="TEST25" localSheetId="12">#REF!</definedName>
    <definedName name="TEST25">#REF!</definedName>
    <definedName name="TEST26" localSheetId="5">#REF!</definedName>
    <definedName name="TEST26" localSheetId="12">#REF!</definedName>
    <definedName name="TEST26">#REF!</definedName>
    <definedName name="TEST27" localSheetId="5">#REF!</definedName>
    <definedName name="TEST27" localSheetId="12">#REF!</definedName>
    <definedName name="TEST27">#REF!</definedName>
    <definedName name="TEST28" localSheetId="5">#REF!</definedName>
    <definedName name="TEST28" localSheetId="12">#REF!</definedName>
    <definedName name="TEST28">#REF!</definedName>
    <definedName name="TEST3" localSheetId="5">#REF!</definedName>
    <definedName name="TEST3" localSheetId="12">#REF!</definedName>
    <definedName name="TEST3">#REF!</definedName>
    <definedName name="TEST4" localSheetId="5">#REF!</definedName>
    <definedName name="TEST4" localSheetId="12">#REF!</definedName>
    <definedName name="TEST4">#REF!</definedName>
    <definedName name="TEST5" localSheetId="5">#REF!</definedName>
    <definedName name="TEST5" localSheetId="12">#REF!</definedName>
    <definedName name="TEST5">#REF!</definedName>
    <definedName name="TEST6" localSheetId="5">#REF!</definedName>
    <definedName name="TEST6" localSheetId="12">#REF!</definedName>
    <definedName name="TEST6">#REF!</definedName>
    <definedName name="TEST7" localSheetId="5">#REF!</definedName>
    <definedName name="TEST7" localSheetId="12">#REF!</definedName>
    <definedName name="TEST7">#REF!</definedName>
    <definedName name="TEST8" localSheetId="5">#REF!</definedName>
    <definedName name="TEST8" localSheetId="12">#REF!</definedName>
    <definedName name="TEST8">#REF!</definedName>
    <definedName name="TEST9" localSheetId="5">#REF!</definedName>
    <definedName name="TEST9" localSheetId="12">#REF!</definedName>
    <definedName name="TEST9">#REF!</definedName>
    <definedName name="TESTHKEY" localSheetId="5">#REF!</definedName>
    <definedName name="TESTHKEY" localSheetId="12">#REF!</definedName>
    <definedName name="TESTHKEY">#REF!</definedName>
    <definedName name="TESTKEYS" localSheetId="5">#REF!</definedName>
    <definedName name="TESTKEYS" localSheetId="12">#REF!</definedName>
    <definedName name="TESTKEYS">#REF!</definedName>
    <definedName name="TESTVKEY" localSheetId="5">#REF!</definedName>
    <definedName name="TESTVKEY" localSheetId="12">#REF!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2">#REF!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Stats'!$A$2:$O$27</definedName>
    <definedName name="Z_E5DF83AA_DC53_4EBF_A523_33DA0FE284E8_.wvu.PrintArea" localSheetId="0" hidden="1">'Program MW '!$A$1:$Z$56</definedName>
    <definedName name="Z_E5DF83AA_DC53_4EBF_A523_33DA0FE284E8_.wvu.PrintArea" localSheetId="3" hidden="1">'TA-TI Distribution@'!#REF!</definedName>
  </definedNames>
  <calcPr calcId="171027"/>
</workbook>
</file>

<file path=xl/calcChain.xml><?xml version="1.0" encoding="utf-8"?>
<calcChain xmlns="http://schemas.openxmlformats.org/spreadsheetml/2006/main">
  <c r="C26" i="33" l="1"/>
  <c r="N24" i="134" l="1"/>
  <c r="J63" i="119" l="1"/>
  <c r="C4" i="134" l="1"/>
  <c r="M50" i="134"/>
  <c r="L50" i="134"/>
  <c r="K50" i="134"/>
  <c r="J50" i="134"/>
  <c r="I50" i="134"/>
  <c r="H50" i="134"/>
  <c r="G50" i="134"/>
  <c r="F50" i="134"/>
  <c r="E50" i="134"/>
  <c r="N49" i="134"/>
  <c r="N48" i="134"/>
  <c r="N47" i="134"/>
  <c r="N46" i="134"/>
  <c r="M43" i="134"/>
  <c r="L43" i="134"/>
  <c r="K43" i="134"/>
  <c r="J43" i="134"/>
  <c r="I43" i="134"/>
  <c r="H43" i="134"/>
  <c r="G43" i="134"/>
  <c r="F43" i="134"/>
  <c r="E43" i="134"/>
  <c r="N42" i="134"/>
  <c r="N41" i="134"/>
  <c r="N40" i="134"/>
  <c r="N39" i="134"/>
  <c r="N38" i="134"/>
  <c r="M35" i="134"/>
  <c r="L35" i="134"/>
  <c r="K35" i="134"/>
  <c r="J35" i="134"/>
  <c r="I35" i="134"/>
  <c r="H35" i="134"/>
  <c r="G35" i="134"/>
  <c r="E35" i="134"/>
  <c r="N34" i="134"/>
  <c r="N33" i="134"/>
  <c r="N32" i="134"/>
  <c r="N31" i="134"/>
  <c r="N30" i="134"/>
  <c r="F26" i="134"/>
  <c r="N26" i="134" s="1"/>
  <c r="N25" i="134"/>
  <c r="N23" i="134"/>
  <c r="N22" i="134"/>
  <c r="N21" i="134"/>
  <c r="N20" i="134"/>
  <c r="N19" i="134"/>
  <c r="N18" i="134"/>
  <c r="N17" i="134"/>
  <c r="N50" i="134" l="1"/>
  <c r="N43" i="134"/>
  <c r="N35" i="134"/>
  <c r="F35" i="134"/>
  <c r="L13" i="131"/>
  <c r="L18" i="117" l="1"/>
  <c r="O11" i="117" l="1"/>
  <c r="E22" i="129" l="1"/>
  <c r="I34" i="33"/>
  <c r="N13" i="129"/>
  <c r="J50" i="117"/>
  <c r="I50" i="117"/>
  <c r="H50" i="117"/>
  <c r="G50" i="117"/>
  <c r="F50" i="117"/>
  <c r="E50" i="117"/>
  <c r="D50" i="117"/>
  <c r="C50" i="117"/>
  <c r="B50" i="117"/>
  <c r="I46" i="117"/>
  <c r="H46" i="117"/>
  <c r="G46" i="117"/>
  <c r="F46" i="117"/>
  <c r="E46" i="117"/>
  <c r="D46" i="117"/>
  <c r="C46" i="117"/>
  <c r="B46" i="117"/>
  <c r="J45" i="117"/>
  <c r="J46" i="117" s="1"/>
  <c r="J41" i="117"/>
  <c r="I41" i="117"/>
  <c r="H41" i="117"/>
  <c r="G41" i="117"/>
  <c r="F41" i="117"/>
  <c r="E41" i="117"/>
  <c r="D41" i="117"/>
  <c r="C41" i="117"/>
  <c r="B41" i="117"/>
  <c r="J37" i="117"/>
  <c r="I37" i="117"/>
  <c r="H37" i="117"/>
  <c r="G37" i="117"/>
  <c r="F37" i="117"/>
  <c r="E37" i="117"/>
  <c r="D37" i="117"/>
  <c r="C37" i="117"/>
  <c r="B37" i="117"/>
  <c r="J32" i="117"/>
  <c r="I32" i="117"/>
  <c r="H32" i="117"/>
  <c r="G32" i="117"/>
  <c r="F32" i="117"/>
  <c r="E32" i="117"/>
  <c r="D32" i="117"/>
  <c r="C32" i="117"/>
  <c r="B32" i="117"/>
  <c r="J24" i="117"/>
  <c r="I24" i="117"/>
  <c r="H24" i="117"/>
  <c r="G24" i="117"/>
  <c r="F24" i="117"/>
  <c r="E24" i="117"/>
  <c r="D24" i="117"/>
  <c r="C24" i="117"/>
  <c r="B24" i="117"/>
  <c r="J18" i="117"/>
  <c r="I18" i="117"/>
  <c r="H18" i="117"/>
  <c r="G18" i="117"/>
  <c r="F18" i="117"/>
  <c r="E18" i="117"/>
  <c r="D18" i="117"/>
  <c r="C18" i="117"/>
  <c r="B18" i="117"/>
  <c r="J12" i="117"/>
  <c r="I12" i="117"/>
  <c r="H12" i="117"/>
  <c r="G12" i="117"/>
  <c r="F12" i="117"/>
  <c r="E12" i="117"/>
  <c r="D12" i="117"/>
  <c r="C12" i="117"/>
  <c r="B12" i="117"/>
  <c r="B53" i="117" s="1"/>
  <c r="G4" i="117"/>
  <c r="N11" i="117"/>
  <c r="N12" i="117" s="1"/>
  <c r="R11" i="117"/>
  <c r="K12" i="117"/>
  <c r="L12" i="117"/>
  <c r="M12" i="117"/>
  <c r="P12" i="117"/>
  <c r="Q12" i="117"/>
  <c r="N15" i="117"/>
  <c r="O15" i="117"/>
  <c r="R15" i="117" s="1"/>
  <c r="N16" i="117"/>
  <c r="O16" i="117"/>
  <c r="R16" i="117" s="1"/>
  <c r="N17" i="117"/>
  <c r="O17" i="117"/>
  <c r="R17" i="117" s="1"/>
  <c r="K18" i="117"/>
  <c r="M18" i="117"/>
  <c r="P18" i="117"/>
  <c r="Q18" i="117"/>
  <c r="N21" i="117"/>
  <c r="O21" i="117"/>
  <c r="R21" i="117" s="1"/>
  <c r="N22" i="117"/>
  <c r="O22" i="117"/>
  <c r="R22" i="117" s="1"/>
  <c r="N23" i="117"/>
  <c r="O23" i="117"/>
  <c r="R23" i="117" s="1"/>
  <c r="K24" i="117"/>
  <c r="L24" i="117"/>
  <c r="M24" i="117"/>
  <c r="P24" i="117"/>
  <c r="Q24" i="117"/>
  <c r="N27" i="117"/>
  <c r="O27" i="117"/>
  <c r="R27" i="117" s="1"/>
  <c r="N28" i="117"/>
  <c r="O28" i="117"/>
  <c r="N29" i="117"/>
  <c r="O29" i="117"/>
  <c r="R29" i="117" s="1"/>
  <c r="N30" i="117"/>
  <c r="O30" i="117"/>
  <c r="R30" i="117" s="1"/>
  <c r="N31" i="117"/>
  <c r="O31" i="117"/>
  <c r="R31" i="117" s="1"/>
  <c r="K32" i="117"/>
  <c r="L32" i="117"/>
  <c r="M32" i="117"/>
  <c r="P32" i="117"/>
  <c r="Q32" i="117"/>
  <c r="N35" i="117"/>
  <c r="O35" i="117"/>
  <c r="R35" i="117" s="1"/>
  <c r="N36" i="117"/>
  <c r="O36" i="117"/>
  <c r="R36" i="117" s="1"/>
  <c r="K37" i="117"/>
  <c r="L37" i="117"/>
  <c r="M37" i="117"/>
  <c r="P37" i="117"/>
  <c r="Q37" i="117"/>
  <c r="N40" i="117"/>
  <c r="N41" i="117" s="1"/>
  <c r="O40" i="117"/>
  <c r="R40" i="117" s="1"/>
  <c r="K41" i="117"/>
  <c r="L41" i="117"/>
  <c r="M41" i="117"/>
  <c r="P41" i="117"/>
  <c r="Q41" i="117"/>
  <c r="N44" i="117"/>
  <c r="O44" i="117"/>
  <c r="R44" i="117" s="1"/>
  <c r="O45" i="117"/>
  <c r="R45" i="117" s="1"/>
  <c r="K46" i="117"/>
  <c r="L46" i="117"/>
  <c r="M46" i="117"/>
  <c r="P46" i="117"/>
  <c r="Q46" i="117"/>
  <c r="N49" i="117"/>
  <c r="N50" i="117" s="1"/>
  <c r="O49" i="117"/>
  <c r="O50" i="117" s="1"/>
  <c r="K50" i="117"/>
  <c r="L50" i="117"/>
  <c r="M50" i="117"/>
  <c r="P50" i="117"/>
  <c r="Q50" i="117"/>
  <c r="N45" i="117"/>
  <c r="O12" i="117"/>
  <c r="R12" i="117" s="1"/>
  <c r="D9" i="33"/>
  <c r="D10" i="33" s="1"/>
  <c r="F47" i="33"/>
  <c r="F43" i="33"/>
  <c r="C37" i="33"/>
  <c r="H13" i="131"/>
  <c r="C45" i="33"/>
  <c r="N9" i="34"/>
  <c r="O9" i="34"/>
  <c r="N10" i="34"/>
  <c r="O10" i="34"/>
  <c r="N11" i="34"/>
  <c r="O11" i="34"/>
  <c r="N12" i="34"/>
  <c r="O12" i="34"/>
  <c r="N13" i="34"/>
  <c r="O13" i="34"/>
  <c r="N14" i="34"/>
  <c r="O14" i="34"/>
  <c r="N15" i="34"/>
  <c r="O15" i="34"/>
  <c r="N16" i="34"/>
  <c r="O16" i="34"/>
  <c r="N17" i="34"/>
  <c r="O17" i="34"/>
  <c r="N60" i="119"/>
  <c r="N34" i="119"/>
  <c r="B18" i="29"/>
  <c r="N29" i="129"/>
  <c r="M27" i="129"/>
  <c r="L27" i="129"/>
  <c r="K27" i="129"/>
  <c r="J27" i="129"/>
  <c r="J30" i="129" s="1"/>
  <c r="I27" i="129"/>
  <c r="H27" i="129"/>
  <c r="G27" i="129"/>
  <c r="F27" i="129"/>
  <c r="E27" i="129"/>
  <c r="D27" i="129"/>
  <c r="C27" i="129"/>
  <c r="B27" i="129"/>
  <c r="N27" i="129" s="1"/>
  <c r="N25" i="129"/>
  <c r="M22" i="129"/>
  <c r="L22" i="129"/>
  <c r="K22" i="129"/>
  <c r="J22" i="129"/>
  <c r="I22" i="129"/>
  <c r="H22" i="129"/>
  <c r="G22" i="129"/>
  <c r="F22" i="129"/>
  <c r="D22" i="129"/>
  <c r="C22" i="129"/>
  <c r="B22" i="129"/>
  <c r="B30" i="129" s="1"/>
  <c r="N21" i="129"/>
  <c r="M18" i="129"/>
  <c r="L18" i="129"/>
  <c r="K18" i="129"/>
  <c r="J18" i="129"/>
  <c r="I18" i="129"/>
  <c r="H18" i="129"/>
  <c r="G18" i="129"/>
  <c r="G30" i="129" s="1"/>
  <c r="F18" i="129"/>
  <c r="E18" i="129"/>
  <c r="D18" i="129"/>
  <c r="C18" i="129"/>
  <c r="N18" i="129" s="1"/>
  <c r="B18" i="129"/>
  <c r="N17" i="129"/>
  <c r="M14" i="129"/>
  <c r="L14" i="129"/>
  <c r="L30" i="129" s="1"/>
  <c r="K14" i="129"/>
  <c r="J14" i="129"/>
  <c r="I14" i="129"/>
  <c r="H14" i="129"/>
  <c r="H30" i="129" s="1"/>
  <c r="G14" i="129"/>
  <c r="F14" i="129"/>
  <c r="E14" i="129"/>
  <c r="D14" i="129"/>
  <c r="D30" i="129" s="1"/>
  <c r="C14" i="129"/>
  <c r="B14" i="129"/>
  <c r="N12" i="129"/>
  <c r="E5" i="129"/>
  <c r="N32" i="120"/>
  <c r="M30" i="120"/>
  <c r="L30" i="120"/>
  <c r="K30" i="120"/>
  <c r="J30" i="120"/>
  <c r="I30" i="120"/>
  <c r="H30" i="120"/>
  <c r="G30" i="120"/>
  <c r="F30" i="120"/>
  <c r="E30" i="120"/>
  <c r="D30" i="120"/>
  <c r="C30" i="120"/>
  <c r="N30" i="120" s="1"/>
  <c r="B30" i="120"/>
  <c r="N29" i="120"/>
  <c r="N28" i="120"/>
  <c r="N27" i="120"/>
  <c r="N26" i="120"/>
  <c r="M23" i="120"/>
  <c r="L23" i="120"/>
  <c r="K23" i="120"/>
  <c r="K33" i="120" s="1"/>
  <c r="J23" i="120"/>
  <c r="I23" i="120"/>
  <c r="H23" i="120"/>
  <c r="G23" i="120"/>
  <c r="F23" i="120"/>
  <c r="E23" i="120"/>
  <c r="D23" i="120"/>
  <c r="C23" i="120"/>
  <c r="C33" i="120" s="1"/>
  <c r="B23" i="120"/>
  <c r="N22" i="120"/>
  <c r="M19" i="120"/>
  <c r="L19" i="120"/>
  <c r="K19" i="120"/>
  <c r="J19" i="120"/>
  <c r="I19" i="120"/>
  <c r="H19" i="120"/>
  <c r="G19" i="120"/>
  <c r="F19" i="120"/>
  <c r="E19" i="120"/>
  <c r="D19" i="120"/>
  <c r="N19" i="120" s="1"/>
  <c r="C19" i="120"/>
  <c r="B19" i="120"/>
  <c r="N18" i="120"/>
  <c r="M15" i="120"/>
  <c r="L15" i="120"/>
  <c r="J15" i="120"/>
  <c r="I15" i="120"/>
  <c r="H15" i="120"/>
  <c r="H33" i="120" s="1"/>
  <c r="G15" i="120"/>
  <c r="F15" i="120"/>
  <c r="E15" i="120"/>
  <c r="D15" i="120"/>
  <c r="D33" i="120" s="1"/>
  <c r="C15" i="120"/>
  <c r="B15" i="120"/>
  <c r="N14" i="120"/>
  <c r="N13" i="120"/>
  <c r="N12" i="120"/>
  <c r="K11" i="120"/>
  <c r="N11" i="120" s="1"/>
  <c r="E4" i="120"/>
  <c r="N65" i="119"/>
  <c r="M62" i="119"/>
  <c r="L62" i="119"/>
  <c r="K62" i="119"/>
  <c r="J62" i="119"/>
  <c r="I62" i="119"/>
  <c r="I63" i="119" s="1"/>
  <c r="H62" i="119"/>
  <c r="G62" i="119"/>
  <c r="F62" i="119"/>
  <c r="E62" i="119"/>
  <c r="D62" i="119"/>
  <c r="D63" i="119" s="1"/>
  <c r="C62" i="119"/>
  <c r="B62" i="119"/>
  <c r="N61" i="119"/>
  <c r="N59" i="119"/>
  <c r="N58" i="119"/>
  <c r="N57" i="119"/>
  <c r="N56" i="119"/>
  <c r="A56" i="119"/>
  <c r="N55" i="119"/>
  <c r="N54" i="119"/>
  <c r="N53" i="119"/>
  <c r="N52" i="119"/>
  <c r="N51" i="119"/>
  <c r="M48" i="119"/>
  <c r="L48" i="119"/>
  <c r="K48" i="119"/>
  <c r="J48" i="119"/>
  <c r="I48" i="119"/>
  <c r="H48" i="119"/>
  <c r="G48" i="119"/>
  <c r="G63" i="119" s="1"/>
  <c r="F48" i="119"/>
  <c r="E48" i="119"/>
  <c r="D48" i="119"/>
  <c r="C48" i="119"/>
  <c r="B48" i="119"/>
  <c r="N47" i="119"/>
  <c r="N46" i="119"/>
  <c r="N48" i="119" s="1"/>
  <c r="M43" i="119"/>
  <c r="L43" i="119"/>
  <c r="K43" i="119"/>
  <c r="I43" i="119"/>
  <c r="H43" i="119"/>
  <c r="G43" i="119"/>
  <c r="F43" i="119"/>
  <c r="E43" i="119"/>
  <c r="D43" i="119"/>
  <c r="C43" i="119"/>
  <c r="B43" i="119"/>
  <c r="N42" i="119"/>
  <c r="N41" i="119"/>
  <c r="M38" i="119"/>
  <c r="L38" i="119"/>
  <c r="J38" i="119"/>
  <c r="I38" i="119"/>
  <c r="H38" i="119"/>
  <c r="G38" i="119"/>
  <c r="F38" i="119"/>
  <c r="E38" i="119"/>
  <c r="E63" i="119" s="1"/>
  <c r="D38" i="119"/>
  <c r="C38" i="119"/>
  <c r="B38" i="119"/>
  <c r="N35" i="119"/>
  <c r="N33" i="119"/>
  <c r="N32" i="119"/>
  <c r="N31" i="119"/>
  <c r="N30" i="119"/>
  <c r="N29" i="119"/>
  <c r="N28" i="119"/>
  <c r="N27" i="119"/>
  <c r="N26" i="119"/>
  <c r="N25" i="119"/>
  <c r="N24" i="119"/>
  <c r="N23" i="119"/>
  <c r="N22" i="119"/>
  <c r="N21" i="119"/>
  <c r="N20" i="119"/>
  <c r="N19" i="119"/>
  <c r="N18" i="119"/>
  <c r="N17" i="119"/>
  <c r="N16" i="119"/>
  <c r="N15" i="119"/>
  <c r="N14" i="119"/>
  <c r="N13" i="119"/>
  <c r="N12" i="119"/>
  <c r="N11" i="119"/>
  <c r="N10" i="119"/>
  <c r="E3" i="119"/>
  <c r="C4" i="57"/>
  <c r="C3" i="29"/>
  <c r="M14" i="135"/>
  <c r="M16" i="135" s="1"/>
  <c r="L14" i="135"/>
  <c r="K14" i="135"/>
  <c r="J14" i="135"/>
  <c r="I14" i="135"/>
  <c r="I16" i="135" s="1"/>
  <c r="H14" i="135"/>
  <c r="G14" i="135"/>
  <c r="F14" i="135"/>
  <c r="E14" i="135"/>
  <c r="E16" i="135" s="1"/>
  <c r="D14" i="135"/>
  <c r="C14" i="135"/>
  <c r="B14" i="135"/>
  <c r="N13" i="135"/>
  <c r="N14" i="135" s="1"/>
  <c r="M11" i="135"/>
  <c r="L11" i="135"/>
  <c r="K11" i="135"/>
  <c r="K16" i="135" s="1"/>
  <c r="J11" i="135"/>
  <c r="I11" i="135"/>
  <c r="H11" i="135"/>
  <c r="G11" i="135"/>
  <c r="G16" i="135" s="1"/>
  <c r="F11" i="135"/>
  <c r="E11" i="135"/>
  <c r="D11" i="135"/>
  <c r="C11" i="135"/>
  <c r="C16" i="135" s="1"/>
  <c r="B11" i="135"/>
  <c r="N10" i="135"/>
  <c r="G4" i="135"/>
  <c r="M13" i="131"/>
  <c r="K13" i="131"/>
  <c r="J13" i="131"/>
  <c r="I13" i="131"/>
  <c r="G13" i="131"/>
  <c r="F13" i="131"/>
  <c r="E13" i="131"/>
  <c r="D13" i="131"/>
  <c r="C13" i="131"/>
  <c r="B13" i="131"/>
  <c r="G4" i="131"/>
  <c r="U47" i="36"/>
  <c r="U49" i="36" s="1"/>
  <c r="Q47" i="36"/>
  <c r="Q49" i="36" s="1"/>
  <c r="M47" i="36"/>
  <c r="M49" i="36" s="1"/>
  <c r="I47" i="36"/>
  <c r="I49" i="36" s="1"/>
  <c r="F47" i="36"/>
  <c r="F49" i="36" s="1"/>
  <c r="B47" i="36"/>
  <c r="B49" i="36" s="1"/>
  <c r="V42" i="36"/>
  <c r="R42" i="36"/>
  <c r="N42" i="36"/>
  <c r="Y40" i="36"/>
  <c r="U40" i="36"/>
  <c r="Q40" i="36"/>
  <c r="L40" i="36"/>
  <c r="K40" i="36"/>
  <c r="H40" i="36"/>
  <c r="H42" i="36" s="1"/>
  <c r="G40" i="36"/>
  <c r="E40" i="36"/>
  <c r="D40" i="36"/>
  <c r="C40" i="36"/>
  <c r="Y39" i="36"/>
  <c r="U39" i="36"/>
  <c r="Q39" i="36"/>
  <c r="M39" i="36"/>
  <c r="I39" i="36"/>
  <c r="Y38" i="36"/>
  <c r="U38" i="36"/>
  <c r="Q38" i="36"/>
  <c r="M38" i="36"/>
  <c r="I38" i="36"/>
  <c r="Y37" i="36"/>
  <c r="U37" i="36"/>
  <c r="Q37" i="36"/>
  <c r="M37" i="36"/>
  <c r="I37" i="36"/>
  <c r="Y36" i="36"/>
  <c r="U36" i="36"/>
  <c r="Q36" i="36"/>
  <c r="M36" i="36"/>
  <c r="I36" i="36"/>
  <c r="I40" i="36" s="1"/>
  <c r="Y35" i="36"/>
  <c r="U35" i="36"/>
  <c r="Q35" i="36"/>
  <c r="M35" i="36"/>
  <c r="I35" i="36"/>
  <c r="X33" i="36"/>
  <c r="X42" i="36" s="1"/>
  <c r="W33" i="36"/>
  <c r="W42" i="36" s="1"/>
  <c r="T33" i="36"/>
  <c r="T42" i="36" s="1"/>
  <c r="S33" i="36"/>
  <c r="S42" i="36" s="1"/>
  <c r="P33" i="36"/>
  <c r="P42" i="36" s="1"/>
  <c r="O33" i="36"/>
  <c r="Q33" i="36" s="1"/>
  <c r="Q42" i="36" s="1"/>
  <c r="L33" i="36"/>
  <c r="K33" i="36"/>
  <c r="H33" i="36"/>
  <c r="G33" i="36"/>
  <c r="D33" i="36"/>
  <c r="C33" i="36"/>
  <c r="C42" i="36" s="1"/>
  <c r="Y32" i="36"/>
  <c r="U32" i="36"/>
  <c r="Q32" i="36"/>
  <c r="M32" i="36"/>
  <c r="I32" i="36"/>
  <c r="E32" i="36"/>
  <c r="Q31" i="36"/>
  <c r="M31" i="36"/>
  <c r="I31" i="36"/>
  <c r="I33" i="36" s="1"/>
  <c r="Q30" i="36"/>
  <c r="M30" i="36"/>
  <c r="I30" i="36"/>
  <c r="Q29" i="36"/>
  <c r="M29" i="36"/>
  <c r="I29" i="36"/>
  <c r="Y28" i="36"/>
  <c r="U28" i="36"/>
  <c r="Q28" i="36"/>
  <c r="M28" i="36"/>
  <c r="I28" i="36"/>
  <c r="E28" i="36"/>
  <c r="E33" i="36" s="1"/>
  <c r="E42" i="36" s="1"/>
  <c r="V20" i="36"/>
  <c r="V22" i="36"/>
  <c r="R20" i="36"/>
  <c r="R22" i="36"/>
  <c r="N20" i="36"/>
  <c r="N22" i="36"/>
  <c r="J20" i="36"/>
  <c r="J22" i="36"/>
  <c r="F20" i="36"/>
  <c r="F22" i="36"/>
  <c r="B20" i="36"/>
  <c r="B22" i="36"/>
  <c r="U14" i="36"/>
  <c r="Q14" i="36"/>
  <c r="M14" i="36"/>
  <c r="X13" i="36"/>
  <c r="W13" i="36"/>
  <c r="U13" i="36"/>
  <c r="T13" i="36"/>
  <c r="S13" i="36"/>
  <c r="S15" i="36" s="1"/>
  <c r="Q13" i="36"/>
  <c r="P13" i="36"/>
  <c r="O13" i="36"/>
  <c r="M13" i="36"/>
  <c r="L13" i="36"/>
  <c r="K13" i="36"/>
  <c r="I13" i="36"/>
  <c r="H13" i="36"/>
  <c r="H15" i="36" s="1"/>
  <c r="G13" i="36"/>
  <c r="E13" i="36"/>
  <c r="D13" i="36"/>
  <c r="Y11" i="36"/>
  <c r="Y13" i="36" s="1"/>
  <c r="Y10" i="36"/>
  <c r="Y9" i="36"/>
  <c r="X7" i="36"/>
  <c r="W7" i="36"/>
  <c r="W15" i="36" s="1"/>
  <c r="T7" i="36"/>
  <c r="S7" i="36"/>
  <c r="P7" i="36"/>
  <c r="O7" i="36"/>
  <c r="O15" i="36" s="1"/>
  <c r="L7" i="36"/>
  <c r="L15" i="36"/>
  <c r="K7" i="36"/>
  <c r="K15" i="36"/>
  <c r="H7" i="36"/>
  <c r="G7" i="36"/>
  <c r="D7" i="36"/>
  <c r="C7" i="36"/>
  <c r="C15" i="36" s="1"/>
  <c r="Y6" i="36"/>
  <c r="U6" i="36"/>
  <c r="Q6" i="36"/>
  <c r="Q7" i="36" s="1"/>
  <c r="Q15" i="36" s="1"/>
  <c r="M6" i="36"/>
  <c r="I6" i="36"/>
  <c r="E6" i="36"/>
  <c r="Y5" i="36"/>
  <c r="U5" i="36"/>
  <c r="Q5" i="36"/>
  <c r="M5" i="36"/>
  <c r="I5" i="36"/>
  <c r="I7" i="36" s="1"/>
  <c r="I15" i="36" s="1"/>
  <c r="E5" i="36"/>
  <c r="H3" i="35"/>
  <c r="O20" i="34"/>
  <c r="N20" i="34"/>
  <c r="O19" i="34"/>
  <c r="N19" i="34"/>
  <c r="O18" i="34"/>
  <c r="N18" i="34"/>
  <c r="H3" i="34"/>
  <c r="Q51" i="33"/>
  <c r="N51" i="33"/>
  <c r="N52" i="33" s="1"/>
  <c r="K51" i="33"/>
  <c r="H51" i="33"/>
  <c r="E51" i="33"/>
  <c r="B51" i="33"/>
  <c r="S50" i="33"/>
  <c r="R50" i="33"/>
  <c r="P50" i="33"/>
  <c r="O50" i="33"/>
  <c r="M50" i="33"/>
  <c r="L50" i="33"/>
  <c r="J50" i="33"/>
  <c r="I50" i="33"/>
  <c r="G50" i="33"/>
  <c r="F50" i="33"/>
  <c r="D50" i="33"/>
  <c r="C50" i="33"/>
  <c r="S49" i="33"/>
  <c r="R49" i="33"/>
  <c r="P49" i="33"/>
  <c r="O49" i="33"/>
  <c r="M49" i="33"/>
  <c r="L49" i="33"/>
  <c r="J49" i="33"/>
  <c r="I49" i="33"/>
  <c r="G49" i="33"/>
  <c r="F49" i="33"/>
  <c r="D49" i="33"/>
  <c r="C49" i="33"/>
  <c r="S48" i="33"/>
  <c r="R48" i="33"/>
  <c r="P48" i="33"/>
  <c r="O48" i="33"/>
  <c r="M48" i="33"/>
  <c r="L48" i="33"/>
  <c r="J48" i="33"/>
  <c r="I48" i="33"/>
  <c r="G48" i="33"/>
  <c r="F48" i="33"/>
  <c r="D48" i="33"/>
  <c r="C48" i="33"/>
  <c r="S47" i="33"/>
  <c r="R47" i="33"/>
  <c r="P47" i="33"/>
  <c r="O47" i="33"/>
  <c r="M47" i="33"/>
  <c r="L47" i="33"/>
  <c r="J47" i="33"/>
  <c r="I47" i="33"/>
  <c r="G47" i="33"/>
  <c r="D47" i="33"/>
  <c r="C47" i="33"/>
  <c r="S46" i="33"/>
  <c r="R46" i="33"/>
  <c r="P46" i="33"/>
  <c r="O46" i="33"/>
  <c r="M46" i="33"/>
  <c r="L46" i="33"/>
  <c r="J46" i="33"/>
  <c r="I46" i="33"/>
  <c r="G46" i="33"/>
  <c r="F46" i="33"/>
  <c r="D46" i="33"/>
  <c r="C46" i="33"/>
  <c r="S45" i="33"/>
  <c r="R45" i="33"/>
  <c r="P45" i="33"/>
  <c r="O45" i="33"/>
  <c r="M45" i="33"/>
  <c r="L45" i="33"/>
  <c r="J45" i="33"/>
  <c r="I45" i="33"/>
  <c r="G45" i="33"/>
  <c r="F45" i="33"/>
  <c r="D45" i="33"/>
  <c r="S44" i="33"/>
  <c r="R44" i="33"/>
  <c r="P44" i="33"/>
  <c r="O44" i="33"/>
  <c r="M44" i="33"/>
  <c r="L44" i="33"/>
  <c r="J44" i="33"/>
  <c r="I44" i="33"/>
  <c r="G44" i="33"/>
  <c r="F44" i="33"/>
  <c r="D44" i="33"/>
  <c r="C44" i="33"/>
  <c r="S43" i="33"/>
  <c r="R43" i="33"/>
  <c r="P43" i="33"/>
  <c r="O43" i="33"/>
  <c r="M43" i="33"/>
  <c r="L43" i="33"/>
  <c r="J43" i="33"/>
  <c r="I43" i="33"/>
  <c r="G43" i="33"/>
  <c r="D43" i="33"/>
  <c r="C43" i="33"/>
  <c r="S42" i="33"/>
  <c r="R42" i="33"/>
  <c r="P42" i="33"/>
  <c r="O42" i="33"/>
  <c r="M42" i="33"/>
  <c r="L42" i="33"/>
  <c r="J42" i="33"/>
  <c r="I42" i="33"/>
  <c r="G42" i="33"/>
  <c r="F42" i="33"/>
  <c r="D42" i="33"/>
  <c r="C42" i="33"/>
  <c r="S41" i="33"/>
  <c r="R41" i="33"/>
  <c r="P41" i="33"/>
  <c r="O41" i="33"/>
  <c r="M41" i="33"/>
  <c r="L41" i="33"/>
  <c r="J41" i="33"/>
  <c r="I41" i="33"/>
  <c r="G41" i="33"/>
  <c r="F41" i="33"/>
  <c r="D41" i="33"/>
  <c r="C41" i="33"/>
  <c r="S37" i="33"/>
  <c r="R37" i="33"/>
  <c r="P37" i="33"/>
  <c r="O37" i="33"/>
  <c r="M37" i="33"/>
  <c r="L37" i="33"/>
  <c r="J37" i="33"/>
  <c r="I37" i="33"/>
  <c r="G37" i="33"/>
  <c r="F37" i="33"/>
  <c r="D37" i="33"/>
  <c r="Q35" i="33"/>
  <c r="N35" i="33"/>
  <c r="K35" i="33"/>
  <c r="H35" i="33"/>
  <c r="B35" i="33"/>
  <c r="S34" i="33"/>
  <c r="S35" i="33" s="1"/>
  <c r="R34" i="33"/>
  <c r="R35" i="33" s="1"/>
  <c r="P34" i="33"/>
  <c r="P35" i="33" s="1"/>
  <c r="O34" i="33"/>
  <c r="O35" i="33" s="1"/>
  <c r="M34" i="33"/>
  <c r="M35" i="33" s="1"/>
  <c r="L34" i="33"/>
  <c r="L35" i="33" s="1"/>
  <c r="J34" i="33"/>
  <c r="J35" i="33" s="1"/>
  <c r="I35" i="33"/>
  <c r="G34" i="33"/>
  <c r="G35" i="33" s="1"/>
  <c r="F34" i="33"/>
  <c r="F35" i="33" s="1"/>
  <c r="D34" i="33"/>
  <c r="D35" i="33" s="1"/>
  <c r="C34" i="33"/>
  <c r="C35" i="33" s="1"/>
  <c r="C30" i="33"/>
  <c r="Q26" i="33"/>
  <c r="N26" i="33"/>
  <c r="K26" i="33"/>
  <c r="H26" i="33"/>
  <c r="E26" i="33"/>
  <c r="S25" i="33"/>
  <c r="R25" i="33"/>
  <c r="P25" i="33"/>
  <c r="O25" i="33"/>
  <c r="M25" i="33"/>
  <c r="L25" i="33"/>
  <c r="J25" i="33"/>
  <c r="I25" i="33"/>
  <c r="G25" i="33"/>
  <c r="F25" i="33"/>
  <c r="D25" i="33"/>
  <c r="C25" i="33"/>
  <c r="S24" i="33"/>
  <c r="R24" i="33"/>
  <c r="P24" i="33"/>
  <c r="O24" i="33"/>
  <c r="M24" i="33"/>
  <c r="L24" i="33"/>
  <c r="J24" i="33"/>
  <c r="I24" i="33"/>
  <c r="G24" i="33"/>
  <c r="F24" i="33"/>
  <c r="D24" i="33"/>
  <c r="C24" i="33"/>
  <c r="S23" i="33"/>
  <c r="R23" i="33"/>
  <c r="P23" i="33"/>
  <c r="M23" i="33"/>
  <c r="J23" i="33"/>
  <c r="I23" i="33"/>
  <c r="G23" i="33"/>
  <c r="F23" i="33"/>
  <c r="B23" i="33"/>
  <c r="B26" i="33"/>
  <c r="B27" i="33" s="1"/>
  <c r="S22" i="33"/>
  <c r="R22" i="33"/>
  <c r="P22" i="33"/>
  <c r="O22" i="33"/>
  <c r="M22" i="33"/>
  <c r="L22" i="33"/>
  <c r="J22" i="33"/>
  <c r="I22" i="33"/>
  <c r="G22" i="33"/>
  <c r="F22" i="33"/>
  <c r="D22" i="33"/>
  <c r="C22" i="33"/>
  <c r="S21" i="33"/>
  <c r="R21" i="33"/>
  <c r="P21" i="33"/>
  <c r="O21" i="33"/>
  <c r="M21" i="33"/>
  <c r="L21" i="33"/>
  <c r="J21" i="33"/>
  <c r="I21" i="33"/>
  <c r="G21" i="33"/>
  <c r="F21" i="33"/>
  <c r="D21" i="33"/>
  <c r="S20" i="33"/>
  <c r="R20" i="33"/>
  <c r="P20" i="33"/>
  <c r="O20" i="33"/>
  <c r="M20" i="33"/>
  <c r="L20" i="33"/>
  <c r="J20" i="33"/>
  <c r="I20" i="33"/>
  <c r="G20" i="33"/>
  <c r="F20" i="33"/>
  <c r="D20" i="33"/>
  <c r="C20" i="33"/>
  <c r="S19" i="33"/>
  <c r="R19" i="33"/>
  <c r="P19" i="33"/>
  <c r="O19" i="33"/>
  <c r="M19" i="33"/>
  <c r="L19" i="33"/>
  <c r="J19" i="33"/>
  <c r="I19" i="33"/>
  <c r="G19" i="33"/>
  <c r="F19" i="33"/>
  <c r="D19" i="33"/>
  <c r="C19" i="33"/>
  <c r="S18" i="33"/>
  <c r="R18" i="33"/>
  <c r="P18" i="33"/>
  <c r="O18" i="33"/>
  <c r="M18" i="33"/>
  <c r="L18" i="33"/>
  <c r="J18" i="33"/>
  <c r="I18" i="33"/>
  <c r="G18" i="33"/>
  <c r="F18" i="33"/>
  <c r="D18" i="33"/>
  <c r="C18" i="33"/>
  <c r="S17" i="33"/>
  <c r="R17" i="33"/>
  <c r="P17" i="33"/>
  <c r="O17" i="33"/>
  <c r="M17" i="33"/>
  <c r="L17" i="33"/>
  <c r="J17" i="33"/>
  <c r="I17" i="33"/>
  <c r="G17" i="33"/>
  <c r="F17" i="33"/>
  <c r="D17" i="33"/>
  <c r="C17" i="33"/>
  <c r="S16" i="33"/>
  <c r="R16" i="33"/>
  <c r="P16" i="33"/>
  <c r="O16" i="33"/>
  <c r="M16" i="33"/>
  <c r="L16" i="33"/>
  <c r="J16" i="33"/>
  <c r="I16" i="33"/>
  <c r="G16" i="33"/>
  <c r="F16" i="33"/>
  <c r="D16" i="33"/>
  <c r="C16" i="33"/>
  <c r="S12" i="33"/>
  <c r="R12" i="33"/>
  <c r="P12" i="33"/>
  <c r="O12" i="33"/>
  <c r="M12" i="33"/>
  <c r="L12" i="33"/>
  <c r="J12" i="33"/>
  <c r="I12" i="33"/>
  <c r="G12" i="33"/>
  <c r="F12" i="33"/>
  <c r="D12" i="33"/>
  <c r="C12" i="33"/>
  <c r="Q10" i="33"/>
  <c r="Q27" i="33" s="1"/>
  <c r="N10" i="33"/>
  <c r="K10" i="33"/>
  <c r="K27" i="33" s="1"/>
  <c r="H10" i="33"/>
  <c r="E10" i="33"/>
  <c r="E27" i="33" s="1"/>
  <c r="B10" i="33"/>
  <c r="S9" i="33"/>
  <c r="S10" i="33" s="1"/>
  <c r="R9" i="33"/>
  <c r="R10" i="33" s="1"/>
  <c r="P9" i="33"/>
  <c r="P10" i="33" s="1"/>
  <c r="O9" i="33"/>
  <c r="O10" i="33" s="1"/>
  <c r="M9" i="33"/>
  <c r="M10" i="33" s="1"/>
  <c r="L9" i="33"/>
  <c r="L10" i="33" s="1"/>
  <c r="J9" i="33"/>
  <c r="J10" i="33" s="1"/>
  <c r="I9" i="33"/>
  <c r="I10" i="33" s="1"/>
  <c r="G9" i="33"/>
  <c r="G10" i="33" s="1"/>
  <c r="F9" i="33"/>
  <c r="F10" i="33" s="1"/>
  <c r="C9" i="33"/>
  <c r="C10" i="33" s="1"/>
  <c r="F4" i="33"/>
  <c r="F30" i="33"/>
  <c r="D4" i="33"/>
  <c r="D30" i="33"/>
  <c r="B52" i="33"/>
  <c r="E52" i="33"/>
  <c r="H27" i="33"/>
  <c r="P15" i="36"/>
  <c r="G42" i="36"/>
  <c r="D42" i="36"/>
  <c r="N27" i="33"/>
  <c r="X15" i="36"/>
  <c r="G4" i="33"/>
  <c r="G30" i="33"/>
  <c r="D16" i="135"/>
  <c r="H16" i="135"/>
  <c r="L16" i="135"/>
  <c r="D23" i="33"/>
  <c r="N23" i="120"/>
  <c r="M7" i="36"/>
  <c r="M15" i="36" s="1"/>
  <c r="E7" i="36"/>
  <c r="E15" i="36" s="1"/>
  <c r="U7" i="36"/>
  <c r="U15" i="36" s="1"/>
  <c r="M40" i="36"/>
  <c r="B16" i="135"/>
  <c r="F16" i="135"/>
  <c r="J16" i="135"/>
  <c r="F30" i="129"/>
  <c r="E33" i="120"/>
  <c r="C30" i="129"/>
  <c r="Y7" i="36"/>
  <c r="Y15" i="36" s="1"/>
  <c r="D15" i="36"/>
  <c r="T15" i="36"/>
  <c r="F33" i="120"/>
  <c r="J33" i="120"/>
  <c r="I33" i="120"/>
  <c r="M33" i="120"/>
  <c r="N22" i="129"/>
  <c r="G15" i="36"/>
  <c r="M33" i="36"/>
  <c r="L42" i="36"/>
  <c r="G33" i="120"/>
  <c r="K15" i="120"/>
  <c r="E30" i="129"/>
  <c r="I30" i="129"/>
  <c r="M30" i="129"/>
  <c r="K42" i="36"/>
  <c r="C23" i="33"/>
  <c r="U33" i="36"/>
  <c r="U42" i="36" s="1"/>
  <c r="K38" i="119"/>
  <c r="B33" i="120"/>
  <c r="I4" i="33"/>
  <c r="M42" i="36"/>
  <c r="I30" i="33"/>
  <c r="L4" i="33"/>
  <c r="J4" i="33"/>
  <c r="J30" i="33" s="1"/>
  <c r="L30" i="33"/>
  <c r="O4" i="33"/>
  <c r="M4" i="33"/>
  <c r="M30" i="33" s="1"/>
  <c r="O30" i="33"/>
  <c r="R4" i="33"/>
  <c r="P4" i="33"/>
  <c r="P30" i="33" s="1"/>
  <c r="R30" i="33"/>
  <c r="S4" i="33"/>
  <c r="S30" i="33"/>
  <c r="H53" i="117" l="1"/>
  <c r="I53" i="117"/>
  <c r="R50" i="117"/>
  <c r="M53" i="117"/>
  <c r="J53" i="117"/>
  <c r="Q53" i="117"/>
  <c r="G53" i="117"/>
  <c r="H63" i="119"/>
  <c r="N43" i="119"/>
  <c r="B63" i="119"/>
  <c r="F63" i="119"/>
  <c r="C63" i="119"/>
  <c r="Q52" i="33"/>
  <c r="N62" i="119"/>
  <c r="M63" i="119"/>
  <c r="D26" i="33"/>
  <c r="D27" i="33" s="1"/>
  <c r="P51" i="33"/>
  <c r="P52" i="33" s="1"/>
  <c r="L33" i="120"/>
  <c r="N33" i="120" s="1"/>
  <c r="L63" i="119"/>
  <c r="R49" i="117"/>
  <c r="O41" i="117"/>
  <c r="R41" i="117" s="1"/>
  <c r="L53" i="117"/>
  <c r="F26" i="33"/>
  <c r="F27" i="33" s="1"/>
  <c r="R26" i="33"/>
  <c r="R27" i="33" s="1"/>
  <c r="O51" i="33"/>
  <c r="O52" i="33" s="1"/>
  <c r="L51" i="33"/>
  <c r="L52" i="33" s="1"/>
  <c r="K52" i="33"/>
  <c r="K30" i="129"/>
  <c r="N30" i="129" s="1"/>
  <c r="N38" i="119"/>
  <c r="K63" i="119"/>
  <c r="O46" i="117"/>
  <c r="R46" i="117" s="1"/>
  <c r="N46" i="117"/>
  <c r="O37" i="117"/>
  <c r="R37" i="117" s="1"/>
  <c r="N37" i="117"/>
  <c r="N32" i="117"/>
  <c r="N24" i="117"/>
  <c r="N18" i="117"/>
  <c r="K53" i="117"/>
  <c r="O18" i="117"/>
  <c r="R18" i="117" s="1"/>
  <c r="J26" i="33"/>
  <c r="J27" i="33" s="1"/>
  <c r="P26" i="33"/>
  <c r="P27" i="33" s="1"/>
  <c r="F51" i="33"/>
  <c r="F52" i="33" s="1"/>
  <c r="R51" i="33"/>
  <c r="R52" i="33" s="1"/>
  <c r="I26" i="33"/>
  <c r="I27" i="33" s="1"/>
  <c r="O26" i="33"/>
  <c r="O27" i="33" s="1"/>
  <c r="C27" i="33"/>
  <c r="L26" i="33"/>
  <c r="L27" i="33" s="1"/>
  <c r="C51" i="33"/>
  <c r="C52" i="33" s="1"/>
  <c r="P53" i="117"/>
  <c r="D53" i="117"/>
  <c r="E53" i="117"/>
  <c r="F53" i="117"/>
  <c r="C53" i="117"/>
  <c r="G26" i="33"/>
  <c r="G27" i="33" s="1"/>
  <c r="M26" i="33"/>
  <c r="M27" i="33" s="1"/>
  <c r="S26" i="33"/>
  <c r="S27" i="33" s="1"/>
  <c r="D51" i="33"/>
  <c r="D52" i="33" s="1"/>
  <c r="G51" i="33"/>
  <c r="G52" i="33" s="1"/>
  <c r="M51" i="33"/>
  <c r="M52" i="33" s="1"/>
  <c r="S51" i="33"/>
  <c r="S52" i="33" s="1"/>
  <c r="H52" i="33"/>
  <c r="I42" i="36"/>
  <c r="N15" i="120"/>
  <c r="N11" i="135"/>
  <c r="N16" i="135" s="1"/>
  <c r="I51" i="33"/>
  <c r="I52" i="33" s="1"/>
  <c r="O42" i="36"/>
  <c r="J51" i="33"/>
  <c r="J52" i="33" s="1"/>
  <c r="O24" i="117"/>
  <c r="R24" i="117" s="1"/>
  <c r="N14" i="129"/>
  <c r="Y33" i="36"/>
  <c r="Y42" i="36" s="1"/>
  <c r="O32" i="117"/>
  <c r="R32" i="117" s="1"/>
  <c r="N63" i="119" l="1"/>
  <c r="N53" i="117"/>
  <c r="O53" i="117"/>
  <c r="R53" i="117" s="1"/>
</calcChain>
</file>

<file path=xl/sharedStrings.xml><?xml version="1.0" encoding="utf-8"?>
<sst xmlns="http://schemas.openxmlformats.org/spreadsheetml/2006/main" count="988" uniqueCount="416">
  <si>
    <t>January</t>
  </si>
  <si>
    <t>February</t>
  </si>
  <si>
    <t>March</t>
  </si>
  <si>
    <t>April</t>
  </si>
  <si>
    <t>May</t>
  </si>
  <si>
    <t>June</t>
  </si>
  <si>
    <t>July</t>
  </si>
  <si>
    <t>August</t>
  </si>
  <si>
    <t>September</t>
  </si>
  <si>
    <t>October</t>
  </si>
  <si>
    <t>November</t>
  </si>
  <si>
    <t>December</t>
  </si>
  <si>
    <t>BIP</t>
  </si>
  <si>
    <t xml:space="preserve"> </t>
  </si>
  <si>
    <t>OBMC</t>
  </si>
  <si>
    <t>Service Accounts</t>
  </si>
  <si>
    <t>Year-to-Date Total Cost</t>
  </si>
  <si>
    <t>Annual Total Cost</t>
  </si>
  <si>
    <t>Cost Item</t>
  </si>
  <si>
    <t>Date</t>
  </si>
  <si>
    <t xml:space="preserve">  Sub-Total Interruptible</t>
  </si>
  <si>
    <t>Programs</t>
  </si>
  <si>
    <t>Interruptible/Reliability</t>
  </si>
  <si>
    <t>Total All Programs</t>
  </si>
  <si>
    <t>Notes:</t>
  </si>
  <si>
    <t>Total Incremental Cost</t>
  </si>
  <si>
    <t>SLRP</t>
  </si>
  <si>
    <t xml:space="preserve"> Budget Category 1 Total</t>
  </si>
  <si>
    <t xml:space="preserve"> Budget Category 2 Total</t>
  </si>
  <si>
    <t>Capacity Bidding Program</t>
  </si>
  <si>
    <t>Event No.</t>
  </si>
  <si>
    <t xml:space="preserve">  Sub-Total Price Response</t>
  </si>
  <si>
    <t>Category 2:  Price Responsive Programs</t>
  </si>
  <si>
    <t xml:space="preserve"> Budget Category 4 Total</t>
  </si>
  <si>
    <t xml:space="preserve"> Budget Category 5 Total</t>
  </si>
  <si>
    <t xml:space="preserve"> Budget Category 6 Total</t>
  </si>
  <si>
    <t xml:space="preserve"> Budget Category 7 Total</t>
  </si>
  <si>
    <t xml:space="preserve"> Budget Category 8 Total</t>
  </si>
  <si>
    <t xml:space="preserve"> Budget Category 10 Total</t>
  </si>
  <si>
    <t>Price Responsive</t>
  </si>
  <si>
    <t>Program</t>
  </si>
  <si>
    <t xml:space="preserve">August </t>
  </si>
  <si>
    <t xml:space="preserve">September </t>
  </si>
  <si>
    <t xml:space="preserve">November </t>
  </si>
  <si>
    <t>Percent Funding</t>
  </si>
  <si>
    <t>Fund Shift</t>
  </si>
  <si>
    <t>Programs Impacted</t>
  </si>
  <si>
    <t>Program Category</t>
  </si>
  <si>
    <t>Total</t>
  </si>
  <si>
    <t>Year-to-Date Event Summary</t>
  </si>
  <si>
    <t>General Program</t>
  </si>
  <si>
    <t>CPP-D</t>
  </si>
  <si>
    <t>Summer Saver Residential</t>
  </si>
  <si>
    <t>Summer Saver Commercial</t>
  </si>
  <si>
    <t xml:space="preserve">CBP - Day-Ahead </t>
  </si>
  <si>
    <t xml:space="preserve">CBP - Day-Of </t>
  </si>
  <si>
    <t>Commercial Customers &lt; 100kw</t>
  </si>
  <si>
    <t>Programs in General Rate Case</t>
  </si>
  <si>
    <t>Administrative (O&amp;M)</t>
  </si>
  <si>
    <t xml:space="preserve">AL-TOU-CP </t>
  </si>
  <si>
    <t>Peak Generation (RBRP)</t>
  </si>
  <si>
    <t xml:space="preserve">  Total Administrative (O&amp;M)</t>
  </si>
  <si>
    <t>Capital</t>
  </si>
  <si>
    <t xml:space="preserve">  Total Capital</t>
  </si>
  <si>
    <t>Measurement and Evaluation</t>
  </si>
  <si>
    <t xml:space="preserve">Peak Generation (RBRP) </t>
  </si>
  <si>
    <t>Total M&amp;E</t>
  </si>
  <si>
    <t>Customer Incentives</t>
  </si>
  <si>
    <t>Total Customer Incentives</t>
  </si>
  <si>
    <t xml:space="preserve">Revenue from Penalties </t>
  </si>
  <si>
    <t>Total GRC Program Costs</t>
  </si>
  <si>
    <t>Year-to-Date Cost</t>
  </si>
  <si>
    <t>Base Interruptible Program</t>
  </si>
  <si>
    <t>Technology Incentives</t>
  </si>
  <si>
    <t>Emerging Markets/Technologies</t>
  </si>
  <si>
    <t>Permanent Load Shifting</t>
  </si>
  <si>
    <t xml:space="preserve">  Total Administrative (O&amp;M) </t>
  </si>
  <si>
    <t xml:space="preserve">Capital </t>
  </si>
  <si>
    <t>Emerging Markets</t>
  </si>
  <si>
    <t xml:space="preserve">  Total Capital </t>
  </si>
  <si>
    <t xml:space="preserve">Measurement and Evaluation </t>
  </si>
  <si>
    <t xml:space="preserve">Total M&amp;E </t>
  </si>
  <si>
    <t xml:space="preserve">Base Interruptible Program </t>
  </si>
  <si>
    <t xml:space="preserve">Total </t>
  </si>
  <si>
    <t>Base Interruptible Program (BIP)</t>
  </si>
  <si>
    <t>Capacity Bidding Program (CBP)</t>
  </si>
  <si>
    <t>Emerging Technologies (ET)</t>
  </si>
  <si>
    <t>Price Response</t>
  </si>
  <si>
    <t>Average Ex Ante Load Impact kW / Customer</t>
  </si>
  <si>
    <t>Eligibility Criteria (Refer to tariff for specifics)</t>
  </si>
  <si>
    <t>Average Ex Post Load Impact kW / Customer</t>
  </si>
  <si>
    <t>TA Identified MWs</t>
  </si>
  <si>
    <t>Auto DR Verified MWs</t>
  </si>
  <si>
    <t>TI Verified MWs</t>
  </si>
  <si>
    <t>Total Technology MWs</t>
  </si>
  <si>
    <t>CBP</t>
  </si>
  <si>
    <t>TA (may also be enrolled in TI and AutoDR)</t>
  </si>
  <si>
    <t>Total TA MWs</t>
  </si>
  <si>
    <t>AMP</t>
  </si>
  <si>
    <t>DBP</t>
  </si>
  <si>
    <t>Peak Choice - Best Effort</t>
  </si>
  <si>
    <t>Peak Choice - Committed</t>
  </si>
  <si>
    <t>PTR</t>
  </si>
  <si>
    <t>Category 1:  Reliability Programs</t>
  </si>
  <si>
    <t>Peak Time Rebate (PTR)</t>
  </si>
  <si>
    <t>Category 4:  Emerging &amp; Enabling Technologies</t>
  </si>
  <si>
    <t>Small Customer Technology Incentives (SCTD)</t>
  </si>
  <si>
    <t xml:space="preserve">Category 5:  Pilots </t>
  </si>
  <si>
    <t>Category 6:  Evaluation, Measurement &amp; Verification</t>
  </si>
  <si>
    <t>Category 7:  Marketing Education &amp; Outreach</t>
  </si>
  <si>
    <t>Category 8:  DR System Support Activities</t>
  </si>
  <si>
    <t>Regulatory Policy &amp; Program Support</t>
  </si>
  <si>
    <t>IT Infrastructure &amp; System Support</t>
  </si>
  <si>
    <t>Category 10:  Special Projects</t>
  </si>
  <si>
    <t>SCTD</t>
  </si>
  <si>
    <t>Authorized Budget (if Applicable)</t>
  </si>
  <si>
    <t>Carryover Expenditures to Date 2012 - 2014</t>
  </si>
  <si>
    <t xml:space="preserve">I. STATEWIDE MARKETING </t>
  </si>
  <si>
    <t xml:space="preserve">I. TOTAL STATEWIDE MARKETING </t>
  </si>
  <si>
    <t>Customer Research</t>
  </si>
  <si>
    <t>Collateral- Development, Printing, Distribution etc. (all non-labor costs)</t>
  </si>
  <si>
    <t>Paid Media</t>
  </si>
  <si>
    <t>Other Costs</t>
  </si>
  <si>
    <t>Labor</t>
  </si>
  <si>
    <t>II. TOTAL UTILITY MARKETING BY ACTIVITY</t>
  </si>
  <si>
    <t xml:space="preserve">III. UTILITY MARKETING BY ITEMIZED COST </t>
  </si>
  <si>
    <t xml:space="preserve">III. TOTAL UTILITY MARKETING BY ITEMIZED COST </t>
  </si>
  <si>
    <t>IV. UTILITY MARKETING BY CUSTOMER SEGMENT</t>
  </si>
  <si>
    <t>Small and Medium Commercial</t>
  </si>
  <si>
    <t>Residential</t>
  </si>
  <si>
    <t>IV. TOTAL UTILITY MARKETING BY CUSTOMER SEGMENT</t>
  </si>
  <si>
    <t>Small Customer Technology Deployment</t>
  </si>
  <si>
    <t>Customer Awareness, Education and Outreach (CEAO - DR)</t>
  </si>
  <si>
    <t xml:space="preserve">Reduce Your Use (PTR) </t>
  </si>
  <si>
    <t>PTR Residential</t>
  </si>
  <si>
    <t>Eligible Accounts as of Aug 31, 2012</t>
  </si>
  <si>
    <t>SW-COM-Customer Services (TA)</t>
  </si>
  <si>
    <t>SW-IND-Customer Services (TA)</t>
  </si>
  <si>
    <t>Local-IDSM-ME&amp;O-Behavioral Programs</t>
  </si>
  <si>
    <t>Local-IDSM-ME&amp;O-Local Marketing</t>
  </si>
  <si>
    <t xml:space="preserve">DBP </t>
  </si>
  <si>
    <t>Agricultural</t>
  </si>
  <si>
    <t>TOU-A-P Small Commercial</t>
  </si>
  <si>
    <t>Local-IDSM-ME&amp;O-Small Commercial Behavior</t>
  </si>
  <si>
    <t>Information Technology</t>
  </si>
  <si>
    <t>Regulatory Policy</t>
  </si>
  <si>
    <t xml:space="preserve">IOU Administrative Costs </t>
  </si>
  <si>
    <t>Statewide ME&amp;O contract</t>
  </si>
  <si>
    <t>TOTAL AUTHORIZED UTILITY MARKETING BUDGET FOR 2015-2016</t>
  </si>
  <si>
    <t>Local Marketing Education and Outreach</t>
  </si>
  <si>
    <t xml:space="preserve">Local IDSM Marketing </t>
  </si>
  <si>
    <t>SCTD Residential</t>
  </si>
  <si>
    <t>SCTD Commercial</t>
  </si>
  <si>
    <t>Non-residential customers on TOU rates</t>
  </si>
  <si>
    <t>Customers on TOU rates</t>
  </si>
  <si>
    <t>Detailed Breakdown of MWs To Date in TA/Auto DR/TI Programs (A)</t>
  </si>
  <si>
    <t xml:space="preserve">CPP-D </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</si>
  <si>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</si>
  <si>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</si>
  <si>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</si>
  <si>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</si>
  <si>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</si>
  <si>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</si>
  <si>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</si>
  <si>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</si>
  <si>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Demand Response Auction Mechanism Pilot (DRAM)</t>
  </si>
  <si>
    <t>ddd</t>
  </si>
  <si>
    <t>DRAM</t>
  </si>
  <si>
    <t>SW-ME&amp;O</t>
  </si>
  <si>
    <t>Total DPDRMA Program Costs</t>
  </si>
  <si>
    <t xml:space="preserve">Notes: </t>
  </si>
  <si>
    <t>AL-TOU-CP</t>
  </si>
  <si>
    <t>- Effective May 2016, Capacity Bidding will report the number of nominations not enrollments.</t>
  </si>
  <si>
    <t>II. UTILITY MARKETING BY ACTIVITY</t>
  </si>
  <si>
    <t>SUBSCRIPTION STATISTICS - ENROLLED MWs</t>
  </si>
  <si>
    <t>YEAR TO DATE PROGRAM EXPENDITURES</t>
  </si>
  <si>
    <t>MARKETING, EDUCATION &amp; OUTREACH</t>
  </si>
  <si>
    <t>FUND SHIFT LOG</t>
  </si>
  <si>
    <t>TOTAL COST AND AMDRMA ACCOUNT BALANCES ($000)</t>
  </si>
  <si>
    <t>GENERAL RATE CASE PROGRAMS ($000)</t>
  </si>
  <si>
    <t>DIRECT PARTICIPATION DR MEMO ACCOUNT ($000)</t>
  </si>
  <si>
    <t>EVENT SUMMARY</t>
  </si>
  <si>
    <t>Year-to Date 2017 Expenditures</t>
  </si>
  <si>
    <t>Program-to-Date Total Expenditures 2017</t>
  </si>
  <si>
    <t>1-Year Funding</t>
  </si>
  <si>
    <t xml:space="preserve">Research </t>
  </si>
  <si>
    <t>Summer Saver</t>
  </si>
  <si>
    <t>Armed Forces Pilot</t>
  </si>
  <si>
    <t>OverGeneration Pilot</t>
  </si>
  <si>
    <t>2017 Funding Cycle Customer Communication, Marketing, and Outreach</t>
  </si>
  <si>
    <t>OverGen Pilot</t>
  </si>
  <si>
    <t>Eligible Accounts as of January 2017</t>
  </si>
  <si>
    <t>Eligible Accounts as January 2017</t>
  </si>
  <si>
    <t>Event Trigger</t>
  </si>
  <si>
    <t>Research</t>
  </si>
  <si>
    <t xml:space="preserve">General Administration </t>
  </si>
  <si>
    <t xml:space="preserve">Capacity Bidding Program </t>
  </si>
  <si>
    <t>TOU-DR-P Voluntary Residential</t>
  </si>
  <si>
    <t>CPP-D (Large and Medium customers)</t>
  </si>
  <si>
    <t>Jan</t>
  </si>
  <si>
    <t>Feb</t>
  </si>
  <si>
    <t xml:space="preserve">May </t>
  </si>
  <si>
    <t>AFP</t>
  </si>
  <si>
    <t>Overgeneration Pilot</t>
  </si>
  <si>
    <t>- Permanent Load Shifting - SDG&amp;E only reports projects that have been completed and the incentive has been paid.</t>
  </si>
  <si>
    <r>
      <t xml:space="preserve">Ex Post Estimated MW </t>
    </r>
    <r>
      <rPr>
        <b/>
        <vertAlign val="superscript"/>
        <sz val="10"/>
        <color rgb="FFFF0000"/>
        <rFont val="Arial"/>
        <family val="2"/>
      </rPr>
      <t>1</t>
    </r>
  </si>
  <si>
    <r>
      <t xml:space="preserve">Ex Ante Estimated MW </t>
    </r>
    <r>
      <rPr>
        <b/>
        <vertAlign val="superscript"/>
        <sz val="10"/>
        <color rgb="FFFF0000"/>
        <rFont val="Arial"/>
        <family val="2"/>
      </rPr>
      <t>1</t>
    </r>
  </si>
  <si>
    <t>Auto DR PROGRAM Breakdown of MWs</t>
  </si>
  <si>
    <t>- PTR Residential - Effective  May 1, 2014 per  D.13-07-003.  The number of Service Accounts reflect the cumulative PTR Residential customers who opt into the program.</t>
  </si>
  <si>
    <t>BIP - 20 minute option</t>
  </si>
  <si>
    <t xml:space="preserve">SAN DIEGO GAS &amp; ELECTRIC REPORT COMPANY ON INTERRUPTIBLE LOAD AND DEMAND RESPONSE PROGRAMS </t>
  </si>
  <si>
    <t xml:space="preserve">SAN DIEGO GAS &amp; ELECTRIC COMPANY REPORT ON INTERRUPTIBLE LOAD AND DEMAND RESPONSE PROGRAMS </t>
  </si>
  <si>
    <t>- Prior to January 2017, service accounts for the Summer Saver Program (residential and commercial) represented the number of devices rather than the number of service accounts.</t>
  </si>
  <si>
    <t>Summer Saver PCT Pilot</t>
  </si>
  <si>
    <t>Summer Saver Pilot</t>
  </si>
  <si>
    <t>C &amp; I customers &gt; 200kW</t>
  </si>
  <si>
    <t xml:space="preserve">Bundled All non-residential customers with demand &gt;=20kW and equipped with the Appropriate Electric Metering. </t>
  </si>
  <si>
    <t>Residential customers with central AC</t>
  </si>
  <si>
    <t xml:space="preserve">Bundled residential customers with appropriate electric metering </t>
  </si>
  <si>
    <t>Bundled Small Commercial customers with demand less than 20kW</t>
  </si>
  <si>
    <r>
      <t xml:space="preserve">Armed Forces Pilot </t>
    </r>
    <r>
      <rPr>
        <b/>
        <vertAlign val="superscript"/>
        <sz val="10"/>
        <color rgb="FFFF0000"/>
        <rFont val="Arial"/>
        <family val="2"/>
      </rPr>
      <t>2</t>
    </r>
  </si>
  <si>
    <t>New Construction DR</t>
  </si>
  <si>
    <t>CARRY-OVER EXPENDITURES FROM (2015-2016) PROGRAM CYCLE</t>
  </si>
  <si>
    <t xml:space="preserve"> Auto DR Verified MWs: Represent the verified/tested MW for service accounts from completed TI (i.e. must be enrolled in DR).</t>
  </si>
  <si>
    <t>Programs in Direct Participation Demand Response Memorandum Account</t>
  </si>
  <si>
    <r>
      <t xml:space="preserve">Service Accounts </t>
    </r>
    <r>
      <rPr>
        <b/>
        <vertAlign val="superscript"/>
        <sz val="10"/>
        <color rgb="FFFF0000"/>
        <rFont val="Arial"/>
        <family val="2"/>
      </rPr>
      <t>3</t>
    </r>
  </si>
  <si>
    <t xml:space="preserve">Fundshift Adjustments </t>
  </si>
  <si>
    <r>
      <t>Peak Generation (RBRP)</t>
    </r>
    <r>
      <rPr>
        <b/>
        <vertAlign val="superscript"/>
        <sz val="10"/>
        <color rgb="FFFF0000"/>
        <rFont val="Arial"/>
        <family val="2"/>
      </rPr>
      <t xml:space="preserve"> </t>
    </r>
  </si>
  <si>
    <t>Technology Incentives (TI)</t>
  </si>
  <si>
    <t>Small Commercial Energy Management Pilot</t>
  </si>
  <si>
    <t>Category 4: Emerging &amp; Enabling Technologies</t>
  </si>
  <si>
    <t>Category 7: Marketing Education
 &amp; Outreach Activities</t>
  </si>
  <si>
    <t>Category 5: Pilots</t>
  </si>
  <si>
    <t>Fund shift $340k to fund Small Commercial Energy Management Pilot AB 793 per Resolution E-4820 (April 6, 2017).</t>
  </si>
  <si>
    <t>Fund shift $50k to fund Small Commercial Energy Management Pilot AB 793 per Resolution E-4820 (April 6, 2017).</t>
  </si>
  <si>
    <t xml:space="preserve">        Smart Pricing (TOU+)</t>
  </si>
  <si>
    <t xml:space="preserve">Reduce Your Use Thermostat </t>
  </si>
  <si>
    <r>
      <t xml:space="preserve">Ex Post Estimated MW </t>
    </r>
    <r>
      <rPr>
        <b/>
        <vertAlign val="superscript"/>
        <sz val="10"/>
        <color rgb="FFFF0000"/>
        <rFont val="Arial"/>
        <family val="2"/>
      </rPr>
      <t>1, 3</t>
    </r>
  </si>
  <si>
    <t>Fund Small Commercial Energy Management Pilot
AB 793 per  Resolution E-4820 (April 6, 2017).</t>
  </si>
  <si>
    <t>(End of page)</t>
  </si>
  <si>
    <r>
      <rPr>
        <b/>
        <vertAlign val="superscript"/>
        <sz val="10"/>
        <color rgb="FFFF0000"/>
        <rFont val="Arial"/>
        <family val="2"/>
      </rPr>
      <t>3</t>
    </r>
    <r>
      <rPr>
        <vertAlign val="superscript"/>
        <sz val="10"/>
        <color rgb="FFFF0000"/>
        <rFont val="Arial"/>
        <family val="2"/>
      </rPr>
      <t xml:space="preserve"> </t>
    </r>
    <r>
      <rPr>
        <sz val="10"/>
        <rFont val="Arial"/>
        <family val="2"/>
      </rPr>
      <t>Summer Saver Residential - Beginning in March, the "Service Accounts" and "Ex Post Estimated MW" decreased from prior months due to the removal of 30% of low Residential 100% cycling performers.</t>
    </r>
  </si>
  <si>
    <t>1</t>
  </si>
  <si>
    <t>2</t>
  </si>
  <si>
    <t>3</t>
  </si>
  <si>
    <t>Met Price Triggers</t>
  </si>
  <si>
    <t>3:00 PM to 7:00 PM</t>
  </si>
  <si>
    <t>-  The Estimated Average Ex Ante Load Impact kW/Customer = Average kW / Customer, under 1-in-2 weather conditions, of an event that would occur from 1 - 6 pm on the system peak day of the month.</t>
  </si>
  <si>
    <t>-  Ex Ante winter months are assumed to be November - March and summer months are April - October.  (Source: Decision 06-07-031 RA OPINION ON REMAINING PHASE 1 ISSUES).</t>
  </si>
  <si>
    <t xml:space="preserve">-  Estimated Average Ex Post Load Impact kW / Customer = Average kW / Customer service account over all actual event hours for the preceding year if events occurred. </t>
  </si>
  <si>
    <t xml:space="preserve">-  Estimated Average Ex Ante Load Impact kW/Customer = Average kW / Customer, under 1-in-2 weather conditions, of an event that would occur from 1 - 6 pm on the system peak day of the month, as reported in the load impact reports filed in April 2016. </t>
  </si>
  <si>
    <r>
      <t>SW-AG-Customer Services (TA)</t>
    </r>
    <r>
      <rPr>
        <b/>
        <sz val="9"/>
        <rFont val="Arial"/>
        <family val="2"/>
      </rPr>
      <t xml:space="preserve"> </t>
    </r>
  </si>
  <si>
    <r>
      <t xml:space="preserve">Celerity </t>
    </r>
    <r>
      <rPr>
        <b/>
        <vertAlign val="superscript"/>
        <sz val="10"/>
        <color rgb="FFFF0000"/>
        <rFont val="Arial"/>
        <family val="2"/>
      </rPr>
      <t>1</t>
    </r>
  </si>
  <si>
    <r>
      <t>Program Tolled Hours (Annual)</t>
    </r>
    <r>
      <rPr>
        <b/>
        <sz val="10"/>
        <color rgb="FFFF0000"/>
        <rFont val="Arial"/>
        <family val="2"/>
      </rPr>
      <t xml:space="preserve"> </t>
    </r>
    <r>
      <rPr>
        <b/>
        <vertAlign val="superscript"/>
        <sz val="10"/>
        <color rgb="FFFF0000"/>
        <rFont val="Arial"/>
        <family val="2"/>
      </rPr>
      <t>2</t>
    </r>
  </si>
  <si>
    <r>
      <t xml:space="preserve">Load Reduction     kW </t>
    </r>
    <r>
      <rPr>
        <b/>
        <vertAlign val="superscript"/>
        <sz val="10"/>
        <color rgb="FFFF0000"/>
        <rFont val="Arial"/>
        <family val="2"/>
      </rPr>
      <t>1</t>
    </r>
  </si>
  <si>
    <r>
      <t xml:space="preserve">PLS </t>
    </r>
    <r>
      <rPr>
        <b/>
        <i/>
        <vertAlign val="superscript"/>
        <sz val="10"/>
        <color rgb="FFFF0000"/>
        <rFont val="Arial"/>
        <family val="2"/>
      </rPr>
      <t>2</t>
    </r>
  </si>
  <si>
    <t>Bundled Residential customers with central AC with appropriate Electric Metering</t>
  </si>
  <si>
    <t>Bundled residential customers with appropriate electric metering</t>
  </si>
  <si>
    <t>Commercial customers &lt; 200 kW with central AC with appropriate electric metering</t>
  </si>
  <si>
    <r>
      <rPr>
        <b/>
        <vertAlign val="superscript"/>
        <sz val="12"/>
        <color rgb="FFFF0000"/>
        <rFont val="Arial"/>
        <family val="2"/>
      </rPr>
      <t xml:space="preserve">1  </t>
    </r>
    <r>
      <rPr>
        <sz val="12"/>
        <rFont val="Arial"/>
        <family val="2"/>
      </rPr>
      <t>If the kW Load Reduction is 0.00, there was no actual load reduction.</t>
    </r>
  </si>
  <si>
    <r>
      <rPr>
        <b/>
        <vertAlign val="superscript"/>
        <sz val="11"/>
        <color rgb="FFFF0000"/>
        <rFont val="Arial"/>
        <family val="2"/>
      </rPr>
      <t>2</t>
    </r>
    <r>
      <rPr>
        <b/>
        <sz val="11"/>
        <color theme="1"/>
        <rFont val="Arial"/>
        <family val="2"/>
      </rPr>
      <t xml:space="preserve"> </t>
    </r>
    <r>
      <rPr>
        <sz val="11"/>
        <color theme="1"/>
        <rFont val="Arial"/>
        <family val="2"/>
      </rPr>
      <t xml:space="preserve"> Permanent Load Shifting in May includes an additional system generated accrual for $1,472.2 which has been corrected and reversed in June.</t>
    </r>
  </si>
  <si>
    <t xml:space="preserve">-  For the months of January - March the Average Ex Ante Load Impact is based on the PY15 load impact reports filed in April 2016 with the exception of the following: The CPP-D (Large and Medium customers), CBP Day-Ahead, CBP Day-Of, PTR Residential, SCTD Residential and SCTD Commercial ex-ante estimates were updated for the months of April - December based on the Amendment to SDG&amp;E's DR Load Impacts report filed in July 13, 2017. </t>
  </si>
  <si>
    <t>Capacity Bidding Program - Day Ahead</t>
  </si>
  <si>
    <r>
      <rPr>
        <b/>
        <vertAlign val="superscript"/>
        <sz val="11"/>
        <color rgb="FFFF0000"/>
        <rFont val="Arial"/>
        <family val="2"/>
      </rPr>
      <t>1</t>
    </r>
    <r>
      <rPr>
        <sz val="11"/>
        <rFont val="Arial"/>
        <family val="2"/>
      </rPr>
      <t xml:space="preserve">  Budget under a different proceeding.</t>
    </r>
  </si>
  <si>
    <t>4</t>
  </si>
  <si>
    <t>8/1/2017</t>
  </si>
  <si>
    <t>8/2/2017</t>
  </si>
  <si>
    <t>5</t>
  </si>
  <si>
    <t>8/22/2017</t>
  </si>
  <si>
    <t>6</t>
  </si>
  <si>
    <t>8/28/2017</t>
  </si>
  <si>
    <t>8/29/2017</t>
  </si>
  <si>
    <t>7</t>
  </si>
  <si>
    <t>8/30/2017</t>
  </si>
  <si>
    <t>8/31/2017</t>
  </si>
  <si>
    <t>Capacity Bidding Program - Day Of</t>
  </si>
  <si>
    <t>8</t>
  </si>
  <si>
    <t>9</t>
  </si>
  <si>
    <t>4:00 PM to 7:00 PM</t>
  </si>
  <si>
    <t>5:00 PM to 7:00 PM</t>
  </si>
  <si>
    <t>10</t>
  </si>
  <si>
    <t>System load/temperature</t>
  </si>
  <si>
    <t>11:00 AM to 3:00 PM</t>
  </si>
  <si>
    <t>11</t>
  </si>
  <si>
    <t>11:00 AM to 6:00 PM</t>
  </si>
  <si>
    <t>System load</t>
  </si>
  <si>
    <t>4:00 PM to 8:00 PM</t>
  </si>
  <si>
    <t>12</t>
  </si>
  <si>
    <t>8/3/2017</t>
  </si>
  <si>
    <t>13</t>
  </si>
  <si>
    <t>7:00 PM to 8:00 PM</t>
  </si>
  <si>
    <t>6:00 PM to 8:00 PM</t>
  </si>
  <si>
    <t>14</t>
  </si>
  <si>
    <t>15</t>
  </si>
  <si>
    <t>Reduce Your Use Rewards (PTR)</t>
  </si>
  <si>
    <t>Reduce Your Use Thermostat- Res (SCTD)</t>
  </si>
  <si>
    <t>16</t>
  </si>
  <si>
    <t xml:space="preserve">PCT- SMB (SCTD) </t>
  </si>
  <si>
    <t>Reduce Your Use (TOU-A-P &amp; TOU-PA-P)</t>
  </si>
  <si>
    <t>17</t>
  </si>
  <si>
    <t>Reduce Your Use (TOU-DR-P)</t>
  </si>
  <si>
    <t>2:00 PM to 6:00 pm</t>
  </si>
  <si>
    <t>18</t>
  </si>
  <si>
    <t>19</t>
  </si>
  <si>
    <t>20</t>
  </si>
  <si>
    <t>21</t>
  </si>
  <si>
    <t>22</t>
  </si>
  <si>
    <t>23</t>
  </si>
  <si>
    <t>24</t>
  </si>
  <si>
    <t>25</t>
  </si>
  <si>
    <t>26</t>
  </si>
  <si>
    <t>27</t>
  </si>
  <si>
    <t>28</t>
  </si>
  <si>
    <t>29</t>
  </si>
  <si>
    <t>30</t>
  </si>
  <si>
    <t>31</t>
  </si>
  <si>
    <t>32</t>
  </si>
  <si>
    <r>
      <rPr>
        <b/>
        <vertAlign val="superscript"/>
        <sz val="10"/>
        <color rgb="FFFF0000"/>
        <rFont val="Arial"/>
        <family val="2"/>
      </rPr>
      <t xml:space="preserve">1 </t>
    </r>
    <r>
      <rPr>
        <vertAlign val="superscript"/>
        <sz val="10"/>
        <rFont val="Arial"/>
        <family val="2"/>
      </rPr>
      <t xml:space="preserve"> </t>
    </r>
    <r>
      <rPr>
        <sz val="10"/>
        <rFont val="Arial"/>
        <family val="2"/>
      </rPr>
      <t>New Construction Demand Response Program (NCDRP) Total Year-To-Date Expenditures for 2017 is $22,804.00 which represents the close out efforts from the previous Program Cycle 2015-2016.</t>
    </r>
  </si>
  <si>
    <r>
      <t xml:space="preserve">New Construction Demand Response Program (NCDRP) </t>
    </r>
    <r>
      <rPr>
        <b/>
        <vertAlign val="superscript"/>
        <sz val="10"/>
        <color rgb="FFFF0000"/>
        <rFont val="Arial"/>
        <family val="2"/>
      </rPr>
      <t>1</t>
    </r>
  </si>
  <si>
    <r>
      <t>Demand Bidding Program (DBP)</t>
    </r>
    <r>
      <rPr>
        <b/>
        <vertAlign val="superscript"/>
        <sz val="10"/>
        <color rgb="FFFF0000"/>
        <rFont val="Arial"/>
        <family val="2"/>
      </rPr>
      <t xml:space="preserve"> </t>
    </r>
  </si>
  <si>
    <r>
      <rPr>
        <b/>
        <vertAlign val="superscript"/>
        <sz val="10"/>
        <color rgb="FFFF0000"/>
        <rFont val="Arial"/>
        <family val="2"/>
      </rPr>
      <t>1</t>
    </r>
    <r>
      <rPr>
        <sz val="10"/>
        <rFont val="Arial"/>
        <family val="2"/>
      </rPr>
      <t xml:space="preserve"> For the months of January - March the Average Ex Ante and Ex Post Load Impact is based on the PY15 load impact reports filed in April 2016 with the exception of the following: The CPP-D (Large and Medium customers), CBP Day-Ahead, CBP Day-Of, PTR Residential, SCTD Residential and </t>
    </r>
  </si>
  <si>
    <t xml:space="preserve">  SCTD Commercial ex-ante and ex-post estimates were updated for the months of April - December based on the Amendment to SDG&amp;E's DR Load Impacts report filed in July 13, 2017. </t>
  </si>
  <si>
    <r>
      <rPr>
        <b/>
        <vertAlign val="superscript"/>
        <sz val="12"/>
        <color rgb="FFFF0000"/>
        <rFont val="Arial"/>
        <family val="2"/>
      </rPr>
      <t xml:space="preserve">2  </t>
    </r>
    <r>
      <rPr>
        <sz val="12"/>
        <rFont val="Arial"/>
        <family val="2"/>
      </rPr>
      <t>Program Tolled Hours (Annual) is accumulated.</t>
    </r>
  </si>
  <si>
    <t>Summer Saver Residential &amp; Commercial</t>
  </si>
  <si>
    <r>
      <t>PROGRAMS &amp; RATES WHICH REQUIRE ITEMIZED ACCOUNTING</t>
    </r>
    <r>
      <rPr>
        <b/>
        <vertAlign val="superscript"/>
        <sz val="9"/>
        <rFont val="Calibri"/>
        <family val="2"/>
      </rPr>
      <t xml:space="preserve"> </t>
    </r>
  </si>
  <si>
    <t>CPPD large&amp;medium not-in CBP not-in BIP</t>
  </si>
  <si>
    <t>5:30 PM to 9:00 PM</t>
  </si>
  <si>
    <t>CPPD large&amp;medium not-in CBP</t>
  </si>
  <si>
    <t>33</t>
  </si>
  <si>
    <t>CPPD large&amp;medium</t>
  </si>
  <si>
    <t>34</t>
  </si>
  <si>
    <t>35</t>
  </si>
  <si>
    <t>36</t>
  </si>
  <si>
    <t>37</t>
  </si>
  <si>
    <t>38</t>
  </si>
  <si>
    <t>9/1/2017</t>
  </si>
  <si>
    <t>4:00 PM to 8:00PM</t>
  </si>
  <si>
    <t>39</t>
  </si>
  <si>
    <t>9/2/2017</t>
  </si>
  <si>
    <t>5:00 PM to 9:00PM</t>
  </si>
  <si>
    <t>40</t>
  </si>
  <si>
    <t>9/5/2017</t>
  </si>
  <si>
    <t>5:00 PM to 8:00PM</t>
  </si>
  <si>
    <t>41</t>
  </si>
  <si>
    <t>9/11/2017</t>
  </si>
  <si>
    <t>42</t>
  </si>
  <si>
    <t>9/12/2017</t>
  </si>
  <si>
    <t>43</t>
  </si>
  <si>
    <t>9/25/2017</t>
  </si>
  <si>
    <t>44</t>
  </si>
  <si>
    <t>45</t>
  </si>
  <si>
    <t>46</t>
  </si>
  <si>
    <t>47</t>
  </si>
  <si>
    <t>48</t>
  </si>
  <si>
    <t>49</t>
  </si>
  <si>
    <t>50</t>
  </si>
  <si>
    <t>51</t>
  </si>
  <si>
    <t>52</t>
  </si>
  <si>
    <t>53</t>
  </si>
  <si>
    <t>54</t>
  </si>
  <si>
    <t>55</t>
  </si>
  <si>
    <r>
      <t xml:space="preserve">Armed Forces Pilot </t>
    </r>
    <r>
      <rPr>
        <vertAlign val="superscript"/>
        <sz val="10"/>
        <color rgb="FFFF0000"/>
        <rFont val="Arial"/>
        <family val="2"/>
      </rPr>
      <t>2</t>
    </r>
  </si>
  <si>
    <t>AMDRMA Account End of Month Balance for Monthly Activity with Interest</t>
  </si>
  <si>
    <t xml:space="preserve">-  For the months of January - March the Average Ex Post Load Impact is based on the PY15 load impact reports filed in April 2016 with the exception of the following: The CPP-D (Large and Medium customers), CBP Day-Ahead, CBP Day-Of, PTR Residential, SCTD Residential, SCTD Commercial and PLS ex-post estimates were updated for the months of April - December based on the Amendment to SDG&amp;E's DR Load Impacts report filed on July 13, 2017. </t>
  </si>
  <si>
    <r>
      <rPr>
        <b/>
        <vertAlign val="superscript"/>
        <sz val="10"/>
        <color rgb="FFFF0000"/>
        <rFont val="Arial"/>
        <family val="2"/>
      </rPr>
      <t>2</t>
    </r>
    <r>
      <rPr>
        <vertAlign val="superscript"/>
        <sz val="10"/>
        <color rgb="FFFF0000"/>
        <rFont val="Arial"/>
        <family val="2"/>
      </rPr>
      <t xml:space="preserve"> </t>
    </r>
    <r>
      <rPr>
        <sz val="10"/>
        <rFont val="Arial"/>
        <family val="2"/>
      </rPr>
      <t>The Armed Forces Pilot (Advice Letter 2952-E) was approved per Resolution E-4839 dated April 6, 2017.</t>
    </r>
  </si>
  <si>
    <t>56</t>
  </si>
  <si>
    <t>3:00 PM to 5:00PM</t>
  </si>
  <si>
    <t>57</t>
  </si>
  <si>
    <t>58</t>
  </si>
  <si>
    <t>59</t>
  </si>
  <si>
    <t>60</t>
  </si>
  <si>
    <t>61</t>
  </si>
  <si>
    <t>62</t>
  </si>
  <si>
    <t>63</t>
  </si>
  <si>
    <t>10/23/2017</t>
  </si>
  <si>
    <t>64</t>
  </si>
  <si>
    <t>10/24/2017</t>
  </si>
  <si>
    <t>65</t>
  </si>
  <si>
    <t>10/25/2017</t>
  </si>
  <si>
    <r>
      <t>Summer Saver</t>
    </r>
    <r>
      <rPr>
        <b/>
        <sz val="9"/>
        <color rgb="FFC00000"/>
        <rFont val="Arial"/>
        <family val="2"/>
      </rPr>
      <t xml:space="preserve"> </t>
    </r>
    <r>
      <rPr>
        <b/>
        <vertAlign val="superscript"/>
        <sz val="10"/>
        <color rgb="FFFF0000"/>
        <rFont val="Arial"/>
        <family val="2"/>
      </rPr>
      <t>3</t>
    </r>
  </si>
  <si>
    <r>
      <t xml:space="preserve">Local Marketing Education &amp; Outreach </t>
    </r>
    <r>
      <rPr>
        <vertAlign val="superscript"/>
        <sz val="10"/>
        <color rgb="FFFF0000"/>
        <rFont val="Arial"/>
        <family val="2"/>
      </rPr>
      <t>4</t>
    </r>
  </si>
  <si>
    <r>
      <t xml:space="preserve">Rule 32 </t>
    </r>
    <r>
      <rPr>
        <b/>
        <vertAlign val="superscript"/>
        <sz val="10"/>
        <color rgb="FFFF0000"/>
        <rFont val="Arial"/>
        <family val="2"/>
      </rPr>
      <t>1</t>
    </r>
  </si>
  <si>
    <r>
      <t xml:space="preserve">Rule 32 click-through </t>
    </r>
    <r>
      <rPr>
        <b/>
        <vertAlign val="superscript"/>
        <sz val="10"/>
        <color rgb="FFFF0000"/>
        <rFont val="Arial"/>
        <family val="2"/>
      </rPr>
      <t>2</t>
    </r>
  </si>
  <si>
    <t xml:space="preserve">Rationale for Fundshift </t>
  </si>
  <si>
    <t>FUND SHIFTING DOCUMENTATION PER DECISION 09-08-027 ORDERING PARAGRAPH 35</t>
  </si>
  <si>
    <t>OP 35: The utilities may shift up to 50% of a program funds to another program within the same budget category.</t>
  </si>
  <si>
    <t>The utilities shall document the amount of and reason for each shift in their monthly demand response reports.</t>
  </si>
  <si>
    <r>
      <t>1</t>
    </r>
    <r>
      <rPr>
        <vertAlign val="superscript"/>
        <sz val="11"/>
        <rFont val="Arial"/>
        <family val="2"/>
      </rPr>
      <t xml:space="preserve">  </t>
    </r>
    <r>
      <rPr>
        <sz val="11"/>
        <rFont val="Arial"/>
        <family val="2"/>
      </rPr>
      <t xml:space="preserve">Charges for Armed Forces Pilot have been corrected in SDG&amp;E's timekeeping system. </t>
    </r>
  </si>
  <si>
    <r>
      <rPr>
        <b/>
        <vertAlign val="superscript"/>
        <sz val="11"/>
        <rFont val="Arial"/>
        <family val="2"/>
      </rPr>
      <t xml:space="preserve">2   </t>
    </r>
    <r>
      <rPr>
        <sz val="11"/>
        <rFont val="Arial"/>
        <family val="2"/>
      </rPr>
      <t>Per Resolution E-4820 (April 2, 2017), fund shift of $50,000 within Category 7 Marketing Education &amp; Outreach (Local Marketing Education &amp; Outreach) to fund AB 793 Pilot ( Small Commercial Energy Management Pilot) within same category resulting in a net 0 for Category 7.  Reference Fund Shift Log tab.</t>
    </r>
  </si>
  <si>
    <r>
      <rPr>
        <b/>
        <vertAlign val="superscript"/>
        <sz val="11"/>
        <rFont val="Arial"/>
        <family val="2"/>
      </rPr>
      <t xml:space="preserve">3   </t>
    </r>
    <r>
      <rPr>
        <sz val="11"/>
        <rFont val="Arial"/>
        <family val="2"/>
      </rPr>
      <t>Per Resolution E-4820 (April 2, 2017), fund shift from Technology Incentives (TI) of $340,000 to fund AB 793 Pilot (Small Commercial Energy Management Pilot) Per Resolution E-4820.  Reference Fund Shift Log tab.</t>
    </r>
  </si>
  <si>
    <r>
      <rPr>
        <b/>
        <vertAlign val="superscript"/>
        <sz val="11"/>
        <rFont val="Arial"/>
        <family val="2"/>
      </rPr>
      <t>4</t>
    </r>
    <r>
      <rPr>
        <sz val="11"/>
        <rFont val="Arial"/>
        <family val="2"/>
      </rPr>
      <t xml:space="preserve">  Permanent Load Shifting: May and June total dollars include a duplicative system generated accrual for $1,472,213 which was reversed in June.  Difference of $11,031 ($1,477,870 minus $1,466,839) represents Labor and Non Labor Charges for May and June.</t>
    </r>
  </si>
  <si>
    <r>
      <t>DRMEC</t>
    </r>
    <r>
      <rPr>
        <b/>
        <vertAlign val="superscript"/>
        <sz val="10"/>
        <color rgb="FFFF0000"/>
        <rFont val="Arial"/>
        <family val="2"/>
      </rPr>
      <t>7</t>
    </r>
  </si>
  <si>
    <t>December 2017</t>
  </si>
  <si>
    <r>
      <rPr>
        <vertAlign val="superscript"/>
        <sz val="9"/>
        <color rgb="FFFF0000"/>
        <rFont val="Calibri"/>
        <family val="2"/>
      </rPr>
      <t>1</t>
    </r>
    <r>
      <rPr>
        <sz val="9"/>
        <rFont val="Calibri"/>
        <family val="2"/>
      </rPr>
      <t xml:space="preserve"> Programs, Rates &amp; Activities do not include "Marketing My Account/Energy and Integrated Online Audit Tools" - the 2012 ICEAT program is funded through D.09-09-047.</t>
    </r>
  </si>
  <si>
    <r>
      <rPr>
        <vertAlign val="superscript"/>
        <sz val="9"/>
        <color rgb="FFFF0000"/>
        <rFont val="Calibri"/>
        <family val="2"/>
      </rPr>
      <t>2</t>
    </r>
    <r>
      <rPr>
        <sz val="9"/>
        <rFont val="Calibri"/>
        <family val="2"/>
      </rPr>
      <t xml:space="preserve"> Programs, Rates &amp; Activities do not include "Critical Peak Pricing &gt; 200kW" (CPP-D) as program funding is not approved or directed in D.12-04-045.</t>
    </r>
  </si>
  <si>
    <r>
      <t>PROGRAMS, RATES &amp; ACTIVITES WHICH DO NOT REQUIRE ITEMIZED ACCOUNTING</t>
    </r>
    <r>
      <rPr>
        <b/>
        <vertAlign val="superscript"/>
        <sz val="9"/>
        <rFont val="Calibri"/>
        <family val="2"/>
      </rPr>
      <t xml:space="preserve"> </t>
    </r>
    <r>
      <rPr>
        <b/>
        <vertAlign val="superscript"/>
        <sz val="9"/>
        <color rgb="FFFF0000"/>
        <rFont val="Calibri"/>
        <family val="2"/>
      </rPr>
      <t>1, 2</t>
    </r>
  </si>
  <si>
    <r>
      <rPr>
        <vertAlign val="superscript"/>
        <sz val="11"/>
        <color rgb="FFFF0000"/>
        <rFont val="Arial"/>
        <family val="2"/>
      </rPr>
      <t>4</t>
    </r>
    <r>
      <rPr>
        <sz val="11"/>
        <rFont val="Arial"/>
        <family val="2"/>
      </rPr>
      <t xml:space="preserve"> LME&amp;O program charges of appx $485k in November were inadvertently posted.  The charges have been reversed by the Business Planning Department which is reflected in December's Monthly Report. </t>
    </r>
  </si>
  <si>
    <r>
      <rPr>
        <b/>
        <vertAlign val="superscript"/>
        <sz val="10"/>
        <color rgb="FFFF0000"/>
        <rFont val="Arial"/>
        <family val="2"/>
      </rPr>
      <t>1</t>
    </r>
    <r>
      <rPr>
        <sz val="10"/>
        <rFont val="Arial"/>
        <family val="2"/>
      </rPr>
      <t xml:space="preserve"> In July, a labor reclassification was performed to move labor charges from a refundable internal order to a capital internal order.</t>
    </r>
  </si>
  <si>
    <r>
      <rPr>
        <b/>
        <vertAlign val="superscript"/>
        <sz val="11"/>
        <color rgb="FFFF0000"/>
        <rFont val="Arial"/>
        <family val="2"/>
      </rPr>
      <t>2</t>
    </r>
    <r>
      <rPr>
        <vertAlign val="superscript"/>
        <sz val="11"/>
        <rFont val="Arial"/>
        <family val="2"/>
      </rPr>
      <t xml:space="preserve"> </t>
    </r>
    <r>
      <rPr>
        <sz val="10"/>
        <rFont val="Arial"/>
        <family val="2"/>
      </rPr>
      <t>Rule 32 click-through was approved in Decision 17-06-005.</t>
    </r>
  </si>
  <si>
    <r>
      <rPr>
        <b/>
        <vertAlign val="superscript"/>
        <sz val="11"/>
        <rFont val="Arial"/>
        <family val="2"/>
      </rPr>
      <t>5</t>
    </r>
    <r>
      <rPr>
        <vertAlign val="superscript"/>
        <sz val="11"/>
        <rFont val="Arial"/>
        <family val="2"/>
      </rPr>
      <t xml:space="preserve"> </t>
    </r>
    <r>
      <rPr>
        <sz val="11"/>
        <rFont val="Arial"/>
        <family val="2"/>
      </rPr>
      <t>The Summer Saver program in November was charged twice for incentives (the accrual was posted and also booked through the revenue system by utility accounting). The accrual has been reversed and reflected in December's Monthly Report.</t>
    </r>
  </si>
  <si>
    <r>
      <t>CPP-D</t>
    </r>
    <r>
      <rPr>
        <b/>
        <vertAlign val="superscript"/>
        <sz val="9"/>
        <color rgb="FFFF0000"/>
        <rFont val="Calibri"/>
        <family val="2"/>
      </rPr>
      <t>3</t>
    </r>
  </si>
  <si>
    <r>
      <t>Labor</t>
    </r>
    <r>
      <rPr>
        <b/>
        <vertAlign val="superscript"/>
        <sz val="9"/>
        <color rgb="FFFF0000"/>
        <rFont val="Calibri"/>
        <family val="2"/>
      </rPr>
      <t>4</t>
    </r>
  </si>
  <si>
    <r>
      <t>Large Commercial and Industrial</t>
    </r>
    <r>
      <rPr>
        <b/>
        <vertAlign val="superscript"/>
        <sz val="9"/>
        <color rgb="FFFF0000"/>
        <rFont val="Calibri"/>
        <family val="2"/>
      </rPr>
      <t>5</t>
    </r>
  </si>
  <si>
    <r>
      <t>6</t>
    </r>
    <r>
      <rPr>
        <sz val="11"/>
        <rFont val="Arial"/>
        <family val="2"/>
      </rPr>
      <t xml:space="preserve"> LME&amp;O program charges of appx $485k in November were inadvertently posted.  The charges have been reversed by the Business Planning Department which is reflected in December's Monthly Report.. </t>
    </r>
  </si>
  <si>
    <r>
      <rPr>
        <b/>
        <vertAlign val="superscript"/>
        <sz val="9"/>
        <color rgb="FFFF0000"/>
        <rFont val="Calibri"/>
        <family val="2"/>
      </rPr>
      <t xml:space="preserve">5  </t>
    </r>
    <r>
      <rPr>
        <sz val="9"/>
        <rFont val="Calibri"/>
        <family val="2"/>
      </rPr>
      <t xml:space="preserve">December's total represents corrections by Customer Segment for programs in the Marketing Portfolio. Reference footnote no. 6  in the tab labeled "DRP Expenditures". </t>
    </r>
  </si>
  <si>
    <r>
      <rPr>
        <b/>
        <vertAlign val="superscript"/>
        <sz val="9"/>
        <color rgb="FFFF0000"/>
        <rFont val="Calibri"/>
        <family val="2"/>
      </rPr>
      <t>3</t>
    </r>
    <r>
      <rPr>
        <sz val="9"/>
        <rFont val="Calibri"/>
        <family val="2"/>
      </rPr>
      <t xml:space="preserve"> December's total represents CPP-D labor corrections for charges which occurred in November. Reference footnote no. 6 in the tab labeled "DRP Expenditures". </t>
    </r>
  </si>
  <si>
    <r>
      <rPr>
        <b/>
        <vertAlign val="superscript"/>
        <sz val="9"/>
        <color rgb="FFFF0000"/>
        <rFont val="Calibri"/>
        <family val="2"/>
      </rPr>
      <t xml:space="preserve">4  </t>
    </r>
    <r>
      <rPr>
        <sz val="9"/>
        <rFont val="Calibri"/>
        <family val="2"/>
      </rPr>
      <t xml:space="preserve">December's total represents corrections by Cost Category for programs in the Marketing Portfolio.  Reference footnote no. 6  in the tab labeled "DRP Expenditures". </t>
    </r>
  </si>
  <si>
    <t>Small Commercial Energy Management Pilot (SCEM)</t>
  </si>
  <si>
    <t>Event Beginning to End</t>
  </si>
  <si>
    <r>
      <t xml:space="preserve">3 </t>
    </r>
    <r>
      <rPr>
        <sz val="11"/>
        <rFont val="Arial"/>
        <family val="2"/>
      </rPr>
      <t>The Summer Saver program in November was charged twice for incentives (the accrual was posted and also booked through the revenue system by utility accounting). The accrual has been reversed and reflected in December's Monthly Report.</t>
    </r>
  </si>
  <si>
    <r>
      <t xml:space="preserve">Local Marketing Education &amp; Outreach </t>
    </r>
    <r>
      <rPr>
        <b/>
        <vertAlign val="superscript"/>
        <sz val="10"/>
        <color rgb="FFFF0000"/>
        <rFont val="Arial"/>
        <family val="2"/>
      </rPr>
      <t>2, 6</t>
    </r>
  </si>
  <si>
    <r>
      <t xml:space="preserve">Permanent Load Shifting </t>
    </r>
    <r>
      <rPr>
        <b/>
        <vertAlign val="superscript"/>
        <sz val="10"/>
        <color rgb="FFFF0000"/>
        <rFont val="Arial"/>
        <family val="2"/>
      </rPr>
      <t>4</t>
    </r>
  </si>
  <si>
    <r>
      <t xml:space="preserve">Armed Forces Pilot </t>
    </r>
    <r>
      <rPr>
        <b/>
        <vertAlign val="superscript"/>
        <sz val="10"/>
        <color rgb="FFFF0000"/>
        <rFont val="Arial"/>
        <family val="2"/>
      </rPr>
      <t>1</t>
    </r>
  </si>
  <si>
    <r>
      <t xml:space="preserve">Small Commercial Energy Management Pilot </t>
    </r>
    <r>
      <rPr>
        <b/>
        <vertAlign val="superscript"/>
        <sz val="10"/>
        <color rgb="FFFF0000"/>
        <rFont val="Arial"/>
        <family val="2"/>
      </rPr>
      <t>3</t>
    </r>
  </si>
  <si>
    <r>
      <t>Technical Incentives (TI)</t>
    </r>
    <r>
      <rPr>
        <b/>
        <vertAlign val="superscript"/>
        <sz val="10"/>
        <color rgb="FFFF0000"/>
        <rFont val="Arial"/>
        <family val="2"/>
      </rPr>
      <t>3</t>
    </r>
  </si>
  <si>
    <r>
      <t>Summer Saver</t>
    </r>
    <r>
      <rPr>
        <b/>
        <vertAlign val="superscript"/>
        <sz val="10"/>
        <color rgb="FFFF0000"/>
        <rFont val="Arial"/>
        <family val="2"/>
      </rPr>
      <t>5</t>
    </r>
  </si>
  <si>
    <r>
      <t>7</t>
    </r>
    <r>
      <rPr>
        <sz val="11"/>
        <rFont val="Arial"/>
        <family val="2"/>
      </rPr>
      <t xml:space="preserve"> November credit reflects billing for Co-funding Agreement regarding the California Statewide Critical Peak Pricing Load Impact Study for 2015 Program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</si>
</sst>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sz val="10"/>
      <color indexed="10"/>
      <name val="Arial"/>
      <family val="2"/>
    </font>
    <font>
      <b/>
      <strike/>
      <sz val="10"/>
      <color indexed="8"/>
      <name val="Arial"/>
      <family val="2"/>
    </font>
    <font>
      <strike/>
      <sz val="10"/>
      <color indexed="8"/>
      <name val="Arial"/>
      <family val="2"/>
    </font>
    <font>
      <sz val="10"/>
      <name val="Arial"/>
      <family val="2"/>
    </font>
    <font>
      <sz val="10"/>
      <name val="Arial"/>
      <family val="2"/>
    </font>
    <font>
      <vertAlign val="superscript"/>
      <sz val="9"/>
      <name val="Calibri"/>
      <family val="2"/>
    </font>
    <font>
      <sz val="9"/>
      <name val="Calibri"/>
      <family val="2"/>
    </font>
    <font>
      <sz val="10"/>
      <color indexed="8"/>
      <name val="Arial"/>
      <family val="2"/>
    </font>
    <font>
      <b/>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sz val="16"/>
      <color indexed="8"/>
      <name val="Arial"/>
      <family val="2"/>
    </font>
    <font>
      <b/>
      <vertAlign val="superscript"/>
      <sz val="10"/>
      <color rgb="FFFF0000"/>
      <name val="Arial"/>
      <family val="2"/>
    </font>
    <font>
      <vertAlign val="superscript"/>
      <sz val="10"/>
      <color rgb="FFFF0000"/>
      <name val="Arial"/>
      <family val="2"/>
    </font>
    <font>
      <b/>
      <vertAlign val="superscript"/>
      <sz val="11"/>
      <color rgb="FFFF0000"/>
      <name val="Arial"/>
      <family val="2"/>
    </font>
    <font>
      <sz val="14"/>
      <color indexed="8"/>
      <name val="Arial"/>
      <family val="2"/>
    </font>
    <font>
      <b/>
      <sz val="9"/>
      <name val="Arial"/>
      <family val="2"/>
    </font>
    <font>
      <b/>
      <sz val="9"/>
      <name val="Calibri"/>
      <family val="2"/>
    </font>
    <font>
      <b/>
      <vertAlign val="superscript"/>
      <sz val="9"/>
      <name val="Calibri"/>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1"/>
      <color theme="1"/>
      <name val="Arial"/>
      <family val="2"/>
    </font>
    <font>
      <sz val="12"/>
      <name val="Arial"/>
      <family val="2"/>
    </font>
    <font>
      <sz val="11"/>
      <color indexed="8"/>
      <name val="Arial"/>
      <family val="2"/>
    </font>
    <font>
      <b/>
      <sz val="11"/>
      <color indexed="8"/>
      <name val="Arial"/>
      <family val="2"/>
    </font>
    <font>
      <b/>
      <sz val="10"/>
      <color rgb="FFFF0000"/>
      <name val="Arial"/>
      <family val="2"/>
    </font>
    <font>
      <b/>
      <i/>
      <vertAlign val="superscript"/>
      <sz val="10"/>
      <color rgb="FFFF0000"/>
      <name val="Arial"/>
      <family val="2"/>
    </font>
    <font>
      <b/>
      <sz val="11"/>
      <color theme="1"/>
      <name val="Arial"/>
      <family val="2"/>
    </font>
    <font>
      <b/>
      <sz val="9"/>
      <color indexed="8"/>
      <name val="Calibri"/>
      <family val="2"/>
    </font>
    <font>
      <sz val="11"/>
      <color theme="1"/>
      <name val="Calibri"/>
      <family val="2"/>
    </font>
    <font>
      <sz val="10"/>
      <name val="Arial"/>
      <family val="2"/>
    </font>
    <font>
      <b/>
      <sz val="9"/>
      <color rgb="FFC00000"/>
      <name val="Arial"/>
      <family val="2"/>
    </font>
    <font>
      <sz val="12"/>
      <name val="Times New Roman"/>
      <family val="1"/>
    </font>
    <font>
      <sz val="8"/>
      <color rgb="FF4E586A"/>
      <name val="Segoe UI"/>
      <family val="2"/>
    </font>
    <font>
      <sz val="10"/>
      <name val="Calibri"/>
      <family val="2"/>
    </font>
    <font>
      <vertAlign val="superscript"/>
      <sz val="11"/>
      <name val="Arial"/>
      <family val="2"/>
    </font>
    <font>
      <b/>
      <vertAlign val="superscript"/>
      <sz val="11"/>
      <name val="Arial"/>
      <family val="2"/>
    </font>
    <font>
      <vertAlign val="superscript"/>
      <sz val="9"/>
      <color rgb="FFFF0000"/>
      <name val="Calibri"/>
      <family val="2"/>
    </font>
    <font>
      <b/>
      <vertAlign val="superscript"/>
      <sz val="9"/>
      <color rgb="FFFF0000"/>
      <name val="Calibri"/>
      <family val="2"/>
    </font>
  </fonts>
  <fills count="51">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8"/>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8"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7" fillId="0" borderId="0" applyFont="0" applyFill="0" applyBorder="0" applyAlignment="0" applyProtection="0"/>
    <xf numFmtId="175" fontId="59"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60"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62"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8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87"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687">
    <xf numFmtId="175" fontId="0" fillId="0" borderId="0" xfId="0"/>
    <xf numFmtId="3" fontId="12" fillId="0" borderId="24" xfId="0" applyNumberFormat="1" applyFont="1" applyFill="1" applyBorder="1" applyAlignment="1" applyProtection="1">
      <alignment horizontal="center"/>
    </xf>
    <xf numFmtId="3" fontId="12" fillId="0" borderId="31" xfId="0" applyNumberFormat="1" applyFont="1" applyBorder="1" applyAlignment="1" applyProtection="1">
      <alignment horizontal="center"/>
    </xf>
    <xf numFmtId="3" fontId="12" fillId="0" borderId="33" xfId="0" applyNumberFormat="1" applyFont="1" applyFill="1" applyBorder="1" applyAlignment="1" applyProtection="1">
      <alignment horizontal="center"/>
    </xf>
    <xf numFmtId="175" fontId="45" fillId="0" borderId="0" xfId="0" applyFont="1" applyProtection="1"/>
    <xf numFmtId="3" fontId="45" fillId="0" borderId="0" xfId="0" applyNumberFormat="1" applyFont="1" applyProtection="1"/>
    <xf numFmtId="3" fontId="12" fillId="0" borderId="42" xfId="0" applyNumberFormat="1" applyFont="1" applyBorder="1" applyAlignment="1" applyProtection="1">
      <alignment wrapText="1"/>
      <protection locked="0"/>
    </xf>
    <xf numFmtId="165" fontId="12" fillId="0" borderId="25" xfId="0" applyNumberFormat="1" applyFont="1" applyFill="1" applyBorder="1" applyAlignment="1" applyProtection="1">
      <alignment horizontal="center"/>
      <protection locked="0"/>
    </xf>
    <xf numFmtId="165" fontId="12" fillId="0" borderId="0" xfId="0" applyNumberFormat="1" applyFont="1" applyBorder="1" applyProtection="1">
      <protection locked="0"/>
    </xf>
    <xf numFmtId="3" fontId="12" fillId="0" borderId="57" xfId="0" applyNumberFormat="1" applyFont="1" applyBorder="1" applyAlignment="1" applyProtection="1">
      <alignment wrapText="1"/>
      <protection locked="0"/>
    </xf>
    <xf numFmtId="165" fontId="12" fillId="0" borderId="0" xfId="0" applyNumberFormat="1" applyFont="1" applyFill="1" applyBorder="1" applyProtection="1">
      <protection locked="0"/>
    </xf>
    <xf numFmtId="165" fontId="12" fillId="0" borderId="32" xfId="0" applyNumberFormat="1" applyFont="1" applyFill="1" applyBorder="1" applyAlignment="1" applyProtection="1">
      <alignment horizontal="center"/>
      <protection locked="0"/>
    </xf>
    <xf numFmtId="165" fontId="12" fillId="0" borderId="0" xfId="0" applyNumberFormat="1" applyFont="1" applyFill="1" applyBorder="1" applyAlignment="1" applyProtection="1">
      <alignment horizontal="center"/>
      <protection locked="0"/>
    </xf>
    <xf numFmtId="175" fontId="12" fillId="0" borderId="0" xfId="0" applyFont="1" applyFill="1" applyProtection="1">
      <protection locked="0"/>
    </xf>
    <xf numFmtId="175" fontId="12" fillId="0" borderId="0" xfId="0" applyFont="1" applyFill="1" applyBorder="1" applyProtection="1">
      <protection locked="0"/>
    </xf>
    <xf numFmtId="175" fontId="13" fillId="0" borderId="0" xfId="0" applyFont="1" applyFill="1" applyBorder="1" applyAlignment="1" applyProtection="1">
      <alignment horizontal="center" wrapText="1"/>
      <protection locked="0"/>
    </xf>
    <xf numFmtId="175" fontId="12" fillId="0" borderId="0" xfId="0" applyFont="1" applyBorder="1" applyProtection="1">
      <protection locked="0"/>
    </xf>
    <xf numFmtId="3" fontId="12" fillId="0" borderId="0" xfId="0" applyNumberFormat="1" applyFont="1" applyBorder="1" applyProtection="1">
      <protection locked="0"/>
    </xf>
    <xf numFmtId="3" fontId="12" fillId="0" borderId="0" xfId="0" applyNumberFormat="1" applyFont="1" applyFill="1" applyBorder="1" applyProtection="1">
      <protection locked="0"/>
    </xf>
    <xf numFmtId="175" fontId="13" fillId="0" borderId="0" xfId="0" applyFont="1" applyFill="1" applyAlignment="1" applyProtection="1">
      <alignment wrapText="1"/>
      <protection locked="0"/>
    </xf>
    <xf numFmtId="3" fontId="44" fillId="0" borderId="17" xfId="0" applyNumberFormat="1" applyFont="1" applyFill="1" applyBorder="1" applyAlignment="1" applyProtection="1">
      <alignment horizontal="center"/>
    </xf>
    <xf numFmtId="3" fontId="44" fillId="0" borderId="22" xfId="0" applyNumberFormat="1" applyFont="1" applyFill="1" applyBorder="1" applyAlignment="1" applyProtection="1">
      <alignment horizontal="center"/>
    </xf>
    <xf numFmtId="3" fontId="44" fillId="0" borderId="21" xfId="0" applyNumberFormat="1" applyFont="1" applyFill="1" applyBorder="1" applyAlignment="1" applyProtection="1">
      <alignment horizontal="center"/>
    </xf>
    <xf numFmtId="6" fontId="12" fillId="0" borderId="0" xfId="66" applyNumberFormat="1" applyFill="1" applyBorder="1" applyProtection="1"/>
    <xf numFmtId="175" fontId="12" fillId="0" borderId="41" xfId="66" applyFill="1" applyBorder="1" applyAlignment="1" applyProtection="1">
      <alignment horizontal="left" indent="1"/>
    </xf>
    <xf numFmtId="6" fontId="12" fillId="0" borderId="13" xfId="66" applyNumberFormat="1" applyFill="1" applyBorder="1" applyProtection="1"/>
    <xf numFmtId="6" fontId="12" fillId="0" borderId="13" xfId="66" applyNumberFormat="1" applyFont="1" applyFill="1" applyBorder="1" applyAlignment="1" applyProtection="1">
      <alignment horizontal="right"/>
    </xf>
    <xf numFmtId="167" fontId="12" fillId="0" borderId="13" xfId="66" applyNumberFormat="1" applyFont="1" applyFill="1" applyBorder="1" applyAlignment="1" applyProtection="1">
      <alignment horizontal="right"/>
    </xf>
    <xf numFmtId="175" fontId="13" fillId="0" borderId="43" xfId="66" applyFont="1" applyFill="1" applyBorder="1" applyProtection="1"/>
    <xf numFmtId="6" fontId="12" fillId="0" borderId="18" xfId="66" applyNumberFormat="1" applyFont="1" applyFill="1" applyBorder="1" applyProtection="1"/>
    <xf numFmtId="6" fontId="12" fillId="0" borderId="11" xfId="66" applyNumberFormat="1" applyFill="1" applyBorder="1" applyProtection="1"/>
    <xf numFmtId="167" fontId="12" fillId="0" borderId="11" xfId="66" applyNumberFormat="1" applyFont="1" applyFill="1" applyBorder="1" applyAlignment="1" applyProtection="1">
      <alignment horizontal="right"/>
    </xf>
    <xf numFmtId="167" fontId="12" fillId="0" borderId="11" xfId="66" applyNumberFormat="1" applyFill="1" applyBorder="1" applyProtection="1"/>
    <xf numFmtId="175" fontId="15" fillId="0" borderId="41" xfId="66" applyFont="1" applyFill="1" applyBorder="1" applyAlignment="1" applyProtection="1">
      <alignment wrapText="1"/>
    </xf>
    <xf numFmtId="167" fontId="12" fillId="0" borderId="13" xfId="66" applyNumberFormat="1" applyFill="1" applyBorder="1" applyProtection="1"/>
    <xf numFmtId="6" fontId="12" fillId="0" borderId="13" xfId="66" applyNumberFormat="1" applyFont="1" applyFill="1" applyBorder="1" applyProtection="1"/>
    <xf numFmtId="6" fontId="12" fillId="0" borderId="13" xfId="66" applyNumberFormat="1" applyFill="1" applyBorder="1" applyAlignment="1" applyProtection="1">
      <alignment horizontal="right" vertical="center"/>
    </xf>
    <xf numFmtId="6" fontId="12" fillId="0" borderId="0" xfId="66" applyNumberFormat="1" applyFont="1" applyFill="1" applyBorder="1" applyProtection="1"/>
    <xf numFmtId="6" fontId="12" fillId="0" borderId="24" xfId="66" applyNumberFormat="1" applyFill="1" applyBorder="1" applyProtection="1"/>
    <xf numFmtId="6" fontId="12" fillId="0" borderId="23" xfId="66" applyNumberFormat="1" applyFill="1" applyBorder="1" applyProtection="1"/>
    <xf numFmtId="167" fontId="12" fillId="0" borderId="23" xfId="66" applyNumberFormat="1" applyFill="1" applyBorder="1" applyProtection="1"/>
    <xf numFmtId="175" fontId="12" fillId="0" borderId="0" xfId="66" applyProtection="1"/>
    <xf numFmtId="175" fontId="14" fillId="0" borderId="0" xfId="67" applyFont="1" applyProtection="1"/>
    <xf numFmtId="175" fontId="14" fillId="0" borderId="0" xfId="67" applyProtection="1"/>
    <xf numFmtId="175" fontId="33" fillId="0" borderId="11" xfId="67" applyFont="1" applyBorder="1" applyAlignment="1" applyProtection="1">
      <alignment horizontal="center"/>
    </xf>
    <xf numFmtId="175" fontId="33" fillId="0" borderId="0" xfId="67" applyFont="1" applyAlignment="1" applyProtection="1">
      <alignment horizontal="center"/>
    </xf>
    <xf numFmtId="175" fontId="12" fillId="0" borderId="0" xfId="66" applyFont="1" applyFill="1" applyBorder="1" applyProtection="1"/>
    <xf numFmtId="175" fontId="13" fillId="0" borderId="45" xfId="66" applyFont="1" applyFill="1" applyBorder="1" applyProtection="1"/>
    <xf numFmtId="175" fontId="13" fillId="0" borderId="45" xfId="66" applyFont="1" applyFill="1" applyBorder="1" applyAlignment="1" applyProtection="1">
      <alignment horizontal="left" wrapText="1" indent="1"/>
    </xf>
    <xf numFmtId="175" fontId="13" fillId="0" borderId="49" xfId="66" applyFont="1" applyFill="1" applyBorder="1" applyAlignment="1" applyProtection="1">
      <alignment wrapText="1"/>
    </xf>
    <xf numFmtId="175" fontId="42" fillId="0" borderId="0" xfId="66" applyFont="1" applyProtection="1"/>
    <xf numFmtId="175" fontId="13" fillId="45" borderId="35" xfId="66" applyFont="1" applyFill="1" applyBorder="1" applyAlignment="1" applyProtection="1">
      <alignment horizontal="center"/>
    </xf>
    <xf numFmtId="175" fontId="13" fillId="0" borderId="36" xfId="66" applyFont="1" applyBorder="1" applyAlignment="1" applyProtection="1">
      <alignment horizontal="center"/>
    </xf>
    <xf numFmtId="175" fontId="13" fillId="0" borderId="52" xfId="66" applyFont="1" applyBorder="1" applyAlignment="1" applyProtection="1">
      <alignment horizontal="center" wrapText="1"/>
    </xf>
    <xf numFmtId="175" fontId="43" fillId="0" borderId="47" xfId="66" applyFont="1" applyBorder="1" applyAlignment="1" applyProtection="1">
      <alignment horizontal="center"/>
    </xf>
    <xf numFmtId="175" fontId="12" fillId="0" borderId="0" xfId="66" applyBorder="1" applyAlignment="1" applyProtection="1"/>
    <xf numFmtId="175" fontId="12" fillId="0" borderId="48" xfId="66" applyBorder="1" applyAlignment="1" applyProtection="1"/>
    <xf numFmtId="175" fontId="13" fillId="0" borderId="47" xfId="66" applyFont="1" applyBorder="1" applyAlignment="1" applyProtection="1">
      <alignment horizontal="center"/>
    </xf>
    <xf numFmtId="175" fontId="12" fillId="0" borderId="47" xfId="66" applyBorder="1" applyProtection="1"/>
    <xf numFmtId="164" fontId="12" fillId="0" borderId="0" xfId="66" applyNumberFormat="1" applyBorder="1" applyAlignment="1" applyProtection="1"/>
    <xf numFmtId="164" fontId="12" fillId="0" borderId="48" xfId="66" applyNumberFormat="1" applyBorder="1" applyAlignment="1" applyProtection="1"/>
    <xf numFmtId="164" fontId="12" fillId="0" borderId="0" xfId="66" applyNumberFormat="1" applyProtection="1"/>
    <xf numFmtId="164" fontId="12" fillId="0" borderId="18" xfId="66" applyNumberFormat="1" applyFill="1" applyBorder="1" applyAlignment="1" applyProtection="1"/>
    <xf numFmtId="164" fontId="12" fillId="0" borderId="46" xfId="66" applyNumberFormat="1" applyFill="1" applyBorder="1" applyAlignment="1" applyProtection="1"/>
    <xf numFmtId="175" fontId="13" fillId="0" borderId="47" xfId="66" applyFont="1" applyFill="1" applyBorder="1" applyProtection="1"/>
    <xf numFmtId="164" fontId="12" fillId="0" borderId="0" xfId="66" applyNumberFormat="1" applyFill="1" applyBorder="1" applyAlignment="1" applyProtection="1"/>
    <xf numFmtId="164" fontId="12" fillId="0" borderId="48" xfId="66" applyNumberFormat="1" applyFill="1" applyBorder="1" applyAlignment="1" applyProtection="1"/>
    <xf numFmtId="164" fontId="12" fillId="0" borderId="0" xfId="66" applyNumberFormat="1" applyFill="1" applyBorder="1" applyAlignment="1" applyProtection="1">
      <alignment horizontal="right"/>
    </xf>
    <xf numFmtId="175" fontId="13" fillId="0" borderId="47" xfId="66" applyFont="1" applyFill="1" applyBorder="1" applyAlignment="1" applyProtection="1">
      <alignment horizontal="left" indent="1"/>
    </xf>
    <xf numFmtId="164" fontId="12" fillId="0" borderId="27" xfId="66" applyNumberFormat="1" applyFill="1" applyBorder="1" applyAlignment="1" applyProtection="1"/>
    <xf numFmtId="175" fontId="13" fillId="0" borderId="47" xfId="66" applyFont="1" applyFill="1" applyBorder="1" applyAlignment="1" applyProtection="1">
      <alignment horizontal="center" wrapText="1"/>
    </xf>
    <xf numFmtId="175" fontId="13" fillId="0" borderId="45" xfId="66" applyFont="1" applyFill="1" applyBorder="1" applyAlignment="1" applyProtection="1">
      <alignment horizontal="left" indent="1"/>
    </xf>
    <xf numFmtId="175" fontId="13" fillId="0" borderId="53" xfId="66" applyFont="1" applyFill="1" applyBorder="1" applyAlignment="1" applyProtection="1">
      <alignment horizontal="left" indent="1"/>
    </xf>
    <xf numFmtId="164" fontId="12" fillId="0" borderId="54" xfId="66" applyNumberFormat="1" applyFill="1" applyBorder="1" applyAlignment="1" applyProtection="1"/>
    <xf numFmtId="175" fontId="13" fillId="0" borderId="11" xfId="66" applyFont="1" applyFill="1" applyBorder="1" applyProtection="1"/>
    <xf numFmtId="164" fontId="12" fillId="45" borderId="18" xfId="66" applyNumberFormat="1" applyFill="1" applyBorder="1" applyAlignment="1" applyProtection="1"/>
    <xf numFmtId="164" fontId="12" fillId="45" borderId="46" xfId="66" applyNumberFormat="1" applyFill="1" applyBorder="1" applyAlignment="1" applyProtection="1">
      <alignment horizontal="right"/>
    </xf>
    <xf numFmtId="164" fontId="12" fillId="45" borderId="0" xfId="66" applyNumberFormat="1" applyFill="1" applyBorder="1" applyAlignment="1" applyProtection="1"/>
    <xf numFmtId="164" fontId="13" fillId="0" borderId="50" xfId="66" applyNumberFormat="1" applyFont="1" applyFill="1" applyBorder="1" applyAlignment="1" applyProtection="1"/>
    <xf numFmtId="164" fontId="13" fillId="0" borderId="51" xfId="66" applyNumberFormat="1" applyFont="1" applyFill="1" applyBorder="1" applyAlignment="1" applyProtection="1"/>
    <xf numFmtId="175" fontId="13" fillId="0" borderId="37" xfId="66" applyFont="1" applyFill="1" applyBorder="1" applyAlignment="1" applyProtection="1">
      <alignment wrapText="1"/>
    </xf>
    <xf numFmtId="164" fontId="13" fillId="0" borderId="37" xfId="66" applyNumberFormat="1" applyFont="1" applyFill="1" applyBorder="1" applyAlignment="1" applyProtection="1"/>
    <xf numFmtId="175" fontId="13" fillId="0" borderId="0" xfId="66" applyFont="1" applyBorder="1" applyAlignment="1" applyProtection="1">
      <alignment wrapText="1"/>
    </xf>
    <xf numFmtId="164" fontId="12" fillId="0" borderId="0" xfId="66" applyNumberFormat="1" applyBorder="1" applyProtection="1"/>
    <xf numFmtId="175" fontId="13" fillId="0" borderId="0" xfId="0" applyFont="1" applyFill="1" applyProtection="1"/>
    <xf numFmtId="175" fontId="0" fillId="0" borderId="0" xfId="0" applyFill="1" applyProtection="1"/>
    <xf numFmtId="175" fontId="0" fillId="0" borderId="15" xfId="0" applyFill="1" applyBorder="1" applyProtection="1"/>
    <xf numFmtId="175" fontId="13" fillId="0" borderId="34" xfId="0" applyFont="1" applyFill="1" applyBorder="1" applyProtection="1"/>
    <xf numFmtId="175" fontId="13" fillId="0" borderId="11" xfId="0" applyFont="1" applyFill="1" applyBorder="1" applyAlignment="1" applyProtection="1">
      <alignment horizontal="center"/>
    </xf>
    <xf numFmtId="175" fontId="13" fillId="0" borderId="34" xfId="0" applyFont="1" applyFill="1" applyBorder="1" applyAlignment="1" applyProtection="1">
      <alignment horizontal="center"/>
    </xf>
    <xf numFmtId="175" fontId="0" fillId="0" borderId="0" xfId="0" applyProtection="1"/>
    <xf numFmtId="175" fontId="12" fillId="0" borderId="0" xfId="0" applyFont="1" applyFill="1" applyProtection="1"/>
    <xf numFmtId="175" fontId="12" fillId="0" borderId="13" xfId="0" applyFont="1" applyBorder="1" applyProtection="1"/>
    <xf numFmtId="175" fontId="12" fillId="0" borderId="0" xfId="0" applyFont="1" applyBorder="1" applyProtection="1"/>
    <xf numFmtId="175" fontId="12" fillId="0" borderId="11" xfId="0" applyFont="1" applyFill="1" applyBorder="1" applyProtection="1"/>
    <xf numFmtId="175" fontId="12" fillId="0" borderId="0" xfId="0" applyFont="1" applyFill="1" applyBorder="1" applyProtection="1"/>
    <xf numFmtId="175" fontId="33" fillId="0" borderId="0" xfId="0" applyFont="1" applyFill="1" applyProtection="1">
      <protection locked="0"/>
    </xf>
    <xf numFmtId="175" fontId="14" fillId="0" borderId="0" xfId="0" applyFont="1" applyFill="1" applyProtection="1">
      <protection locked="0"/>
    </xf>
    <xf numFmtId="175" fontId="33" fillId="0" borderId="0" xfId="0" applyFont="1" applyFill="1" applyBorder="1" applyProtection="1">
      <protection locked="0"/>
    </xf>
    <xf numFmtId="165" fontId="14" fillId="0" borderId="0" xfId="0" applyNumberFormat="1" applyFont="1" applyFill="1" applyBorder="1" applyAlignment="1" applyProtection="1">
      <protection locked="0"/>
    </xf>
    <xf numFmtId="175" fontId="46" fillId="0" borderId="0" xfId="0" applyFont="1" applyFill="1" applyProtection="1">
      <protection locked="0"/>
    </xf>
    <xf numFmtId="172" fontId="33" fillId="0" borderId="0" xfId="0" applyNumberFormat="1" applyFont="1" applyFill="1" applyBorder="1" applyAlignment="1" applyProtection="1">
      <alignment horizontal="right"/>
      <protection locked="0"/>
    </xf>
    <xf numFmtId="172" fontId="33" fillId="0" borderId="0" xfId="0" applyNumberFormat="1" applyFont="1" applyFill="1" applyBorder="1" applyAlignment="1" applyProtection="1">
      <alignment horizontal="center"/>
      <protection locked="0"/>
    </xf>
    <xf numFmtId="175" fontId="46" fillId="0" borderId="0" xfId="0" applyFont="1" applyFill="1" applyBorder="1" applyProtection="1">
      <protection locked="0"/>
    </xf>
    <xf numFmtId="38" fontId="47" fillId="0" borderId="0" xfId="0" applyNumberFormat="1" applyFont="1" applyFill="1" applyBorder="1" applyAlignment="1" applyProtection="1">
      <protection locked="0"/>
    </xf>
    <xf numFmtId="165" fontId="47" fillId="0" borderId="0" xfId="0" applyNumberFormat="1" applyFont="1" applyFill="1" applyBorder="1" applyAlignment="1" applyProtection="1">
      <protection locked="0"/>
    </xf>
    <xf numFmtId="175" fontId="47" fillId="0" borderId="0" xfId="0" applyFont="1" applyFill="1" applyProtection="1">
      <protection locked="0"/>
    </xf>
    <xf numFmtId="175" fontId="14" fillId="0" borderId="0" xfId="0" applyFont="1" applyFill="1" applyBorder="1" applyProtection="1">
      <protection locked="0"/>
    </xf>
    <xf numFmtId="175" fontId="14" fillId="0" borderId="0" xfId="0" applyFont="1" applyFill="1" applyAlignment="1" applyProtection="1">
      <alignment horizontal="left" indent="1"/>
      <protection locked="0"/>
    </xf>
    <xf numFmtId="175" fontId="14" fillId="0" borderId="0" xfId="0" applyFont="1" applyFill="1" applyProtection="1"/>
    <xf numFmtId="175" fontId="33" fillId="0" borderId="11" xfId="0" applyFont="1" applyFill="1" applyBorder="1" applyAlignment="1" applyProtection="1">
      <alignment horizontal="center" wrapText="1"/>
    </xf>
    <xf numFmtId="175" fontId="14" fillId="0" borderId="11" xfId="0" applyFont="1" applyFill="1" applyBorder="1" applyProtection="1"/>
    <xf numFmtId="172" fontId="14" fillId="0" borderId="11" xfId="0" applyNumberFormat="1" applyFont="1" applyFill="1" applyBorder="1" applyProtection="1"/>
    <xf numFmtId="172" fontId="14" fillId="0" borderId="11" xfId="46" applyNumberFormat="1" applyFont="1" applyFill="1" applyBorder="1" applyAlignment="1" applyProtection="1">
      <alignment horizontal="right"/>
    </xf>
    <xf numFmtId="166" fontId="14" fillId="0" borderId="11" xfId="46" applyNumberFormat="1" applyFont="1" applyFill="1" applyBorder="1" applyAlignment="1" applyProtection="1">
      <alignment horizontal="right"/>
    </xf>
    <xf numFmtId="172" fontId="33" fillId="0" borderId="11" xfId="46" applyNumberFormat="1" applyFont="1" applyFill="1" applyBorder="1" applyAlignment="1" applyProtection="1">
      <alignment horizontal="right" wrapText="1"/>
    </xf>
    <xf numFmtId="166" fontId="33" fillId="0" borderId="11" xfId="0" applyNumberFormat="1" applyFont="1" applyFill="1" applyBorder="1" applyProtection="1"/>
    <xf numFmtId="166" fontId="14" fillId="0" borderId="11" xfId="46" applyNumberFormat="1" applyFont="1" applyFill="1" applyBorder="1" applyAlignment="1" applyProtection="1">
      <alignment horizontal="right" wrapText="1"/>
    </xf>
    <xf numFmtId="166" fontId="14" fillId="0" borderId="11" xfId="0" applyNumberFormat="1" applyFont="1" applyFill="1" applyBorder="1" applyProtection="1"/>
    <xf numFmtId="175" fontId="33" fillId="0" borderId="20" xfId="0" applyFont="1" applyFill="1" applyBorder="1" applyProtection="1"/>
    <xf numFmtId="166" fontId="33" fillId="0" borderId="20" xfId="0" applyNumberFormat="1" applyFont="1" applyFill="1" applyBorder="1" applyProtection="1"/>
    <xf numFmtId="166" fontId="14" fillId="0" borderId="11" xfId="0" applyNumberFormat="1" applyFont="1" applyFill="1" applyBorder="1" applyAlignment="1" applyProtection="1"/>
    <xf numFmtId="175" fontId="33" fillId="0" borderId="20" xfId="0" applyFont="1" applyFill="1" applyBorder="1" applyAlignment="1" applyProtection="1">
      <alignment horizontal="center"/>
    </xf>
    <xf numFmtId="166" fontId="33" fillId="0" borderId="11" xfId="0" applyNumberFormat="1" applyFont="1" applyFill="1" applyBorder="1" applyAlignment="1" applyProtection="1">
      <alignment horizontal="center" wrapText="1"/>
    </xf>
    <xf numFmtId="166" fontId="33" fillId="0" borderId="11" xfId="0" applyNumberFormat="1" applyFont="1" applyFill="1" applyBorder="1" applyAlignment="1" applyProtection="1">
      <alignment horizontal="center"/>
    </xf>
    <xf numFmtId="166" fontId="33" fillId="0" borderId="20" xfId="0" applyNumberFormat="1" applyFont="1" applyFill="1" applyBorder="1" applyAlignment="1" applyProtection="1">
      <alignment horizontal="center"/>
    </xf>
    <xf numFmtId="166" fontId="33" fillId="0" borderId="11" xfId="0" applyNumberFormat="1" applyFont="1" applyFill="1" applyBorder="1" applyAlignment="1" applyProtection="1"/>
    <xf numFmtId="166" fontId="14" fillId="0" borderId="27" xfId="0" applyNumberFormat="1" applyFont="1" applyFill="1" applyBorder="1" applyProtection="1"/>
    <xf numFmtId="166" fontId="14" fillId="0" borderId="27" xfId="0" applyNumberFormat="1" applyFont="1" applyFill="1" applyBorder="1" applyAlignment="1" applyProtection="1"/>
    <xf numFmtId="166" fontId="33" fillId="0" borderId="27" xfId="0" applyNumberFormat="1" applyFont="1" applyFill="1" applyBorder="1" applyProtection="1"/>
    <xf numFmtId="166" fontId="14" fillId="0" borderId="18" xfId="46" applyNumberFormat="1" applyFont="1" applyFill="1" applyBorder="1" applyAlignment="1" applyProtection="1">
      <alignment horizontal="right"/>
    </xf>
    <xf numFmtId="166" fontId="14" fillId="0" borderId="18" xfId="0" applyNumberFormat="1" applyFont="1" applyFill="1" applyBorder="1" applyProtection="1"/>
    <xf numFmtId="166" fontId="14" fillId="0" borderId="19" xfId="0" applyNumberFormat="1" applyFont="1" applyFill="1" applyBorder="1" applyProtection="1"/>
    <xf numFmtId="172" fontId="33" fillId="0" borderId="11" xfId="0" applyNumberFormat="1" applyFont="1" applyFill="1" applyBorder="1" applyProtection="1"/>
    <xf numFmtId="166" fontId="33" fillId="0" borderId="11" xfId="46" applyNumberFormat="1" applyFont="1" applyFill="1" applyBorder="1" applyAlignment="1" applyProtection="1">
      <alignment horizontal="right"/>
    </xf>
    <xf numFmtId="172" fontId="33" fillId="0" borderId="20" xfId="0" applyNumberFormat="1" applyFont="1" applyFill="1" applyBorder="1" applyAlignment="1" applyProtection="1">
      <alignment horizontal="right"/>
    </xf>
    <xf numFmtId="172" fontId="33" fillId="0" borderId="20" xfId="0" applyNumberFormat="1" applyFont="1" applyFill="1" applyBorder="1" applyAlignment="1" applyProtection="1">
      <alignment horizontal="center"/>
    </xf>
    <xf numFmtId="166" fontId="14" fillId="0" borderId="11" xfId="0" quotePrefix="1" applyNumberFormat="1" applyFont="1" applyFill="1" applyBorder="1" applyAlignment="1" applyProtection="1">
      <alignment horizontal="center"/>
    </xf>
    <xf numFmtId="166" fontId="14" fillId="0" borderId="11" xfId="46" applyNumberFormat="1" applyFont="1" applyFill="1" applyBorder="1" applyAlignment="1" applyProtection="1">
      <alignment horizontal="center"/>
    </xf>
    <xf numFmtId="166" fontId="33" fillId="0" borderId="20" xfId="0" applyNumberFormat="1" applyFont="1" applyFill="1" applyBorder="1" applyAlignment="1" applyProtection="1">
      <alignment horizontal="right"/>
    </xf>
    <xf numFmtId="172" fontId="48" fillId="0" borderId="0" xfId="0" applyNumberFormat="1" applyFont="1" applyFill="1" applyBorder="1" applyAlignment="1" applyProtection="1"/>
    <xf numFmtId="175" fontId="33" fillId="0" borderId="27" xfId="0" applyFont="1" applyFill="1" applyBorder="1" applyProtection="1"/>
    <xf numFmtId="175" fontId="33" fillId="0" borderId="0" xfId="0" applyFont="1" applyFill="1" applyBorder="1" applyProtection="1"/>
    <xf numFmtId="38" fontId="14" fillId="0" borderId="0" xfId="0" applyNumberFormat="1" applyFont="1" applyFill="1" applyBorder="1" applyAlignment="1" applyProtection="1"/>
    <xf numFmtId="165" fontId="14" fillId="0" borderId="0" xfId="0" applyNumberFormat="1" applyFont="1" applyFill="1" applyBorder="1" applyAlignment="1" applyProtection="1"/>
    <xf numFmtId="175" fontId="12" fillId="0" borderId="13" xfId="0" applyFont="1" applyFill="1" applyBorder="1" applyProtection="1">
      <protection locked="0"/>
    </xf>
    <xf numFmtId="3" fontId="12" fillId="0" borderId="31" xfId="0" applyNumberFormat="1" applyFont="1" applyFill="1" applyBorder="1" applyAlignment="1" applyProtection="1">
      <alignment horizontal="center"/>
    </xf>
    <xf numFmtId="175" fontId="33" fillId="0" borderId="11" xfId="0" applyFont="1" applyFill="1" applyBorder="1" applyAlignment="1" applyProtection="1">
      <alignment horizontal="center"/>
      <protection locked="0"/>
    </xf>
    <xf numFmtId="3" fontId="12" fillId="0" borderId="0" xfId="0" applyNumberFormat="1" applyFont="1" applyProtection="1">
      <protection locked="0"/>
    </xf>
    <xf numFmtId="9" fontId="12" fillId="0" borderId="0" xfId="145" applyFont="1" applyProtection="1">
      <protection locked="0"/>
    </xf>
    <xf numFmtId="175" fontId="13" fillId="0" borderId="14" xfId="0" applyFont="1" applyFill="1" applyBorder="1" applyAlignment="1" applyProtection="1">
      <alignment horizontal="center"/>
      <protection locked="0"/>
    </xf>
    <xf numFmtId="175" fontId="12" fillId="0" borderId="16" xfId="0" applyFont="1" applyBorder="1" applyProtection="1">
      <protection locked="0"/>
    </xf>
    <xf numFmtId="175" fontId="13" fillId="0" borderId="11" xfId="0" applyFont="1" applyFill="1" applyBorder="1" applyAlignment="1" applyProtection="1">
      <alignment horizontal="center"/>
      <protection locked="0"/>
    </xf>
    <xf numFmtId="175" fontId="13" fillId="0" borderId="34" xfId="0" applyFont="1" applyFill="1" applyBorder="1" applyAlignment="1" applyProtection="1">
      <alignment horizontal="center"/>
      <protection locked="0"/>
    </xf>
    <xf numFmtId="175" fontId="12" fillId="0" borderId="13" xfId="0" applyFont="1" applyBorder="1" applyProtection="1">
      <protection locked="0"/>
    </xf>
    <xf numFmtId="175" fontId="12" fillId="0" borderId="16" xfId="0" applyFont="1" applyFill="1" applyBorder="1" applyProtection="1">
      <protection locked="0"/>
    </xf>
    <xf numFmtId="166" fontId="12" fillId="0" borderId="0" xfId="0" applyNumberFormat="1" applyFont="1" applyBorder="1" applyAlignment="1" applyProtection="1">
      <alignment horizontal="center"/>
    </xf>
    <xf numFmtId="173" fontId="12" fillId="0" borderId="0" xfId="0" applyNumberFormat="1" applyFont="1" applyFill="1" applyBorder="1" applyAlignment="1" applyProtection="1">
      <alignment horizontal="center"/>
    </xf>
    <xf numFmtId="3" fontId="12" fillId="0" borderId="0" xfId="0" applyNumberFormat="1" applyFont="1" applyBorder="1" applyAlignment="1" applyProtection="1">
      <alignment horizontal="center"/>
    </xf>
    <xf numFmtId="165" fontId="12" fillId="0" borderId="0" xfId="0" applyNumberFormat="1" applyFont="1" applyBorder="1" applyAlignment="1" applyProtection="1">
      <alignment horizontal="center"/>
    </xf>
    <xf numFmtId="165" fontId="12" fillId="0" borderId="0" xfId="0" applyNumberFormat="1" applyFont="1" applyFill="1" applyBorder="1" applyAlignment="1" applyProtection="1">
      <alignment horizontal="center"/>
    </xf>
    <xf numFmtId="175" fontId="33" fillId="0" borderId="16" xfId="0" applyFont="1" applyFill="1" applyBorder="1" applyAlignment="1" applyProtection="1">
      <alignment horizontal="center"/>
      <protection locked="0"/>
    </xf>
    <xf numFmtId="175" fontId="14" fillId="0" borderId="11" xfId="0" applyFont="1" applyFill="1" applyBorder="1" applyProtection="1">
      <protection locked="0"/>
    </xf>
    <xf numFmtId="175" fontId="33" fillId="0" borderId="20" xfId="0" applyFont="1" applyFill="1" applyBorder="1" applyProtection="1">
      <protection locked="0"/>
    </xf>
    <xf numFmtId="175" fontId="33" fillId="0" borderId="20" xfId="0" applyFont="1" applyFill="1" applyBorder="1" applyAlignment="1" applyProtection="1">
      <alignment horizontal="center"/>
      <protection locked="0"/>
    </xf>
    <xf numFmtId="175" fontId="33" fillId="0" borderId="22" xfId="0" applyFont="1" applyFill="1" applyBorder="1" applyProtection="1">
      <protection locked="0"/>
    </xf>
    <xf numFmtId="175" fontId="14" fillId="0" borderId="11" xfId="0" applyFont="1" applyFill="1" applyBorder="1" applyAlignment="1" applyProtection="1">
      <alignment wrapText="1" shrinkToFit="1"/>
      <protection locked="0"/>
    </xf>
    <xf numFmtId="175" fontId="33" fillId="0" borderId="11" xfId="0" applyFont="1" applyFill="1" applyBorder="1" applyProtection="1">
      <protection locked="0"/>
    </xf>
    <xf numFmtId="175" fontId="14" fillId="0" borderId="16" xfId="0" applyFont="1" applyFill="1" applyBorder="1" applyProtection="1">
      <protection locked="0"/>
    </xf>
    <xf numFmtId="38" fontId="55" fillId="0" borderId="17" xfId="0" applyNumberFormat="1" applyFont="1" applyFill="1" applyBorder="1" applyAlignment="1" applyProtection="1">
      <alignment horizontal="center"/>
    </xf>
    <xf numFmtId="172" fontId="14" fillId="0" borderId="11" xfId="0" quotePrefix="1" applyNumberFormat="1" applyFont="1" applyFill="1" applyBorder="1" applyAlignment="1" applyProtection="1">
      <alignment horizontal="center"/>
    </xf>
    <xf numFmtId="172" fontId="14" fillId="0" borderId="11" xfId="0" quotePrefix="1" applyNumberFormat="1" applyFont="1" applyFill="1" applyBorder="1" applyAlignment="1" applyProtection="1">
      <alignment horizontal="right"/>
    </xf>
    <xf numFmtId="172" fontId="33" fillId="0" borderId="20" xfId="0" quotePrefix="1" applyNumberFormat="1" applyFont="1" applyFill="1" applyBorder="1" applyAlignment="1" applyProtection="1">
      <alignment horizontal="center"/>
    </xf>
    <xf numFmtId="172" fontId="33" fillId="0" borderId="20" xfId="0" applyNumberFormat="1" applyFont="1" applyFill="1" applyBorder="1" applyProtection="1"/>
    <xf numFmtId="38" fontId="14" fillId="0" borderId="11" xfId="0" applyNumberFormat="1" applyFont="1" applyFill="1" applyBorder="1" applyProtection="1"/>
    <xf numFmtId="165" fontId="33" fillId="0" borderId="11" xfId="0" applyNumberFormat="1" applyFont="1" applyFill="1" applyBorder="1" applyAlignment="1" applyProtection="1"/>
    <xf numFmtId="172" fontId="33" fillId="0" borderId="11" xfId="46" applyNumberFormat="1" applyFont="1" applyFill="1" applyBorder="1" applyAlignment="1" applyProtection="1">
      <alignment horizontal="right"/>
    </xf>
    <xf numFmtId="38" fontId="14" fillId="0" borderId="27" xfId="0" applyNumberFormat="1" applyFont="1" applyFill="1" applyBorder="1" applyProtection="1"/>
    <xf numFmtId="165" fontId="33" fillId="0" borderId="27" xfId="0" applyNumberFormat="1" applyFont="1" applyFill="1" applyBorder="1" applyAlignment="1" applyProtection="1"/>
    <xf numFmtId="175" fontId="14" fillId="0" borderId="20" xfId="0" applyFont="1" applyFill="1" applyBorder="1" applyProtection="1"/>
    <xf numFmtId="170" fontId="14" fillId="0" borderId="18" xfId="46" applyNumberFormat="1" applyFont="1" applyFill="1" applyBorder="1" applyAlignment="1" applyProtection="1">
      <alignment horizontal="right"/>
    </xf>
    <xf numFmtId="169" fontId="33" fillId="0" borderId="18" xfId="46" applyNumberFormat="1" applyFont="1" applyFill="1" applyBorder="1" applyAlignment="1" applyProtection="1">
      <alignment horizontal="right"/>
    </xf>
    <xf numFmtId="170" fontId="14" fillId="0" borderId="11" xfId="46" applyNumberFormat="1" applyFont="1" applyFill="1" applyBorder="1" applyAlignment="1" applyProtection="1">
      <alignment horizontal="right"/>
    </xf>
    <xf numFmtId="169" fontId="33" fillId="0" borderId="11" xfId="46" applyNumberFormat="1" applyFont="1" applyFill="1" applyBorder="1" applyAlignment="1" applyProtection="1">
      <alignment horizontal="right"/>
    </xf>
    <xf numFmtId="166" fontId="33" fillId="0" borderId="11" xfId="46" applyNumberFormat="1" applyFont="1" applyFill="1" applyBorder="1" applyAlignment="1" applyProtection="1">
      <alignment horizontal="right" wrapText="1"/>
    </xf>
    <xf numFmtId="166" fontId="14" fillId="0" borderId="11" xfId="0" quotePrefix="1" applyNumberFormat="1" applyFont="1" applyFill="1" applyBorder="1" applyAlignment="1" applyProtection="1">
      <alignment horizontal="right"/>
    </xf>
    <xf numFmtId="166" fontId="33" fillId="0" borderId="20" xfId="0" quotePrefix="1" applyNumberFormat="1" applyFont="1" applyFill="1" applyBorder="1" applyAlignment="1" applyProtection="1">
      <alignment horizontal="center"/>
    </xf>
    <xf numFmtId="166" fontId="33" fillId="0" borderId="27" xfId="0" applyNumberFormat="1" applyFont="1" applyFill="1" applyBorder="1" applyAlignment="1" applyProtection="1"/>
    <xf numFmtId="166" fontId="14" fillId="0" borderId="20" xfId="0" applyNumberFormat="1" applyFont="1" applyFill="1" applyBorder="1" applyProtection="1"/>
    <xf numFmtId="166" fontId="33" fillId="0" borderId="18" xfId="46" applyNumberFormat="1" applyFont="1" applyFill="1" applyBorder="1" applyAlignment="1" applyProtection="1">
      <alignment horizontal="right"/>
    </xf>
    <xf numFmtId="175" fontId="14" fillId="0" borderId="18" xfId="0" applyFont="1" applyFill="1" applyBorder="1" applyProtection="1"/>
    <xf numFmtId="175" fontId="33" fillId="0" borderId="11" xfId="0" applyFont="1" applyFill="1" applyBorder="1" applyAlignment="1" applyProtection="1">
      <alignment horizontal="center"/>
    </xf>
    <xf numFmtId="175" fontId="61" fillId="0" borderId="0" xfId="0" applyFont="1"/>
    <xf numFmtId="3" fontId="44" fillId="0" borderId="17" xfId="0" applyNumberFormat="1" applyFont="1" applyFill="1" applyBorder="1" applyAlignment="1" applyProtection="1">
      <alignment horizontal="center"/>
      <protection locked="0"/>
    </xf>
    <xf numFmtId="3" fontId="44" fillId="0" borderId="22" xfId="0" applyNumberFormat="1" applyFont="1" applyFill="1" applyBorder="1" applyAlignment="1" applyProtection="1">
      <alignment horizontal="center"/>
      <protection locked="0"/>
    </xf>
    <xf numFmtId="3" fontId="44" fillId="0" borderId="21" xfId="0" applyNumberFormat="1" applyFont="1" applyFill="1" applyBorder="1" applyAlignment="1" applyProtection="1">
      <alignment horizontal="center"/>
      <protection locked="0"/>
    </xf>
    <xf numFmtId="166" fontId="14" fillId="0" borderId="11" xfId="0" applyNumberFormat="1" applyFont="1" applyFill="1" applyBorder="1" applyProtection="1">
      <protection locked="0"/>
    </xf>
    <xf numFmtId="3" fontId="12" fillId="0" borderId="24" xfId="0" applyNumberFormat="1" applyFont="1" applyFill="1" applyBorder="1" applyAlignment="1" applyProtection="1">
      <alignment horizontal="center"/>
      <protection locked="0"/>
    </xf>
    <xf numFmtId="3" fontId="44" fillId="44" borderId="17" xfId="0" applyNumberFormat="1" applyFont="1" applyFill="1" applyBorder="1" applyAlignment="1" applyProtection="1">
      <alignment horizontal="center"/>
      <protection locked="0"/>
    </xf>
    <xf numFmtId="3" fontId="44" fillId="0" borderId="0" xfId="0" applyNumberFormat="1" applyFont="1" applyFill="1" applyBorder="1" applyAlignment="1" applyProtection="1">
      <alignment horizontal="center"/>
      <protection locked="0"/>
    </xf>
    <xf numFmtId="3" fontId="44" fillId="0" borderId="20" xfId="0" applyNumberFormat="1" applyFont="1" applyFill="1" applyBorder="1" applyAlignment="1" applyProtection="1">
      <alignment horizontal="center"/>
      <protection locked="0"/>
    </xf>
    <xf numFmtId="38" fontId="55" fillId="0" borderId="11" xfId="146" applyNumberFormat="1" applyFont="1" applyFill="1" applyBorder="1" applyAlignment="1" applyProtection="1">
      <alignment horizontal="center"/>
      <protection locked="0"/>
    </xf>
    <xf numFmtId="175" fontId="33" fillId="0" borderId="11" xfId="0" applyFont="1" applyFill="1" applyBorder="1" applyAlignment="1" applyProtection="1">
      <alignment horizontal="center" wrapText="1"/>
      <protection locked="0"/>
    </xf>
    <xf numFmtId="175" fontId="13" fillId="0" borderId="0" xfId="66" applyFont="1" applyFill="1" applyProtection="1">
      <protection locked="0"/>
    </xf>
    <xf numFmtId="175" fontId="12" fillId="0" borderId="0" xfId="66" applyFill="1" applyProtection="1">
      <protection locked="0"/>
    </xf>
    <xf numFmtId="175" fontId="13" fillId="0" borderId="35" xfId="66" applyFont="1" applyFill="1" applyBorder="1" applyProtection="1">
      <protection locked="0"/>
    </xf>
    <xf numFmtId="175" fontId="12" fillId="0" borderId="36" xfId="66" applyFill="1" applyBorder="1" applyProtection="1">
      <protection locked="0"/>
    </xf>
    <xf numFmtId="175" fontId="12" fillId="0" borderId="37" xfId="66" applyFill="1" applyBorder="1" applyProtection="1">
      <protection locked="0"/>
    </xf>
    <xf numFmtId="175" fontId="12" fillId="0" borderId="38" xfId="66" applyFill="1" applyBorder="1" applyProtection="1">
      <protection locked="0"/>
    </xf>
    <xf numFmtId="175" fontId="13" fillId="0" borderId="39" xfId="66" applyFont="1" applyFill="1" applyBorder="1" applyProtection="1">
      <protection locked="0"/>
    </xf>
    <xf numFmtId="175" fontId="12" fillId="0" borderId="14" xfId="66" applyFill="1" applyBorder="1" applyProtection="1">
      <protection locked="0"/>
    </xf>
    <xf numFmtId="175" fontId="12" fillId="0" borderId="18" xfId="66" applyFill="1" applyBorder="1" applyProtection="1">
      <protection locked="0"/>
    </xf>
    <xf numFmtId="175" fontId="12" fillId="0" borderId="19" xfId="66" applyFill="1" applyBorder="1" applyProtection="1">
      <protection locked="0"/>
    </xf>
    <xf numFmtId="175" fontId="13" fillId="0" borderId="40" xfId="66" applyFont="1" applyFill="1" applyBorder="1" applyAlignment="1" applyProtection="1">
      <alignment horizontal="center"/>
      <protection locked="0"/>
    </xf>
    <xf numFmtId="175" fontId="13" fillId="0" borderId="11" xfId="66" applyFont="1" applyFill="1" applyBorder="1" applyAlignment="1" applyProtection="1">
      <alignment horizontal="center" wrapText="1"/>
      <protection locked="0"/>
    </xf>
    <xf numFmtId="175" fontId="13" fillId="0" borderId="14" xfId="66" applyFont="1" applyFill="1" applyBorder="1" applyAlignment="1" applyProtection="1">
      <alignment horizontal="center"/>
      <protection locked="0"/>
    </xf>
    <xf numFmtId="6" fontId="12" fillId="0" borderId="0" xfId="66" applyNumberFormat="1" applyFill="1" applyBorder="1" applyProtection="1">
      <protection locked="0"/>
    </xf>
    <xf numFmtId="175" fontId="13" fillId="0" borderId="13" xfId="66" applyFont="1" applyFill="1" applyBorder="1" applyAlignment="1" applyProtection="1">
      <alignment horizontal="center" wrapText="1"/>
      <protection locked="0"/>
    </xf>
    <xf numFmtId="175" fontId="12" fillId="0" borderId="13" xfId="66" applyFill="1" applyBorder="1" applyProtection="1">
      <protection locked="0"/>
    </xf>
    <xf numFmtId="6" fontId="12" fillId="0" borderId="18" xfId="66" applyNumberFormat="1" applyFont="1" applyFill="1" applyBorder="1" applyProtection="1">
      <protection locked="0"/>
    </xf>
    <xf numFmtId="6" fontId="12" fillId="0" borderId="0" xfId="66" applyNumberFormat="1" applyFont="1" applyFill="1" applyBorder="1" applyProtection="1">
      <protection locked="0"/>
    </xf>
    <xf numFmtId="6" fontId="12" fillId="0" borderId="24" xfId="66" applyNumberFormat="1" applyFill="1" applyBorder="1" applyProtection="1">
      <protection locked="0"/>
    </xf>
    <xf numFmtId="175" fontId="12" fillId="0" borderId="0" xfId="66" applyProtection="1">
      <protection locked="0"/>
    </xf>
    <xf numFmtId="6" fontId="12" fillId="0" borderId="55" xfId="66" applyNumberFormat="1" applyFill="1" applyBorder="1" applyProtection="1">
      <protection locked="0"/>
    </xf>
    <xf numFmtId="164" fontId="12" fillId="0" borderId="44" xfId="66" applyNumberFormat="1" applyBorder="1" applyProtection="1">
      <protection locked="0"/>
    </xf>
    <xf numFmtId="175" fontId="12" fillId="0" borderId="44" xfId="66" applyFill="1" applyBorder="1" applyProtection="1">
      <protection locked="0"/>
    </xf>
    <xf numFmtId="175" fontId="12" fillId="0" borderId="56" xfId="66" applyBorder="1" applyProtection="1">
      <protection locked="0"/>
    </xf>
    <xf numFmtId="6" fontId="12" fillId="0" borderId="0" xfId="66" applyNumberFormat="1" applyFill="1" applyProtection="1">
      <protection locked="0"/>
    </xf>
    <xf numFmtId="175" fontId="12" fillId="0" borderId="0" xfId="66" applyFill="1" applyBorder="1" applyProtection="1">
      <protection locked="0"/>
    </xf>
    <xf numFmtId="44" fontId="12" fillId="0" borderId="0" xfId="50" applyFill="1" applyProtection="1">
      <protection locked="0"/>
    </xf>
    <xf numFmtId="6" fontId="12" fillId="0" borderId="0" xfId="66" applyNumberFormat="1" applyProtection="1">
      <protection locked="0"/>
    </xf>
    <xf numFmtId="6" fontId="12" fillId="0" borderId="0" xfId="66" applyNumberFormat="1" applyBorder="1" applyAlignment="1" applyProtection="1">
      <alignment horizontal="right"/>
      <protection locked="0"/>
    </xf>
    <xf numFmtId="168" fontId="12" fillId="0" borderId="0" xfId="50" applyNumberFormat="1" applyProtection="1">
      <protection locked="0"/>
    </xf>
    <xf numFmtId="175" fontId="12" fillId="0" borderId="0" xfId="66" applyBorder="1" applyProtection="1">
      <protection locked="0"/>
    </xf>
    <xf numFmtId="168" fontId="12" fillId="0" borderId="0" xfId="50" applyNumberFormat="1" applyFont="1" applyProtection="1">
      <protection locked="0"/>
    </xf>
    <xf numFmtId="6" fontId="12" fillId="0" borderId="0" xfId="66" applyNumberFormat="1" applyFont="1" applyBorder="1" applyProtection="1">
      <protection locked="0"/>
    </xf>
    <xf numFmtId="168" fontId="12" fillId="0" borderId="0" xfId="66" applyNumberFormat="1" applyProtection="1">
      <protection locked="0"/>
    </xf>
    <xf numFmtId="175" fontId="14" fillId="0" borderId="0" xfId="67" applyFont="1" applyProtection="1">
      <protection locked="0"/>
    </xf>
    <xf numFmtId="175" fontId="14" fillId="0" borderId="0" xfId="67" applyProtection="1">
      <protection locked="0"/>
    </xf>
    <xf numFmtId="175" fontId="14" fillId="0" borderId="11" xfId="67" applyFont="1" applyBorder="1" applyProtection="1">
      <protection locked="0"/>
    </xf>
    <xf numFmtId="14" fontId="14" fillId="0" borderId="11" xfId="67" applyNumberFormat="1" applyBorder="1" applyProtection="1">
      <protection locked="0"/>
    </xf>
    <xf numFmtId="175" fontId="14" fillId="0" borderId="11" xfId="67" applyBorder="1" applyProtection="1">
      <protection locked="0"/>
    </xf>
    <xf numFmtId="6" fontId="14" fillId="0" borderId="11" xfId="67" applyNumberFormat="1" applyBorder="1" applyProtection="1">
      <protection locked="0"/>
    </xf>
    <xf numFmtId="175" fontId="33" fillId="0" borderId="11" xfId="67" applyFont="1" applyBorder="1" applyProtection="1">
      <protection locked="0"/>
    </xf>
    <xf numFmtId="175" fontId="54" fillId="0" borderId="0" xfId="0" applyFont="1" applyProtection="1">
      <protection locked="0"/>
    </xf>
    <xf numFmtId="3" fontId="44" fillId="44" borderId="17" xfId="0" applyNumberFormat="1" applyFont="1" applyFill="1" applyBorder="1" applyAlignment="1" applyProtection="1">
      <alignment horizontal="center"/>
    </xf>
    <xf numFmtId="172" fontId="48" fillId="0" borderId="0" xfId="0" applyNumberFormat="1" applyFont="1" applyFill="1" applyBorder="1" applyAlignment="1" applyProtection="1">
      <alignment horizontal="right"/>
    </xf>
    <xf numFmtId="172" fontId="48" fillId="0" borderId="0" xfId="0" applyNumberFormat="1" applyFont="1" applyFill="1" applyBorder="1" applyAlignment="1" applyProtection="1">
      <alignment horizontal="right"/>
      <protection locked="0"/>
    </xf>
    <xf numFmtId="175" fontId="13" fillId="0" borderId="0" xfId="0" applyFont="1" applyFill="1" applyProtection="1">
      <protection locked="0"/>
    </xf>
    <xf numFmtId="175" fontId="13" fillId="0" borderId="0" xfId="0" applyFont="1" applyProtection="1">
      <protection locked="0"/>
    </xf>
    <xf numFmtId="175" fontId="13" fillId="0" borderId="14" xfId="66" quotePrefix="1" applyFont="1" applyFill="1" applyBorder="1" applyAlignment="1" applyProtection="1">
      <alignment horizontal="center"/>
      <protection locked="0"/>
    </xf>
    <xf numFmtId="175" fontId="64" fillId="0" borderId="0" xfId="66" quotePrefix="1" applyFont="1" applyFill="1" applyProtection="1">
      <protection locked="0"/>
    </xf>
    <xf numFmtId="175" fontId="65" fillId="0" borderId="0" xfId="0" applyFont="1" applyAlignment="1">
      <alignment horizontal="left" vertical="center" indent="4"/>
    </xf>
    <xf numFmtId="175" fontId="0" fillId="0" borderId="11" xfId="0" applyBorder="1" applyProtection="1"/>
    <xf numFmtId="175" fontId="12" fillId="0" borderId="11" xfId="0" applyFont="1" applyBorder="1" applyProtection="1"/>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9" borderId="0" xfId="0" applyFill="1" applyProtection="1"/>
    <xf numFmtId="17" fontId="13" fillId="49" borderId="0" xfId="0" quotePrefix="1" applyNumberFormat="1" applyFont="1" applyFill="1" applyAlignment="1" applyProtection="1">
      <alignment horizontal="center"/>
      <protection locked="0"/>
    </xf>
    <xf numFmtId="175" fontId="12" fillId="49" borderId="0" xfId="0" applyFont="1" applyFill="1" applyProtection="1">
      <protection locked="0"/>
    </xf>
    <xf numFmtId="175" fontId="52" fillId="0" borderId="0" xfId="0" applyFont="1" applyFill="1" applyAlignment="1" applyProtection="1">
      <alignment horizontal="center"/>
    </xf>
    <xf numFmtId="3" fontId="12" fillId="49" borderId="11" xfId="0" applyNumberFormat="1" applyFont="1" applyFill="1" applyBorder="1" applyAlignment="1" applyProtection="1">
      <alignment horizontal="center" wrapText="1"/>
    </xf>
    <xf numFmtId="175" fontId="52" fillId="0" borderId="0" xfId="0" applyFont="1" applyAlignment="1" applyProtection="1">
      <alignment horizontal="center"/>
    </xf>
    <xf numFmtId="38" fontId="12" fillId="0" borderId="24" xfId="0" applyNumberFormat="1" applyFont="1" applyFill="1" applyBorder="1" applyAlignment="1" applyProtection="1">
      <alignment horizontal="center"/>
    </xf>
    <xf numFmtId="38" fontId="12" fillId="0" borderId="24" xfId="0" applyNumberFormat="1" applyFont="1" applyFill="1" applyBorder="1" applyAlignment="1" applyProtection="1">
      <alignment horizontal="center"/>
      <protection locked="0"/>
    </xf>
    <xf numFmtId="175" fontId="12" fillId="0" borderId="17" xfId="0" applyFont="1" applyFill="1" applyBorder="1" applyProtection="1">
      <protection locked="0"/>
    </xf>
    <xf numFmtId="175" fontId="12" fillId="0" borderId="17" xfId="0" applyFont="1" applyBorder="1" applyProtection="1">
      <protection locked="0"/>
    </xf>
    <xf numFmtId="3" fontId="12" fillId="0" borderId="29" xfId="0" applyNumberFormat="1" applyFont="1" applyFill="1" applyBorder="1" applyAlignment="1" applyProtection="1">
      <alignment horizontal="center"/>
    </xf>
    <xf numFmtId="3" fontId="55" fillId="0" borderId="22" xfId="0" applyNumberFormat="1" applyFont="1" applyFill="1" applyBorder="1" applyAlignment="1" applyProtection="1">
      <alignment horizontal="center"/>
    </xf>
    <xf numFmtId="3" fontId="55" fillId="0" borderId="17" xfId="0" applyNumberFormat="1" applyFont="1" applyFill="1" applyBorder="1" applyAlignment="1" applyProtection="1">
      <alignment horizontal="center"/>
    </xf>
    <xf numFmtId="3" fontId="55" fillId="0" borderId="21" xfId="0" applyNumberFormat="1" applyFont="1" applyFill="1" applyBorder="1" applyAlignment="1" applyProtection="1">
      <alignment horizontal="center"/>
    </xf>
    <xf numFmtId="175" fontId="12" fillId="49" borderId="0" xfId="66" applyFill="1" applyProtection="1"/>
    <xf numFmtId="175" fontId="13" fillId="49" borderId="0" xfId="0" applyFont="1" applyFill="1" applyAlignment="1" applyProtection="1">
      <alignment horizontal="center"/>
      <protection locked="0"/>
    </xf>
    <xf numFmtId="175" fontId="13" fillId="0" borderId="11" xfId="0" applyFont="1" applyFill="1" applyBorder="1" applyAlignment="1" applyProtection="1">
      <alignment horizontal="left"/>
      <protection locked="0"/>
    </xf>
    <xf numFmtId="3" fontId="12" fillId="49" borderId="11" xfId="0" applyNumberFormat="1" applyFont="1" applyFill="1" applyBorder="1" applyAlignment="1" applyProtection="1">
      <alignment horizontal="left" wrapText="1"/>
    </xf>
    <xf numFmtId="2" fontId="14" fillId="0" borderId="11" xfId="0" applyNumberFormat="1" applyFont="1" applyFill="1" applyBorder="1" applyAlignment="1" applyProtection="1"/>
    <xf numFmtId="2" fontId="14" fillId="0" borderId="11" xfId="0" applyNumberFormat="1" applyFont="1" applyFill="1" applyBorder="1" applyAlignment="1" applyProtection="1">
      <protection locked="0"/>
    </xf>
    <xf numFmtId="2" fontId="48" fillId="0" borderId="11" xfId="0" applyNumberFormat="1" applyFont="1" applyFill="1" applyBorder="1" applyAlignment="1" applyProtection="1">
      <alignment horizontal="right"/>
    </xf>
    <xf numFmtId="2" fontId="48" fillId="0" borderId="11" xfId="0" applyNumberFormat="1" applyFont="1" applyFill="1" applyBorder="1" applyAlignment="1" applyProtection="1">
      <alignment horizontal="right"/>
      <protection locked="0"/>
    </xf>
    <xf numFmtId="175" fontId="33" fillId="0" borderId="11" xfId="0" applyFont="1" applyFill="1" applyBorder="1" applyAlignment="1" applyProtection="1">
      <alignment horizontal="center"/>
      <protection locked="0"/>
    </xf>
    <xf numFmtId="175" fontId="12" fillId="0" borderId="17" xfId="0" applyFont="1" applyBorder="1" applyProtection="1"/>
    <xf numFmtId="17" fontId="14" fillId="0" borderId="0" xfId="0" applyNumberFormat="1" applyFont="1" applyFill="1" applyAlignment="1" applyProtection="1">
      <alignment horizontal="center"/>
      <protection locked="0"/>
    </xf>
    <xf numFmtId="175" fontId="66" fillId="0" borderId="0" xfId="0" applyFont="1" applyFill="1" applyAlignment="1" applyProtection="1">
      <alignment vertical="center"/>
      <protection locked="0"/>
    </xf>
    <xf numFmtId="175" fontId="33" fillId="50" borderId="20" xfId="0" applyFont="1" applyFill="1" applyBorder="1" applyAlignment="1" applyProtection="1">
      <alignment horizontal="center" vertical="center"/>
      <protection locked="0"/>
    </xf>
    <xf numFmtId="175" fontId="33" fillId="50" borderId="11" xfId="0" applyFont="1" applyFill="1" applyBorder="1" applyAlignment="1" applyProtection="1">
      <alignment horizontal="center" vertical="center"/>
      <protection locked="0"/>
    </xf>
    <xf numFmtId="175" fontId="33" fillId="0" borderId="20" xfId="0" applyFont="1" applyFill="1" applyBorder="1" applyAlignment="1" applyProtection="1">
      <alignment horizontal="right"/>
      <protection locked="0"/>
    </xf>
    <xf numFmtId="175" fontId="14" fillId="0" borderId="11" xfId="0" applyFont="1" applyFill="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applyFill="1" applyProtection="1"/>
    <xf numFmtId="3" fontId="13" fillId="0" borderId="26" xfId="0" applyNumberFormat="1" applyFont="1" applyFill="1" applyBorder="1" applyAlignment="1" applyProtection="1">
      <alignment horizontal="center" wrapText="1"/>
    </xf>
    <xf numFmtId="43" fontId="12" fillId="43" borderId="0" xfId="46" quotePrefix="1" applyFont="1" applyFill="1" applyBorder="1" applyAlignment="1" applyProtection="1">
      <alignment horizontal="left"/>
    </xf>
    <xf numFmtId="43" fontId="12" fillId="43" borderId="14" xfId="46" quotePrefix="1" applyFont="1" applyFill="1" applyBorder="1" applyAlignment="1" applyProtection="1">
      <alignment horizontal="left"/>
    </xf>
    <xf numFmtId="174" fontId="12" fillId="0" borderId="24" xfId="0" applyNumberFormat="1" applyFont="1" applyFill="1" applyBorder="1" applyAlignment="1" applyProtection="1"/>
    <xf numFmtId="3" fontId="13" fillId="0" borderId="27" xfId="0" applyNumberFormat="1" applyFont="1" applyFill="1" applyBorder="1" applyAlignment="1" applyProtection="1">
      <alignment horizontal="center" wrapText="1"/>
    </xf>
    <xf numFmtId="175" fontId="13" fillId="0" borderId="59" xfId="0" applyFont="1" applyFill="1" applyBorder="1" applyAlignment="1" applyProtection="1">
      <alignment horizontal="center"/>
    </xf>
    <xf numFmtId="4" fontId="12" fillId="0" borderId="32" xfId="0" applyNumberFormat="1" applyFont="1" applyFill="1" applyBorder="1" applyAlignment="1" applyProtection="1">
      <alignment horizontal="right"/>
    </xf>
    <xf numFmtId="4" fontId="12" fillId="0" borderId="29" xfId="0" applyNumberFormat="1" applyFont="1" applyFill="1" applyBorder="1" applyAlignment="1" applyProtection="1">
      <alignment horizontal="right"/>
    </xf>
    <xf numFmtId="4" fontId="12" fillId="0" borderId="29" xfId="0" applyNumberFormat="1" applyFont="1" applyBorder="1" applyAlignment="1" applyProtection="1">
      <alignment horizontal="right"/>
    </xf>
    <xf numFmtId="175" fontId="12" fillId="0" borderId="0" xfId="0" applyFont="1" applyProtection="1">
      <protection locked="0"/>
    </xf>
    <xf numFmtId="175" fontId="13" fillId="0" borderId="11" xfId="0" applyFont="1" applyFill="1" applyBorder="1" applyAlignment="1" applyProtection="1">
      <alignment horizontal="center"/>
    </xf>
    <xf numFmtId="175" fontId="13" fillId="0" borderId="17" xfId="0" applyFont="1" applyBorder="1" applyAlignment="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pplyProtection="1">
      <alignment horizontal="center" wrapText="1"/>
    </xf>
    <xf numFmtId="175" fontId="13" fillId="0" borderId="18" xfId="0" applyFont="1" applyBorder="1" applyAlignment="1" applyProtection="1">
      <alignment horizontal="center"/>
    </xf>
    <xf numFmtId="175" fontId="13" fillId="0" borderId="20" xfId="0" applyFont="1" applyBorder="1" applyAlignment="1" applyProtection="1">
      <alignment horizontal="center" wrapText="1"/>
    </xf>
    <xf numFmtId="175" fontId="13" fillId="0" borderId="19" xfId="0" applyFont="1" applyBorder="1" applyAlignment="1" applyProtection="1">
      <alignment horizontal="center"/>
    </xf>
    <xf numFmtId="175" fontId="13" fillId="0" borderId="19" xfId="0" applyFont="1" applyBorder="1" applyAlignment="1" applyProtection="1">
      <alignment horizontal="center"/>
      <protection locked="0"/>
    </xf>
    <xf numFmtId="175" fontId="13" fillId="0" borderId="23" xfId="0" applyFont="1" applyFill="1" applyBorder="1" applyProtection="1">
      <protection locked="0"/>
    </xf>
    <xf numFmtId="3" fontId="13" fillId="0" borderId="20" xfId="0" applyNumberFormat="1" applyFont="1" applyFill="1" applyBorder="1" applyAlignment="1" applyProtection="1">
      <alignment horizontal="center" wrapText="1"/>
    </xf>
    <xf numFmtId="2" fontId="13" fillId="0" borderId="18" xfId="0" applyNumberFormat="1" applyFont="1" applyFill="1" applyBorder="1" applyAlignment="1" applyProtection="1">
      <alignment horizontal="center" wrapText="1"/>
    </xf>
    <xf numFmtId="175" fontId="13" fillId="0" borderId="26" xfId="0" applyFont="1" applyFill="1" applyBorder="1" applyAlignment="1" applyProtection="1">
      <alignment horizontal="center"/>
    </xf>
    <xf numFmtId="3" fontId="13" fillId="0" borderId="18" xfId="0" applyNumberFormat="1" applyFont="1" applyFill="1" applyBorder="1" applyAlignment="1" applyProtection="1">
      <alignment horizontal="center" wrapText="1"/>
    </xf>
    <xf numFmtId="3" fontId="13" fillId="43" borderId="18" xfId="0" applyNumberFormat="1" applyFont="1" applyFill="1" applyBorder="1" applyAlignment="1" applyProtection="1">
      <alignment horizontal="center" wrapText="1"/>
    </xf>
    <xf numFmtId="175" fontId="13" fillId="43" borderId="26" xfId="0" applyFont="1" applyFill="1" applyBorder="1" applyAlignment="1" applyProtection="1">
      <alignment horizontal="center"/>
    </xf>
    <xf numFmtId="3" fontId="13" fillId="0" borderId="20" xfId="0" applyNumberFormat="1" applyFont="1" applyFill="1" applyBorder="1" applyAlignment="1" applyProtection="1">
      <alignment horizontal="center" wrapText="1"/>
      <protection locked="0"/>
    </xf>
    <xf numFmtId="175" fontId="13" fillId="0" borderId="58" xfId="0" applyFont="1" applyFill="1" applyBorder="1" applyAlignment="1" applyProtection="1">
      <alignment horizontal="center"/>
    </xf>
    <xf numFmtId="175" fontId="13" fillId="0" borderId="19" xfId="0" applyFont="1" applyFill="1" applyBorder="1" applyAlignment="1" applyProtection="1">
      <alignment horizontal="center"/>
      <protection locked="0"/>
    </xf>
    <xf numFmtId="175" fontId="13" fillId="0" borderId="28" xfId="0" applyFont="1" applyFill="1" applyBorder="1" applyProtection="1">
      <protection locked="0"/>
    </xf>
    <xf numFmtId="175" fontId="13" fillId="0" borderId="0" xfId="0" applyFont="1" applyFill="1" applyBorder="1" applyProtection="1">
      <protection locked="0"/>
    </xf>
    <xf numFmtId="175" fontId="13" fillId="0" borderId="0" xfId="0" applyFont="1" applyFill="1" applyBorder="1" applyAlignment="1" applyProtection="1">
      <protection locked="0"/>
    </xf>
    <xf numFmtId="175" fontId="13" fillId="0" borderId="20" xfId="0" applyFont="1" applyFill="1" applyBorder="1" applyAlignment="1" applyProtection="1">
      <alignment horizontal="center" wrapText="1"/>
    </xf>
    <xf numFmtId="175" fontId="13" fillId="0" borderId="11" xfId="0" applyFont="1" applyFill="1" applyBorder="1" applyAlignment="1" applyProtection="1">
      <alignment horizontal="center" wrapText="1"/>
    </xf>
    <xf numFmtId="175" fontId="13" fillId="0" borderId="19" xfId="0" applyFont="1" applyFill="1" applyBorder="1" applyAlignment="1" applyProtection="1">
      <alignment horizontal="center" wrapText="1"/>
    </xf>
    <xf numFmtId="175" fontId="13" fillId="0" borderId="18" xfId="0" applyFont="1" applyFill="1" applyBorder="1" applyAlignment="1" applyProtection="1">
      <alignment horizontal="center" wrapText="1"/>
    </xf>
    <xf numFmtId="175" fontId="13" fillId="0" borderId="19" xfId="0" applyFont="1" applyFill="1" applyBorder="1" applyAlignment="1" applyProtection="1">
      <alignment horizontal="center"/>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0" borderId="0" xfId="0" applyFont="1" applyAlignment="1" applyProtection="1">
      <alignment wrapText="1"/>
      <protection locked="0"/>
    </xf>
    <xf numFmtId="175" fontId="13" fillId="49" borderId="18" xfId="0" applyFont="1" applyFill="1" applyBorder="1" applyAlignment="1" applyProtection="1">
      <alignment horizontal="center" wrapText="1"/>
      <protection locked="0"/>
    </xf>
    <xf numFmtId="175" fontId="12" fillId="49" borderId="0" xfId="0" quotePrefix="1" applyFont="1" applyFill="1" applyProtection="1">
      <protection locked="0"/>
    </xf>
    <xf numFmtId="175" fontId="14" fillId="49" borderId="0" xfId="67" applyFill="1" applyProtection="1">
      <protection locked="0"/>
    </xf>
    <xf numFmtId="175" fontId="12" fillId="49" borderId="0" xfId="66" applyFill="1" applyProtection="1">
      <protection locked="0"/>
    </xf>
    <xf numFmtId="17" fontId="13" fillId="49" borderId="0" xfId="0" applyNumberFormat="1" applyFont="1" applyFill="1" applyAlignment="1" applyProtection="1">
      <alignment horizontal="center"/>
      <protection locked="0"/>
    </xf>
    <xf numFmtId="175" fontId="14" fillId="49" borderId="0" xfId="0" applyFont="1" applyFill="1" applyProtection="1">
      <protection locked="0"/>
    </xf>
    <xf numFmtId="175" fontId="13" fillId="0" borderId="41" xfId="66" applyFont="1" applyFill="1" applyBorder="1" applyAlignment="1" applyProtection="1">
      <alignment horizontal="left" indent="1"/>
    </xf>
    <xf numFmtId="175" fontId="13" fillId="0" borderId="43" xfId="66" applyFont="1" applyFill="1" applyBorder="1" applyAlignment="1" applyProtection="1">
      <alignment wrapText="1"/>
    </xf>
    <xf numFmtId="164" fontId="12" fillId="0" borderId="60" xfId="66" applyNumberFormat="1" applyBorder="1" applyProtection="1">
      <protection locked="0"/>
    </xf>
    <xf numFmtId="175" fontId="52" fillId="49" borderId="0" xfId="0" applyFont="1" applyFill="1" applyAlignment="1" applyProtection="1">
      <alignment horizontal="center"/>
    </xf>
    <xf numFmtId="3" fontId="12" fillId="49" borderId="0" xfId="0" applyNumberFormat="1" applyFont="1" applyFill="1" applyBorder="1" applyAlignment="1" applyProtection="1">
      <alignment horizontal="center" wrapText="1"/>
    </xf>
    <xf numFmtId="175" fontId="12" fillId="0" borderId="0" xfId="0" applyFont="1" applyProtection="1">
      <protection locked="0"/>
    </xf>
    <xf numFmtId="175" fontId="13" fillId="0" borderId="0" xfId="66" applyFont="1" applyProtection="1">
      <protection locked="0"/>
    </xf>
    <xf numFmtId="175" fontId="13" fillId="0" borderId="22" xfId="66" applyFont="1" applyFill="1" applyBorder="1" applyAlignment="1" applyProtection="1">
      <alignment wrapText="1"/>
      <protection locked="0"/>
    </xf>
    <xf numFmtId="175" fontId="13" fillId="0" borderId="60" xfId="66" applyFont="1" applyBorder="1" applyProtection="1">
      <protection locked="0"/>
    </xf>
    <xf numFmtId="175" fontId="13" fillId="49" borderId="0" xfId="0" applyFont="1" applyFill="1" applyProtection="1">
      <protection locked="0"/>
    </xf>
    <xf numFmtId="6" fontId="12" fillId="0" borderId="19" xfId="66" applyNumberFormat="1" applyFill="1" applyBorder="1" applyProtection="1"/>
    <xf numFmtId="6" fontId="12" fillId="0" borderId="19" xfId="66" applyNumberFormat="1" applyFont="1" applyFill="1" applyBorder="1" applyProtection="1"/>
    <xf numFmtId="175" fontId="0" fillId="0" borderId="0" xfId="0" quotePrefix="1" applyFill="1" applyProtection="1"/>
    <xf numFmtId="175" fontId="12" fillId="0" borderId="0" xfId="0" applyFont="1" applyProtection="1">
      <protection locked="0"/>
    </xf>
    <xf numFmtId="175" fontId="70" fillId="0" borderId="0" xfId="0" applyFont="1" applyFill="1" applyAlignment="1" applyProtection="1">
      <alignment vertical="center"/>
      <protection locked="0"/>
    </xf>
    <xf numFmtId="175" fontId="12" fillId="49" borderId="17" xfId="0" applyFont="1" applyFill="1" applyBorder="1" applyProtection="1"/>
    <xf numFmtId="3" fontId="55" fillId="49" borderId="17" xfId="0" applyNumberFormat="1" applyFont="1" applyFill="1" applyBorder="1" applyAlignment="1" applyProtection="1">
      <alignment horizontal="center"/>
    </xf>
    <xf numFmtId="175" fontId="13" fillId="0" borderId="45" xfId="66" quotePrefix="1" applyFont="1" applyFill="1" applyBorder="1" applyAlignment="1" applyProtection="1">
      <alignment horizontal="left" wrapText="1" indent="1"/>
    </xf>
    <xf numFmtId="175" fontId="12" fillId="0" borderId="41" xfId="66" quotePrefix="1" applyFill="1" applyBorder="1" applyAlignment="1" applyProtection="1">
      <alignment horizontal="left" indent="1"/>
    </xf>
    <xf numFmtId="175" fontId="14" fillId="0" borderId="0" xfId="0" quotePrefix="1" applyFont="1" applyFill="1" applyProtection="1">
      <protection locked="0"/>
    </xf>
    <xf numFmtId="175" fontId="71" fillId="0" borderId="0" xfId="0" applyFont="1" applyAlignment="1" applyProtection="1">
      <alignment horizontal="center"/>
      <protection locked="0"/>
    </xf>
    <xf numFmtId="168" fontId="51" fillId="0" borderId="0" xfId="52" applyNumberFormat="1" applyFont="1" applyFill="1" applyBorder="1"/>
    <xf numFmtId="168" fontId="51" fillId="0" borderId="0" xfId="52" applyNumberFormat="1" applyFont="1" applyBorder="1"/>
    <xf numFmtId="175" fontId="74" fillId="44" borderId="0" xfId="66" applyFont="1" applyFill="1" applyBorder="1" applyProtection="1"/>
    <xf numFmtId="44" fontId="74" fillId="44" borderId="0" xfId="50" applyFont="1" applyFill="1" applyBorder="1" applyProtection="1"/>
    <xf numFmtId="175" fontId="74" fillId="49" borderId="0" xfId="66" applyFont="1" applyFill="1" applyBorder="1" applyProtection="1"/>
    <xf numFmtId="17" fontId="71" fillId="49" borderId="0" xfId="0" applyNumberFormat="1" applyFont="1" applyFill="1" applyAlignment="1" applyProtection="1">
      <alignment horizontal="center"/>
      <protection locked="0"/>
    </xf>
    <xf numFmtId="175" fontId="71" fillId="45" borderId="35" xfId="66" applyFont="1" applyFill="1" applyBorder="1" applyProtection="1"/>
    <xf numFmtId="175" fontId="74" fillId="44" borderId="37" xfId="66" applyFont="1" applyFill="1" applyBorder="1" applyProtection="1"/>
    <xf numFmtId="44" fontId="74" fillId="44" borderId="37" xfId="50" applyFont="1" applyFill="1" applyBorder="1" applyProtection="1"/>
    <xf numFmtId="175" fontId="71" fillId="45" borderId="45" xfId="66" applyFont="1" applyFill="1" applyBorder="1" applyAlignment="1" applyProtection="1">
      <alignment horizontal="center"/>
    </xf>
    <xf numFmtId="175" fontId="71" fillId="44" borderId="18" xfId="66" applyFont="1" applyFill="1" applyBorder="1" applyAlignment="1" applyProtection="1">
      <alignment horizontal="center"/>
    </xf>
    <xf numFmtId="44" fontId="71" fillId="44" borderId="18" xfId="50" applyFont="1" applyFill="1" applyBorder="1" applyAlignment="1" applyProtection="1">
      <alignment horizontal="center"/>
    </xf>
    <xf numFmtId="175" fontId="71" fillId="45" borderId="47" xfId="66" applyFont="1" applyFill="1" applyBorder="1" applyAlignment="1" applyProtection="1">
      <alignment horizontal="center"/>
    </xf>
    <xf numFmtId="175" fontId="71" fillId="44" borderId="0" xfId="66" applyFont="1" applyFill="1" applyBorder="1" applyAlignment="1" applyProtection="1">
      <alignment horizontal="center"/>
    </xf>
    <xf numFmtId="44" fontId="71" fillId="44" borderId="0" xfId="50" applyFont="1" applyFill="1" applyBorder="1" applyAlignment="1" applyProtection="1">
      <alignment horizontal="center"/>
    </xf>
    <xf numFmtId="175" fontId="71" fillId="0" borderId="47" xfId="66" applyFont="1" applyFill="1" applyBorder="1" applyAlignment="1" applyProtection="1">
      <alignment horizontal="center"/>
    </xf>
    <xf numFmtId="175" fontId="74" fillId="0" borderId="47" xfId="66" applyFont="1" applyFill="1" applyBorder="1" applyProtection="1"/>
    <xf numFmtId="164" fontId="74" fillId="44" borderId="0" xfId="66" applyNumberFormat="1" applyFont="1" applyFill="1" applyBorder="1" applyProtection="1"/>
    <xf numFmtId="164" fontId="74" fillId="0" borderId="0" xfId="66" applyNumberFormat="1" applyFont="1" applyFill="1" applyBorder="1" applyProtection="1"/>
    <xf numFmtId="175" fontId="74" fillId="0" borderId="0" xfId="66" applyFont="1" applyFill="1" applyBorder="1" applyProtection="1"/>
    <xf numFmtId="164" fontId="74" fillId="44" borderId="0" xfId="66" applyNumberFormat="1" applyFont="1" applyFill="1" applyBorder="1" applyProtection="1">
      <protection locked="0"/>
    </xf>
    <xf numFmtId="164" fontId="74" fillId="0" borderId="0" xfId="66" applyNumberFormat="1" applyFont="1" applyFill="1" applyBorder="1" applyProtection="1">
      <protection locked="0"/>
    </xf>
    <xf numFmtId="175" fontId="71" fillId="0" borderId="45" xfId="66" applyFont="1" applyFill="1" applyBorder="1" applyProtection="1"/>
    <xf numFmtId="164" fontId="71" fillId="44" borderId="18" xfId="66" applyNumberFormat="1" applyFont="1" applyFill="1" applyBorder="1" applyAlignment="1" applyProtection="1">
      <alignment horizontal="right"/>
    </xf>
    <xf numFmtId="164" fontId="71" fillId="44" borderId="18" xfId="66" applyNumberFormat="1" applyFont="1" applyFill="1" applyBorder="1" applyProtection="1"/>
    <xf numFmtId="49" fontId="71" fillId="44" borderId="0" xfId="66" applyNumberFormat="1" applyFont="1" applyFill="1" applyBorder="1" applyAlignment="1" applyProtection="1">
      <alignment horizontal="center"/>
    </xf>
    <xf numFmtId="164" fontId="74" fillId="49" borderId="0" xfId="66" applyNumberFormat="1" applyFont="1" applyFill="1" applyBorder="1" applyProtection="1"/>
    <xf numFmtId="175" fontId="71" fillId="0" borderId="45" xfId="66" applyFont="1" applyFill="1" applyBorder="1" applyAlignment="1" applyProtection="1">
      <alignment horizontal="left" wrapText="1" indent="1"/>
    </xf>
    <xf numFmtId="175" fontId="71" fillId="0" borderId="45" xfId="66" applyFont="1" applyFill="1" applyBorder="1" applyAlignment="1" applyProtection="1">
      <alignment wrapText="1"/>
    </xf>
    <xf numFmtId="175" fontId="71" fillId="0" borderId="20" xfId="66" applyFont="1" applyFill="1" applyBorder="1" applyProtection="1"/>
    <xf numFmtId="44" fontId="71" fillId="44" borderId="18" xfId="50" applyFont="1" applyFill="1" applyBorder="1" applyProtection="1"/>
    <xf numFmtId="175" fontId="71" fillId="0" borderId="61" xfId="66" applyFont="1" applyFill="1" applyBorder="1" applyAlignment="1" applyProtection="1">
      <alignment wrapText="1"/>
    </xf>
    <xf numFmtId="164" fontId="71" fillId="44" borderId="60" xfId="66" applyNumberFormat="1" applyFont="1" applyFill="1" applyBorder="1" applyProtection="1"/>
    <xf numFmtId="164" fontId="71" fillId="44" borderId="44" xfId="66" applyNumberFormat="1" applyFont="1" applyFill="1" applyBorder="1" applyProtection="1"/>
    <xf numFmtId="43" fontId="12" fillId="43" borderId="0" xfId="46" quotePrefix="1" applyFont="1" applyFill="1" applyBorder="1" applyAlignment="1" applyProtection="1">
      <alignment horizontal="right"/>
    </xf>
    <xf numFmtId="43" fontId="12" fillId="0" borderId="24" xfId="0" applyNumberFormat="1" applyFont="1" applyFill="1" applyBorder="1" applyAlignment="1" applyProtection="1">
      <alignment horizontal="right"/>
    </xf>
    <xf numFmtId="43" fontId="12" fillId="43" borderId="57" xfId="46" quotePrefix="1" applyFont="1" applyFill="1" applyBorder="1" applyAlignment="1" applyProtection="1">
      <alignment horizontal="left"/>
    </xf>
    <xf numFmtId="43" fontId="12" fillId="43" borderId="27" xfId="46" quotePrefix="1" applyFont="1" applyFill="1" applyBorder="1" applyAlignment="1" applyProtection="1">
      <alignment horizontal="left"/>
    </xf>
    <xf numFmtId="43" fontId="12" fillId="43" borderId="42" xfId="46" quotePrefix="1" applyFont="1" applyFill="1" applyBorder="1" applyAlignment="1" applyProtection="1">
      <alignment horizontal="left"/>
    </xf>
    <xf numFmtId="43" fontId="12" fillId="43" borderId="16" xfId="46" quotePrefix="1" applyFont="1" applyFill="1" applyBorder="1" applyAlignment="1" applyProtection="1">
      <alignment horizontal="left"/>
    </xf>
    <xf numFmtId="175" fontId="12" fillId="49" borderId="13" xfId="0" applyFont="1" applyFill="1" applyBorder="1" applyProtection="1"/>
    <xf numFmtId="3" fontId="44" fillId="49" borderId="17" xfId="0" applyNumberFormat="1" applyFont="1" applyFill="1" applyBorder="1" applyAlignment="1" applyProtection="1">
      <alignment horizontal="center"/>
    </xf>
    <xf numFmtId="164" fontId="12" fillId="0" borderId="56" xfId="66" applyNumberFormat="1" applyBorder="1" applyProtection="1">
      <protection locked="0"/>
    </xf>
    <xf numFmtId="175" fontId="13" fillId="0" borderId="0" xfId="66" applyFont="1" applyFill="1" applyAlignment="1" applyProtection="1">
      <alignment horizontal="center"/>
      <protection locked="0"/>
    </xf>
    <xf numFmtId="175" fontId="12" fillId="49" borderId="11" xfId="66" applyFill="1" applyBorder="1" applyAlignment="1" applyProtection="1">
      <alignment horizontal="left" indent="1"/>
    </xf>
    <xf numFmtId="175" fontId="12" fillId="0" borderId="20" xfId="66" applyBorder="1" applyProtection="1">
      <protection locked="0"/>
    </xf>
    <xf numFmtId="175" fontId="13" fillId="49" borderId="0" xfId="0" quotePrefix="1" applyNumberFormat="1" applyFont="1" applyFill="1" applyAlignment="1" applyProtection="1">
      <alignment horizontal="center"/>
      <protection locked="0"/>
    </xf>
    <xf numFmtId="175" fontId="75" fillId="0" borderId="0" xfId="0" applyFont="1" applyAlignment="1">
      <alignment vertical="center"/>
    </xf>
    <xf numFmtId="6" fontId="12" fillId="0" borderId="34" xfId="66" applyNumberFormat="1" applyFill="1" applyBorder="1" applyProtection="1"/>
    <xf numFmtId="175" fontId="13" fillId="0" borderId="22" xfId="0" applyFont="1" applyBorder="1"/>
    <xf numFmtId="43" fontId="12" fillId="0" borderId="24" xfId="0" applyNumberFormat="1" applyFont="1" applyFill="1" applyBorder="1" applyAlignment="1" applyProtection="1">
      <alignment horizontal="center"/>
    </xf>
    <xf numFmtId="175" fontId="14" fillId="0" borderId="11" xfId="67" applyFont="1" applyBorder="1" applyAlignment="1" applyProtection="1">
      <alignment horizontal="left" vertical="top" wrapText="1"/>
    </xf>
    <xf numFmtId="6" fontId="14" fillId="0" borderId="11" xfId="67" applyNumberFormat="1" applyFont="1" applyBorder="1" applyAlignment="1" applyProtection="1">
      <alignment horizontal="center" vertical="top" wrapText="1"/>
    </xf>
    <xf numFmtId="14" fontId="14" fillId="0" borderId="11" xfId="67" applyNumberFormat="1" applyBorder="1" applyAlignment="1" applyProtection="1">
      <alignment horizontal="center" vertical="top" wrapText="1"/>
    </xf>
    <xf numFmtId="175" fontId="51" fillId="0" borderId="0" xfId="0" applyFont="1" applyAlignment="1">
      <alignment horizontal="left"/>
    </xf>
    <xf numFmtId="6" fontId="33" fillId="0" borderId="11" xfId="67" applyNumberFormat="1" applyFont="1" applyBorder="1" applyAlignment="1" applyProtection="1">
      <alignment horizontal="center"/>
      <protection locked="0"/>
    </xf>
    <xf numFmtId="4" fontId="12" fillId="0" borderId="24" xfId="0" applyNumberFormat="1" applyFont="1" applyFill="1" applyBorder="1" applyAlignment="1" applyProtection="1">
      <alignment horizontal="right"/>
    </xf>
    <xf numFmtId="43" fontId="12" fillId="43" borderId="16" xfId="46" quotePrefix="1" applyFont="1" applyFill="1" applyBorder="1" applyAlignment="1" applyProtection="1">
      <alignment horizontal="right"/>
    </xf>
    <xf numFmtId="4" fontId="12" fillId="0" borderId="25" xfId="0" applyNumberFormat="1" applyFont="1" applyFill="1" applyBorder="1" applyAlignment="1" applyProtection="1">
      <alignment horizontal="right"/>
    </xf>
    <xf numFmtId="40" fontId="12" fillId="0" borderId="32" xfId="0" applyNumberFormat="1" applyFont="1" applyBorder="1" applyAlignment="1" applyProtection="1">
      <alignment horizontal="right"/>
    </xf>
    <xf numFmtId="4" fontId="12" fillId="0" borderId="32" xfId="0" applyNumberFormat="1" applyFont="1" applyBorder="1" applyAlignment="1" applyProtection="1">
      <alignment horizontal="right"/>
    </xf>
    <xf numFmtId="2" fontId="12" fillId="0" borderId="24" xfId="0" applyNumberFormat="1" applyFont="1" applyFill="1" applyBorder="1" applyAlignment="1" applyProtection="1">
      <alignment horizontal="right"/>
    </xf>
    <xf numFmtId="2" fontId="12" fillId="0" borderId="29" xfId="0" applyNumberFormat="1" applyFont="1" applyBorder="1" applyAlignment="1" applyProtection="1">
      <alignment horizontal="right"/>
    </xf>
    <xf numFmtId="165" fontId="12" fillId="0" borderId="32" xfId="0" applyNumberFormat="1" applyFont="1" applyFill="1" applyBorder="1" applyAlignment="1" applyProtection="1">
      <alignment horizontal="right"/>
    </xf>
    <xf numFmtId="165" fontId="12" fillId="0" borderId="25" xfId="0" applyNumberFormat="1" applyFont="1" applyBorder="1" applyAlignment="1" applyProtection="1">
      <alignment horizontal="right"/>
    </xf>
    <xf numFmtId="175" fontId="12" fillId="0" borderId="0" xfId="0" applyFont="1" applyProtection="1">
      <protection locked="0"/>
    </xf>
    <xf numFmtId="175" fontId="77" fillId="0" borderId="0" xfId="0" applyFont="1" applyAlignment="1">
      <alignment vertical="center"/>
    </xf>
    <xf numFmtId="175" fontId="13" fillId="0" borderId="0" xfId="0" applyFont="1" applyAlignment="1">
      <alignment vertical="center"/>
    </xf>
    <xf numFmtId="164" fontId="13" fillId="0" borderId="0" xfId="66" applyNumberFormat="1" applyFont="1" applyFill="1" applyBorder="1" applyAlignment="1" applyProtection="1"/>
    <xf numFmtId="164" fontId="12" fillId="0" borderId="0" xfId="66" applyNumberFormat="1" applyBorder="1" applyAlignment="1" applyProtection="1">
      <alignment horizontal="center"/>
    </xf>
    <xf numFmtId="164" fontId="12" fillId="0" borderId="18" xfId="66" applyNumberFormat="1" applyFill="1" applyBorder="1" applyAlignment="1" applyProtection="1">
      <alignment horizontal="center"/>
    </xf>
    <xf numFmtId="164" fontId="12" fillId="0" borderId="0" xfId="66" applyNumberFormat="1" applyFill="1" applyBorder="1" applyAlignment="1" applyProtection="1">
      <alignment horizontal="center"/>
    </xf>
    <xf numFmtId="164" fontId="12" fillId="0" borderId="27" xfId="66" applyNumberFormat="1" applyFill="1" applyBorder="1" applyAlignment="1" applyProtection="1">
      <alignment horizontal="center"/>
    </xf>
    <xf numFmtId="164" fontId="12" fillId="45" borderId="18" xfId="66" applyNumberFormat="1" applyFill="1" applyBorder="1" applyAlignment="1" applyProtection="1">
      <alignment horizontal="center"/>
    </xf>
    <xf numFmtId="164" fontId="13" fillId="0" borderId="50" xfId="66" applyNumberFormat="1" applyFont="1" applyFill="1" applyBorder="1" applyAlignment="1" applyProtection="1">
      <alignment horizontal="center"/>
    </xf>
    <xf numFmtId="164" fontId="13" fillId="0" borderId="37" xfId="66" applyNumberFormat="1" applyFont="1" applyFill="1" applyBorder="1" applyAlignment="1" applyProtection="1">
      <alignment horizontal="center"/>
    </xf>
    <xf numFmtId="164" fontId="12" fillId="0" borderId="0" xfId="66" applyNumberFormat="1" applyBorder="1" applyAlignment="1" applyProtection="1">
      <alignment horizontal="center"/>
      <protection locked="0"/>
    </xf>
    <xf numFmtId="175" fontId="12" fillId="0" borderId="0" xfId="66" applyBorder="1" applyAlignment="1" applyProtection="1">
      <alignment horizontal="center"/>
    </xf>
    <xf numFmtId="164" fontId="12" fillId="0" borderId="0" xfId="66" applyNumberFormat="1" applyFill="1" applyBorder="1" applyAlignment="1" applyProtection="1">
      <alignment horizontal="center"/>
      <protection locked="0"/>
    </xf>
    <xf numFmtId="164" fontId="12" fillId="0" borderId="14" xfId="66" applyNumberFormat="1" applyFill="1" applyBorder="1" applyAlignment="1" applyProtection="1">
      <alignment horizontal="center"/>
      <protection locked="0"/>
    </xf>
    <xf numFmtId="164" fontId="12" fillId="45" borderId="19" xfId="66" applyNumberFormat="1" applyFill="1" applyBorder="1" applyAlignment="1" applyProtection="1">
      <alignment horizontal="center"/>
    </xf>
    <xf numFmtId="175" fontId="12" fillId="0" borderId="0" xfId="0" quotePrefix="1" applyFont="1" applyFill="1" applyBorder="1" applyAlignment="1" applyProtection="1">
      <alignment vertical="top" wrapText="1"/>
    </xf>
    <xf numFmtId="175" fontId="12" fillId="0" borderId="0" xfId="0" applyFont="1" applyFill="1" applyBorder="1" applyAlignment="1" applyProtection="1">
      <alignment vertical="top" wrapText="1"/>
    </xf>
    <xf numFmtId="2" fontId="12" fillId="0" borderId="24" xfId="0" applyNumberFormat="1" applyFont="1" applyFill="1" applyBorder="1" applyAlignment="1" applyProtection="1"/>
    <xf numFmtId="43" fontId="12" fillId="0" borderId="25" xfId="0" applyNumberFormat="1" applyFont="1" applyFill="1" applyBorder="1" applyAlignment="1" applyProtection="1">
      <alignment horizontal="right"/>
    </xf>
    <xf numFmtId="43" fontId="12" fillId="0" borderId="24" xfId="0" applyNumberFormat="1" applyFont="1" applyFill="1" applyBorder="1" applyAlignment="1" applyProtection="1"/>
    <xf numFmtId="2" fontId="12" fillId="0" borderId="25" xfId="0" applyNumberFormat="1" applyFont="1" applyBorder="1" applyAlignment="1" applyProtection="1">
      <alignment horizontal="right"/>
    </xf>
    <xf numFmtId="2" fontId="12" fillId="0" borderId="32" xfId="0" applyNumberFormat="1" applyFont="1" applyFill="1" applyBorder="1" applyAlignment="1" applyProtection="1">
      <alignment horizontal="right"/>
    </xf>
    <xf numFmtId="43" fontId="12" fillId="43" borderId="0" xfId="46" quotePrefix="1" applyFont="1" applyFill="1" applyBorder="1" applyAlignment="1" applyProtection="1"/>
    <xf numFmtId="2" fontId="12" fillId="0" borderId="29" xfId="0" applyNumberFormat="1" applyFont="1" applyBorder="1" applyAlignment="1" applyProtection="1"/>
    <xf numFmtId="2" fontId="12" fillId="49" borderId="11" xfId="0" applyNumberFormat="1" applyFont="1" applyFill="1" applyBorder="1" applyAlignment="1" applyProtection="1">
      <alignment horizontal="right"/>
    </xf>
    <xf numFmtId="171" fontId="13" fillId="49" borderId="0" xfId="0" quotePrefix="1" applyNumberFormat="1" applyFont="1" applyFill="1" applyAlignment="1" applyProtection="1">
      <alignment horizontal="center"/>
      <protection locked="0"/>
    </xf>
    <xf numFmtId="175" fontId="12" fillId="49" borderId="0" xfId="66" applyFont="1" applyFill="1" applyAlignment="1" applyProtection="1">
      <alignment horizontal="center"/>
      <protection locked="0"/>
    </xf>
    <xf numFmtId="175" fontId="13" fillId="49" borderId="0" xfId="66" applyFont="1" applyFill="1" applyAlignment="1" applyProtection="1">
      <alignment horizontal="center"/>
      <protection locked="0"/>
    </xf>
    <xf numFmtId="171" fontId="13" fillId="49" borderId="0" xfId="0" applyNumberFormat="1" applyFont="1" applyFill="1" applyAlignment="1" applyProtection="1">
      <alignment horizontal="center"/>
      <protection locked="0"/>
    </xf>
    <xf numFmtId="175" fontId="12" fillId="49" borderId="0" xfId="66" applyFont="1" applyFill="1" applyProtection="1">
      <protection locked="0"/>
    </xf>
    <xf numFmtId="175" fontId="13" fillId="49" borderId="11" xfId="66" applyFont="1" applyFill="1" applyBorder="1" applyAlignment="1" applyProtection="1">
      <alignment horizontal="center"/>
    </xf>
    <xf numFmtId="171" fontId="13" fillId="49" borderId="11" xfId="66" applyNumberFormat="1" applyFont="1" applyFill="1" applyBorder="1" applyAlignment="1" applyProtection="1">
      <alignment horizontal="center"/>
    </xf>
    <xf numFmtId="175" fontId="13" fillId="49" borderId="11" xfId="66" applyFont="1" applyFill="1" applyBorder="1" applyAlignment="1" applyProtection="1">
      <alignment horizontal="center" wrapText="1"/>
    </xf>
    <xf numFmtId="175" fontId="12" fillId="49" borderId="0" xfId="66" applyFont="1" applyFill="1" applyBorder="1" applyProtection="1">
      <protection locked="0"/>
    </xf>
    <xf numFmtId="171" fontId="12" fillId="49" borderId="0" xfId="66" applyNumberFormat="1" applyFont="1" applyFill="1" applyAlignment="1" applyProtection="1">
      <alignment horizontal="center"/>
      <protection locked="0"/>
    </xf>
    <xf numFmtId="175" fontId="77" fillId="0" borderId="0" xfId="0" applyFont="1" applyAlignment="1" applyProtection="1">
      <protection locked="0"/>
    </xf>
    <xf numFmtId="175" fontId="77" fillId="0" borderId="0" xfId="0" applyFont="1" applyAlignment="1" applyProtection="1"/>
    <xf numFmtId="175" fontId="77" fillId="0" borderId="0" xfId="0" applyFont="1" applyAlignment="1">
      <alignment vertical="top"/>
    </xf>
    <xf numFmtId="175" fontId="14" fillId="0" borderId="0" xfId="0" quotePrefix="1" applyFont="1" applyAlignment="1">
      <alignment vertical="center"/>
    </xf>
    <xf numFmtId="175" fontId="14" fillId="0" borderId="0" xfId="0" quotePrefix="1" applyFont="1" applyProtection="1">
      <protection locked="0"/>
    </xf>
    <xf numFmtId="175" fontId="14" fillId="49" borderId="0" xfId="0" quotePrefix="1" applyFont="1" applyFill="1" applyProtection="1">
      <protection locked="0"/>
    </xf>
    <xf numFmtId="175" fontId="80" fillId="0" borderId="0" xfId="0" applyFont="1" applyFill="1" applyProtection="1">
      <protection locked="0"/>
    </xf>
    <xf numFmtId="175" fontId="81" fillId="0" borderId="0" xfId="0" applyFont="1" applyFill="1" applyBorder="1" applyAlignment="1" applyProtection="1">
      <alignment horizontal="left"/>
      <protection locked="0"/>
    </xf>
    <xf numFmtId="175" fontId="81" fillId="0" borderId="0" xfId="0" applyFont="1" applyAlignment="1">
      <alignment horizontal="left" vertical="top"/>
    </xf>
    <xf numFmtId="4" fontId="12" fillId="0" borderId="0" xfId="66" applyNumberFormat="1" applyProtection="1">
      <protection locked="0"/>
    </xf>
    <xf numFmtId="175" fontId="71" fillId="0" borderId="0" xfId="66" applyFont="1" applyFill="1" applyBorder="1" applyAlignment="1" applyProtection="1">
      <alignment wrapText="1"/>
    </xf>
    <xf numFmtId="164" fontId="71" fillId="44" borderId="0" xfId="66" applyNumberFormat="1" applyFont="1" applyFill="1" applyBorder="1" applyProtection="1"/>
    <xf numFmtId="164" fontId="71" fillId="0" borderId="0" xfId="66" applyNumberFormat="1" applyFont="1" applyFill="1" applyBorder="1" applyAlignment="1" applyProtection="1">
      <alignment horizontal="right"/>
    </xf>
    <xf numFmtId="175" fontId="12" fillId="0" borderId="0" xfId="0" quotePrefix="1" applyFont="1" applyFill="1" applyBorder="1" applyAlignment="1" applyProtection="1">
      <alignment vertical="top" wrapText="1"/>
    </xf>
    <xf numFmtId="175" fontId="12" fillId="0" borderId="0" xfId="0" applyFont="1" applyFill="1" applyBorder="1" applyAlignment="1" applyProtection="1">
      <alignment vertical="top" wrapText="1"/>
    </xf>
    <xf numFmtId="0" fontId="12" fillId="0" borderId="0" xfId="66" applyNumberFormat="1" applyFont="1" applyFill="1" applyBorder="1" applyAlignment="1" applyProtection="1">
      <alignment horizontal="left"/>
    </xf>
    <xf numFmtId="43" fontId="12" fillId="43" borderId="0" xfId="46" quotePrefix="1" applyFont="1" applyFill="1" applyBorder="1" applyAlignment="1" applyProtection="1">
      <alignment horizontal="center"/>
    </xf>
    <xf numFmtId="165" fontId="12" fillId="0" borderId="24" xfId="0" applyNumberFormat="1" applyFont="1" applyFill="1" applyBorder="1" applyAlignment="1" applyProtection="1">
      <alignment horizontal="right"/>
    </xf>
    <xf numFmtId="165" fontId="12" fillId="0" borderId="30" xfId="0" applyNumberFormat="1" applyFont="1" applyBorder="1" applyAlignment="1" applyProtection="1">
      <alignment horizontal="right"/>
    </xf>
    <xf numFmtId="165" fontId="12" fillId="0" borderId="25" xfId="0" applyNumberFormat="1" applyFont="1" applyFill="1" applyBorder="1" applyAlignment="1" applyProtection="1">
      <alignment horizontal="right"/>
    </xf>
    <xf numFmtId="165" fontId="12" fillId="0" borderId="32" xfId="0" applyNumberFormat="1" applyFont="1" applyBorder="1" applyAlignment="1" applyProtection="1">
      <alignment horizontal="right"/>
    </xf>
    <xf numFmtId="39" fontId="13" fillId="0" borderId="11" xfId="0" applyNumberFormat="1" applyFont="1" applyFill="1" applyBorder="1" applyAlignment="1" applyProtection="1">
      <alignment horizontal="center"/>
    </xf>
    <xf numFmtId="39" fontId="12" fillId="43" borderId="0" xfId="46" quotePrefix="1" applyNumberFormat="1" applyFont="1" applyFill="1" applyBorder="1" applyAlignment="1" applyProtection="1">
      <alignment horizontal="right"/>
    </xf>
    <xf numFmtId="6" fontId="12" fillId="0" borderId="0" xfId="66" applyNumberFormat="1" applyFill="1" applyBorder="1" applyAlignment="1" applyProtection="1">
      <alignment horizontal="center"/>
      <protection locked="0"/>
    </xf>
    <xf numFmtId="6" fontId="12" fillId="0" borderId="0" xfId="66" applyNumberFormat="1" applyFill="1" applyBorder="1" applyAlignment="1" applyProtection="1">
      <alignment horizontal="center"/>
    </xf>
    <xf numFmtId="167" fontId="12" fillId="0" borderId="13" xfId="145" applyNumberFormat="1" applyFont="1" applyFill="1" applyBorder="1" applyProtection="1"/>
    <xf numFmtId="175" fontId="74" fillId="44" borderId="62" xfId="66" applyFont="1" applyFill="1" applyBorder="1" applyProtection="1"/>
    <xf numFmtId="175" fontId="71" fillId="44" borderId="40" xfId="66" applyFont="1" applyFill="1" applyBorder="1" applyAlignment="1" applyProtection="1">
      <alignment horizontal="center" wrapText="1"/>
    </xf>
    <xf numFmtId="175" fontId="71" fillId="44" borderId="63" xfId="66" applyFont="1" applyFill="1" applyBorder="1" applyAlignment="1" applyProtection="1">
      <alignment horizontal="center" wrapText="1"/>
    </xf>
    <xf numFmtId="175" fontId="71" fillId="0" borderId="63" xfId="66" applyFont="1" applyFill="1" applyBorder="1" applyAlignment="1" applyProtection="1">
      <alignment horizontal="center" wrapText="1"/>
    </xf>
    <xf numFmtId="164" fontId="74" fillId="0" borderId="63" xfId="66" applyNumberFormat="1" applyFont="1" applyFill="1" applyBorder="1" applyProtection="1"/>
    <xf numFmtId="164" fontId="71" fillId="0" borderId="40" xfId="66" applyNumberFormat="1" applyFont="1" applyFill="1" applyBorder="1" applyAlignment="1" applyProtection="1">
      <alignment horizontal="right"/>
    </xf>
    <xf numFmtId="164" fontId="71" fillId="0" borderId="40" xfId="66" applyNumberFormat="1" applyFont="1" applyFill="1" applyBorder="1" applyProtection="1"/>
    <xf numFmtId="164" fontId="71" fillId="44" borderId="40" xfId="66" applyNumberFormat="1" applyFont="1" applyFill="1" applyBorder="1" applyProtection="1"/>
    <xf numFmtId="164" fontId="71" fillId="0" borderId="64" xfId="66" applyNumberFormat="1" applyFont="1" applyFill="1" applyBorder="1" applyAlignment="1" applyProtection="1">
      <alignment horizontal="right"/>
    </xf>
    <xf numFmtId="40" fontId="12" fillId="0" borderId="24" xfId="0" applyNumberFormat="1" applyFont="1" applyFill="1" applyBorder="1" applyAlignment="1" applyProtection="1">
      <alignment horizontal="right"/>
    </xf>
    <xf numFmtId="40" fontId="12" fillId="0" borderId="25" xfId="0" applyNumberFormat="1" applyFont="1" applyFill="1" applyBorder="1" applyAlignment="1" applyProtection="1">
      <alignment horizontal="right"/>
    </xf>
    <xf numFmtId="6" fontId="12" fillId="49" borderId="0" xfId="66" applyNumberFormat="1" applyFill="1" applyProtection="1">
      <protection locked="0"/>
    </xf>
    <xf numFmtId="6" fontId="12" fillId="0" borderId="11" xfId="66" applyNumberFormat="1" applyFill="1" applyBorder="1" applyAlignment="1" applyProtection="1">
      <alignment horizontal="center"/>
    </xf>
    <xf numFmtId="6" fontId="12" fillId="0" borderId="20" xfId="66" applyNumberFormat="1" applyFont="1" applyFill="1" applyBorder="1" applyAlignment="1" applyProtection="1">
      <alignment horizontal="center"/>
    </xf>
    <xf numFmtId="6" fontId="12" fillId="0" borderId="17" xfId="66" applyNumberFormat="1" applyFill="1" applyBorder="1" applyAlignment="1" applyProtection="1">
      <alignment horizontal="center"/>
    </xf>
    <xf numFmtId="175" fontId="12" fillId="0" borderId="0" xfId="66" applyAlignment="1" applyProtection="1">
      <alignment horizontal="center"/>
      <protection locked="0"/>
    </xf>
    <xf numFmtId="6" fontId="12" fillId="0" borderId="33" xfId="66" applyNumberFormat="1" applyFill="1" applyBorder="1" applyAlignment="1" applyProtection="1">
      <alignment horizontal="center"/>
    </xf>
    <xf numFmtId="6" fontId="12" fillId="0" borderId="13" xfId="66" applyNumberFormat="1" applyFill="1" applyBorder="1" applyAlignment="1" applyProtection="1">
      <alignment horizontal="center"/>
    </xf>
    <xf numFmtId="175" fontId="12" fillId="0" borderId="19" xfId="66" applyBorder="1" applyAlignment="1" applyProtection="1">
      <alignment horizontal="center"/>
      <protection locked="0"/>
    </xf>
    <xf numFmtId="6" fontId="12" fillId="0" borderId="23" xfId="66" applyNumberFormat="1" applyFill="1" applyBorder="1" applyAlignment="1" applyProtection="1">
      <alignment horizontal="center"/>
    </xf>
    <xf numFmtId="175" fontId="63" fillId="44" borderId="0" xfId="66" applyFont="1" applyFill="1" applyBorder="1" applyProtection="1"/>
    <xf numFmtId="43" fontId="12" fillId="43" borderId="42" xfId="46" quotePrefix="1" applyFont="1" applyFill="1" applyBorder="1" applyAlignment="1" applyProtection="1"/>
    <xf numFmtId="165" fontId="12" fillId="0" borderId="24" xfId="0" applyNumberFormat="1" applyFont="1" applyFill="1" applyBorder="1" applyAlignment="1" applyProtection="1"/>
    <xf numFmtId="165" fontId="12" fillId="0" borderId="25" xfId="0" applyNumberFormat="1" applyFont="1" applyFill="1" applyBorder="1" applyAlignment="1" applyProtection="1"/>
    <xf numFmtId="165" fontId="12" fillId="0" borderId="30" xfId="0" applyNumberFormat="1" applyFont="1" applyBorder="1" applyAlignment="1" applyProtection="1"/>
    <xf numFmtId="165" fontId="12" fillId="0" borderId="32" xfId="0" applyNumberFormat="1" applyFont="1" applyBorder="1" applyAlignment="1" applyProtection="1"/>
    <xf numFmtId="175" fontId="74" fillId="0" borderId="15" xfId="66" applyFont="1" applyFill="1" applyBorder="1" applyProtection="1"/>
    <xf numFmtId="175" fontId="71" fillId="0" borderId="13" xfId="66" applyFont="1" applyFill="1" applyBorder="1" applyAlignment="1" applyProtection="1">
      <alignment horizontal="center"/>
    </xf>
    <xf numFmtId="175" fontId="74" fillId="0" borderId="13" xfId="66" applyFont="1" applyFill="1" applyBorder="1" applyProtection="1"/>
    <xf numFmtId="175" fontId="74" fillId="0" borderId="34" xfId="66" applyFont="1" applyFill="1" applyBorder="1" applyProtection="1"/>
    <xf numFmtId="2" fontId="12" fillId="0" borderId="11" xfId="0" applyNumberFormat="1" applyFont="1" applyFill="1" applyBorder="1" applyAlignment="1" applyProtection="1">
      <alignment horizontal="right"/>
    </xf>
    <xf numFmtId="2" fontId="48" fillId="0" borderId="11" xfId="0" applyNumberFormat="1" applyFont="1" applyFill="1" applyBorder="1" applyAlignment="1" applyProtection="1"/>
    <xf numFmtId="2" fontId="48" fillId="0" borderId="11" xfId="0" applyNumberFormat="1" applyFont="1" applyFill="1" applyBorder="1" applyAlignment="1" applyProtection="1">
      <protection locked="0"/>
    </xf>
    <xf numFmtId="2" fontId="12" fillId="0" borderId="11" xfId="0" applyNumberFormat="1" applyFont="1" applyFill="1" applyBorder="1" applyAlignment="1" applyProtection="1"/>
    <xf numFmtId="2" fontId="12" fillId="0" borderId="11" xfId="0" applyNumberFormat="1" applyFont="1" applyFill="1" applyBorder="1" applyAlignment="1" applyProtection="1">
      <alignment horizontal="right"/>
      <protection locked="0"/>
    </xf>
    <xf numFmtId="2" fontId="48" fillId="49" borderId="11" xfId="0" applyNumberFormat="1" applyFont="1" applyFill="1" applyBorder="1" applyAlignment="1" applyProtection="1">
      <alignment horizontal="right"/>
    </xf>
    <xf numFmtId="2" fontId="48" fillId="49" borderId="11" xfId="0" applyNumberFormat="1" applyFont="1" applyFill="1" applyBorder="1" applyAlignment="1" applyProtection="1">
      <alignment horizontal="right"/>
      <protection locked="0"/>
    </xf>
    <xf numFmtId="2" fontId="14" fillId="49" borderId="11" xfId="0" applyNumberFormat="1" applyFont="1" applyFill="1" applyBorder="1" applyAlignment="1" applyProtection="1">
      <alignment horizontal="right"/>
    </xf>
    <xf numFmtId="2" fontId="14" fillId="49" borderId="11" xfId="0" applyNumberFormat="1" applyFont="1" applyFill="1" applyBorder="1" applyAlignment="1" applyProtection="1">
      <alignment horizontal="right"/>
      <protection locked="0"/>
    </xf>
    <xf numFmtId="2" fontId="14" fillId="49" borderId="11" xfId="0" applyNumberFormat="1" applyFont="1" applyFill="1" applyBorder="1" applyAlignment="1" applyProtection="1"/>
    <xf numFmtId="2" fontId="14" fillId="49" borderId="11" xfId="0" applyNumberFormat="1" applyFont="1" applyFill="1" applyBorder="1" applyAlignment="1" applyProtection="1">
      <protection locked="0"/>
    </xf>
    <xf numFmtId="2" fontId="58" fillId="0" borderId="11" xfId="0" applyNumberFormat="1" applyFont="1" applyFill="1" applyBorder="1" applyAlignment="1" applyProtection="1">
      <alignment horizontal="right"/>
    </xf>
    <xf numFmtId="2" fontId="58" fillId="49" borderId="11" xfId="0" applyNumberFormat="1" applyFont="1" applyFill="1" applyBorder="1" applyAlignment="1" applyProtection="1">
      <alignment horizontal="right"/>
    </xf>
    <xf numFmtId="2" fontId="58" fillId="0" borderId="11" xfId="0" applyNumberFormat="1" applyFont="1" applyFill="1" applyBorder="1" applyAlignment="1" applyProtection="1">
      <alignment horizontal="right"/>
      <protection locked="0"/>
    </xf>
    <xf numFmtId="2" fontId="58" fillId="0" borderId="13" xfId="0" applyNumberFormat="1" applyFont="1" applyFill="1" applyBorder="1" applyAlignment="1" applyProtection="1">
      <alignment horizontal="right"/>
    </xf>
    <xf numFmtId="2" fontId="58" fillId="0" borderId="13" xfId="0" applyNumberFormat="1" applyFont="1" applyFill="1" applyBorder="1" applyAlignment="1" applyProtection="1">
      <alignment horizontal="right"/>
      <protection locked="0"/>
    </xf>
    <xf numFmtId="2" fontId="58" fillId="49" borderId="13" xfId="0" applyNumberFormat="1" applyFont="1" applyFill="1" applyBorder="1" applyAlignment="1" applyProtection="1">
      <alignment horizontal="right"/>
    </xf>
    <xf numFmtId="2" fontId="12" fillId="0" borderId="13" xfId="0" applyNumberFormat="1" applyFont="1" applyFill="1" applyBorder="1" applyAlignment="1" applyProtection="1">
      <alignment horizontal="right"/>
    </xf>
    <xf numFmtId="2" fontId="12" fillId="0" borderId="13" xfId="0" applyNumberFormat="1" applyFont="1" applyFill="1" applyBorder="1" applyAlignment="1" applyProtection="1">
      <alignment horizontal="right"/>
      <protection locked="0"/>
    </xf>
    <xf numFmtId="40" fontId="12" fillId="0" borderId="24" xfId="0" applyNumberFormat="1" applyFont="1" applyFill="1" applyBorder="1" applyAlignment="1" applyProtection="1"/>
    <xf numFmtId="40" fontId="12" fillId="0" borderId="25" xfId="0" applyNumberFormat="1" applyFont="1" applyFill="1" applyBorder="1" applyAlignment="1" applyProtection="1"/>
    <xf numFmtId="175" fontId="13" fillId="0" borderId="14" xfId="66" applyFont="1" applyFill="1" applyBorder="1" applyAlignment="1" applyProtection="1">
      <alignment horizontal="right"/>
      <protection locked="0"/>
    </xf>
    <xf numFmtId="175" fontId="13" fillId="0" borderId="14" xfId="66" quotePrefix="1" applyFont="1" applyFill="1" applyBorder="1" applyAlignment="1" applyProtection="1">
      <alignment horizontal="right"/>
      <protection locked="0"/>
    </xf>
    <xf numFmtId="6" fontId="12" fillId="0" borderId="17" xfId="66" applyNumberFormat="1" applyFill="1" applyBorder="1" applyAlignment="1" applyProtection="1">
      <alignment horizontal="center"/>
      <protection locked="0"/>
    </xf>
    <xf numFmtId="6" fontId="12" fillId="0" borderId="22" xfId="66" applyNumberFormat="1" applyFill="1" applyBorder="1" applyAlignment="1" applyProtection="1">
      <alignment horizontal="right"/>
    </xf>
    <xf numFmtId="6" fontId="12" fillId="0" borderId="17" xfId="66" applyNumberFormat="1" applyFill="1" applyBorder="1" applyAlignment="1" applyProtection="1">
      <alignment horizontal="right"/>
    </xf>
    <xf numFmtId="6" fontId="12" fillId="0" borderId="20" xfId="66" applyNumberFormat="1" applyFont="1" applyFill="1" applyBorder="1" applyAlignment="1" applyProtection="1">
      <alignment horizontal="right"/>
    </xf>
    <xf numFmtId="6" fontId="12" fillId="0" borderId="17" xfId="66" applyNumberFormat="1" applyFont="1" applyFill="1" applyBorder="1" applyAlignment="1" applyProtection="1">
      <alignment horizontal="right"/>
    </xf>
    <xf numFmtId="6" fontId="12" fillId="0" borderId="33" xfId="66" applyNumberFormat="1" applyFill="1" applyBorder="1" applyAlignment="1" applyProtection="1">
      <alignment horizontal="right"/>
    </xf>
    <xf numFmtId="6" fontId="12" fillId="0" borderId="0" xfId="66" applyNumberFormat="1" applyFill="1" applyBorder="1" applyAlignment="1" applyProtection="1">
      <alignment horizontal="right"/>
    </xf>
    <xf numFmtId="6" fontId="12" fillId="0" borderId="0" xfId="66" applyNumberFormat="1" applyFill="1" applyBorder="1" applyAlignment="1" applyProtection="1">
      <alignment horizontal="right"/>
      <protection locked="0"/>
    </xf>
    <xf numFmtId="6" fontId="12" fillId="0" borderId="18" xfId="66" applyNumberFormat="1" applyFont="1" applyFill="1" applyBorder="1" applyAlignment="1" applyProtection="1">
      <alignment horizontal="right"/>
    </xf>
    <xf numFmtId="6" fontId="12" fillId="0" borderId="0" xfId="66" applyNumberFormat="1" applyFont="1" applyFill="1" applyBorder="1" applyAlignment="1" applyProtection="1">
      <alignment horizontal="right"/>
    </xf>
    <xf numFmtId="6" fontId="12" fillId="0" borderId="24" xfId="66" applyNumberFormat="1" applyFill="1" applyBorder="1" applyAlignment="1" applyProtection="1">
      <alignment horizontal="right"/>
    </xf>
    <xf numFmtId="6" fontId="51" fillId="0" borderId="0" xfId="520" applyNumberFormat="1" applyFont="1" applyFill="1" applyBorder="1"/>
    <xf numFmtId="6" fontId="72" fillId="0" borderId="0" xfId="520" applyNumberFormat="1" applyFont="1" applyFill="1" applyBorder="1"/>
    <xf numFmtId="6" fontId="51" fillId="48" borderId="18" xfId="520" applyNumberFormat="1" applyFont="1" applyFill="1" applyBorder="1"/>
    <xf numFmtId="6" fontId="51" fillId="0" borderId="14" xfId="520" applyNumberFormat="1" applyFont="1" applyFill="1" applyBorder="1"/>
    <xf numFmtId="6" fontId="51" fillId="46" borderId="18" xfId="520" applyNumberFormat="1" applyFont="1" applyFill="1" applyBorder="1"/>
    <xf numFmtId="0" fontId="51" fillId="0" borderId="27" xfId="520" applyFont="1" applyFill="1" applyBorder="1"/>
    <xf numFmtId="8" fontId="74" fillId="0" borderId="0" xfId="66" applyNumberFormat="1" applyFont="1" applyFill="1" applyBorder="1" applyProtection="1"/>
    <xf numFmtId="175" fontId="87" fillId="0" borderId="0" xfId="528"/>
    <xf numFmtId="175" fontId="12" fillId="49" borderId="11" xfId="66" applyFont="1" applyFill="1" applyBorder="1" applyAlignment="1" applyProtection="1">
      <alignment horizontal="right"/>
      <protection locked="0"/>
    </xf>
    <xf numFmtId="171" fontId="12" fillId="49" borderId="11" xfId="66" applyNumberFormat="1" applyFont="1" applyFill="1" applyBorder="1" applyAlignment="1" applyProtection="1">
      <alignment horizontal="center"/>
      <protection locked="0"/>
    </xf>
    <xf numFmtId="175" fontId="12" fillId="49" borderId="11" xfId="66" quotePrefix="1" applyFont="1" applyFill="1" applyBorder="1" applyAlignment="1" applyProtection="1">
      <alignment horizontal="center"/>
      <protection locked="0"/>
    </xf>
    <xf numFmtId="175" fontId="12" fillId="49" borderId="11" xfId="66" applyFont="1" applyFill="1" applyBorder="1" applyAlignment="1" applyProtection="1">
      <alignment horizontal="center"/>
      <protection locked="0"/>
    </xf>
    <xf numFmtId="175" fontId="12" fillId="49" borderId="0" xfId="66" applyFont="1" applyFill="1" applyBorder="1" applyAlignment="1" applyProtection="1">
      <alignment horizontal="right"/>
      <protection locked="0"/>
    </xf>
    <xf numFmtId="175" fontId="13" fillId="49" borderId="0" xfId="66" applyFont="1" applyFill="1" applyBorder="1" applyAlignment="1" applyProtection="1">
      <alignment horizontal="center"/>
      <protection locked="0"/>
    </xf>
    <xf numFmtId="171" fontId="12" fillId="49" borderId="0" xfId="66" applyNumberFormat="1" applyFont="1" applyFill="1" applyBorder="1" applyAlignment="1" applyProtection="1">
      <alignment horizontal="center"/>
      <protection locked="0"/>
    </xf>
    <xf numFmtId="175" fontId="12" fillId="49" borderId="0" xfId="66" applyFont="1" applyFill="1" applyBorder="1" applyAlignment="1" applyProtection="1">
      <alignment horizontal="center"/>
      <protection locked="0"/>
    </xf>
    <xf numFmtId="170" fontId="12" fillId="49" borderId="0" xfId="268" applyNumberFormat="1" applyFont="1" applyFill="1" applyBorder="1" applyAlignment="1" applyProtection="1">
      <alignment horizontal="center"/>
      <protection locked="0"/>
    </xf>
    <xf numFmtId="175" fontId="12" fillId="49" borderId="0" xfId="66" quotePrefix="1" applyFont="1" applyFill="1" applyBorder="1" applyAlignment="1" applyProtection="1">
      <alignment horizontal="center"/>
      <protection locked="0"/>
    </xf>
    <xf numFmtId="175" fontId="13" fillId="49" borderId="0" xfId="528" applyFont="1" applyFill="1" applyAlignment="1">
      <alignment vertical="center"/>
    </xf>
    <xf numFmtId="175" fontId="13" fillId="49" borderId="0" xfId="66" applyFont="1" applyFill="1" applyBorder="1" applyAlignment="1" applyProtection="1">
      <alignment horizontal="left"/>
      <protection locked="0"/>
    </xf>
    <xf numFmtId="175" fontId="56" fillId="49" borderId="0" xfId="66" quotePrefix="1" applyFont="1" applyFill="1" applyBorder="1" applyAlignment="1" applyProtection="1">
      <alignment horizontal="left"/>
      <protection locked="0"/>
    </xf>
    <xf numFmtId="175" fontId="13" fillId="49" borderId="11" xfId="66" quotePrefix="1" applyFont="1" applyFill="1" applyBorder="1" applyAlignment="1" applyProtection="1">
      <alignment horizontal="center"/>
      <protection locked="0"/>
    </xf>
    <xf numFmtId="39" fontId="12" fillId="49" borderId="11" xfId="381" applyNumberFormat="1" applyFont="1" applyFill="1" applyBorder="1" applyAlignment="1" applyProtection="1">
      <alignment horizontal="center"/>
      <protection locked="0"/>
    </xf>
    <xf numFmtId="1" fontId="12" fillId="49" borderId="11" xfId="66" applyNumberFormat="1" applyFont="1" applyFill="1" applyBorder="1" applyAlignment="1" applyProtection="1">
      <alignment horizontal="center"/>
      <protection locked="0"/>
    </xf>
    <xf numFmtId="1" fontId="12" fillId="49" borderId="11" xfId="353" applyNumberFormat="1" applyFill="1" applyBorder="1" applyAlignment="1" applyProtection="1">
      <alignment horizontal="center"/>
      <protection locked="0"/>
    </xf>
    <xf numFmtId="172" fontId="12" fillId="49" borderId="11" xfId="66" applyNumberFormat="1" applyFont="1" applyFill="1" applyBorder="1" applyAlignment="1" applyProtection="1">
      <alignment horizontal="center"/>
      <protection locked="0"/>
    </xf>
    <xf numFmtId="0" fontId="86" fillId="0" borderId="11" xfId="623" applyFont="1" applyBorder="1" applyAlignment="1" applyProtection="1">
      <alignment horizontal="center"/>
      <protection locked="0"/>
    </xf>
    <xf numFmtId="175" fontId="12" fillId="49" borderId="11" xfId="66" applyFont="1" applyFill="1" applyBorder="1" applyAlignment="1" applyProtection="1">
      <alignment horizontal="left"/>
      <protection locked="0"/>
    </xf>
    <xf numFmtId="0" fontId="12" fillId="0" borderId="11" xfId="520" applyFont="1" applyFill="1" applyBorder="1" applyAlignment="1" applyProtection="1">
      <alignment horizontal="left"/>
      <protection locked="0"/>
    </xf>
    <xf numFmtId="175" fontId="64" fillId="0" borderId="0" xfId="66" quotePrefix="1" applyFont="1" applyFill="1" applyBorder="1" applyProtection="1">
      <protection locked="0"/>
    </xf>
    <xf numFmtId="175" fontId="12" fillId="0" borderId="0" xfId="66" applyAlignment="1" applyProtection="1">
      <alignment wrapText="1"/>
    </xf>
    <xf numFmtId="175" fontId="77" fillId="49" borderId="0" xfId="66" applyFont="1" applyFill="1" applyProtection="1">
      <protection locked="0"/>
    </xf>
    <xf numFmtId="175" fontId="13" fillId="0" borderId="47" xfId="66" applyFont="1" applyBorder="1" applyAlignment="1" applyProtection="1">
      <alignment horizontal="left"/>
    </xf>
    <xf numFmtId="43" fontId="12" fillId="49" borderId="0" xfId="46" quotePrefix="1" applyFont="1" applyFill="1" applyBorder="1" applyAlignment="1" applyProtection="1">
      <alignment horizontal="left"/>
    </xf>
    <xf numFmtId="0" fontId="51" fillId="0" borderId="0" xfId="520" applyFont="1" applyFill="1" applyBorder="1"/>
    <xf numFmtId="0" fontId="12" fillId="0" borderId="0" xfId="522"/>
    <xf numFmtId="0" fontId="51" fillId="0" borderId="0" xfId="520" applyFont="1"/>
    <xf numFmtId="0" fontId="71" fillId="0" borderId="0" xfId="522" applyFont="1" applyAlignment="1" applyProtection="1">
      <alignment horizontal="center"/>
      <protection locked="0"/>
    </xf>
    <xf numFmtId="0" fontId="51" fillId="49" borderId="0" xfId="520" applyFont="1" applyFill="1" applyBorder="1"/>
    <xf numFmtId="17" fontId="71" fillId="49" borderId="0" xfId="522" quotePrefix="1" applyNumberFormat="1" applyFont="1" applyFill="1" applyAlignment="1" applyProtection="1">
      <alignment horizontal="center"/>
      <protection locked="0"/>
    </xf>
    <xf numFmtId="0" fontId="72" fillId="0" borderId="42" xfId="520" applyFont="1" applyFill="1" applyBorder="1" applyAlignment="1"/>
    <xf numFmtId="0" fontId="72" fillId="46" borderId="20" xfId="520" applyFont="1" applyFill="1" applyBorder="1" applyAlignment="1"/>
    <xf numFmtId="0" fontId="72" fillId="46" borderId="18" xfId="520" applyFont="1" applyFill="1" applyBorder="1" applyAlignment="1"/>
    <xf numFmtId="0" fontId="72" fillId="46" borderId="19" xfId="520" applyFont="1" applyFill="1" applyBorder="1" applyAlignment="1"/>
    <xf numFmtId="0" fontId="51" fillId="0" borderId="27" xfId="520" applyFont="1" applyFill="1" applyBorder="1" applyAlignment="1">
      <alignment horizontal="center" vertical="center"/>
    </xf>
    <xf numFmtId="0" fontId="51" fillId="0" borderId="0" xfId="520" applyFont="1" applyFill="1"/>
    <xf numFmtId="0" fontId="72" fillId="0" borderId="16" xfId="520" applyFont="1" applyFill="1" applyBorder="1" applyAlignment="1"/>
    <xf numFmtId="0" fontId="72" fillId="0" borderId="21" xfId="520" applyFont="1" applyFill="1" applyBorder="1" applyAlignment="1">
      <alignment horizontal="center"/>
    </xf>
    <xf numFmtId="0" fontId="72" fillId="0" borderId="14" xfId="520" applyFont="1" applyFill="1" applyBorder="1" applyAlignment="1">
      <alignment horizontal="center"/>
    </xf>
    <xf numFmtId="0" fontId="72" fillId="0" borderId="16" xfId="520" applyFont="1" applyFill="1" applyBorder="1" applyAlignment="1">
      <alignment horizontal="center"/>
    </xf>
    <xf numFmtId="0" fontId="72" fillId="0" borderId="14" xfId="520" applyFont="1" applyFill="1" applyBorder="1" applyAlignment="1">
      <alignment horizontal="center" vertical="center" wrapText="1"/>
    </xf>
    <xf numFmtId="0" fontId="72" fillId="0" borderId="18" xfId="520" applyFont="1" applyFill="1" applyBorder="1" applyAlignment="1">
      <alignment wrapText="1"/>
    </xf>
    <xf numFmtId="6" fontId="51" fillId="0" borderId="18" xfId="520" applyNumberFormat="1" applyFont="1" applyFill="1" applyBorder="1"/>
    <xf numFmtId="0" fontId="72" fillId="0" borderId="18" xfId="520" applyFont="1" applyFill="1" applyBorder="1" applyAlignment="1">
      <alignment horizontal="center" wrapText="1"/>
    </xf>
    <xf numFmtId="0" fontId="51" fillId="0" borderId="0" xfId="520" applyFont="1" applyFill="1" applyBorder="1" applyAlignment="1">
      <alignment horizontal="left" indent="2"/>
    </xf>
    <xf numFmtId="0" fontId="72" fillId="46" borderId="20" xfId="520" applyFont="1" applyFill="1" applyBorder="1"/>
    <xf numFmtId="6" fontId="72" fillId="46" borderId="18" xfId="520" applyNumberFormat="1" applyFont="1" applyFill="1" applyBorder="1"/>
    <xf numFmtId="0" fontId="51" fillId="0" borderId="0" xfId="520" applyFont="1" applyBorder="1"/>
    <xf numFmtId="0" fontId="72" fillId="0" borderId="0" xfId="520" applyFont="1" applyBorder="1"/>
    <xf numFmtId="0" fontId="51" fillId="0" borderId="0" xfId="520" applyFont="1" applyBorder="1" applyAlignment="1">
      <alignment horizontal="left" indent="2"/>
    </xf>
    <xf numFmtId="0" fontId="51" fillId="47" borderId="0" xfId="520" applyFont="1" applyFill="1" applyBorder="1"/>
    <xf numFmtId="6" fontId="51" fillId="47" borderId="0" xfId="520" applyNumberFormat="1" applyFont="1" applyFill="1" applyBorder="1"/>
    <xf numFmtId="0" fontId="72" fillId="0" borderId="14" xfId="520" applyFont="1" applyFill="1" applyBorder="1" applyAlignment="1">
      <alignment wrapText="1"/>
    </xf>
    <xf numFmtId="0" fontId="51" fillId="0" borderId="14" xfId="520" applyFont="1" applyBorder="1"/>
    <xf numFmtId="0" fontId="51" fillId="0" borderId="14" xfId="520" applyFont="1" applyFill="1" applyBorder="1"/>
    <xf numFmtId="0" fontId="51" fillId="0" borderId="0" xfId="520" applyFont="1" applyFill="1" applyBorder="1" applyAlignment="1">
      <alignment horizontal="left" wrapText="1" indent="2"/>
    </xf>
    <xf numFmtId="0" fontId="51" fillId="0" borderId="0" xfId="520" applyFont="1" applyFill="1" applyAlignment="1">
      <alignment horizontal="left" indent="2"/>
    </xf>
    <xf numFmtId="0" fontId="72" fillId="0" borderId="0" xfId="520" applyFont="1" applyFill="1" applyBorder="1"/>
    <xf numFmtId="0" fontId="72" fillId="0" borderId="0" xfId="520" applyFont="1" applyFill="1" applyBorder="1" applyAlignment="1">
      <alignment wrapText="1"/>
    </xf>
    <xf numFmtId="0" fontId="72" fillId="48" borderId="18" xfId="520" applyFont="1" applyFill="1" applyBorder="1"/>
    <xf numFmtId="0" fontId="51" fillId="48" borderId="0" xfId="520" applyFont="1" applyFill="1" applyBorder="1"/>
    <xf numFmtId="0" fontId="72" fillId="0" borderId="14" xfId="520" applyFont="1" applyFill="1" applyBorder="1"/>
    <xf numFmtId="0" fontId="72" fillId="46" borderId="18" xfId="520" applyFont="1" applyFill="1" applyBorder="1"/>
    <xf numFmtId="0" fontId="51" fillId="46" borderId="18" xfId="520" applyFont="1" applyFill="1" applyBorder="1"/>
    <xf numFmtId="0" fontId="72" fillId="0" borderId="27" xfId="520" applyFont="1" applyFill="1" applyBorder="1"/>
    <xf numFmtId="0" fontId="51" fillId="46" borderId="0" xfId="520" applyFont="1" applyFill="1" applyBorder="1"/>
    <xf numFmtId="0" fontId="85" fillId="0" borderId="0" xfId="520" applyFont="1" applyFill="1" applyBorder="1"/>
    <xf numFmtId="0" fontId="50" fillId="0" borderId="0" xfId="520" applyFont="1" applyFill="1" applyBorder="1" applyAlignment="1">
      <alignment horizontal="left" vertical="top"/>
    </xf>
    <xf numFmtId="0" fontId="51" fillId="0" borderId="0" xfId="520" applyFont="1" applyFill="1" applyBorder="1" applyAlignment="1">
      <alignment horizontal="left" vertical="top"/>
    </xf>
    <xf numFmtId="0" fontId="51" fillId="0" borderId="0" xfId="520" applyFont="1" applyFill="1" applyBorder="1" applyAlignment="1">
      <alignment vertical="top" wrapText="1"/>
    </xf>
    <xf numFmtId="6" fontId="51" fillId="0" borderId="0" xfId="520" applyNumberFormat="1" applyFont="1" applyFill="1" applyBorder="1" applyAlignment="1">
      <alignment horizontal="right"/>
    </xf>
    <xf numFmtId="6" fontId="51" fillId="0" borderId="0" xfId="520" applyNumberFormat="1" applyFont="1" applyBorder="1"/>
    <xf numFmtId="168" fontId="51" fillId="0" borderId="0" xfId="520" applyNumberFormat="1" applyFont="1" applyBorder="1"/>
    <xf numFmtId="175" fontId="12" fillId="0" borderId="0" xfId="0" applyFont="1" applyAlignment="1">
      <alignment vertical="center"/>
    </xf>
    <xf numFmtId="175" fontId="90" fillId="0" borderId="0" xfId="0" applyFont="1" applyAlignment="1">
      <alignment vertical="center"/>
    </xf>
    <xf numFmtId="175" fontId="91" fillId="0" borderId="0" xfId="0" applyFont="1" applyAlignment="1">
      <alignment vertical="center"/>
    </xf>
    <xf numFmtId="175" fontId="89" fillId="49" borderId="0" xfId="0" applyFont="1" applyFill="1" applyAlignment="1">
      <alignment vertical="center"/>
    </xf>
    <xf numFmtId="6" fontId="12" fillId="49" borderId="0" xfId="66" applyNumberFormat="1" applyFill="1" applyBorder="1" applyAlignment="1" applyProtection="1">
      <alignment horizontal="right"/>
      <protection locked="0"/>
    </xf>
    <xf numFmtId="168" fontId="12" fillId="49" borderId="0" xfId="50" applyNumberFormat="1" applyFill="1" applyProtection="1">
      <protection locked="0"/>
    </xf>
    <xf numFmtId="4" fontId="12" fillId="0" borderId="30" xfId="0" applyNumberFormat="1" applyFont="1" applyFill="1" applyBorder="1" applyAlignment="1" applyProtection="1">
      <alignment horizontal="right"/>
    </xf>
    <xf numFmtId="44" fontId="74" fillId="49" borderId="0" xfId="50" applyFont="1" applyFill="1" applyBorder="1" applyProtection="1"/>
    <xf numFmtId="175" fontId="92" fillId="49" borderId="0" xfId="66" quotePrefix="1" applyFont="1" applyFill="1" applyProtection="1">
      <protection locked="0"/>
    </xf>
    <xf numFmtId="175" fontId="14" fillId="0" borderId="0" xfId="67" applyFont="1" applyProtection="1"/>
    <xf numFmtId="175" fontId="14" fillId="0" borderId="0" xfId="67" applyProtection="1"/>
    <xf numFmtId="175" fontId="33" fillId="0" borderId="0" xfId="67" applyFont="1" applyProtection="1"/>
    <xf numFmtId="175" fontId="14" fillId="0" borderId="0" xfId="67" applyFont="1" applyProtection="1"/>
    <xf numFmtId="175" fontId="14" fillId="0" borderId="0" xfId="67" applyProtection="1"/>
    <xf numFmtId="175" fontId="93" fillId="49" borderId="0" xfId="66" applyFont="1" applyFill="1" applyProtection="1">
      <protection locked="0"/>
    </xf>
    <xf numFmtId="175" fontId="92" fillId="0" borderId="0" xfId="66" quotePrefix="1" applyFont="1" applyFill="1" applyProtection="1">
      <protection locked="0"/>
    </xf>
    <xf numFmtId="0" fontId="72" fillId="46" borderId="0" xfId="520" applyFont="1" applyFill="1" applyBorder="1"/>
    <xf numFmtId="6" fontId="51" fillId="46" borderId="0" xfId="520" applyNumberFormat="1" applyFont="1" applyFill="1" applyBorder="1"/>
    <xf numFmtId="6" fontId="51" fillId="49" borderId="0" xfId="520" applyNumberFormat="1" applyFont="1" applyFill="1" applyBorder="1"/>
    <xf numFmtId="0" fontId="51" fillId="49" borderId="0" xfId="520" applyFont="1" applyFill="1" applyBorder="1" applyAlignment="1">
      <alignment horizontal="left" vertical="top"/>
    </xf>
    <xf numFmtId="0" fontId="50" fillId="49" borderId="0" xfId="520" applyFont="1" applyFill="1" applyBorder="1" applyAlignment="1">
      <alignment horizontal="left" vertical="top"/>
    </xf>
    <xf numFmtId="0" fontId="51" fillId="49" borderId="0" xfId="520" applyFont="1" applyFill="1" applyBorder="1" applyAlignment="1">
      <alignment horizontal="left" vertical="top" wrapText="1"/>
    </xf>
    <xf numFmtId="175" fontId="14" fillId="0" borderId="0" xfId="0" quotePrefix="1" applyFont="1" applyAlignment="1" applyProtection="1">
      <alignment vertical="top" wrapText="1"/>
      <protection locked="0"/>
    </xf>
    <xf numFmtId="175" fontId="14" fillId="0" borderId="0" xfId="0" applyFont="1" applyProtection="1">
      <protection locked="0"/>
    </xf>
    <xf numFmtId="175" fontId="13" fillId="0" borderId="11" xfId="0" applyFont="1" applyFill="1" applyBorder="1" applyAlignment="1" applyProtection="1">
      <alignment horizontal="center"/>
    </xf>
    <xf numFmtId="175" fontId="33" fillId="0" borderId="15" xfId="0" applyFont="1" applyFill="1" applyBorder="1" applyAlignment="1" applyProtection="1">
      <alignment horizontal="center" wrapText="1"/>
    </xf>
    <xf numFmtId="175" fontId="53" fillId="0" borderId="34" xfId="0" applyFont="1" applyFill="1" applyBorder="1" applyAlignment="1" applyProtection="1">
      <alignment horizontal="center" wrapText="1"/>
    </xf>
    <xf numFmtId="175" fontId="12" fillId="0" borderId="0" xfId="0" quotePrefix="1" applyFont="1" applyFill="1" applyBorder="1" applyAlignment="1" applyProtection="1">
      <alignment vertical="top" wrapText="1"/>
    </xf>
    <xf numFmtId="175" fontId="12" fillId="0" borderId="0" xfId="0" applyFont="1" applyFill="1" applyBorder="1" applyAlignment="1" applyProtection="1">
      <alignment vertical="top" wrapText="1"/>
    </xf>
    <xf numFmtId="175" fontId="12" fillId="0" borderId="0" xfId="0" applyFont="1" applyFill="1" applyAlignment="1" applyProtection="1">
      <alignment vertical="top" wrapText="1"/>
    </xf>
    <xf numFmtId="175" fontId="12" fillId="0" borderId="0" xfId="0" quotePrefix="1" applyFont="1" applyFill="1" applyAlignment="1" applyProtection="1">
      <alignment wrapText="1"/>
    </xf>
    <xf numFmtId="175" fontId="12" fillId="49" borderId="0" xfId="0" quotePrefix="1" applyFont="1" applyFill="1" applyBorder="1" applyAlignment="1" applyProtection="1">
      <alignment vertical="top" wrapText="1"/>
    </xf>
    <xf numFmtId="175" fontId="12" fillId="49" borderId="0" xfId="0" applyFont="1" applyFill="1" applyBorder="1" applyAlignment="1" applyProtection="1">
      <alignment vertical="top" wrapText="1"/>
    </xf>
    <xf numFmtId="175" fontId="12" fillId="49" borderId="0" xfId="0" applyFont="1" applyFill="1" applyAlignment="1" applyProtection="1">
      <alignment vertical="top" wrapText="1"/>
    </xf>
    <xf numFmtId="175" fontId="33" fillId="49" borderId="15" xfId="0" applyFont="1" applyFill="1" applyBorder="1" applyAlignment="1" applyProtection="1">
      <alignment horizontal="center" wrapText="1"/>
    </xf>
    <xf numFmtId="175" fontId="53" fillId="49" borderId="34" xfId="0" applyFont="1" applyFill="1" applyBorder="1" applyAlignment="1" applyProtection="1">
      <alignment horizontal="center" wrapText="1"/>
    </xf>
    <xf numFmtId="175" fontId="77" fillId="0" borderId="0" xfId="0" applyFont="1" applyFill="1" applyBorder="1" applyAlignment="1" applyProtection="1">
      <alignment vertical="top" wrapText="1"/>
    </xf>
    <xf numFmtId="175" fontId="12" fillId="0" borderId="0" xfId="0" applyFont="1" applyFill="1" applyAlignment="1" applyProtection="1">
      <alignment wrapText="1"/>
    </xf>
    <xf numFmtId="175" fontId="33" fillId="0" borderId="11" xfId="0" applyFont="1" applyFill="1" applyBorder="1" applyAlignment="1" applyProtection="1">
      <alignment horizontal="center"/>
      <protection locked="0"/>
    </xf>
    <xf numFmtId="175" fontId="33" fillId="0" borderId="11" xfId="0" applyFont="1" applyFill="1" applyBorder="1" applyAlignment="1" applyProtection="1">
      <alignment horizontal="center"/>
    </xf>
    <xf numFmtId="175" fontId="70" fillId="0" borderId="0" xfId="0" applyFont="1" applyFill="1" applyAlignment="1" applyProtection="1">
      <alignment horizontal="center"/>
      <protection locked="0"/>
    </xf>
    <xf numFmtId="17" fontId="70" fillId="49" borderId="0" xfId="0" quotePrefix="1" applyNumberFormat="1" applyFont="1" applyFill="1" applyAlignment="1" applyProtection="1">
      <alignment horizontal="left"/>
      <protection locked="0"/>
    </xf>
    <xf numFmtId="0" fontId="72" fillId="0" borderId="22" xfId="520" applyFont="1" applyFill="1" applyBorder="1" applyAlignment="1">
      <alignment horizontal="center" vertical="center" wrapText="1"/>
    </xf>
    <xf numFmtId="0" fontId="72" fillId="0" borderId="21" xfId="520" applyFont="1" applyFill="1" applyBorder="1" applyAlignment="1">
      <alignment horizontal="center" vertical="center" wrapText="1"/>
    </xf>
    <xf numFmtId="0" fontId="72" fillId="49" borderId="15" xfId="520" applyFont="1" applyFill="1" applyBorder="1" applyAlignment="1">
      <alignment horizontal="center" vertical="center" wrapText="1"/>
    </xf>
    <xf numFmtId="0" fontId="72" fillId="49" borderId="34" xfId="520" applyFont="1" applyFill="1" applyBorder="1" applyAlignment="1">
      <alignment horizontal="center" vertical="center" wrapText="1"/>
    </xf>
    <xf numFmtId="0" fontId="72" fillId="0" borderId="0" xfId="520" applyFont="1" applyFill="1" applyBorder="1" applyAlignment="1">
      <alignment horizontal="left" vertical="top" wrapText="1"/>
    </xf>
    <xf numFmtId="0" fontId="73" fillId="0" borderId="0" xfId="520" applyFont="1" applyFill="1" applyBorder="1" applyAlignment="1">
      <alignment horizontal="left" vertical="top" wrapText="1"/>
    </xf>
    <xf numFmtId="175" fontId="56" fillId="49" borderId="20" xfId="66" applyFont="1" applyFill="1" applyBorder="1" applyAlignment="1" applyProtection="1">
      <alignment horizontal="center" wrapText="1"/>
    </xf>
    <xf numFmtId="175" fontId="56" fillId="49" borderId="18" xfId="66" applyFont="1" applyFill="1" applyBorder="1" applyAlignment="1" applyProtection="1">
      <alignment horizontal="center" wrapText="1"/>
    </xf>
    <xf numFmtId="175" fontId="56" fillId="49" borderId="19" xfId="66" applyFont="1" applyFill="1" applyBorder="1" applyAlignment="1" applyProtection="1">
      <alignment horizontal="center" wrapText="1"/>
    </xf>
    <xf numFmtId="175" fontId="12" fillId="0" borderId="0" xfId="66" applyAlignment="1" applyProtection="1">
      <alignment wrapText="1"/>
    </xf>
    <xf numFmtId="175" fontId="12" fillId="0" borderId="0" xfId="66" applyFont="1" applyAlignment="1" applyProtection="1">
      <alignment wrapText="1"/>
    </xf>
  </cellXfs>
  <cellStyles count="888">
    <cellStyle name="20% - Accent1" xfId="1" builtinId="30" customBuiltin="1"/>
    <cellStyle name="20% - Accent1 2" xfId="115"/>
    <cellStyle name="20% - Accent1 3" xfId="149"/>
    <cellStyle name="20% - Accent1 4" xfId="195"/>
    <cellStyle name="20% - Accent1 5" xfId="241"/>
    <cellStyle name="20% - Accent1 6" xfId="290"/>
    <cellStyle name="20% - Accent1 7" xfId="354"/>
    <cellStyle name="20% - Accent1 8" xfId="425"/>
    <cellStyle name="20% - Accent1 9" xfId="529"/>
    <cellStyle name="20% - Accent2" xfId="2" builtinId="34" customBuiltin="1"/>
    <cellStyle name="20% - Accent2 2" xfId="116"/>
    <cellStyle name="20% - Accent2 3" xfId="150"/>
    <cellStyle name="20% - Accent2 4" xfId="196"/>
    <cellStyle name="20% - Accent2 5" xfId="242"/>
    <cellStyle name="20% - Accent2 6" xfId="291"/>
    <cellStyle name="20% - Accent2 7" xfId="355"/>
    <cellStyle name="20% - Accent2 8" xfId="426"/>
    <cellStyle name="20% - Accent2 9" xfId="530"/>
    <cellStyle name="20% - Accent3" xfId="3" builtinId="38" customBuiltin="1"/>
    <cellStyle name="20% - Accent3 2" xfId="117"/>
    <cellStyle name="20% - Accent3 3" xfId="151"/>
    <cellStyle name="20% - Accent3 4" xfId="197"/>
    <cellStyle name="20% - Accent3 5" xfId="243"/>
    <cellStyle name="20% - Accent3 6" xfId="292"/>
    <cellStyle name="20% - Accent3 7" xfId="356"/>
    <cellStyle name="20% - Accent3 8" xfId="427"/>
    <cellStyle name="20% - Accent3 9" xfId="531"/>
    <cellStyle name="20% - Accent4" xfId="4" builtinId="42" customBuiltin="1"/>
    <cellStyle name="20% - Accent4 2" xfId="118"/>
    <cellStyle name="20% - Accent4 3" xfId="152"/>
    <cellStyle name="20% - Accent4 4" xfId="198"/>
    <cellStyle name="20% - Accent4 5" xfId="244"/>
    <cellStyle name="20% - Accent4 6" xfId="293"/>
    <cellStyle name="20% - Accent4 7" xfId="357"/>
    <cellStyle name="20% - Accent4 8" xfId="428"/>
    <cellStyle name="20% - Accent4 9" xfId="532"/>
    <cellStyle name="20% - Accent5" xfId="5" builtinId="46" customBuiltin="1"/>
    <cellStyle name="20% - Accent5 2" xfId="119"/>
    <cellStyle name="20% - Accent5 3" xfId="153"/>
    <cellStyle name="20% - Accent5 4" xfId="199"/>
    <cellStyle name="20% - Accent5 5" xfId="245"/>
    <cellStyle name="20% - Accent5 6" xfId="294"/>
    <cellStyle name="20% - Accent5 7" xfId="358"/>
    <cellStyle name="20% - Accent5 8" xfId="429"/>
    <cellStyle name="20% - Accent5 9" xfId="533"/>
    <cellStyle name="20% - Accent6" xfId="6" builtinId="50" customBuiltin="1"/>
    <cellStyle name="20% - Accent6 2" xfId="120"/>
    <cellStyle name="20% - Accent6 3" xfId="154"/>
    <cellStyle name="20% - Accent6 4" xfId="200"/>
    <cellStyle name="20% - Accent6 5" xfId="246"/>
    <cellStyle name="20% - Accent6 6" xfId="295"/>
    <cellStyle name="20% - Accent6 7" xfId="359"/>
    <cellStyle name="20% - Accent6 8" xfId="430"/>
    <cellStyle name="20% - Accent6 9" xfId="534"/>
    <cellStyle name="40% - Accent1" xfId="7" builtinId="31" customBuiltin="1"/>
    <cellStyle name="40% - Accent1 2" xfId="121"/>
    <cellStyle name="40% - Accent1 3" xfId="155"/>
    <cellStyle name="40% - Accent1 4" xfId="201"/>
    <cellStyle name="40% - Accent1 5" xfId="247"/>
    <cellStyle name="40% - Accent1 6" xfId="296"/>
    <cellStyle name="40% - Accent1 7" xfId="360"/>
    <cellStyle name="40% - Accent1 8" xfId="431"/>
    <cellStyle name="40% - Accent1 9" xfId="535"/>
    <cellStyle name="40% - Accent2" xfId="8" builtinId="35" customBuiltin="1"/>
    <cellStyle name="40% - Accent2 2" xfId="122"/>
    <cellStyle name="40% - Accent2 3" xfId="156"/>
    <cellStyle name="40% - Accent2 4" xfId="202"/>
    <cellStyle name="40% - Accent2 5" xfId="248"/>
    <cellStyle name="40% - Accent2 6" xfId="297"/>
    <cellStyle name="40% - Accent2 7" xfId="361"/>
    <cellStyle name="40% - Accent2 8" xfId="432"/>
    <cellStyle name="40% - Accent2 9" xfId="536"/>
    <cellStyle name="40% - Accent3" xfId="9" builtinId="39" customBuiltin="1"/>
    <cellStyle name="40% - Accent3 2" xfId="123"/>
    <cellStyle name="40% - Accent3 3" xfId="157"/>
    <cellStyle name="40% - Accent3 4" xfId="203"/>
    <cellStyle name="40% - Accent3 5" xfId="249"/>
    <cellStyle name="40% - Accent3 6" xfId="298"/>
    <cellStyle name="40% - Accent3 7" xfId="362"/>
    <cellStyle name="40% - Accent3 8" xfId="433"/>
    <cellStyle name="40% - Accent3 9" xfId="537"/>
    <cellStyle name="40% - Accent4" xfId="10" builtinId="43" customBuiltin="1"/>
    <cellStyle name="40% - Accent4 2" xfId="124"/>
    <cellStyle name="40% - Accent4 3" xfId="158"/>
    <cellStyle name="40% - Accent4 4" xfId="204"/>
    <cellStyle name="40% - Accent4 5" xfId="250"/>
    <cellStyle name="40% - Accent4 6" xfId="299"/>
    <cellStyle name="40% - Accent4 7" xfId="363"/>
    <cellStyle name="40% - Accent4 8" xfId="434"/>
    <cellStyle name="40% - Accent4 9" xfId="538"/>
    <cellStyle name="40% - Accent5" xfId="11" builtinId="47" customBuiltin="1"/>
    <cellStyle name="40% - Accent5 2" xfId="125"/>
    <cellStyle name="40% - Accent5 3" xfId="159"/>
    <cellStyle name="40% - Accent5 4" xfId="205"/>
    <cellStyle name="40% - Accent5 5" xfId="251"/>
    <cellStyle name="40% - Accent5 6" xfId="300"/>
    <cellStyle name="40% - Accent5 7" xfId="364"/>
    <cellStyle name="40% - Accent5 8" xfId="435"/>
    <cellStyle name="40% - Accent5 9" xfId="539"/>
    <cellStyle name="40% - Accent6" xfId="12" builtinId="51" customBuiltin="1"/>
    <cellStyle name="40% - Accent6 2" xfId="126"/>
    <cellStyle name="40% - Accent6 3" xfId="160"/>
    <cellStyle name="40% - Accent6 4" xfId="206"/>
    <cellStyle name="40% - Accent6 5" xfId="252"/>
    <cellStyle name="40% - Accent6 6" xfId="301"/>
    <cellStyle name="40% - Accent6 7" xfId="365"/>
    <cellStyle name="40% - Accent6 8" xfId="436"/>
    <cellStyle name="40% - Accent6 9" xfId="540"/>
    <cellStyle name="60% - Accent1" xfId="13" builtinId="32" customBuiltin="1"/>
    <cellStyle name="60% - Accent1 2" xfId="161"/>
    <cellStyle name="60% - Accent1 3" xfId="207"/>
    <cellStyle name="60% - Accent1 4" xfId="253"/>
    <cellStyle name="60% - Accent1 5" xfId="302"/>
    <cellStyle name="60% - Accent1 6" xfId="366"/>
    <cellStyle name="60% - Accent1 7" xfId="437"/>
    <cellStyle name="60% - Accent1 8" xfId="541"/>
    <cellStyle name="60% - Accent2" xfId="14" builtinId="36" customBuiltin="1"/>
    <cellStyle name="60% - Accent2 2" xfId="162"/>
    <cellStyle name="60% - Accent2 3" xfId="208"/>
    <cellStyle name="60% - Accent2 4" xfId="254"/>
    <cellStyle name="60% - Accent2 5" xfId="303"/>
    <cellStyle name="60% - Accent2 6" xfId="367"/>
    <cellStyle name="60% - Accent2 7" xfId="438"/>
    <cellStyle name="60% - Accent2 8" xfId="542"/>
    <cellStyle name="60% - Accent3" xfId="15" builtinId="40" customBuiltin="1"/>
    <cellStyle name="60% - Accent3 2" xfId="163"/>
    <cellStyle name="60% - Accent3 3" xfId="209"/>
    <cellStyle name="60% - Accent3 4" xfId="255"/>
    <cellStyle name="60% - Accent3 5" xfId="304"/>
    <cellStyle name="60% - Accent3 6" xfId="368"/>
    <cellStyle name="60% - Accent3 7" xfId="439"/>
    <cellStyle name="60% - Accent3 8" xfId="543"/>
    <cellStyle name="60% - Accent4" xfId="16" builtinId="44" customBuiltin="1"/>
    <cellStyle name="60% - Accent4 2" xfId="164"/>
    <cellStyle name="60% - Accent4 3" xfId="210"/>
    <cellStyle name="60% - Accent4 4" xfId="256"/>
    <cellStyle name="60% - Accent4 5" xfId="305"/>
    <cellStyle name="60% - Accent4 6" xfId="369"/>
    <cellStyle name="60% - Accent4 7" xfId="440"/>
    <cellStyle name="60% - Accent4 8" xfId="544"/>
    <cellStyle name="60% - Accent5" xfId="17" builtinId="48" customBuiltin="1"/>
    <cellStyle name="60% - Accent5 2" xfId="165"/>
    <cellStyle name="60% - Accent5 3" xfId="211"/>
    <cellStyle name="60% - Accent5 4" xfId="257"/>
    <cellStyle name="60% - Accent5 5" xfId="306"/>
    <cellStyle name="60% - Accent5 6" xfId="370"/>
    <cellStyle name="60% - Accent5 7" xfId="441"/>
    <cellStyle name="60% - Accent5 8" xfId="545"/>
    <cellStyle name="60% - Accent6" xfId="18" builtinId="52" customBuiltin="1"/>
    <cellStyle name="60% - Accent6 2" xfId="166"/>
    <cellStyle name="60% - Accent6 3" xfId="212"/>
    <cellStyle name="60% - Accent6 4" xfId="258"/>
    <cellStyle name="60% - Accent6 5" xfId="307"/>
    <cellStyle name="60% - Accent6 6" xfId="371"/>
    <cellStyle name="60% - Accent6 7" xfId="442"/>
    <cellStyle name="60% - Accent6 8" xfId="546"/>
    <cellStyle name="Accent1" xfId="19" builtinId="29" customBuiltin="1"/>
    <cellStyle name="Accent1 - 20%" xfId="20"/>
    <cellStyle name="Accent1 - 40%" xfId="21"/>
    <cellStyle name="Accent1 - 60%" xfId="22"/>
    <cellStyle name="Accent1 2" xfId="167"/>
    <cellStyle name="Accent1 3" xfId="213"/>
    <cellStyle name="Accent1 4" xfId="259"/>
    <cellStyle name="Accent1 5" xfId="308"/>
    <cellStyle name="Accent1 6" xfId="372"/>
    <cellStyle name="Accent1 7" xfId="443"/>
    <cellStyle name="Accent1 8" xfId="547"/>
    <cellStyle name="Accent2" xfId="23" builtinId="33" customBuiltin="1"/>
    <cellStyle name="Accent2 - 20%" xfId="24"/>
    <cellStyle name="Accent2 - 40%" xfId="25"/>
    <cellStyle name="Accent2 - 60%" xfId="26"/>
    <cellStyle name="Accent2 2" xfId="168"/>
    <cellStyle name="Accent2 3" xfId="214"/>
    <cellStyle name="Accent2 4" xfId="260"/>
    <cellStyle name="Accent2 5" xfId="309"/>
    <cellStyle name="Accent2 6" xfId="373"/>
    <cellStyle name="Accent2 7" xfId="444"/>
    <cellStyle name="Accent2 8" xfId="548"/>
    <cellStyle name="Accent3" xfId="27" builtinId="37" customBuiltin="1"/>
    <cellStyle name="Accent3 - 20%" xfId="28"/>
    <cellStyle name="Accent3 - 40%" xfId="29"/>
    <cellStyle name="Accent3 - 60%" xfId="30"/>
    <cellStyle name="Accent3 2" xfId="169"/>
    <cellStyle name="Accent3 3" xfId="215"/>
    <cellStyle name="Accent3 4" xfId="261"/>
    <cellStyle name="Accent3 5" xfId="310"/>
    <cellStyle name="Accent3 6" xfId="374"/>
    <cellStyle name="Accent3 7" xfId="445"/>
    <cellStyle name="Accent3 8" xfId="549"/>
    <cellStyle name="Accent4" xfId="31" builtinId="41" customBuiltin="1"/>
    <cellStyle name="Accent4 - 20%" xfId="32"/>
    <cellStyle name="Accent4 - 40%" xfId="33"/>
    <cellStyle name="Accent4 - 60%" xfId="34"/>
    <cellStyle name="Accent4 2" xfId="170"/>
    <cellStyle name="Accent4 3" xfId="216"/>
    <cellStyle name="Accent4 4" xfId="262"/>
    <cellStyle name="Accent4 5" xfId="311"/>
    <cellStyle name="Accent4 6" xfId="375"/>
    <cellStyle name="Accent4 7" xfId="446"/>
    <cellStyle name="Accent4 8" xfId="550"/>
    <cellStyle name="Accent5" xfId="35" builtinId="45" customBuiltin="1"/>
    <cellStyle name="Accent5 - 20%" xfId="36"/>
    <cellStyle name="Accent5 - 40%" xfId="37"/>
    <cellStyle name="Accent5 - 60%" xfId="38"/>
    <cellStyle name="Accent5 2" xfId="171"/>
    <cellStyle name="Accent5 3" xfId="217"/>
    <cellStyle name="Accent5 4" xfId="263"/>
    <cellStyle name="Accent5 5" xfId="312"/>
    <cellStyle name="Accent5 6" xfId="376"/>
    <cellStyle name="Accent5 7" xfId="447"/>
    <cellStyle name="Accent5 8" xfId="551"/>
    <cellStyle name="Accent6" xfId="39" builtinId="49" customBuiltin="1"/>
    <cellStyle name="Accent6 - 20%" xfId="40"/>
    <cellStyle name="Accent6 - 40%" xfId="41"/>
    <cellStyle name="Accent6 - 60%" xfId="42"/>
    <cellStyle name="Accent6 2" xfId="172"/>
    <cellStyle name="Accent6 3" xfId="218"/>
    <cellStyle name="Accent6 4" xfId="264"/>
    <cellStyle name="Accent6 5" xfId="313"/>
    <cellStyle name="Accent6 6" xfId="377"/>
    <cellStyle name="Accent6 7" xfId="448"/>
    <cellStyle name="Accent6 8" xfId="552"/>
    <cellStyle name="Bad" xfId="43" builtinId="27" customBuiltin="1"/>
    <cellStyle name="Bad 2" xfId="173"/>
    <cellStyle name="Bad 3" xfId="219"/>
    <cellStyle name="Bad 4" xfId="265"/>
    <cellStyle name="Bad 5" xfId="314"/>
    <cellStyle name="Bad 6" xfId="378"/>
    <cellStyle name="Bad 7" xfId="449"/>
    <cellStyle name="Bad 8" xfId="553"/>
    <cellStyle name="Calculation" xfId="44" builtinId="22" customBuiltin="1"/>
    <cellStyle name="Calculation 2" xfId="174"/>
    <cellStyle name="Calculation 3" xfId="220"/>
    <cellStyle name="Calculation 4" xfId="266"/>
    <cellStyle name="Calculation 5" xfId="315"/>
    <cellStyle name="Calculation 6" xfId="379"/>
    <cellStyle name="Calculation 7" xfId="450"/>
    <cellStyle name="Calculation 8" xfId="554"/>
    <cellStyle name="Check Cell" xfId="45" builtinId="23" customBuiltin="1"/>
    <cellStyle name="Check Cell 2" xfId="175"/>
    <cellStyle name="Check Cell 3" xfId="221"/>
    <cellStyle name="Check Cell 4" xfId="267"/>
    <cellStyle name="Check Cell 5" xfId="316"/>
    <cellStyle name="Check Cell 6" xfId="380"/>
    <cellStyle name="Check Cell 7" xfId="451"/>
    <cellStyle name="Check Cell 8" xfId="555"/>
    <cellStyle name="Comma" xfId="46" builtinId="3"/>
    <cellStyle name="Comma 2" xfId="47"/>
    <cellStyle name="Comma 2 2" xfId="48"/>
    <cellStyle name="Comma 3" xfId="176"/>
    <cellStyle name="Comma 4" xfId="222"/>
    <cellStyle name="Comma 5" xfId="268"/>
    <cellStyle name="Comma 6" xfId="317"/>
    <cellStyle name="Comma 7" xfId="381"/>
    <cellStyle name="Comma 8" xfId="452"/>
    <cellStyle name="Comma 9" xfId="556"/>
    <cellStyle name="Currency 2" xfId="49"/>
    <cellStyle name="Currency 2 2" xfId="50"/>
    <cellStyle name="Currency 3" xfId="51"/>
    <cellStyle name="Currency 3 2" xfId="52"/>
    <cellStyle name="Currency 4" xfId="53"/>
    <cellStyle name="Currency 4 2" xfId="127"/>
    <cellStyle name="Emphasis 1" xfId="54"/>
    <cellStyle name="Emphasis 2" xfId="55"/>
    <cellStyle name="Emphasis 3" xfId="56"/>
    <cellStyle name="Explanatory Text" xfId="57" builtinId="53" customBuiltin="1"/>
    <cellStyle name="Explanatory Text 2" xfId="177"/>
    <cellStyle name="Explanatory Text 3" xfId="223"/>
    <cellStyle name="Explanatory Text 4" xfId="269"/>
    <cellStyle name="Explanatory Text 5" xfId="318"/>
    <cellStyle name="Explanatory Text 6" xfId="382"/>
    <cellStyle name="Explanatory Text 7" xfId="453"/>
    <cellStyle name="Explanatory Text 8" xfId="557"/>
    <cellStyle name="Good" xfId="58" builtinId="26" customBuiltin="1"/>
    <cellStyle name="Good 2" xfId="178"/>
    <cellStyle name="Good 3" xfId="224"/>
    <cellStyle name="Good 4" xfId="270"/>
    <cellStyle name="Good 5" xfId="319"/>
    <cellStyle name="Good 6" xfId="383"/>
    <cellStyle name="Good 7" xfId="454"/>
    <cellStyle name="Good 8" xfId="558"/>
    <cellStyle name="Heading 1" xfId="59" builtinId="16" customBuiltin="1"/>
    <cellStyle name="Heading 1 2" xfId="179"/>
    <cellStyle name="Heading 1 3" xfId="225"/>
    <cellStyle name="Heading 1 4" xfId="271"/>
    <cellStyle name="Heading 1 5" xfId="320"/>
    <cellStyle name="Heading 1 6" xfId="384"/>
    <cellStyle name="Heading 1 7" xfId="455"/>
    <cellStyle name="Heading 1 8" xfId="559"/>
    <cellStyle name="Heading 2" xfId="60" builtinId="17" customBuiltin="1"/>
    <cellStyle name="Heading 2 2" xfId="180"/>
    <cellStyle name="Heading 2 3" xfId="226"/>
    <cellStyle name="Heading 2 4" xfId="272"/>
    <cellStyle name="Heading 2 5" xfId="321"/>
    <cellStyle name="Heading 2 6" xfId="385"/>
    <cellStyle name="Heading 2 7" xfId="456"/>
    <cellStyle name="Heading 2 8" xfId="560"/>
    <cellStyle name="Heading 3" xfId="61" builtinId="18" customBuiltin="1"/>
    <cellStyle name="Heading 3 2" xfId="181"/>
    <cellStyle name="Heading 3 3" xfId="227"/>
    <cellStyle name="Heading 3 4" xfId="273"/>
    <cellStyle name="Heading 3 5" xfId="322"/>
    <cellStyle name="Heading 3 6" xfId="386"/>
    <cellStyle name="Heading 3 7" xfId="457"/>
    <cellStyle name="Heading 3 8" xfId="561"/>
    <cellStyle name="Heading 4" xfId="62" builtinId="19" customBuiltin="1"/>
    <cellStyle name="Heading 4 2" xfId="182"/>
    <cellStyle name="Heading 4 3" xfId="228"/>
    <cellStyle name="Heading 4 4" xfId="274"/>
    <cellStyle name="Heading 4 5" xfId="323"/>
    <cellStyle name="Heading 4 6" xfId="387"/>
    <cellStyle name="Heading 4 7" xfId="458"/>
    <cellStyle name="Heading 4 8" xfId="562"/>
    <cellStyle name="Input" xfId="63" builtinId="20" customBuiltin="1"/>
    <cellStyle name="Input 2" xfId="183"/>
    <cellStyle name="Input 3" xfId="229"/>
    <cellStyle name="Input 4" xfId="275"/>
    <cellStyle name="Input 5" xfId="324"/>
    <cellStyle name="Input 6" xfId="388"/>
    <cellStyle name="Input 7" xfId="459"/>
    <cellStyle name="Input 8" xfId="563"/>
    <cellStyle name="Linked Cell" xfId="64" builtinId="24" customBuiltin="1"/>
    <cellStyle name="Linked Cell 2" xfId="184"/>
    <cellStyle name="Linked Cell 3" xfId="230"/>
    <cellStyle name="Linked Cell 4" xfId="276"/>
    <cellStyle name="Linked Cell 5" xfId="325"/>
    <cellStyle name="Linked Cell 6" xfId="389"/>
    <cellStyle name="Linked Cell 7" xfId="460"/>
    <cellStyle name="Linked Cell 8" xfId="564"/>
    <cellStyle name="Neutral" xfId="65" builtinId="28" customBuiltin="1"/>
    <cellStyle name="Neutral 2" xfId="185"/>
    <cellStyle name="Neutral 3" xfId="231"/>
    <cellStyle name="Neutral 4" xfId="277"/>
    <cellStyle name="Neutral 5" xfId="326"/>
    <cellStyle name="Neutral 6" xfId="390"/>
    <cellStyle name="Neutral 7" xfId="461"/>
    <cellStyle name="Neutral 8" xfId="565"/>
    <cellStyle name="Normal" xfId="0" builtinId="0"/>
    <cellStyle name="Normal 10" xfId="289"/>
    <cellStyle name="Normal 10 2" xfId="342"/>
    <cellStyle name="Normal 10 2 2" xfId="414"/>
    <cellStyle name="Normal 10 2 3" xfId="522"/>
    <cellStyle name="Normal 10 3" xfId="521"/>
    <cellStyle name="Normal 11" xfId="288"/>
    <cellStyle name="Normal 11 2" xfId="404"/>
    <cellStyle name="Normal 11 2 2" xfId="501"/>
    <cellStyle name="Normal 11 2 2 2" xfId="657"/>
    <cellStyle name="Normal 11 2 2 2 2" xfId="868"/>
    <cellStyle name="Normal 11 2 2 3" xfId="762"/>
    <cellStyle name="Normal 11 2 3" xfId="605"/>
    <cellStyle name="Normal 11 2 3 2" xfId="816"/>
    <cellStyle name="Normal 11 2 4" xfId="710"/>
    <cellStyle name="Normal 11 3" xfId="475"/>
    <cellStyle name="Normal 11 3 2" xfId="631"/>
    <cellStyle name="Normal 11 3 2 2" xfId="842"/>
    <cellStyle name="Normal 11 3 3" xfId="736"/>
    <cellStyle name="Normal 11 4" xfId="579"/>
    <cellStyle name="Normal 11 4 2" xfId="790"/>
    <cellStyle name="Normal 11 5" xfId="684"/>
    <cellStyle name="Normal 12" xfId="340"/>
    <cellStyle name="Normal 12 2" xfId="412"/>
    <cellStyle name="Normal 12 2 2" xfId="509"/>
    <cellStyle name="Normal 12 2 2 2" xfId="665"/>
    <cellStyle name="Normal 12 2 2 2 2" xfId="876"/>
    <cellStyle name="Normal 12 2 2 3" xfId="770"/>
    <cellStyle name="Normal 12 2 3" xfId="613"/>
    <cellStyle name="Normal 12 2 3 2" xfId="824"/>
    <cellStyle name="Normal 12 2 4" xfId="718"/>
    <cellStyle name="Normal 12 3" xfId="483"/>
    <cellStyle name="Normal 12 3 2" xfId="639"/>
    <cellStyle name="Normal 12 3 2 2" xfId="850"/>
    <cellStyle name="Normal 12 3 3" xfId="744"/>
    <cellStyle name="Normal 12 4" xfId="587"/>
    <cellStyle name="Normal 12 4 2" xfId="798"/>
    <cellStyle name="Normal 12 5" xfId="692"/>
    <cellStyle name="Normal 13" xfId="341"/>
    <cellStyle name="Normal 13 2" xfId="413"/>
    <cellStyle name="Normal 13 2 2" xfId="510"/>
    <cellStyle name="Normal 13 2 2 2" xfId="666"/>
    <cellStyle name="Normal 13 2 2 2 2" xfId="877"/>
    <cellStyle name="Normal 13 2 2 3" xfId="771"/>
    <cellStyle name="Normal 13 2 3" xfId="614"/>
    <cellStyle name="Normal 13 2 3 2" xfId="825"/>
    <cellStyle name="Normal 13 2 4" xfId="719"/>
    <cellStyle name="Normal 13 3" xfId="523"/>
    <cellStyle name="Normal 13 3 2" xfId="675"/>
    <cellStyle name="Normal 13 3 2 2" xfId="886"/>
    <cellStyle name="Normal 13 3 3" xfId="780"/>
    <cellStyle name="Normal 13 4" xfId="484"/>
    <cellStyle name="Normal 13 4 2" xfId="640"/>
    <cellStyle name="Normal 13 4 2 2" xfId="851"/>
    <cellStyle name="Normal 13 4 3" xfId="745"/>
    <cellStyle name="Normal 13 5" xfId="588"/>
    <cellStyle name="Normal 13 5 2" xfId="799"/>
    <cellStyle name="Normal 13 6" xfId="693"/>
    <cellStyle name="Normal 14" xfId="350"/>
    <cellStyle name="Normal 14 2" xfId="525"/>
    <cellStyle name="Normal 15" xfId="351"/>
    <cellStyle name="Normal 15 2" xfId="422"/>
    <cellStyle name="Normal 15 2 2" xfId="518"/>
    <cellStyle name="Normal 15 2 2 2" xfId="674"/>
    <cellStyle name="Normal 15 2 2 2 2" xfId="885"/>
    <cellStyle name="Normal 15 2 2 3" xfId="779"/>
    <cellStyle name="Normal 15 2 3" xfId="622"/>
    <cellStyle name="Normal 15 2 3 2" xfId="833"/>
    <cellStyle name="Normal 15 2 4" xfId="727"/>
    <cellStyle name="Normal 15 3" xfId="492"/>
    <cellStyle name="Normal 15 3 2" xfId="648"/>
    <cellStyle name="Normal 15 3 2 2" xfId="859"/>
    <cellStyle name="Normal 15 3 3" xfId="753"/>
    <cellStyle name="Normal 15 4" xfId="596"/>
    <cellStyle name="Normal 15 4 2" xfId="807"/>
    <cellStyle name="Normal 15 5" xfId="701"/>
    <cellStyle name="Normal 16" xfId="353"/>
    <cellStyle name="Normal 17" xfId="352"/>
    <cellStyle name="Normal 17 2" xfId="493"/>
    <cellStyle name="Normal 17 2 2" xfId="649"/>
    <cellStyle name="Normal 17 2 2 2" xfId="860"/>
    <cellStyle name="Normal 17 2 3" xfId="754"/>
    <cellStyle name="Normal 17 3" xfId="597"/>
    <cellStyle name="Normal 17 3 2" xfId="808"/>
    <cellStyle name="Normal 17 4" xfId="702"/>
    <cellStyle name="Normal 18" xfId="424"/>
    <cellStyle name="Normal 19" xfId="519"/>
    <cellStyle name="Normal 2" xfId="66"/>
    <cellStyle name="Normal 2 2" xfId="520"/>
    <cellStyle name="Normal 20" xfId="423"/>
    <cellStyle name="Normal 20 2" xfId="623"/>
    <cellStyle name="Normal 20 2 2" xfId="834"/>
    <cellStyle name="Normal 20 3" xfId="728"/>
    <cellStyle name="Normal 21" xfId="528"/>
    <cellStyle name="Normal 21 2" xfId="782"/>
    <cellStyle name="Normal 22" xfId="676"/>
    <cellStyle name="Normal 22 2" xfId="887"/>
    <cellStyle name="Normal 23" xfId="527"/>
    <cellStyle name="Normal 23 2" xfId="781"/>
    <cellStyle name="Normal 3" xfId="146"/>
    <cellStyle name="Normal 3 2" xfId="192"/>
    <cellStyle name="Normal 4" xfId="148"/>
    <cellStyle name="Normal 4 2" xfId="526"/>
    <cellStyle name="Normal 5" xfId="147"/>
    <cellStyle name="Normal 5 2" xfId="238"/>
    <cellStyle name="Normal 5 2 2" xfId="287"/>
    <cellStyle name="Normal 5 2 2 2" xfId="339"/>
    <cellStyle name="Normal 5 2 2 2 2" xfId="411"/>
    <cellStyle name="Normal 5 2 2 2 2 2" xfId="508"/>
    <cellStyle name="Normal 5 2 2 2 2 2 2" xfId="664"/>
    <cellStyle name="Normal 5 2 2 2 2 2 2 2" xfId="875"/>
    <cellStyle name="Normal 5 2 2 2 2 2 3" xfId="769"/>
    <cellStyle name="Normal 5 2 2 2 2 3" xfId="612"/>
    <cellStyle name="Normal 5 2 2 2 2 3 2" xfId="823"/>
    <cellStyle name="Normal 5 2 2 2 2 4" xfId="717"/>
    <cellStyle name="Normal 5 2 2 2 3" xfId="482"/>
    <cellStyle name="Normal 5 2 2 2 3 2" xfId="638"/>
    <cellStyle name="Normal 5 2 2 2 3 2 2" xfId="849"/>
    <cellStyle name="Normal 5 2 2 2 3 3" xfId="743"/>
    <cellStyle name="Normal 5 2 2 2 4" xfId="586"/>
    <cellStyle name="Normal 5 2 2 2 4 2" xfId="797"/>
    <cellStyle name="Normal 5 2 2 2 5" xfId="691"/>
    <cellStyle name="Normal 5 2 2 3" xfId="349"/>
    <cellStyle name="Normal 5 2 2 3 2" xfId="421"/>
    <cellStyle name="Normal 5 2 2 3 2 2" xfId="517"/>
    <cellStyle name="Normal 5 2 2 3 2 2 2" xfId="673"/>
    <cellStyle name="Normal 5 2 2 3 2 2 2 2" xfId="884"/>
    <cellStyle name="Normal 5 2 2 3 2 2 3" xfId="778"/>
    <cellStyle name="Normal 5 2 2 3 2 3" xfId="621"/>
    <cellStyle name="Normal 5 2 2 3 2 3 2" xfId="832"/>
    <cellStyle name="Normal 5 2 2 3 2 4" xfId="726"/>
    <cellStyle name="Normal 5 2 2 3 3" xfId="491"/>
    <cellStyle name="Normal 5 2 2 3 3 2" xfId="647"/>
    <cellStyle name="Normal 5 2 2 3 3 2 2" xfId="858"/>
    <cellStyle name="Normal 5 2 2 3 3 3" xfId="752"/>
    <cellStyle name="Normal 5 2 2 3 4" xfId="595"/>
    <cellStyle name="Normal 5 2 2 3 4 2" xfId="806"/>
    <cellStyle name="Normal 5 2 2 3 5" xfId="700"/>
    <cellStyle name="Normal 5 2 2 4" xfId="403"/>
    <cellStyle name="Normal 5 2 2 4 2" xfId="500"/>
    <cellStyle name="Normal 5 2 2 4 2 2" xfId="656"/>
    <cellStyle name="Normal 5 2 2 4 2 2 2" xfId="867"/>
    <cellStyle name="Normal 5 2 2 4 2 3" xfId="761"/>
    <cellStyle name="Normal 5 2 2 4 3" xfId="604"/>
    <cellStyle name="Normal 5 2 2 4 3 2" xfId="815"/>
    <cellStyle name="Normal 5 2 2 4 4" xfId="709"/>
    <cellStyle name="Normal 5 2 2 5" xfId="474"/>
    <cellStyle name="Normal 5 2 2 5 2" xfId="630"/>
    <cellStyle name="Normal 5 2 2 5 2 2" xfId="841"/>
    <cellStyle name="Normal 5 2 2 5 3" xfId="735"/>
    <cellStyle name="Normal 5 2 2 6" xfId="578"/>
    <cellStyle name="Normal 5 2 2 6 2" xfId="789"/>
    <cellStyle name="Normal 5 2 2 7" xfId="683"/>
    <cellStyle name="Normal 5 2 3" xfId="335"/>
    <cellStyle name="Normal 5 2 3 2" xfId="407"/>
    <cellStyle name="Normal 5 2 3 2 2" xfId="504"/>
    <cellStyle name="Normal 5 2 3 2 2 2" xfId="660"/>
    <cellStyle name="Normal 5 2 3 2 2 2 2" xfId="871"/>
    <cellStyle name="Normal 5 2 3 2 2 3" xfId="765"/>
    <cellStyle name="Normal 5 2 3 2 3" xfId="608"/>
    <cellStyle name="Normal 5 2 3 2 3 2" xfId="819"/>
    <cellStyle name="Normal 5 2 3 2 4" xfId="713"/>
    <cellStyle name="Normal 5 2 3 3" xfId="478"/>
    <cellStyle name="Normal 5 2 3 3 2" xfId="634"/>
    <cellStyle name="Normal 5 2 3 3 2 2" xfId="845"/>
    <cellStyle name="Normal 5 2 3 3 3" xfId="739"/>
    <cellStyle name="Normal 5 2 3 4" xfId="582"/>
    <cellStyle name="Normal 5 2 3 4 2" xfId="793"/>
    <cellStyle name="Normal 5 2 3 5" xfId="687"/>
    <cellStyle name="Normal 5 2 4" xfId="345"/>
    <cellStyle name="Normal 5 2 4 2" xfId="417"/>
    <cellStyle name="Normal 5 2 4 2 2" xfId="513"/>
    <cellStyle name="Normal 5 2 4 2 2 2" xfId="669"/>
    <cellStyle name="Normal 5 2 4 2 2 2 2" xfId="880"/>
    <cellStyle name="Normal 5 2 4 2 2 3" xfId="774"/>
    <cellStyle name="Normal 5 2 4 2 3" xfId="617"/>
    <cellStyle name="Normal 5 2 4 2 3 2" xfId="828"/>
    <cellStyle name="Normal 5 2 4 2 4" xfId="722"/>
    <cellStyle name="Normal 5 2 4 3" xfId="487"/>
    <cellStyle name="Normal 5 2 4 3 2" xfId="643"/>
    <cellStyle name="Normal 5 2 4 3 2 2" xfId="854"/>
    <cellStyle name="Normal 5 2 4 3 3" xfId="748"/>
    <cellStyle name="Normal 5 2 4 4" xfId="591"/>
    <cellStyle name="Normal 5 2 4 4 2" xfId="802"/>
    <cellStyle name="Normal 5 2 4 5" xfId="696"/>
    <cellStyle name="Normal 5 2 5" xfId="399"/>
    <cellStyle name="Normal 5 2 5 2" xfId="496"/>
    <cellStyle name="Normal 5 2 5 2 2" xfId="652"/>
    <cellStyle name="Normal 5 2 5 2 2 2" xfId="863"/>
    <cellStyle name="Normal 5 2 5 2 3" xfId="757"/>
    <cellStyle name="Normal 5 2 5 3" xfId="600"/>
    <cellStyle name="Normal 5 2 5 3 2" xfId="811"/>
    <cellStyle name="Normal 5 2 5 4" xfId="705"/>
    <cellStyle name="Normal 5 2 6" xfId="470"/>
    <cellStyle name="Normal 5 2 6 2" xfId="626"/>
    <cellStyle name="Normal 5 2 6 2 2" xfId="837"/>
    <cellStyle name="Normal 5 2 6 3" xfId="731"/>
    <cellStyle name="Normal 5 2 7" xfId="574"/>
    <cellStyle name="Normal 5 2 7 2" xfId="785"/>
    <cellStyle name="Normal 5 2 8" xfId="679"/>
    <cellStyle name="Normal 5 3" xfId="284"/>
    <cellStyle name="Normal 5 3 2" xfId="337"/>
    <cellStyle name="Normal 5 3 2 2" xfId="409"/>
    <cellStyle name="Normal 5 3 2 2 2" xfId="506"/>
    <cellStyle name="Normal 5 3 2 2 2 2" xfId="662"/>
    <cellStyle name="Normal 5 3 2 2 2 2 2" xfId="873"/>
    <cellStyle name="Normal 5 3 2 2 2 3" xfId="767"/>
    <cellStyle name="Normal 5 3 2 2 3" xfId="610"/>
    <cellStyle name="Normal 5 3 2 2 3 2" xfId="821"/>
    <cellStyle name="Normal 5 3 2 2 4" xfId="715"/>
    <cellStyle name="Normal 5 3 2 3" xfId="480"/>
    <cellStyle name="Normal 5 3 2 3 2" xfId="636"/>
    <cellStyle name="Normal 5 3 2 3 2 2" xfId="847"/>
    <cellStyle name="Normal 5 3 2 3 3" xfId="741"/>
    <cellStyle name="Normal 5 3 2 4" xfId="584"/>
    <cellStyle name="Normal 5 3 2 4 2" xfId="795"/>
    <cellStyle name="Normal 5 3 2 5" xfId="689"/>
    <cellStyle name="Normal 5 3 3" xfId="347"/>
    <cellStyle name="Normal 5 3 3 2" xfId="419"/>
    <cellStyle name="Normal 5 3 3 2 2" xfId="515"/>
    <cellStyle name="Normal 5 3 3 2 2 2" xfId="671"/>
    <cellStyle name="Normal 5 3 3 2 2 2 2" xfId="882"/>
    <cellStyle name="Normal 5 3 3 2 2 3" xfId="776"/>
    <cellStyle name="Normal 5 3 3 2 3" xfId="619"/>
    <cellStyle name="Normal 5 3 3 2 3 2" xfId="830"/>
    <cellStyle name="Normal 5 3 3 2 4" xfId="724"/>
    <cellStyle name="Normal 5 3 3 3" xfId="489"/>
    <cellStyle name="Normal 5 3 3 3 2" xfId="645"/>
    <cellStyle name="Normal 5 3 3 3 2 2" xfId="856"/>
    <cellStyle name="Normal 5 3 3 3 3" xfId="750"/>
    <cellStyle name="Normal 5 3 3 4" xfId="593"/>
    <cellStyle name="Normal 5 3 3 4 2" xfId="804"/>
    <cellStyle name="Normal 5 3 3 5" xfId="698"/>
    <cellStyle name="Normal 5 3 4" xfId="401"/>
    <cellStyle name="Normal 5 3 4 2" xfId="498"/>
    <cellStyle name="Normal 5 3 4 2 2" xfId="654"/>
    <cellStyle name="Normal 5 3 4 2 2 2" xfId="865"/>
    <cellStyle name="Normal 5 3 4 2 3" xfId="759"/>
    <cellStyle name="Normal 5 3 4 3" xfId="602"/>
    <cellStyle name="Normal 5 3 4 3 2" xfId="813"/>
    <cellStyle name="Normal 5 3 4 4" xfId="707"/>
    <cellStyle name="Normal 5 3 5" xfId="472"/>
    <cellStyle name="Normal 5 3 5 2" xfId="628"/>
    <cellStyle name="Normal 5 3 5 2 2" xfId="839"/>
    <cellStyle name="Normal 5 3 5 3" xfId="733"/>
    <cellStyle name="Normal 5 3 6" xfId="576"/>
    <cellStyle name="Normal 5 3 6 2" xfId="787"/>
    <cellStyle name="Normal 5 3 7" xfId="681"/>
    <cellStyle name="Normal 5 4" xfId="333"/>
    <cellStyle name="Normal 5 4 2" xfId="405"/>
    <cellStyle name="Normal 5 4 2 2" xfId="502"/>
    <cellStyle name="Normal 5 4 2 2 2" xfId="658"/>
    <cellStyle name="Normal 5 4 2 2 2 2" xfId="869"/>
    <cellStyle name="Normal 5 4 2 2 3" xfId="763"/>
    <cellStyle name="Normal 5 4 2 3" xfId="606"/>
    <cellStyle name="Normal 5 4 2 3 2" xfId="817"/>
    <cellStyle name="Normal 5 4 2 4" xfId="711"/>
    <cellStyle name="Normal 5 4 3" xfId="476"/>
    <cellStyle name="Normal 5 4 3 2" xfId="632"/>
    <cellStyle name="Normal 5 4 3 2 2" xfId="843"/>
    <cellStyle name="Normal 5 4 3 3" xfId="737"/>
    <cellStyle name="Normal 5 4 4" xfId="580"/>
    <cellStyle name="Normal 5 4 4 2" xfId="791"/>
    <cellStyle name="Normal 5 4 5" xfId="685"/>
    <cellStyle name="Normal 5 5" xfId="343"/>
    <cellStyle name="Normal 5 5 2" xfId="415"/>
    <cellStyle name="Normal 5 5 2 2" xfId="511"/>
    <cellStyle name="Normal 5 5 2 2 2" xfId="667"/>
    <cellStyle name="Normal 5 5 2 2 2 2" xfId="878"/>
    <cellStyle name="Normal 5 5 2 2 3" xfId="772"/>
    <cellStyle name="Normal 5 5 2 3" xfId="615"/>
    <cellStyle name="Normal 5 5 2 3 2" xfId="826"/>
    <cellStyle name="Normal 5 5 2 4" xfId="720"/>
    <cellStyle name="Normal 5 5 3" xfId="485"/>
    <cellStyle name="Normal 5 5 3 2" xfId="641"/>
    <cellStyle name="Normal 5 5 3 2 2" xfId="852"/>
    <cellStyle name="Normal 5 5 3 3" xfId="746"/>
    <cellStyle name="Normal 5 5 4" xfId="589"/>
    <cellStyle name="Normal 5 5 4 2" xfId="800"/>
    <cellStyle name="Normal 5 5 5" xfId="694"/>
    <cellStyle name="Normal 5 6" xfId="397"/>
    <cellStyle name="Normal 5 6 2" xfId="494"/>
    <cellStyle name="Normal 5 6 2 2" xfId="650"/>
    <cellStyle name="Normal 5 6 2 2 2" xfId="861"/>
    <cellStyle name="Normal 5 6 2 3" xfId="755"/>
    <cellStyle name="Normal 5 6 3" xfId="598"/>
    <cellStyle name="Normal 5 6 3 2" xfId="809"/>
    <cellStyle name="Normal 5 6 4" xfId="703"/>
    <cellStyle name="Normal 5 7" xfId="468"/>
    <cellStyle name="Normal 5 7 2" xfId="624"/>
    <cellStyle name="Normal 5 7 2 2" xfId="835"/>
    <cellStyle name="Normal 5 7 3" xfId="729"/>
    <cellStyle name="Normal 5 8" xfId="572"/>
    <cellStyle name="Normal 5 8 2" xfId="783"/>
    <cellStyle name="Normal 5 9" xfId="677"/>
    <cellStyle name="Normal 6" xfId="194"/>
    <cellStyle name="Normal 6 2" xfId="286"/>
    <cellStyle name="Normal 7" xfId="193"/>
    <cellStyle name="Normal 7 2" xfId="285"/>
    <cellStyle name="Normal 7 2 2" xfId="338"/>
    <cellStyle name="Normal 7 2 2 2" xfId="410"/>
    <cellStyle name="Normal 7 2 2 2 2" xfId="507"/>
    <cellStyle name="Normal 7 2 2 2 2 2" xfId="663"/>
    <cellStyle name="Normal 7 2 2 2 2 2 2" xfId="874"/>
    <cellStyle name="Normal 7 2 2 2 2 3" xfId="768"/>
    <cellStyle name="Normal 7 2 2 2 3" xfId="611"/>
    <cellStyle name="Normal 7 2 2 2 3 2" xfId="822"/>
    <cellStyle name="Normal 7 2 2 2 4" xfId="716"/>
    <cellStyle name="Normal 7 2 2 3" xfId="481"/>
    <cellStyle name="Normal 7 2 2 3 2" xfId="637"/>
    <cellStyle name="Normal 7 2 2 3 2 2" xfId="848"/>
    <cellStyle name="Normal 7 2 2 3 3" xfId="742"/>
    <cellStyle name="Normal 7 2 2 4" xfId="585"/>
    <cellStyle name="Normal 7 2 2 4 2" xfId="796"/>
    <cellStyle name="Normal 7 2 2 5" xfId="690"/>
    <cellStyle name="Normal 7 2 3" xfId="348"/>
    <cellStyle name="Normal 7 2 3 2" xfId="420"/>
    <cellStyle name="Normal 7 2 3 2 2" xfId="516"/>
    <cellStyle name="Normal 7 2 3 2 2 2" xfId="672"/>
    <cellStyle name="Normal 7 2 3 2 2 2 2" xfId="883"/>
    <cellStyle name="Normal 7 2 3 2 2 3" xfId="777"/>
    <cellStyle name="Normal 7 2 3 2 3" xfId="620"/>
    <cellStyle name="Normal 7 2 3 2 3 2" xfId="831"/>
    <cellStyle name="Normal 7 2 3 2 4" xfId="725"/>
    <cellStyle name="Normal 7 2 3 3" xfId="490"/>
    <cellStyle name="Normal 7 2 3 3 2" xfId="646"/>
    <cellStyle name="Normal 7 2 3 3 2 2" xfId="857"/>
    <cellStyle name="Normal 7 2 3 3 3" xfId="751"/>
    <cellStyle name="Normal 7 2 3 4" xfId="594"/>
    <cellStyle name="Normal 7 2 3 4 2" xfId="805"/>
    <cellStyle name="Normal 7 2 3 5" xfId="699"/>
    <cellStyle name="Normal 7 2 4" xfId="402"/>
    <cellStyle name="Normal 7 2 4 2" xfId="499"/>
    <cellStyle name="Normal 7 2 4 2 2" xfId="655"/>
    <cellStyle name="Normal 7 2 4 2 2 2" xfId="866"/>
    <cellStyle name="Normal 7 2 4 2 3" xfId="760"/>
    <cellStyle name="Normal 7 2 4 3" xfId="603"/>
    <cellStyle name="Normal 7 2 4 3 2" xfId="814"/>
    <cellStyle name="Normal 7 2 4 4" xfId="708"/>
    <cellStyle name="Normal 7 2 5" xfId="473"/>
    <cellStyle name="Normal 7 2 5 2" xfId="629"/>
    <cellStyle name="Normal 7 2 5 2 2" xfId="840"/>
    <cellStyle name="Normal 7 2 5 3" xfId="734"/>
    <cellStyle name="Normal 7 2 6" xfId="577"/>
    <cellStyle name="Normal 7 2 6 2" xfId="788"/>
    <cellStyle name="Normal 7 2 7" xfId="682"/>
    <cellStyle name="Normal 7 3" xfId="334"/>
    <cellStyle name="Normal 7 3 2" xfId="406"/>
    <cellStyle name="Normal 7 3 2 2" xfId="503"/>
    <cellStyle name="Normal 7 3 2 2 2" xfId="659"/>
    <cellStyle name="Normal 7 3 2 2 2 2" xfId="870"/>
    <cellStyle name="Normal 7 3 2 2 3" xfId="764"/>
    <cellStyle name="Normal 7 3 2 3" xfId="607"/>
    <cellStyle name="Normal 7 3 2 3 2" xfId="818"/>
    <cellStyle name="Normal 7 3 2 4" xfId="712"/>
    <cellStyle name="Normal 7 3 3" xfId="477"/>
    <cellStyle name="Normal 7 3 3 2" xfId="633"/>
    <cellStyle name="Normal 7 3 3 2 2" xfId="844"/>
    <cellStyle name="Normal 7 3 3 3" xfId="738"/>
    <cellStyle name="Normal 7 3 4" xfId="581"/>
    <cellStyle name="Normal 7 3 4 2" xfId="792"/>
    <cellStyle name="Normal 7 3 5" xfId="686"/>
    <cellStyle name="Normal 7 4" xfId="344"/>
    <cellStyle name="Normal 7 4 2" xfId="416"/>
    <cellStyle name="Normal 7 4 2 2" xfId="512"/>
    <cellStyle name="Normal 7 4 2 2 2" xfId="668"/>
    <cellStyle name="Normal 7 4 2 2 2 2" xfId="879"/>
    <cellStyle name="Normal 7 4 2 2 3" xfId="773"/>
    <cellStyle name="Normal 7 4 2 3" xfId="616"/>
    <cellStyle name="Normal 7 4 2 3 2" xfId="827"/>
    <cellStyle name="Normal 7 4 2 4" xfId="721"/>
    <cellStyle name="Normal 7 4 3" xfId="486"/>
    <cellStyle name="Normal 7 4 3 2" xfId="642"/>
    <cellStyle name="Normal 7 4 3 2 2" xfId="853"/>
    <cellStyle name="Normal 7 4 3 3" xfId="747"/>
    <cellStyle name="Normal 7 4 4" xfId="590"/>
    <cellStyle name="Normal 7 4 4 2" xfId="801"/>
    <cellStyle name="Normal 7 4 5" xfId="695"/>
    <cellStyle name="Normal 7 5" xfId="398"/>
    <cellStyle name="Normal 7 5 2" xfId="495"/>
    <cellStyle name="Normal 7 5 2 2" xfId="651"/>
    <cellStyle name="Normal 7 5 2 2 2" xfId="862"/>
    <cellStyle name="Normal 7 5 2 3" xfId="756"/>
    <cellStyle name="Normal 7 5 3" xfId="599"/>
    <cellStyle name="Normal 7 5 3 2" xfId="810"/>
    <cellStyle name="Normal 7 5 4" xfId="704"/>
    <cellStyle name="Normal 7 6" xfId="469"/>
    <cellStyle name="Normal 7 6 2" xfId="625"/>
    <cellStyle name="Normal 7 6 2 2" xfId="836"/>
    <cellStyle name="Normal 7 6 3" xfId="730"/>
    <cellStyle name="Normal 7 7" xfId="573"/>
    <cellStyle name="Normal 7 7 2" xfId="784"/>
    <cellStyle name="Normal 7 8" xfId="678"/>
    <cellStyle name="Normal 8" xfId="240"/>
    <cellStyle name="Normal 8 2" xfId="524"/>
    <cellStyle name="Normal 9" xfId="239"/>
    <cellStyle name="Normal 9 2" xfId="336"/>
    <cellStyle name="Normal 9 2 2" xfId="408"/>
    <cellStyle name="Normal 9 2 2 2" xfId="505"/>
    <cellStyle name="Normal 9 2 2 2 2" xfId="661"/>
    <cellStyle name="Normal 9 2 2 2 2 2" xfId="872"/>
    <cellStyle name="Normal 9 2 2 2 3" xfId="766"/>
    <cellStyle name="Normal 9 2 2 3" xfId="609"/>
    <cellStyle name="Normal 9 2 2 3 2" xfId="820"/>
    <cellStyle name="Normal 9 2 2 4" xfId="714"/>
    <cellStyle name="Normal 9 2 3" xfId="479"/>
    <cellStyle name="Normal 9 2 3 2" xfId="635"/>
    <cellStyle name="Normal 9 2 3 2 2" xfId="846"/>
    <cellStyle name="Normal 9 2 3 3" xfId="740"/>
    <cellStyle name="Normal 9 2 4" xfId="583"/>
    <cellStyle name="Normal 9 2 4 2" xfId="794"/>
    <cellStyle name="Normal 9 2 5" xfId="688"/>
    <cellStyle name="Normal 9 3" xfId="346"/>
    <cellStyle name="Normal 9 3 2" xfId="418"/>
    <cellStyle name="Normal 9 3 2 2" xfId="514"/>
    <cellStyle name="Normal 9 3 2 2 2" xfId="670"/>
    <cellStyle name="Normal 9 3 2 2 2 2" xfId="881"/>
    <cellStyle name="Normal 9 3 2 2 3" xfId="775"/>
    <cellStyle name="Normal 9 3 2 3" xfId="618"/>
    <cellStyle name="Normal 9 3 2 3 2" xfId="829"/>
    <cellStyle name="Normal 9 3 2 4" xfId="723"/>
    <cellStyle name="Normal 9 3 3" xfId="488"/>
    <cellStyle name="Normal 9 3 3 2" xfId="644"/>
    <cellStyle name="Normal 9 3 3 2 2" xfId="855"/>
    <cellStyle name="Normal 9 3 3 3" xfId="749"/>
    <cellStyle name="Normal 9 3 4" xfId="592"/>
    <cellStyle name="Normal 9 3 4 2" xfId="803"/>
    <cellStyle name="Normal 9 3 5" xfId="697"/>
    <cellStyle name="Normal 9 4" xfId="400"/>
    <cellStyle name="Normal 9 4 2" xfId="497"/>
    <cellStyle name="Normal 9 4 2 2" xfId="653"/>
    <cellStyle name="Normal 9 4 2 2 2" xfId="864"/>
    <cellStyle name="Normal 9 4 2 3" xfId="758"/>
    <cellStyle name="Normal 9 4 3" xfId="601"/>
    <cellStyle name="Normal 9 4 3 2" xfId="812"/>
    <cellStyle name="Normal 9 4 4" xfId="706"/>
    <cellStyle name="Normal 9 5" xfId="471"/>
    <cellStyle name="Normal 9 5 2" xfId="627"/>
    <cellStyle name="Normal 9 5 2 2" xfId="838"/>
    <cellStyle name="Normal 9 5 3" xfId="732"/>
    <cellStyle name="Normal 9 6" xfId="575"/>
    <cellStyle name="Normal 9 6 2" xfId="786"/>
    <cellStyle name="Normal 9 7" xfId="680"/>
    <cellStyle name="Normal_Funding Shift Table Sample" xfId="67"/>
    <cellStyle name="Note" xfId="68" builtinId="10" customBuiltin="1"/>
    <cellStyle name="Note 2" xfId="186"/>
    <cellStyle name="Note 3" xfId="232"/>
    <cellStyle name="Note 4" xfId="278"/>
    <cellStyle name="Note 5" xfId="327"/>
    <cellStyle name="Note 6" xfId="391"/>
    <cellStyle name="Note 7" xfId="462"/>
    <cellStyle name="Note 8" xfId="566"/>
    <cellStyle name="Output" xfId="69" builtinId="21" customBuiltin="1"/>
    <cellStyle name="Output 2" xfId="187"/>
    <cellStyle name="Output 3" xfId="233"/>
    <cellStyle name="Output 4" xfId="279"/>
    <cellStyle name="Output 5" xfId="328"/>
    <cellStyle name="Output 6" xfId="392"/>
    <cellStyle name="Output 7" xfId="463"/>
    <cellStyle name="Output 8" xfId="567"/>
    <cellStyle name="Percent" xfId="145" builtinId="5"/>
    <cellStyle name="Percent 2" xfId="70"/>
    <cellStyle name="Percent 2 2" xfId="71"/>
    <cellStyle name="Percent 3" xfId="191"/>
    <cellStyle name="Percent 4" xfId="237"/>
    <cellStyle name="Percent 5" xfId="283"/>
    <cellStyle name="Percent 6" xfId="332"/>
    <cellStyle name="Percent 7" xfId="396"/>
    <cellStyle name="Percent 8" xfId="467"/>
    <cellStyle name="Percent 9" xfId="571"/>
    <cellStyle name="SAPBEXaggData" xfId="72"/>
    <cellStyle name="SAPBEXaggDataEmph" xfId="73"/>
    <cellStyle name="SAPBEXaggItem" xfId="74"/>
    <cellStyle name="SAPBEXaggItemX" xfId="75"/>
    <cellStyle name="SAPBEXchaText" xfId="76"/>
    <cellStyle name="SAPBEXexcBad7" xfId="77"/>
    <cellStyle name="SAPBEXexcBad7 2" xfId="128"/>
    <cellStyle name="SAPBEXexcBad8" xfId="78"/>
    <cellStyle name="SAPBEXexcBad8 2" xfId="129"/>
    <cellStyle name="SAPBEXexcBad9" xfId="79"/>
    <cellStyle name="SAPBEXexcBad9 2" xfId="130"/>
    <cellStyle name="SAPBEXexcCritical4" xfId="80"/>
    <cellStyle name="SAPBEXexcCritical4 2" xfId="131"/>
    <cellStyle name="SAPBEXexcCritical5" xfId="81"/>
    <cellStyle name="SAPBEXexcCritical5 2" xfId="132"/>
    <cellStyle name="SAPBEXexcCritical6" xfId="82"/>
    <cellStyle name="SAPBEXexcCritical6 2" xfId="133"/>
    <cellStyle name="SAPBEXexcGood1" xfId="83"/>
    <cellStyle name="SAPBEXexcGood1 2" xfId="134"/>
    <cellStyle name="SAPBEXexcGood2" xfId="84"/>
    <cellStyle name="SAPBEXexcGood2 2" xfId="135"/>
    <cellStyle name="SAPBEXexcGood3" xfId="85"/>
    <cellStyle name="SAPBEXexcGood3 2" xfId="136"/>
    <cellStyle name="SAPBEXfilterDrill" xfId="86"/>
    <cellStyle name="SAPBEXfilterItem" xfId="87"/>
    <cellStyle name="SAPBEXfilterItem 2" xfId="137"/>
    <cellStyle name="SAPBEXfilterText" xfId="88"/>
    <cellStyle name="SAPBEXformats" xfId="89"/>
    <cellStyle name="SAPBEXformats 2" xfId="138"/>
    <cellStyle name="SAPBEXheaderItem" xfId="90"/>
    <cellStyle name="SAPBEXheaderText" xfId="91"/>
    <cellStyle name="SAPBEXHLevel0" xfId="92"/>
    <cellStyle name="SAPBEXHLevel0X" xfId="93"/>
    <cellStyle name="SAPBEXHLevel1" xfId="94"/>
    <cellStyle name="SAPBEXHLevel1X" xfId="95"/>
    <cellStyle name="SAPBEXHLevel2" xfId="96"/>
    <cellStyle name="SAPBEXHLevel2X" xfId="97"/>
    <cellStyle name="SAPBEXHLevel3" xfId="98"/>
    <cellStyle name="SAPBEXHLevel3X" xfId="99"/>
    <cellStyle name="SAPBEXinputData" xfId="100"/>
    <cellStyle name="SAPBEXresData" xfId="101"/>
    <cellStyle name="SAPBEXresData 2" xfId="139"/>
    <cellStyle name="SAPBEXresDataEmph" xfId="102"/>
    <cellStyle name="SAPBEXresItem" xfId="103"/>
    <cellStyle name="SAPBEXresItem 2" xfId="140"/>
    <cellStyle name="SAPBEXresItemX" xfId="104"/>
    <cellStyle name="SAPBEXresItemX 2" xfId="141"/>
    <cellStyle name="SAPBEXstdData" xfId="105"/>
    <cellStyle name="SAPBEXstdData 2" xfId="142"/>
    <cellStyle name="SAPBEXstdDataEmph" xfId="106"/>
    <cellStyle name="SAPBEXstdItem" xfId="107"/>
    <cellStyle name="SAPBEXstdItem 2" xfId="143"/>
    <cellStyle name="SAPBEXstdItemX" xfId="108"/>
    <cellStyle name="SAPBEXstdItemX 2" xfId="144"/>
    <cellStyle name="SAPBEXtitle" xfId="109"/>
    <cellStyle name="SAPBEXundefined" xfId="110"/>
    <cellStyle name="Sheet Title" xfId="111"/>
    <cellStyle name="Title" xfId="112" builtinId="15" customBuiltin="1"/>
    <cellStyle name="Title 2" xfId="188"/>
    <cellStyle name="Title 3" xfId="234"/>
    <cellStyle name="Title 4" xfId="280"/>
    <cellStyle name="Title 5" xfId="329"/>
    <cellStyle name="Title 6" xfId="393"/>
    <cellStyle name="Title 7" xfId="464"/>
    <cellStyle name="Title 8" xfId="568"/>
    <cellStyle name="Total" xfId="113" builtinId="25" customBuiltin="1"/>
    <cellStyle name="Total 2" xfId="189"/>
    <cellStyle name="Total 3" xfId="235"/>
    <cellStyle name="Total 4" xfId="281"/>
    <cellStyle name="Total 5" xfId="330"/>
    <cellStyle name="Total 6" xfId="394"/>
    <cellStyle name="Total 7" xfId="465"/>
    <cellStyle name="Total 8" xfId="569"/>
    <cellStyle name="Warning Text" xfId="114" builtinId="11" customBuiltin="1"/>
    <cellStyle name="Warning Text 2" xfId="190"/>
    <cellStyle name="Warning Text 3" xfId="236"/>
    <cellStyle name="Warning Text 4" xfId="282"/>
    <cellStyle name="Warning Text 5" xfId="331"/>
    <cellStyle name="Warning Text 6" xfId="395"/>
    <cellStyle name="Warning Text 7" xfId="466"/>
    <cellStyle name="Warning Text 8" xfId="570"/>
  </cellStyles>
  <dxfs count="0"/>
  <tableStyles count="0" defaultTableStyle="TableStyleMedium9" defaultPivotStyle="PivotStyleLight16"/>
  <colors>
    <mruColors>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086350" y="600075"/>
          <a:ext cx="935355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9525</xdr:colOff>
      <xdr:row>8</xdr:row>
      <xdr:rowOff>9525</xdr:rowOff>
    </xdr:from>
    <xdr:to>
      <xdr:col>13</xdr:col>
      <xdr:colOff>0</xdr:colOff>
      <xdr:row>8</xdr:row>
      <xdr:rowOff>381000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67"/>
  <sheetViews>
    <sheetView showGridLines="0" tabSelected="1" showRuler="0" zoomScale="110" zoomScaleNormal="110" zoomScaleSheetLayoutView="80" workbookViewId="0">
      <selection activeCell="A7" sqref="A7"/>
    </sheetView>
  </sheetViews>
  <sheetFormatPr defaultColWidth="9.140625" defaultRowHeight="12.75" x14ac:dyDescent="0.2"/>
  <cols>
    <col min="1" max="1" width="33.28515625" style="298" customWidth="1"/>
    <col min="2" max="2" width="11.28515625" style="298" customWidth="1"/>
    <col min="3" max="3" width="12.28515625" style="298" customWidth="1"/>
    <col min="4" max="4" width="16.140625" style="298" customWidth="1"/>
    <col min="5" max="5" width="12" style="298" customWidth="1"/>
    <col min="6" max="6" width="10.140625" style="298" customWidth="1"/>
    <col min="7" max="7" width="9.85546875" style="298" bestFit="1" customWidth="1"/>
    <col min="8" max="8" width="11.42578125" style="298" customWidth="1"/>
    <col min="9" max="9" width="11.5703125" style="298" bestFit="1" customWidth="1"/>
    <col min="10" max="10" width="10.7109375" style="298" customWidth="1"/>
    <col min="11" max="16" width="12.5703125" style="298" customWidth="1"/>
    <col min="17" max="17" width="10.7109375" style="298" customWidth="1"/>
    <col min="18" max="18" width="11" style="298" customWidth="1"/>
    <col min="19" max="19" width="11.28515625" style="298" customWidth="1"/>
    <col min="20" max="20" width="14.140625" style="298" hidden="1" customWidth="1"/>
    <col min="21" max="21" width="9.7109375" style="298" customWidth="1"/>
    <col min="22" max="22" width="11.42578125" style="298" customWidth="1"/>
    <col min="23" max="23" width="11" style="298" customWidth="1"/>
    <col min="24" max="25" width="9.7109375" style="298" customWidth="1"/>
    <col min="26" max="26" width="12.85546875" style="298" customWidth="1"/>
    <col min="27" max="27" width="8.85546875" style="298" bestFit="1" customWidth="1"/>
    <col min="28" max="28" width="10.5703125" style="298" customWidth="1"/>
    <col min="29" max="29" width="9.85546875" style="298" bestFit="1" customWidth="1"/>
    <col min="30" max="30" width="11.140625" style="298" customWidth="1"/>
    <col min="31" max="31" width="9.85546875" style="298" bestFit="1" customWidth="1"/>
    <col min="32" max="32" width="10.85546875" style="298" customWidth="1"/>
    <col min="33" max="33" width="12.140625" style="298" bestFit="1" customWidth="1"/>
    <col min="34" max="34" width="12.140625" style="298" customWidth="1"/>
    <col min="35" max="35" width="9.5703125" style="298" bestFit="1" customWidth="1"/>
    <col min="36" max="36" width="11.140625" style="298" customWidth="1"/>
    <col min="37" max="37" width="11.7109375" style="298" bestFit="1" customWidth="1"/>
    <col min="38" max="38" width="11.7109375" style="298" customWidth="1"/>
    <col min="39" max="16384" width="9.140625" style="298"/>
  </cols>
  <sheetData>
    <row r="1" spans="1:31" x14ac:dyDescent="0.2">
      <c r="H1" s="255" t="s">
        <v>211</v>
      </c>
    </row>
    <row r="2" spans="1:31" ht="14.25" customHeight="1" x14ac:dyDescent="0.2">
      <c r="H2" s="255" t="s">
        <v>174</v>
      </c>
      <c r="Q2" s="148"/>
      <c r="R2" s="149"/>
    </row>
    <row r="3" spans="1:31" ht="14.25" customHeight="1" x14ac:dyDescent="0.2">
      <c r="C3" s="259"/>
      <c r="E3" s="259"/>
      <c r="G3" s="259"/>
      <c r="H3" s="258" t="s">
        <v>391</v>
      </c>
      <c r="I3" s="259"/>
    </row>
    <row r="4" spans="1:31" hidden="1" x14ac:dyDescent="0.2">
      <c r="C4" s="298">
        <v>2</v>
      </c>
      <c r="D4" s="298">
        <f>C4</f>
        <v>2</v>
      </c>
      <c r="F4" s="298">
        <f>C4+1</f>
        <v>3</v>
      </c>
      <c r="G4" s="298">
        <f>F4</f>
        <v>3</v>
      </c>
      <c r="I4" s="298">
        <f>F4+1</f>
        <v>4</v>
      </c>
      <c r="J4" s="298">
        <f>I4</f>
        <v>4</v>
      </c>
      <c r="L4" s="298">
        <f>I4+1</f>
        <v>5</v>
      </c>
      <c r="M4" s="298">
        <f>L4</f>
        <v>5</v>
      </c>
      <c r="O4" s="298">
        <f>L4+1</f>
        <v>6</v>
      </c>
      <c r="P4" s="298">
        <f>O4</f>
        <v>6</v>
      </c>
      <c r="R4" s="298">
        <f>O4+1</f>
        <v>7</v>
      </c>
      <c r="S4" s="298">
        <f>R4</f>
        <v>7</v>
      </c>
    </row>
    <row r="5" spans="1:31" x14ac:dyDescent="0.2">
      <c r="C5" s="150"/>
    </row>
    <row r="6" spans="1:31" ht="15" customHeight="1" x14ac:dyDescent="0.2">
      <c r="A6" s="151"/>
      <c r="B6" s="152"/>
      <c r="C6" s="153" t="s">
        <v>0</v>
      </c>
      <c r="D6" s="152"/>
      <c r="E6" s="152"/>
      <c r="F6" s="152" t="s">
        <v>1</v>
      </c>
      <c r="G6" s="152"/>
      <c r="H6" s="152"/>
      <c r="I6" s="152" t="s">
        <v>2</v>
      </c>
      <c r="J6" s="152"/>
      <c r="K6" s="152"/>
      <c r="L6" s="152" t="s">
        <v>3</v>
      </c>
      <c r="M6" s="152"/>
      <c r="N6" s="152"/>
      <c r="O6" s="152" t="s">
        <v>4</v>
      </c>
      <c r="P6" s="152"/>
      <c r="Q6" s="152"/>
      <c r="R6" s="152" t="s">
        <v>5</v>
      </c>
      <c r="S6" s="152"/>
      <c r="T6" s="300"/>
    </row>
    <row r="7" spans="1:31" ht="41.25" customHeight="1" x14ac:dyDescent="0.2">
      <c r="A7" s="301" t="s">
        <v>21</v>
      </c>
      <c r="B7" s="333" t="s">
        <v>15</v>
      </c>
      <c r="C7" s="303" t="s">
        <v>206</v>
      </c>
      <c r="D7" s="287" t="s">
        <v>205</v>
      </c>
      <c r="E7" s="302" t="s">
        <v>15</v>
      </c>
      <c r="F7" s="303" t="s">
        <v>206</v>
      </c>
      <c r="G7" s="287" t="s">
        <v>205</v>
      </c>
      <c r="H7" s="304" t="s">
        <v>225</v>
      </c>
      <c r="I7" s="303" t="s">
        <v>206</v>
      </c>
      <c r="J7" s="287" t="s">
        <v>237</v>
      </c>
      <c r="K7" s="305" t="s">
        <v>15</v>
      </c>
      <c r="L7" s="303" t="s">
        <v>206</v>
      </c>
      <c r="M7" s="287" t="s">
        <v>205</v>
      </c>
      <c r="N7" s="305" t="s">
        <v>15</v>
      </c>
      <c r="O7" s="303" t="s">
        <v>206</v>
      </c>
      <c r="P7" s="287" t="s">
        <v>205</v>
      </c>
      <c r="Q7" s="304" t="s">
        <v>15</v>
      </c>
      <c r="R7" s="303" t="s">
        <v>206</v>
      </c>
      <c r="S7" s="287" t="s">
        <v>205</v>
      </c>
      <c r="T7" s="287" t="s">
        <v>135</v>
      </c>
    </row>
    <row r="8" spans="1:31" ht="12.75" customHeight="1" x14ac:dyDescent="0.2">
      <c r="A8" s="273" t="s">
        <v>22</v>
      </c>
      <c r="B8" s="306"/>
      <c r="C8" s="306"/>
      <c r="D8" s="307"/>
      <c r="E8" s="308"/>
      <c r="F8" s="306"/>
      <c r="G8" s="307"/>
      <c r="H8" s="308"/>
      <c r="I8" s="306"/>
      <c r="J8" s="306"/>
      <c r="K8" s="308"/>
      <c r="L8" s="306"/>
      <c r="M8" s="309"/>
      <c r="N8" s="308"/>
      <c r="O8" s="306"/>
      <c r="P8" s="309"/>
      <c r="Q8" s="308"/>
      <c r="R8" s="306"/>
      <c r="S8" s="309"/>
      <c r="T8" s="310"/>
    </row>
    <row r="9" spans="1:31" x14ac:dyDescent="0.2">
      <c r="A9" s="154" t="s">
        <v>209</v>
      </c>
      <c r="B9" s="169">
        <v>6</v>
      </c>
      <c r="C9" s="477">
        <f>B9*(INDEX('Ex ante LI &amp; Eligibility Stats'!$A:$M,MATCH('Program MW '!$A9,'Ex ante LI &amp; Eligibility Stats'!$A:$A,0),MATCH('Program MW '!C$6,'Ex ante LI &amp; Eligibility Stats'!$A$8:$M$8,0))/1000)</f>
        <v>0.45695498400000001</v>
      </c>
      <c r="D9" s="290">
        <f>B9*(INDEX('Ex post LI &amp; Eligibility Stats'!$A:$N,MATCH($A9,'Ex post LI &amp; Eligibility Stats'!$A:$A,0),MATCH('Program MW '!C$6,'Ex post LI &amp; Eligibility Stats'!$A$8:$N$8,0))/1000)</f>
        <v>1.85381295</v>
      </c>
      <c r="E9" s="20">
        <v>6</v>
      </c>
      <c r="F9" s="290">
        <f>E9*(INDEX('Ex ante LI &amp; Eligibility Stats'!$A:$M,MATCH('Program MW '!$A9,'Ex ante LI &amp; Eligibility Stats'!$A:$A,0),MATCH('Program MW '!F$6,'Ex ante LI &amp; Eligibility Stats'!$A$8:$M$8,0))/1000)</f>
        <v>0.28228555199999994</v>
      </c>
      <c r="G9" s="290">
        <f>E9*(INDEX('Ex post LI &amp; Eligibility Stats'!$A:$N,MATCH($A9,'Ex post LI &amp; Eligibility Stats'!$A:$A,0),MATCH('Program MW '!F$6,'Ex post LI &amp; Eligibility Stats'!$A$8:$N$8,0))/1000)</f>
        <v>1.85381295</v>
      </c>
      <c r="H9" s="20">
        <v>6</v>
      </c>
      <c r="I9" s="394">
        <f>H9*(INDEX('Ex ante LI &amp; Eligibility Stats'!$A:$M,MATCH('Program MW '!$A9,'Ex ante LI &amp; Eligibility Stats'!$A:$A,0),MATCH('Program MW '!I$6,'Ex ante LI &amp; Eligibility Stats'!$A$8:$M$8,0))/1000)</f>
        <v>0.53059503600000002</v>
      </c>
      <c r="J9" s="290">
        <f>H9*(INDEX('Ex post LI &amp; Eligibility Stats'!$A:$N,MATCH($A9,'Ex post LI &amp; Eligibility Stats'!$A:$A,0),MATCH('Program MW '!I$6,'Ex post LI &amp; Eligibility Stats'!$A$8:$N$8,0))/1000)</f>
        <v>1.85381295</v>
      </c>
      <c r="K9" s="20">
        <v>6</v>
      </c>
      <c r="L9" s="290">
        <f>K9*(INDEX('Ex ante LI &amp; Eligibility Stats'!$A:$M,MATCH('Program MW '!$A9,'Ex ante LI &amp; Eligibility Stats'!$A:$A,0),MATCH('Program MW '!L$6,'Ex ante LI &amp; Eligibility Stats'!$A$8:$M$8,0))/1000)</f>
        <v>1.08483324</v>
      </c>
      <c r="M9" s="290">
        <f>K9*(INDEX('Ex post LI &amp; Eligibility Stats'!$A:$N,MATCH($A9,'Ex post LI &amp; Eligibility Stats'!$A:$A,0),MATCH('Program MW '!L$6,'Ex post LI &amp; Eligibility Stats'!$A$8:$N$8,0))/1000)</f>
        <v>1.3260919499999999</v>
      </c>
      <c r="N9" s="20">
        <v>6</v>
      </c>
      <c r="O9" s="290">
        <f>N9*(INDEX('Ex ante LI &amp; Eligibility Stats'!$A:$M,MATCH('Program MW '!$A9,'Ex ante LI &amp; Eligibility Stats'!$A:$A,0),MATCH('Program MW '!O$6,'Ex ante LI &amp; Eligibility Stats'!$A$8:$M$8,0))/1000)</f>
        <v>1.0927283999999999</v>
      </c>
      <c r="P9" s="290">
        <f>N9*(INDEX('Ex post LI &amp; Eligibility Stats'!$A:$N,MATCH($A9,'Ex post LI &amp; Eligibility Stats'!$A:$A,0),MATCH('Program MW '!O$6,'Ex post LI &amp; Eligibility Stats'!$A$8:$N$8,0))/1000)</f>
        <v>1.3260919499999999</v>
      </c>
      <c r="Q9" s="193">
        <v>6</v>
      </c>
      <c r="R9" s="290">
        <f>Q9*(INDEX('Ex ante LI &amp; Eligibility Stats'!$A:$M,MATCH('Program MW '!$A9,'Ex ante LI &amp; Eligibility Stats'!$A:$A,0),MATCH('Program MW '!R$6,'Ex ante LI &amp; Eligibility Stats'!$A$8:$M$8,0))/1000)</f>
        <v>0.89124837600000006</v>
      </c>
      <c r="S9" s="398">
        <f>Q9*(INDEX('Ex post LI &amp; Eligibility Stats'!$A:$N,MATCH($A9,'Ex post LI &amp; Eligibility Stats'!$A:$A,0),MATCH('Program MW '!R$6,'Ex post LI &amp; Eligibility Stats'!$A$8:$N$8,0))/1000)</f>
        <v>1.3260919499999999</v>
      </c>
      <c r="T9" s="6">
        <v>5276</v>
      </c>
    </row>
    <row r="10" spans="1:31" ht="16.5" customHeight="1" thickBot="1" x14ac:dyDescent="0.25">
      <c r="A10" s="311" t="s">
        <v>20</v>
      </c>
      <c r="B10" s="263">
        <f t="shared" ref="B10:S10" si="0">SUM(B9:B9)</f>
        <v>6</v>
      </c>
      <c r="C10" s="292">
        <f t="shared" si="0"/>
        <v>0.45695498400000001</v>
      </c>
      <c r="D10" s="292">
        <f t="shared" si="0"/>
        <v>1.85381295</v>
      </c>
      <c r="E10" s="1">
        <f t="shared" si="0"/>
        <v>6</v>
      </c>
      <c r="F10" s="395">
        <f t="shared" si="0"/>
        <v>0.28228555199999994</v>
      </c>
      <c r="G10" s="395">
        <f t="shared" si="0"/>
        <v>1.85381295</v>
      </c>
      <c r="H10" s="1">
        <f t="shared" si="0"/>
        <v>6</v>
      </c>
      <c r="I10" s="395">
        <f t="shared" si="0"/>
        <v>0.53059503600000002</v>
      </c>
      <c r="J10" s="395">
        <f t="shared" si="0"/>
        <v>1.85381295</v>
      </c>
      <c r="K10" s="1">
        <f>SUM(K9)</f>
        <v>6</v>
      </c>
      <c r="L10" s="410">
        <f t="shared" si="0"/>
        <v>1.08483324</v>
      </c>
      <c r="M10" s="410">
        <f t="shared" si="0"/>
        <v>1.3260919499999999</v>
      </c>
      <c r="N10" s="1">
        <f t="shared" si="0"/>
        <v>6</v>
      </c>
      <c r="O10" s="395">
        <f t="shared" si="0"/>
        <v>1.0927283999999999</v>
      </c>
      <c r="P10" s="395">
        <f t="shared" si="0"/>
        <v>1.3260919499999999</v>
      </c>
      <c r="Q10" s="197">
        <f t="shared" si="0"/>
        <v>6</v>
      </c>
      <c r="R10" s="445">
        <f t="shared" si="0"/>
        <v>0.89124837600000006</v>
      </c>
      <c r="S10" s="444">
        <f t="shared" si="0"/>
        <v>1.3260919499999999</v>
      </c>
      <c r="T10" s="7"/>
    </row>
    <row r="11" spans="1:31" ht="16.5" customHeight="1" thickTop="1" x14ac:dyDescent="0.2">
      <c r="A11" s="273" t="s">
        <v>87</v>
      </c>
      <c r="B11" s="293"/>
      <c r="C11" s="289"/>
      <c r="D11" s="294"/>
      <c r="E11" s="312"/>
      <c r="F11" s="313"/>
      <c r="G11" s="314"/>
      <c r="H11" s="312"/>
      <c r="I11" s="315"/>
      <c r="J11" s="314"/>
      <c r="K11" s="312"/>
      <c r="L11" s="315"/>
      <c r="M11" s="314"/>
      <c r="N11" s="312"/>
      <c r="O11" s="316"/>
      <c r="P11" s="317"/>
      <c r="Q11" s="318"/>
      <c r="R11" s="315"/>
      <c r="S11" s="319"/>
      <c r="T11" s="320"/>
      <c r="Y11" s="8"/>
      <c r="Z11" s="8"/>
      <c r="AA11" s="8"/>
      <c r="AB11" s="8"/>
      <c r="AC11" s="8"/>
      <c r="AD11" s="8"/>
      <c r="AE11" s="8"/>
    </row>
    <row r="12" spans="1:31" x14ac:dyDescent="0.2">
      <c r="A12" s="92" t="s">
        <v>198</v>
      </c>
      <c r="B12" s="268">
        <v>13899</v>
      </c>
      <c r="C12" s="290">
        <f>B12*(INDEX('Ex ante LI &amp; Eligibility Stats'!$A:$M,MATCH($A12,'Ex ante LI &amp; Eligibility Stats'!$A:$A,0),MATCH('Program MW '!C$6,'Ex ante LI &amp; Eligibility Stats'!$A$8:$M$8,0))/1000)</f>
        <v>13.129286300547928</v>
      </c>
      <c r="D12" s="396">
        <f>B12*(INDEX('Ex post LI &amp; Eligibility Stats'!$A:$N,MATCH($A12,'Ex post LI &amp; Eligibility Stats'!$A:$A,0),MATCH('Program MW '!C$6,'Ex post LI &amp; Eligibility Stats'!$A$8:$N$8,0))/1000)</f>
        <v>25.884125740119586</v>
      </c>
      <c r="E12" s="21">
        <v>13851</v>
      </c>
      <c r="F12" s="397">
        <f>E12*(INDEX('Ex ante LI &amp; Eligibility Stats'!$A:$M,MATCH($A12,'Ex ante LI &amp; Eligibility Stats'!$A:$A,0),MATCH('Program MW '!F$6,'Ex ante LI &amp; Eligibility Stats'!$A$8:$M$8,0))/1000)</f>
        <v>13.769909939623741</v>
      </c>
      <c r="G12" s="396">
        <f>E12*(INDEX('Ex post LI &amp; Eligibility Stats'!$A:$N,MATCH($A12,'Ex post LI &amp; Eligibility Stats'!$A:$A,0),MATCH('Program MW '!F$6,'Ex post LI &amp; Eligibility Stats'!$A$8:$N$8,0))/1000)</f>
        <v>25.79473527781829</v>
      </c>
      <c r="H12" s="21">
        <v>13900</v>
      </c>
      <c r="I12" s="397">
        <f>H12*(INDEX('Ex ante LI &amp; Eligibility Stats'!$A:$M,MATCH('Program MW '!$A12,'Ex ante LI &amp; Eligibility Stats'!$A:$A,0),MATCH('Program MW '!I$6,'Ex ante LI &amp; Eligibility Stats'!$A$8:$M$8,0))/1000)</f>
        <v>15.288937207025144</v>
      </c>
      <c r="J12" s="396">
        <f>H12*(INDEX('Ex post LI &amp; Eligibility Stats'!$A:$N,MATCH($A12,'Ex post LI &amp; Eligibility Stats'!$A:$A,0),MATCH('Program MW '!I$6,'Ex post LI &amp; Eligibility Stats'!$A$8:$N$8,0))/1000)</f>
        <v>25.88598804141753</v>
      </c>
      <c r="K12" s="21">
        <v>13900</v>
      </c>
      <c r="L12" s="397">
        <f>K12*(INDEX('Ex ante LI &amp; Eligibility Stats'!$A:$M,MATCH('Program MW '!$A12,'Ex ante LI &amp; Eligibility Stats'!$A:$A,0),MATCH('Program MW '!L$6,'Ex ante LI &amp; Eligibility Stats'!$A$8:$M$8,0))/1000)</f>
        <v>3.8558019894361499</v>
      </c>
      <c r="M12" s="396">
        <f>K12*(INDEX('Ex post LI &amp; Eligibility Stats'!$A:$N,MATCH($A12,'Ex post LI &amp; Eligibility Stats'!$A:$A,0),MATCH('Program MW '!L$6,'Ex post LI &amp; Eligibility Stats'!$A$8:$N$8,0))/1000)</f>
        <v>2.8390080212056636</v>
      </c>
      <c r="N12" s="21">
        <v>13870</v>
      </c>
      <c r="O12" s="290">
        <f>N12*(INDEX('Ex ante LI &amp; Eligibility Stats'!$A:$M,MATCH('Program MW '!$A12,'Ex ante LI &amp; Eligibility Stats'!$A:$A,0),MATCH('Program MW '!O$6,'Ex ante LI &amp; Eligibility Stats'!$A$8:$M$8,0))/1000)</f>
        <v>4.1000469628423444</v>
      </c>
      <c r="P12" s="290">
        <f>N12*(INDEX('Ex post LI &amp; Eligibility Stats'!$A:$N,MATCH($A12,'Ex post LI &amp; Eligibility Stats'!$A:$A,0),MATCH('Program MW '!O$6,'Ex post LI &amp; Eligibility Stats'!$A$8:$N$8,0))/1000)</f>
        <v>2.8328806657642125</v>
      </c>
      <c r="Q12" s="194">
        <v>13852</v>
      </c>
      <c r="R12" s="448">
        <f>Q12*(INDEX('Ex ante LI &amp; Eligibility Stats'!$A:$M,MATCH('Program MW '!$A12,'Ex ante LI &amp; Eligibility Stats'!$A:$A,0),MATCH('Program MW '!R$6,'Ex ante LI &amp; Eligibility Stats'!$A$8:$M$8,0))/1000)</f>
        <v>3.8471410598278037</v>
      </c>
      <c r="S12" s="398">
        <f>Q12*(INDEX('Ex post LI &amp; Eligibility Stats'!$A:$N,MATCH($A12,'Ex post LI &amp; Eligibility Stats'!$A:$A,0),MATCH('Program MW '!R$6,'Ex post LI &amp; Eligibility Stats'!$A$8:$N$8,0))/1000)</f>
        <v>2.8292042524993417</v>
      </c>
      <c r="T12" s="9">
        <v>138123</v>
      </c>
      <c r="U12" s="8"/>
      <c r="V12" s="8"/>
      <c r="W12" s="8"/>
      <c r="X12" s="8"/>
      <c r="Y12" s="8"/>
      <c r="Z12" s="8"/>
      <c r="AA12" s="8"/>
      <c r="AB12" s="8"/>
      <c r="AC12" s="8"/>
      <c r="AD12" s="8"/>
      <c r="AE12" s="8"/>
    </row>
    <row r="13" spans="1:31" ht="14.25" x14ac:dyDescent="0.2">
      <c r="A13" s="354" t="s">
        <v>220</v>
      </c>
      <c r="B13" s="355">
        <v>0</v>
      </c>
      <c r="C13" s="290">
        <v>0</v>
      </c>
      <c r="D13" s="398">
        <v>0</v>
      </c>
      <c r="E13" s="20">
        <v>0</v>
      </c>
      <c r="F13" s="290">
        <v>0</v>
      </c>
      <c r="G13" s="398">
        <v>0</v>
      </c>
      <c r="H13" s="20">
        <v>0</v>
      </c>
      <c r="I13" s="290">
        <v>0</v>
      </c>
      <c r="J13" s="398">
        <v>0</v>
      </c>
      <c r="K13" s="20">
        <v>0</v>
      </c>
      <c r="L13" s="290">
        <v>0</v>
      </c>
      <c r="M13" s="398">
        <v>0</v>
      </c>
      <c r="N13" s="20">
        <v>0</v>
      </c>
      <c r="O13" s="290">
        <v>0</v>
      </c>
      <c r="P13" s="398">
        <v>0</v>
      </c>
      <c r="Q13" s="20">
        <v>0</v>
      </c>
      <c r="R13" s="448">
        <v>0</v>
      </c>
      <c r="S13" s="398">
        <v>0</v>
      </c>
      <c r="T13" s="6"/>
      <c r="U13" s="8"/>
      <c r="V13" s="8"/>
      <c r="W13" s="8"/>
      <c r="X13" s="8"/>
      <c r="Y13" s="8"/>
      <c r="Z13" s="8"/>
      <c r="AA13" s="8"/>
      <c r="AB13" s="8"/>
      <c r="AC13" s="8"/>
      <c r="AD13" s="8"/>
      <c r="AE13" s="8"/>
    </row>
    <row r="14" spans="1:31" x14ac:dyDescent="0.2">
      <c r="A14" s="280" t="s">
        <v>203</v>
      </c>
      <c r="B14" s="269">
        <v>0</v>
      </c>
      <c r="C14" s="290">
        <v>0</v>
      </c>
      <c r="D14" s="398">
        <v>0</v>
      </c>
      <c r="E14" s="20">
        <v>0</v>
      </c>
      <c r="F14" s="290">
        <v>0</v>
      </c>
      <c r="G14" s="398">
        <v>0</v>
      </c>
      <c r="H14" s="20">
        <v>0</v>
      </c>
      <c r="I14" s="290">
        <v>0</v>
      </c>
      <c r="J14" s="398">
        <v>0</v>
      </c>
      <c r="K14" s="20">
        <v>0</v>
      </c>
      <c r="L14" s="290">
        <v>0</v>
      </c>
      <c r="M14" s="398">
        <v>0</v>
      </c>
      <c r="N14" s="20">
        <v>0</v>
      </c>
      <c r="O14" s="290">
        <v>0</v>
      </c>
      <c r="P14" s="398">
        <v>0</v>
      </c>
      <c r="Q14" s="20">
        <v>0</v>
      </c>
      <c r="R14" s="448">
        <v>0</v>
      </c>
      <c r="S14" s="398">
        <v>0</v>
      </c>
      <c r="T14" s="6"/>
      <c r="U14" s="8"/>
      <c r="V14" s="8"/>
      <c r="W14" s="8"/>
      <c r="X14" s="8"/>
      <c r="Y14" s="8"/>
      <c r="Z14" s="8"/>
      <c r="AA14" s="8"/>
      <c r="AB14" s="8"/>
      <c r="AC14" s="8"/>
      <c r="AD14" s="8"/>
      <c r="AE14" s="8"/>
    </row>
    <row r="15" spans="1:31" s="352" customFormat="1" x14ac:dyDescent="0.2">
      <c r="A15" s="280" t="s">
        <v>214</v>
      </c>
      <c r="B15" s="269">
        <v>0</v>
      </c>
      <c r="C15" s="290">
        <v>0</v>
      </c>
      <c r="D15" s="398">
        <v>0</v>
      </c>
      <c r="E15" s="20">
        <v>0</v>
      </c>
      <c r="F15" s="290">
        <v>0</v>
      </c>
      <c r="G15" s="398">
        <v>0</v>
      </c>
      <c r="H15" s="20">
        <v>0</v>
      </c>
      <c r="I15" s="290">
        <v>0</v>
      </c>
      <c r="J15" s="398">
        <v>0</v>
      </c>
      <c r="K15" s="20">
        <v>0</v>
      </c>
      <c r="L15" s="290">
        <v>0</v>
      </c>
      <c r="M15" s="398">
        <v>0</v>
      </c>
      <c r="N15" s="20">
        <v>0</v>
      </c>
      <c r="O15" s="290">
        <v>0</v>
      </c>
      <c r="P15" s="398">
        <v>0</v>
      </c>
      <c r="Q15" s="20">
        <v>0</v>
      </c>
      <c r="R15" s="448">
        <v>0</v>
      </c>
      <c r="S15" s="398">
        <v>0</v>
      </c>
      <c r="T15" s="6"/>
      <c r="U15" s="8"/>
      <c r="V15" s="8"/>
      <c r="W15" s="8"/>
      <c r="X15" s="8"/>
      <c r="Y15" s="8"/>
      <c r="Z15" s="8"/>
      <c r="AA15" s="8"/>
      <c r="AB15" s="8"/>
      <c r="AC15" s="8"/>
      <c r="AD15" s="8"/>
      <c r="AE15" s="8"/>
    </row>
    <row r="16" spans="1:31" x14ac:dyDescent="0.2">
      <c r="A16" s="266" t="s">
        <v>52</v>
      </c>
      <c r="B16" s="269">
        <v>20947</v>
      </c>
      <c r="C16" s="290">
        <f>B16*(INDEX('Ex ante LI &amp; Eligibility Stats'!$A:$M,MATCH($A16,'Ex ante LI &amp; Eligibility Stats'!$A:$A,0),MATCH('Program MW '!C$6,'Ex ante LI &amp; Eligibility Stats'!$A$8:$M$8,0))/1000)</f>
        <v>0</v>
      </c>
      <c r="D16" s="398">
        <f>B16*(INDEX('Ex post LI &amp; Eligibility Stats'!$A:$N,MATCH($A16,'Ex post LI &amp; Eligibility Stats'!$A:$A,0),MATCH('Program MW '!C$6,'Ex post LI &amp; Eligibility Stats'!$A$8:$N$8,0))/1000)</f>
        <v>13.19661</v>
      </c>
      <c r="E16" s="20">
        <v>20930</v>
      </c>
      <c r="F16" s="290">
        <f>E16*(INDEX('Ex ante LI &amp; Eligibility Stats'!$A:$M,MATCH($A16,'Ex ante LI &amp; Eligibility Stats'!$A:$A,0),MATCH('Program MW '!F$6,'Ex ante LI &amp; Eligibility Stats'!$A$8:$M$8,0))/1000)</f>
        <v>0</v>
      </c>
      <c r="G16" s="398">
        <f>E16*(INDEX('Ex post LI &amp; Eligibility Stats'!$A:$N,MATCH($A16,'Ex post LI &amp; Eligibility Stats'!$A:$A,0),MATCH('Program MW '!F$6,'Ex post LI &amp; Eligibility Stats'!$A$8:$N$8,0))/1000)</f>
        <v>13.1859</v>
      </c>
      <c r="H16" s="20">
        <v>14736</v>
      </c>
      <c r="I16" s="290">
        <f>H16*(INDEX('Ex ante LI &amp; Eligibility Stats'!$A:$M,MATCH('Program MW '!$A16,'Ex ante LI &amp; Eligibility Stats'!$A:$A,0),MATCH('Program MW '!I$6,'Ex ante LI &amp; Eligibility Stats'!$A$8:$M$8,0))/1000)</f>
        <v>0</v>
      </c>
      <c r="J16" s="398">
        <f>H16*(INDEX('Ex post LI &amp; Eligibility Stats'!$A:$N,MATCH($A16,'Ex post LI &amp; Eligibility Stats'!$A:$A,0),MATCH('Program MW '!I$6,'Ex post LI &amp; Eligibility Stats'!$A$8:$N$8,0))/1000)</f>
        <v>9.2836800000000004</v>
      </c>
      <c r="K16" s="20">
        <v>14769</v>
      </c>
      <c r="L16" s="290">
        <f>K16*(INDEX('Ex ante LI &amp; Eligibility Stats'!$A:$M,MATCH('Program MW '!$A16,'Ex ante LI &amp; Eligibility Stats'!$A:$A,0),MATCH('Program MW '!L$6,'Ex ante LI &amp; Eligibility Stats'!$A$8:$M$8,0))/1000)</f>
        <v>0</v>
      </c>
      <c r="M16" s="398">
        <f>K16*(INDEX('Ex post LI &amp; Eligibility Stats'!$A:$N,MATCH($A16,'Ex post LI &amp; Eligibility Stats'!$A:$A,0),MATCH('Program MW '!L$6,'Ex post LI &amp; Eligibility Stats'!$A$8:$N$8,0))/1000)</f>
        <v>6.2732623479749989</v>
      </c>
      <c r="N16" s="20">
        <v>14853</v>
      </c>
      <c r="O16" s="290">
        <f>N16*(INDEX('Ex ante LI &amp; Eligibility Stats'!$A:$M,MATCH('Program MW '!$A16,'Ex ante LI &amp; Eligibility Stats'!$A:$A,0),MATCH('Program MW '!O$6,'Ex ante LI &amp; Eligibility Stats'!$A$8:$M$8,0))/1000)</f>
        <v>6.3650588727599997</v>
      </c>
      <c r="P16" s="290">
        <f>N16*(INDEX('Ex post LI &amp; Eligibility Stats'!$A:$N,MATCH($A16,'Ex post LI &amp; Eligibility Stats'!$A:$A,0),MATCH('Program MW '!O$6,'Ex post LI &amp; Eligibility Stats'!$A$8:$N$8,0))/1000)</f>
        <v>6.3089420850749995</v>
      </c>
      <c r="Q16" s="20">
        <v>14835</v>
      </c>
      <c r="R16" s="448">
        <f>Q16*(INDEX('Ex ante LI &amp; Eligibility Stats'!$A:$M,MATCH('Program MW '!$A16,'Ex ante LI &amp; Eligibility Stats'!$A:$A,0),MATCH('Program MW '!R$6,'Ex ante LI &amp; Eligibility Stats'!$A$8:$M$8,0))/1000)</f>
        <v>5.1375405968999983</v>
      </c>
      <c r="S16" s="398">
        <f>Q16*(INDEX('Ex post LI &amp; Eligibility Stats'!$A:$N,MATCH($A16,'Ex post LI &amp; Eligibility Stats'!$A:$A,0),MATCH('Program MW '!R$6,'Ex post LI &amp; Eligibility Stats'!$A$8:$N$8,0))/1000)</f>
        <v>6.3012964271249992</v>
      </c>
      <c r="T16" s="6">
        <v>663393.5</v>
      </c>
      <c r="U16" s="8"/>
      <c r="V16" s="8"/>
      <c r="W16" s="8"/>
      <c r="X16" s="8"/>
      <c r="Y16" s="8"/>
      <c r="Z16" s="8"/>
      <c r="AA16" s="8"/>
      <c r="AB16" s="8"/>
      <c r="AC16" s="8"/>
      <c r="AD16" s="8"/>
      <c r="AE16" s="8"/>
    </row>
    <row r="17" spans="1:31" x14ac:dyDescent="0.2">
      <c r="A17" s="266" t="s">
        <v>53</v>
      </c>
      <c r="B17" s="269">
        <v>4646</v>
      </c>
      <c r="C17" s="290">
        <f>B17*(INDEX('Ex ante LI &amp; Eligibility Stats'!$A:$M,MATCH($A17,'Ex ante LI &amp; Eligibility Stats'!$A:$A,0),MATCH('Program MW '!C$6,'Ex ante LI &amp; Eligibility Stats'!$A$8:$M$8,0))/1000)</f>
        <v>0</v>
      </c>
      <c r="D17" s="398">
        <f>B17*(INDEX('Ex post LI &amp; Eligibility Stats'!$A:$N,MATCH($A17,'Ex post LI &amp; Eligibility Stats'!$A:$A,0),MATCH('Program MW '!C$6,'Ex post LI &amp; Eligibility Stats'!$A$8:$N$8,0))/1000)</f>
        <v>1.410061</v>
      </c>
      <c r="E17" s="20">
        <v>4627</v>
      </c>
      <c r="F17" s="290">
        <f>E17*(INDEX('Ex ante LI &amp; Eligibility Stats'!$A:$M,MATCH($A17,'Ex ante LI &amp; Eligibility Stats'!$A:$A,0),MATCH('Program MW '!F$6,'Ex ante LI &amp; Eligibility Stats'!$A$8:$M$8,0))/1000)</f>
        <v>0</v>
      </c>
      <c r="G17" s="398">
        <f>E17*(INDEX('Ex post LI &amp; Eligibility Stats'!$A:$N,MATCH($A17,'Ex post LI &amp; Eligibility Stats'!$A:$A,0),MATCH('Program MW '!F$6,'Ex post LI &amp; Eligibility Stats'!$A$8:$N$8,0))/1000)</f>
        <v>1.4042945</v>
      </c>
      <c r="H17" s="20">
        <v>4631</v>
      </c>
      <c r="I17" s="290">
        <f>H17*(INDEX('Ex ante LI &amp; Eligibility Stats'!$A:$M,MATCH('Program MW '!$A17,'Ex ante LI &amp; Eligibility Stats'!$A:$A,0),MATCH('Program MW '!I$6,'Ex ante LI &amp; Eligibility Stats'!$A$8:$M$8,0))/1000)</f>
        <v>0</v>
      </c>
      <c r="J17" s="398">
        <f>H17*(INDEX('Ex post LI &amp; Eligibility Stats'!$A:$N,MATCH($A17,'Ex post LI &amp; Eligibility Stats'!$A:$A,0),MATCH('Program MW '!I$6,'Ex post LI &amp; Eligibility Stats'!$A$8:$N$8,0))/1000)</f>
        <v>1.4055085</v>
      </c>
      <c r="K17" s="20">
        <v>4619</v>
      </c>
      <c r="L17" s="290">
        <f>K17*(INDEX('Ex ante LI &amp; Eligibility Stats'!$A:$M,MATCH('Program MW '!$A17,'Ex ante LI &amp; Eligibility Stats'!$A:$A,0),MATCH('Program MW '!L$6,'Ex ante LI &amp; Eligibility Stats'!$A$8:$M$8,0))/1000)</f>
        <v>0</v>
      </c>
      <c r="M17" s="398">
        <f>K17*(INDEX('Ex post LI &amp; Eligibility Stats'!$A:$N,MATCH($A17,'Ex post LI &amp; Eligibility Stats'!$A:$A,0),MATCH('Program MW '!L$6,'Ex post LI &amp; Eligibility Stats'!$A$8:$N$8,0))/1000)</f>
        <v>1.3050192341500004</v>
      </c>
      <c r="N17" s="20">
        <v>4628</v>
      </c>
      <c r="O17" s="290">
        <f>N17*(INDEX('Ex ante LI &amp; Eligibility Stats'!$A:$M,MATCH('Program MW '!$A17,'Ex ante LI &amp; Eligibility Stats'!$A:$A,0),MATCH('Program MW '!O$6,'Ex ante LI &amp; Eligibility Stats'!$A$8:$M$8,0))/1000)</f>
        <v>2.7423021567760002</v>
      </c>
      <c r="P17" s="290">
        <f>N17*(INDEX('Ex post LI &amp; Eligibility Stats'!$A:$N,MATCH($A17,'Ex post LI &amp; Eligibility Stats'!$A:$A,0),MATCH('Program MW '!O$6,'Ex post LI &amp; Eligibility Stats'!$A$8:$N$8,0))/1000)</f>
        <v>1.3075620298000004</v>
      </c>
      <c r="Q17" s="193">
        <v>4659</v>
      </c>
      <c r="R17" s="448">
        <f>Q17*(INDEX('Ex ante LI &amp; Eligibility Stats'!$A:$M,MATCH('Program MW '!$A17,'Ex ante LI &amp; Eligibility Stats'!$A:$A,0),MATCH('Program MW '!R$6,'Ex ante LI &amp; Eligibility Stats'!$A$8:$M$8,0))/1000)</f>
        <v>2.7615506784420005</v>
      </c>
      <c r="S17" s="398">
        <f>Q17*(INDEX('Ex post LI &amp; Eligibility Stats'!$A:$N,MATCH($A17,'Ex post LI &amp; Eligibility Stats'!$A:$A,0),MATCH('Program MW '!R$6,'Ex post LI &amp; Eligibility Stats'!$A$8:$N$8,0))/1000)</f>
        <v>1.3163205481500004</v>
      </c>
      <c r="T17" s="6">
        <v>157189</v>
      </c>
      <c r="U17" s="8"/>
      <c r="V17" s="8"/>
      <c r="W17" s="8"/>
      <c r="X17" s="8"/>
      <c r="Y17" s="8"/>
      <c r="Z17" s="8"/>
      <c r="AA17" s="8"/>
      <c r="AB17" s="8"/>
      <c r="AC17" s="8"/>
      <c r="AD17" s="8"/>
      <c r="AE17" s="8"/>
    </row>
    <row r="18" spans="1:31" x14ac:dyDescent="0.2">
      <c r="A18" s="266" t="s">
        <v>54</v>
      </c>
      <c r="B18" s="269">
        <v>0</v>
      </c>
      <c r="C18" s="290">
        <f>B18*(INDEX('Ex ante LI &amp; Eligibility Stats'!$A:$M,MATCH($A18,'Ex ante LI &amp; Eligibility Stats'!$A:$A,0),MATCH('Program MW '!C$6,'Ex ante LI &amp; Eligibility Stats'!$A$8:$M$8,0))/1000)</f>
        <v>0</v>
      </c>
      <c r="D18" s="398">
        <f>B18*(INDEX('Ex post LI &amp; Eligibility Stats'!$A:$N,MATCH($A18,'Ex post LI &amp; Eligibility Stats'!$A:$A,0),MATCH('Program MW '!C$6,'Ex post LI &amp; Eligibility Stats'!$A$8:$N$8,0))/1000)</f>
        <v>0</v>
      </c>
      <c r="E18" s="20">
        <v>0</v>
      </c>
      <c r="F18" s="290">
        <f>E18*(INDEX('Ex ante LI &amp; Eligibility Stats'!$A:$M,MATCH($A18,'Ex ante LI &amp; Eligibility Stats'!$A:$A,0),MATCH('Program MW '!F$6,'Ex ante LI &amp; Eligibility Stats'!$A$8:$M$8,0))/1000)</f>
        <v>0</v>
      </c>
      <c r="G18" s="398">
        <f>E18*(INDEX('Ex post LI &amp; Eligibility Stats'!$A:$N,MATCH($A18,'Ex post LI &amp; Eligibility Stats'!$A:$A,0),MATCH('Program MW '!F$6,'Ex post LI &amp; Eligibility Stats'!$A$8:$N$8,0))/1000)</f>
        <v>0</v>
      </c>
      <c r="H18" s="20">
        <v>0</v>
      </c>
      <c r="I18" s="290">
        <f>H18*(INDEX('Ex ante LI &amp; Eligibility Stats'!$A:$M,MATCH('Program MW '!$A18,'Ex ante LI &amp; Eligibility Stats'!$A:$A,0),MATCH('Program MW '!I$6,'Ex ante LI &amp; Eligibility Stats'!$A$8:$M$8,0))/1000)</f>
        <v>0</v>
      </c>
      <c r="J18" s="398">
        <f>H18*(INDEX('Ex post LI &amp; Eligibility Stats'!$A:$N,MATCH($A18,'Ex post LI &amp; Eligibility Stats'!$A:$A,0),MATCH('Program MW '!I$6,'Ex post LI &amp; Eligibility Stats'!$A$8:$N$8,0))/1000)</f>
        <v>0</v>
      </c>
      <c r="K18" s="245">
        <v>0</v>
      </c>
      <c r="L18" s="290">
        <f>K18*(INDEX('Ex ante LI &amp; Eligibility Stats'!$A:$M,MATCH('Program MW '!$A18,'Ex ante LI &amp; Eligibility Stats'!$A:$A,0),MATCH('Program MW '!L$6,'Ex ante LI &amp; Eligibility Stats'!$A$8:$M$8,0))/1000)</f>
        <v>0</v>
      </c>
      <c r="M18" s="398">
        <f>K18*(INDEX('Ex post LI &amp; Eligibility Stats'!$A:$N,MATCH($A18,'Ex post LI &amp; Eligibility Stats'!$A:$A,0),MATCH('Program MW '!L$6,'Ex post LI &amp; Eligibility Stats'!$A$8:$N$8,0))/1000)</f>
        <v>0</v>
      </c>
      <c r="N18" s="245">
        <v>71</v>
      </c>
      <c r="O18" s="290">
        <f>N18*(INDEX('Ex ante LI &amp; Eligibility Stats'!$A:$M,MATCH('Program MW '!$A18,'Ex ante LI &amp; Eligibility Stats'!$A:$A,0),MATCH('Program MW '!O$6,'Ex ante LI &amp; Eligibility Stats'!$A$8:$M$8,0))/1000)</f>
        <v>0.85914879119999998</v>
      </c>
      <c r="P18" s="290">
        <f>N18*(INDEX('Ex post LI &amp; Eligibility Stats'!$A:$N,MATCH($A18,'Ex post LI &amp; Eligibility Stats'!$A:$A,0),MATCH('Program MW '!O$6,'Ex post LI &amp; Eligibility Stats'!$A$8:$N$8,0))/1000)</f>
        <v>3.6475786956521743</v>
      </c>
      <c r="Q18" s="198">
        <v>66</v>
      </c>
      <c r="R18" s="448">
        <f>Q18*(INDEX('Ex ante LI &amp; Eligibility Stats'!$A:$M,MATCH('Program MW '!$A18,'Ex ante LI &amp; Eligibility Stats'!$A:$A,0),MATCH('Program MW '!R$6,'Ex ante LI &amp; Eligibility Stats'!$A$8:$M$8,0))/1000)</f>
        <v>0.79864535520000002</v>
      </c>
      <c r="S18" s="398">
        <f>Q18*(INDEX('Ex post LI &amp; Eligibility Stats'!$A:$N,MATCH($A18,'Ex post LI &amp; Eligibility Stats'!$A:$A,0),MATCH('Program MW '!R$6,'Ex post LI &amp; Eligibility Stats'!$A$8:$N$8,0))/1000)</f>
        <v>3.3907069565217398</v>
      </c>
      <c r="T18" s="6">
        <v>18875</v>
      </c>
      <c r="U18" s="8"/>
      <c r="V18" s="8"/>
      <c r="W18" s="8"/>
      <c r="X18" s="8"/>
      <c r="Y18" s="8"/>
      <c r="Z18" s="8"/>
      <c r="AA18" s="8"/>
      <c r="AB18" s="8"/>
      <c r="AC18" s="8"/>
      <c r="AD18" s="8"/>
      <c r="AE18" s="8"/>
    </row>
    <row r="19" spans="1:31" x14ac:dyDescent="0.2">
      <c r="A19" s="266" t="s">
        <v>55</v>
      </c>
      <c r="B19" s="269">
        <v>0</v>
      </c>
      <c r="C19" s="290">
        <f>B19*(INDEX('Ex ante LI &amp; Eligibility Stats'!$A:$M,MATCH($A19,'Ex ante LI &amp; Eligibility Stats'!$A:$A,0),MATCH('Program MW '!C$6,'Ex ante LI &amp; Eligibility Stats'!$A$8:$M$8,0))/1000)</f>
        <v>0</v>
      </c>
      <c r="D19" s="398">
        <f>B19*(INDEX('Ex post LI &amp; Eligibility Stats'!$A:$N,MATCH($A19,'Ex post LI &amp; Eligibility Stats'!$A:$A,0),MATCH('Program MW '!C$6,'Ex post LI &amp; Eligibility Stats'!$A$8:$N$8,0))/1000)</f>
        <v>0</v>
      </c>
      <c r="E19" s="20">
        <v>0</v>
      </c>
      <c r="F19" s="290">
        <f>E19*(INDEX('Ex ante LI &amp; Eligibility Stats'!$A:$M,MATCH($A19,'Ex ante LI &amp; Eligibility Stats'!$A:$A,0),MATCH('Program MW '!F$6,'Ex ante LI &amp; Eligibility Stats'!$A$8:$M$8,0))/1000)</f>
        <v>0</v>
      </c>
      <c r="G19" s="398">
        <f>E19*(INDEX('Ex post LI &amp; Eligibility Stats'!$A:$N,MATCH($A19,'Ex post LI &amp; Eligibility Stats'!$A:$A,0),MATCH('Program MW '!F$6,'Ex post LI &amp; Eligibility Stats'!$A$8:$N$8,0))/1000)</f>
        <v>0</v>
      </c>
      <c r="H19" s="20">
        <v>0</v>
      </c>
      <c r="I19" s="290">
        <f>H19*(INDEX('Ex ante LI &amp; Eligibility Stats'!$A:$M,MATCH('Program MW '!$A19,'Ex ante LI &amp; Eligibility Stats'!$A:$A,0),MATCH('Program MW '!I$6,'Ex ante LI &amp; Eligibility Stats'!$A$8:$M$8,0))/1000)</f>
        <v>0</v>
      </c>
      <c r="J19" s="398">
        <f>H19*(INDEX('Ex post LI &amp; Eligibility Stats'!$A:$N,MATCH($A19,'Ex post LI &amp; Eligibility Stats'!$A:$A,0),MATCH('Program MW '!I$6,'Ex post LI &amp; Eligibility Stats'!$A$8:$N$8,0))/1000)</f>
        <v>0</v>
      </c>
      <c r="K19" s="245">
        <v>0</v>
      </c>
      <c r="L19" s="290">
        <f>K19*(INDEX('Ex ante LI &amp; Eligibility Stats'!$A:$M,MATCH('Program MW '!$A19,'Ex ante LI &amp; Eligibility Stats'!$A:$A,0),MATCH('Program MW '!L$6,'Ex ante LI &amp; Eligibility Stats'!$A$8:$M$8,0))/1000)</f>
        <v>0</v>
      </c>
      <c r="M19" s="398">
        <f>K19*(INDEX('Ex post LI &amp; Eligibility Stats'!$A:$N,MATCH($A19,'Ex post LI &amp; Eligibility Stats'!$A:$A,0),MATCH('Program MW '!L$6,'Ex post LI &amp; Eligibility Stats'!$A$8:$N$8,0))/1000)</f>
        <v>0</v>
      </c>
      <c r="N19" s="245">
        <v>148</v>
      </c>
      <c r="O19" s="290">
        <f>N19*(INDEX('Ex ante LI &amp; Eligibility Stats'!$A:$M,MATCH('Program MW '!$A19,'Ex ante LI &amp; Eligibility Stats'!$A:$A,0),MATCH('Program MW '!O$6,'Ex ante LI &amp; Eligibility Stats'!$A$8:$M$8,0))/1000)</f>
        <v>3.7705705439999999</v>
      </c>
      <c r="P19" s="290">
        <f>N19*(INDEX('Ex post LI &amp; Eligibility Stats'!$A:$N,MATCH($A19,'Ex post LI &amp; Eligibility Stats'!$A:$A,0),MATCH('Program MW '!O$6,'Ex post LI &amp; Eligibility Stats'!$A$8:$N$8,0))/1000)</f>
        <v>2.859818064489057</v>
      </c>
      <c r="Q19" s="198">
        <v>165</v>
      </c>
      <c r="R19" s="448">
        <f>Q19*(INDEX('Ex ante LI &amp; Eligibility Stats'!$A:$M,MATCH('Program MW '!$A19,'Ex ante LI &amp; Eligibility Stats'!$A:$A,0),MATCH('Program MW '!R$6,'Ex ante LI &amp; Eligibility Stats'!$A$8:$M$8,0))/1000)</f>
        <v>4.2036766200000004</v>
      </c>
      <c r="S19" s="398">
        <f>Q19*(INDEX('Ex post LI &amp; Eligibility Stats'!$A:$N,MATCH($A19,'Ex post LI &amp; Eligibility Stats'!$A:$A,0),MATCH('Program MW '!R$6,'Ex post LI &amp; Eligibility Stats'!$A$8:$N$8,0))/1000)</f>
        <v>3.1883106800046916</v>
      </c>
      <c r="T19" s="6">
        <v>18875</v>
      </c>
      <c r="U19" s="8"/>
      <c r="V19" s="8"/>
      <c r="W19" s="8"/>
      <c r="X19" s="8"/>
      <c r="Y19" s="8"/>
      <c r="Z19" s="8"/>
      <c r="AA19" s="8"/>
      <c r="AB19" s="8"/>
      <c r="AC19" s="8"/>
      <c r="AD19" s="8"/>
      <c r="AE19" s="8"/>
    </row>
    <row r="20" spans="1:31" x14ac:dyDescent="0.2">
      <c r="A20" s="266" t="s">
        <v>134</v>
      </c>
      <c r="B20" s="269">
        <v>79211</v>
      </c>
      <c r="C20" s="290">
        <f>B20*(INDEX('Ex ante LI &amp; Eligibility Stats'!$A:$M,MATCH($A20,'Ex ante LI &amp; Eligibility Stats'!$A:$A,0),MATCH('Program MW '!C$6,'Ex ante LI &amp; Eligibility Stats'!$A$8:$M$8,0))/1000)</f>
        <v>2.6928004861874286</v>
      </c>
      <c r="D20" s="398">
        <f>B20*(INDEX('Ex post LI &amp; Eligibility Stats'!$A:$N,MATCH($A20,'Ex post LI &amp; Eligibility Stats'!$A:$A,0),MATCH('Program MW '!C$6,'Ex post LI &amp; Eligibility Stats'!$A$8:$N$8,0))/1000)</f>
        <v>5.0802640254084439</v>
      </c>
      <c r="E20" s="20">
        <v>79250</v>
      </c>
      <c r="F20" s="290">
        <f>E20*(INDEX('Ex ante LI &amp; Eligibility Stats'!$A:$M,MATCH($A20,'Ex ante LI &amp; Eligibility Stats'!$A:$A,0),MATCH('Program MW '!F$6,'Ex ante LI &amp; Eligibility Stats'!$A$8:$M$8,0))/1000)</f>
        <v>2.5876203026428568</v>
      </c>
      <c r="G20" s="398">
        <f>E20*(INDEX('Ex post LI &amp; Eligibility Stats'!$A:$N,MATCH($A20,'Ex post LI &amp; Eligibility Stats'!$A:$A,0),MATCH('Program MW '!F$6,'Ex post LI &amp; Eligibility Stats'!$A$8:$N$8,0))/1000)</f>
        <v>5.0827653231700038</v>
      </c>
      <c r="H20" s="20">
        <v>79191</v>
      </c>
      <c r="I20" s="290">
        <f>H20*(INDEX('Ex ante LI &amp; Eligibility Stats'!$A:$M,MATCH('Program MW '!$A20,'Ex ante LI &amp; Eligibility Stats'!$A:$A,0),MATCH('Program MW '!I$6,'Ex ante LI &amp; Eligibility Stats'!$A$8:$M$8,0))/1000)</f>
        <v>2.4641611190100003</v>
      </c>
      <c r="J20" s="398">
        <f>H20*(INDEX('Ex post LI &amp; Eligibility Stats'!$A:$N,MATCH($A20,'Ex post LI &amp; Eligibility Stats'!$A:$A,0),MATCH('Program MW '!I$6,'Ex post LI &amp; Eligibility Stats'!$A$8:$N$8,0))/1000)</f>
        <v>5.0789813086076476</v>
      </c>
      <c r="K20" s="20">
        <v>78756</v>
      </c>
      <c r="L20" s="290">
        <f>K20*(INDEX('Ex ante LI &amp; Eligibility Stats'!$A:$M,MATCH('Program MW '!$A20,'Ex ante LI &amp; Eligibility Stats'!$A:$A,0),MATCH('Program MW '!L$6,'Ex ante LI &amp; Eligibility Stats'!$A$8:$M$8,0))/1000)</f>
        <v>2.5197548362940978</v>
      </c>
      <c r="M20" s="398">
        <f>K20*(INDEX('Ex post LI &amp; Eligibility Stats'!$A:$N,MATCH($A20,'Ex post LI &amp; Eligibility Stats'!$A:$A,0),MATCH('Program MW '!L$6,'Ex post LI &amp; Eligibility Stats'!$A$8:$N$8,0))/1000)</f>
        <v>6.3152731654982208</v>
      </c>
      <c r="N20" s="20">
        <v>78553</v>
      </c>
      <c r="O20" s="290">
        <f>N20*(INDEX('Ex ante LI &amp; Eligibility Stats'!$A:$M,MATCH('Program MW '!$A20,'Ex ante LI &amp; Eligibility Stats'!$A:$A,0),MATCH('Program MW '!O$6,'Ex ante LI &amp; Eligibility Stats'!$A$8:$M$8,0))/1000)</f>
        <v>2.8622418377469501</v>
      </c>
      <c r="P20" s="398">
        <f>N20*(INDEX('Ex post LI &amp; Eligibility Stats'!$A:$N,MATCH($A20,'Ex post LI &amp; Eligibility Stats'!$A:$A,0),MATCH('Program MW '!O$6,'Ex post LI &amp; Eligibility Stats'!$A$8:$N$8,0))/1000)</f>
        <v>6.2989950349101242</v>
      </c>
      <c r="Q20" s="193">
        <v>78580</v>
      </c>
      <c r="R20" s="448">
        <f>Q20*(INDEX('Ex ante LI &amp; Eligibility Stats'!$A:$M,MATCH('Program MW '!$A20,'Ex ante LI &amp; Eligibility Stats'!$A:$A,0),MATCH('Program MW '!R$6,'Ex ante LI &amp; Eligibility Stats'!$A$8:$M$8,0))/1000)</f>
        <v>1.8343776064997253</v>
      </c>
      <c r="S20" s="398">
        <f>Q20*(INDEX('Ex post LI &amp; Eligibility Stats'!$A:$N,MATCH($A20,'Ex post LI &amp; Eligibility Stats'!$A:$A,0),MATCH('Program MW '!R$6,'Ex post LI &amp; Eligibility Stats'!$A$8:$N$8,0))/1000)</f>
        <v>6.3011601064661766</v>
      </c>
      <c r="T20" s="6">
        <v>1200000</v>
      </c>
      <c r="U20" s="8"/>
      <c r="V20" s="8"/>
      <c r="W20" s="8"/>
      <c r="X20" s="8"/>
      <c r="Y20" s="8"/>
      <c r="Z20" s="8"/>
      <c r="AA20" s="8"/>
      <c r="AB20" s="8"/>
      <c r="AC20" s="8"/>
      <c r="AD20" s="8"/>
      <c r="AE20" s="8"/>
    </row>
    <row r="21" spans="1:31" x14ac:dyDescent="0.2">
      <c r="A21" s="265" t="s">
        <v>151</v>
      </c>
      <c r="B21" s="269">
        <v>11866</v>
      </c>
      <c r="C21" s="290">
        <v>0</v>
      </c>
      <c r="D21" s="398">
        <f>B21*(INDEX('Ex post LI &amp; Eligibility Stats'!$A:$N,MATCH($A21,'Ex post LI &amp; Eligibility Stats'!$A:$A,0),MATCH('Program MW '!C$6,'Ex post LI &amp; Eligibility Stats'!$A$8:$N$8,0))/1000)</f>
        <v>6.1779785537595613</v>
      </c>
      <c r="E21" s="20">
        <v>12885</v>
      </c>
      <c r="F21" s="290">
        <f>E21*(INDEX('Ex ante LI &amp; Eligibility Stats'!$A:$M,MATCH($A21,'Ex ante LI &amp; Eligibility Stats'!$A:$A,0),MATCH('Program MW '!F$6,'Ex ante LI &amp; Eligibility Stats'!$A$8:$M$8,0))/1000)</f>
        <v>0</v>
      </c>
      <c r="G21" s="398">
        <f>E21*(INDEX('Ex post LI &amp; Eligibility Stats'!$A:$N,MATCH($A21,'Ex post LI &amp; Eligibility Stats'!$A:$A,0),MATCH('Program MW '!F$6,'Ex post LI &amp; Eligibility Stats'!$A$8:$N$8,0))/1000)</f>
        <v>6.7085162367429589</v>
      </c>
      <c r="H21" s="20">
        <v>14183</v>
      </c>
      <c r="I21" s="290">
        <f>H21*(INDEX('Ex ante LI &amp; Eligibility Stats'!$A:$M,MATCH('Program MW '!$A21,'Ex ante LI &amp; Eligibility Stats'!$A:$A,0),MATCH('Program MW '!I$6,'Ex ante LI &amp; Eligibility Stats'!$A$8:$M$8,0))/1000)</f>
        <v>0</v>
      </c>
      <c r="J21" s="398">
        <f>H21*(INDEX('Ex post LI &amp; Eligibility Stats'!$A:$N,MATCH($A21,'Ex post LI &amp; Eligibility Stats'!$A:$A,0),MATCH('Program MW '!I$6,'Ex post LI &amp; Eligibility Stats'!$A$8:$N$8,0))/1000)</f>
        <v>7.3843139919072858</v>
      </c>
      <c r="K21" s="20">
        <v>15150</v>
      </c>
      <c r="L21" s="290">
        <f>K21*(INDEX('Ex ante LI &amp; Eligibility Stats'!$A:$M,MATCH('Program MW '!$A21,'Ex ante LI &amp; Eligibility Stats'!$A:$A,0),MATCH('Program MW '!L$6,'Ex ante LI &amp; Eligibility Stats'!$A$8:$M$8,0))/1000)</f>
        <v>4.1117374487699996</v>
      </c>
      <c r="M21" s="398">
        <f>K21*(INDEX('Ex post LI &amp; Eligibility Stats'!$A:$N,MATCH($A21,'Ex post LI &amp; Eligibility Stats'!$A:$A,0),MATCH('Program MW '!L$6,'Ex post LI &amp; Eligibility Stats'!$A$8:$N$8,0))/1000)</f>
        <v>6.3307223884759116</v>
      </c>
      <c r="N21" s="401">
        <v>15454</v>
      </c>
      <c r="O21" s="290">
        <f>N21*(INDEX('Ex ante LI &amp; Eligibility Stats'!$A:$M,MATCH('Program MW '!$A21,'Ex ante LI &amp; Eligibility Stats'!$A:$A,0),MATCH('Program MW '!O$6,'Ex ante LI &amp; Eligibility Stats'!$A$8:$M$8,0))/1000)</f>
        <v>4.6963441090100009</v>
      </c>
      <c r="P21" s="398">
        <f>N21*(INDEX('Ex post LI &amp; Eligibility Stats'!$A:$N,MATCH($A21,'Ex post LI &amp; Eligibility Stats'!$A:$A,0),MATCH('Program MW '!O$6,'Ex post LI &amp; Eligibility Stats'!$A$8:$N$8,0))/1000)</f>
        <v>6.4577547057100162</v>
      </c>
      <c r="Q21" s="193">
        <v>15651</v>
      </c>
      <c r="R21" s="448">
        <f>Q21*(INDEX('Ex ante LI &amp; Eligibility Stats'!$A:$M,MATCH('Program MW '!$A21,'Ex ante LI &amp; Eligibility Stats'!$A:$A,0),MATCH('Program MW '!R$6,'Ex ante LI &amp; Eligibility Stats'!$A$8:$M$8,0))/1000)</f>
        <v>3.2397084474678</v>
      </c>
      <c r="S21" s="398">
        <f>Q21*(INDEX('Ex post LI &amp; Eligibility Stats'!$A:$N,MATCH($A21,'Ex post LI &amp; Eligibility Stats'!$A:$A,0),MATCH('Program MW '!R$6,'Ex post LI &amp; Eligibility Stats'!$A$8:$N$8,0))/1000)</f>
        <v>6.5400749902334319</v>
      </c>
      <c r="T21" s="6">
        <v>120000</v>
      </c>
      <c r="U21" s="8"/>
      <c r="V21" s="8"/>
      <c r="W21" s="8"/>
      <c r="X21" s="8"/>
      <c r="Y21" s="8"/>
      <c r="Z21" s="8"/>
      <c r="AA21" s="8"/>
      <c r="AB21" s="8"/>
      <c r="AC21" s="8"/>
      <c r="AD21" s="8"/>
      <c r="AE21" s="8"/>
    </row>
    <row r="22" spans="1:31" x14ac:dyDescent="0.2">
      <c r="A22" s="265" t="s">
        <v>152</v>
      </c>
      <c r="B22" s="269">
        <v>3205</v>
      </c>
      <c r="C22" s="290">
        <f>B22*(INDEX('Ex ante LI &amp; Eligibility Stats'!$A:$M,MATCH($A22,'Ex ante LI &amp; Eligibility Stats'!$A:$A,0),MATCH('Program MW '!C$6,'Ex ante LI &amp; Eligibility Stats'!$A$8:$M$8,0))/1000)</f>
        <v>0</v>
      </c>
      <c r="D22" s="398">
        <f>B22*(INDEX('Ex post LI &amp; Eligibility Stats'!$A:$N,MATCH($A22,'Ex post LI &amp; Eligibility Stats'!$A:$A,0),MATCH('Program MW '!C$6,'Ex post LI &amp; Eligibility Stats'!$A$8:$N$8,0))/1000)</f>
        <v>4.1557421370625001</v>
      </c>
      <c r="E22" s="20">
        <v>3220</v>
      </c>
      <c r="F22" s="290">
        <f>E22*(INDEX('Ex ante LI &amp; Eligibility Stats'!$A:$M,MATCH($A22,'Ex ante LI &amp; Eligibility Stats'!$A:$A,0),MATCH('Program MW '!F$6,'Ex ante LI &amp; Eligibility Stats'!$A$8:$M$8,0))/1000)</f>
        <v>0</v>
      </c>
      <c r="G22" s="398">
        <f>E22*(INDEX('Ex post LI &amp; Eligibility Stats'!$A:$N,MATCH($A22,'Ex post LI &amp; Eligibility Stats'!$A:$A,0),MATCH('Program MW '!F$6,'Ex post LI &amp; Eligibility Stats'!$A$8:$N$8,0))/1000)</f>
        <v>4.1751917882500003</v>
      </c>
      <c r="H22" s="20">
        <v>3220</v>
      </c>
      <c r="I22" s="290">
        <f>H22*(INDEX('Ex ante LI &amp; Eligibility Stats'!$A:$M,MATCH('Program MW '!$A22,'Ex ante LI &amp; Eligibility Stats'!$A:$A,0),MATCH('Program MW '!I$6,'Ex ante LI &amp; Eligibility Stats'!$A$8:$M$8,0))/1000)</f>
        <v>0</v>
      </c>
      <c r="J22" s="398">
        <f>H22*(INDEX('Ex post LI &amp; Eligibility Stats'!$A:$N,MATCH($A22,'Ex post LI &amp; Eligibility Stats'!$A:$A,0),MATCH('Program MW '!I$6,'Ex post LI &amp; Eligibility Stats'!$A$8:$N$8,0))/1000)</f>
        <v>4.1751917882500003</v>
      </c>
      <c r="K22" s="20">
        <v>3290</v>
      </c>
      <c r="L22" s="290">
        <f>K22*(INDEX('Ex ante LI &amp; Eligibility Stats'!$A:$M,MATCH('Program MW '!$A22,'Ex ante LI &amp; Eligibility Stats'!$A:$A,0),MATCH('Program MW '!L$6,'Ex ante LI &amp; Eligibility Stats'!$A$8:$M$8,0))/1000)</f>
        <v>1.4279281750917436</v>
      </c>
      <c r="M22" s="398">
        <f>K22*(INDEX('Ex post LI &amp; Eligibility Stats'!$A:$N,MATCH($A22,'Ex post LI &amp; Eligibility Stats'!$A:$A,0),MATCH('Program MW '!L$6,'Ex post LI &amp; Eligibility Stats'!$A$8:$N$8,0))/1000)</f>
        <v>5.311980464220321</v>
      </c>
      <c r="N22" s="401">
        <v>3297</v>
      </c>
      <c r="O22" s="290">
        <f>N22*(INDEX('Ex ante LI &amp; Eligibility Stats'!$A:$M,MATCH('Program MW '!$A22,'Ex ante LI &amp; Eligibility Stats'!$A:$A,0),MATCH('Program MW '!O$6,'Ex ante LI &amp; Eligibility Stats'!$A$8:$M$8,0))/1000)</f>
        <v>1.8204680442988874</v>
      </c>
      <c r="P22" s="398">
        <f>N22*(INDEX('Ex post LI &amp; Eligibility Stats'!$A:$N,MATCH($A22,'Ex post LI &amp; Eligibility Stats'!$A:$A,0),MATCH('Program MW '!O$6,'Ex post LI &amp; Eligibility Stats'!$A$8:$N$8,0))/1000)</f>
        <v>5.3232825503144063</v>
      </c>
      <c r="Q22" s="193">
        <v>3304</v>
      </c>
      <c r="R22" s="448">
        <f>Q22*(INDEX('Ex ante LI &amp; Eligibility Stats'!$A:$M,MATCH('Program MW '!$A22,'Ex ante LI &amp; Eligibility Stats'!$A:$A,0),MATCH('Program MW '!R$6,'Ex ante LI &amp; Eligibility Stats'!$A$8:$M$8,0))/1000)</f>
        <v>1.3368832993984221</v>
      </c>
      <c r="S22" s="398">
        <f>Q22*(INDEX('Ex post LI &amp; Eligibility Stats'!$A:$N,MATCH($A22,'Ex post LI &amp; Eligibility Stats'!$A:$A,0),MATCH('Program MW '!R$6,'Ex post LI &amp; Eligibility Stats'!$A$8:$N$8,0))/1000)</f>
        <v>5.3345846364084881</v>
      </c>
      <c r="T22" s="6"/>
      <c r="U22" s="8"/>
      <c r="V22" s="8"/>
      <c r="W22" s="8"/>
      <c r="X22" s="8"/>
      <c r="Y22" s="8"/>
      <c r="Z22" s="8"/>
      <c r="AA22" s="8"/>
      <c r="AB22" s="8"/>
      <c r="AC22" s="8"/>
      <c r="AD22" s="8"/>
      <c r="AE22" s="8"/>
    </row>
    <row r="23" spans="1:31" x14ac:dyDescent="0.2">
      <c r="A23" s="266" t="s">
        <v>142</v>
      </c>
      <c r="B23" s="269">
        <f>116666+364</f>
        <v>117030</v>
      </c>
      <c r="C23" s="290">
        <f>B23*(INDEX('Ex ante LI &amp; Eligibility Stats'!$A:$M,MATCH($A23,'Ex ante LI &amp; Eligibility Stats'!$A:$A,0),MATCH('Program MW '!C$6,'Ex ante LI &amp; Eligibility Stats'!$A$8:$M$8,0))/1000)</f>
        <v>1.4062031549764558</v>
      </c>
      <c r="D23" s="398">
        <f>B23*(INDEX('Ex post LI &amp; Eligibility Stats'!$A:$N,MATCH($A23,'Ex post LI &amp; Eligibility Stats'!$A:$A,0),MATCH('Program MW '!C$6,'Ex post LI &amp; Eligibility Stats'!$A$8:$N$8,0))/1000)</f>
        <v>20.393147932291029</v>
      </c>
      <c r="E23" s="20">
        <v>117090</v>
      </c>
      <c r="F23" s="290">
        <f>E23*(INDEX('Ex ante LI &amp; Eligibility Stats'!$A:$M,MATCH($A23,'Ex ante LI &amp; Eligibility Stats'!$A:$A,0),MATCH('Program MW '!F$6,'Ex ante LI &amp; Eligibility Stats'!$A$8:$M$8,0))/1000)</f>
        <v>1.4259445686021657</v>
      </c>
      <c r="G23" s="398">
        <f>E23*(INDEX('Ex post LI &amp; Eligibility Stats'!$A:$N,MATCH($A23,'Ex post LI &amp; Eligibility Stats'!$A:$A,0),MATCH('Program MW '!F$6,'Ex post LI &amp; Eligibility Stats'!$A$8:$N$8,0))/1000)</f>
        <v>20.403603276014326</v>
      </c>
      <c r="H23" s="20">
        <v>117018</v>
      </c>
      <c r="I23" s="290">
        <f>H23*(INDEX('Ex ante LI &amp; Eligibility Stats'!$A:$M,MATCH('Program MW '!$A23,'Ex ante LI &amp; Eligibility Stats'!$A:$A,0),MATCH('Program MW '!I$6,'Ex ante LI &amp; Eligibility Stats'!$A$8:$M$8,0))/1000)</f>
        <v>1.4540469330841774</v>
      </c>
      <c r="J23" s="398">
        <f>H23*(INDEX('Ex post LI &amp; Eligibility Stats'!$A:$N,MATCH($A23,'Ex post LI &amp; Eligibility Stats'!$A:$A,0),MATCH('Program MW '!I$6,'Ex post LI &amp; Eligibility Stats'!$A$8:$N$8,0))/1000)</f>
        <v>20.391056863546371</v>
      </c>
      <c r="K23" s="20">
        <v>116937</v>
      </c>
      <c r="L23" s="290">
        <v>0</v>
      </c>
      <c r="M23" s="398">
        <f>K23*(INDEX('Ex post LI &amp; Eligibility Stats'!$A:$N,MATCH($A23,'Ex post LI &amp; Eligibility Stats'!$A:$A,0),MATCH('Program MW '!L$6,'Ex post LI &amp; Eligibility Stats'!$A$8:$N$8,0))/1000)</f>
        <v>0</v>
      </c>
      <c r="N23" s="20">
        <v>116897</v>
      </c>
      <c r="O23" s="290">
        <v>0</v>
      </c>
      <c r="P23" s="398">
        <f>N23*(INDEX('Ex post LI &amp; Eligibility Stats'!$A:$N,MATCH($A23,'Ex post LI &amp; Eligibility Stats'!$A:$A,0),MATCH('Program MW '!O$6,'Ex post LI &amp; Eligibility Stats'!$A$8:$N$8,0))/1000)</f>
        <v>0</v>
      </c>
      <c r="Q23" s="193">
        <v>116918</v>
      </c>
      <c r="R23" s="448">
        <f>Q23*(INDEX('Ex ante LI &amp; Eligibility Stats'!$A:$M,MATCH('Program MW '!$A23,'Ex ante LI &amp; Eligibility Stats'!$A:$A,0),MATCH('Program MW '!R$6,'Ex ante LI &amp; Eligibility Stats'!$A$8:$M$8,0))/1000)</f>
        <v>0</v>
      </c>
      <c r="S23" s="398">
        <f>Q23*(INDEX('Ex post LI &amp; Eligibility Stats'!$A:$N,MATCH($A23,'Ex post LI &amp; Eligibility Stats'!$A:$A,0),MATCH('Program MW '!R$6,'Ex post LI &amp; Eligibility Stats'!$A$8:$N$8,0))/1000)</f>
        <v>0</v>
      </c>
      <c r="T23" s="6"/>
      <c r="U23" s="8"/>
      <c r="V23" s="8"/>
      <c r="W23" s="8"/>
      <c r="X23" s="8"/>
      <c r="Y23" s="8"/>
      <c r="Z23" s="8"/>
      <c r="AA23" s="8"/>
      <c r="AB23" s="8"/>
      <c r="AC23" s="8"/>
      <c r="AD23" s="8"/>
      <c r="AE23" s="8"/>
    </row>
    <row r="24" spans="1:31" x14ac:dyDescent="0.2">
      <c r="A24" s="400" t="s">
        <v>197</v>
      </c>
      <c r="B24" s="355">
        <v>3866</v>
      </c>
      <c r="C24" s="290">
        <f>B24*(INDEX('Ex ante LI &amp; Eligibility Stats'!$A:$M,MATCH($A24,'Ex ante LI &amp; Eligibility Stats'!$A:$A,0),MATCH('Program MW '!C$6,'Ex ante LI &amp; Eligibility Stats'!$A$8:$M$8,0))/1000)</f>
        <v>0</v>
      </c>
      <c r="D24" s="398">
        <f>B24*(INDEX('Ex post LI &amp; Eligibility Stats'!$A:$N,MATCH($A24,'Ex post LI &amp; Eligibility Stats'!$A:$A,0),MATCH('Program MW '!C$6,'Ex post LI &amp; Eligibility Stats'!$A$8:$N$8,0))/1000)</f>
        <v>0</v>
      </c>
      <c r="E24" s="401">
        <v>4046</v>
      </c>
      <c r="F24" s="290">
        <f>E24*(INDEX('Ex ante LI &amp; Eligibility Stats'!$A:$M,MATCH($A24,'Ex ante LI &amp; Eligibility Stats'!$A:$A,0),MATCH('Program MW '!F$6,'Ex ante LI &amp; Eligibility Stats'!$A$8:$M$8,0))/1000)</f>
        <v>0</v>
      </c>
      <c r="G24" s="398">
        <f>E24*(INDEX('Ex post LI &amp; Eligibility Stats'!$A:$N,MATCH($A24,'Ex post LI &amp; Eligibility Stats'!$A:$A,0),MATCH('Program MW '!F$6,'Ex post LI &amp; Eligibility Stats'!$A$8:$N$8,0))/1000)</f>
        <v>0</v>
      </c>
      <c r="H24" s="20">
        <v>4269</v>
      </c>
      <c r="I24" s="290">
        <f>H24*(INDEX('Ex ante LI &amp; Eligibility Stats'!$A:$M,MATCH('Program MW '!$A24,'Ex ante LI &amp; Eligibility Stats'!$A:$A,0),MATCH('Program MW '!I$6,'Ex ante LI &amp; Eligibility Stats'!$A$8:$M$8,0))/1000)</f>
        <v>0</v>
      </c>
      <c r="J24" s="398">
        <f>H24*(INDEX('Ex post LI &amp; Eligibility Stats'!$A:$N,MATCH($A24,'Ex post LI &amp; Eligibility Stats'!$A:$A,0),MATCH('Program MW '!I$6,'Ex post LI &amp; Eligibility Stats'!$A$8:$N$8,0))/1000)</f>
        <v>0</v>
      </c>
      <c r="K24" s="20">
        <v>4406</v>
      </c>
      <c r="L24" s="290">
        <f>K24*(INDEX('Ex ante LI &amp; Eligibility Stats'!$A:$M,MATCH('Program MW '!$A24,'Ex ante LI &amp; Eligibility Stats'!$A:$A,0),MATCH('Program MW '!L$6,'Ex ante LI &amp; Eligibility Stats'!$A$8:$M$8,0))/1000)</f>
        <v>0.53061784572720005</v>
      </c>
      <c r="M24" s="398">
        <f>K24*(INDEX('Ex post LI &amp; Eligibility Stats'!$A:$N,MATCH($A24,'Ex post LI &amp; Eligibility Stats'!$A:$A,0),MATCH('Program MW '!L$6,'Ex post LI &amp; Eligibility Stats'!$A$8:$N$8,0))/1000)</f>
        <v>0.75150690903663631</v>
      </c>
      <c r="N24" s="20">
        <v>4512</v>
      </c>
      <c r="O24" s="290">
        <f>N24*(INDEX('Ex ante LI &amp; Eligibility Stats'!$A:$M,MATCH('Program MW '!$A24,'Ex ante LI &amp; Eligibility Stats'!$A:$A,0),MATCH('Program MW '!O$6,'Ex ante LI &amp; Eligibility Stats'!$A$8:$M$8,0))/1000)</f>
        <v>0.62809406904959986</v>
      </c>
      <c r="P24" s="398">
        <f>N24*(INDEX('Ex post LI &amp; Eligibility Stats'!$A:$N,MATCH($A24,'Ex post LI &amp; Eligibility Stats'!$A:$A,0),MATCH('Program MW '!O$6,'Ex post LI &amp; Eligibility Stats'!$A$8:$N$8,0))/1000)</f>
        <v>0.76958673934936517</v>
      </c>
      <c r="Q24" s="193">
        <v>4647</v>
      </c>
      <c r="R24" s="448">
        <f>Q24*(INDEX('Ex ante LI &amp; Eligibility Stats'!$A:$M,MATCH('Program MW '!$A24,'Ex ante LI &amp; Eligibility Stats'!$A:$A,0),MATCH('Program MW '!R$6,'Ex ante LI &amp; Eligibility Stats'!$A$8:$M$8,0))/1000)</f>
        <v>0.59137795515540004</v>
      </c>
      <c r="S24" s="398">
        <f>Q24*(INDEX('Ex post LI &amp; Eligibility Stats'!$A:$N,MATCH($A24,'Ex post LI &amp; Eligibility Stats'!$A:$A,0),MATCH('Program MW '!R$6,'Ex post LI &amp; Eligibility Stats'!$A$8:$N$8,0))/1000)</f>
        <v>0.79261293833255764</v>
      </c>
      <c r="T24" s="6"/>
      <c r="U24" s="8"/>
      <c r="V24" s="8"/>
      <c r="W24" s="8"/>
      <c r="X24" s="8"/>
      <c r="Y24" s="8"/>
      <c r="Z24" s="8"/>
      <c r="AA24" s="8"/>
      <c r="AB24" s="8"/>
      <c r="AC24" s="8"/>
      <c r="AD24" s="8"/>
      <c r="AE24" s="8"/>
    </row>
    <row r="25" spans="1:31" x14ac:dyDescent="0.2">
      <c r="A25" s="266" t="s">
        <v>75</v>
      </c>
      <c r="B25" s="270">
        <v>1</v>
      </c>
      <c r="C25" s="291">
        <f>B25*(INDEX('Ex ante LI &amp; Eligibility Stats'!$A:$M,MATCH($A25,'Ex ante LI &amp; Eligibility Stats'!$A:$A,0),MATCH('Program MW '!C$6,'Ex ante LI &amp; Eligibility Stats'!$A$8:$M$8,0))/1000)</f>
        <v>0</v>
      </c>
      <c r="D25" s="399">
        <f>B25*(INDEX('Ex post LI &amp; Eligibility Stats'!$A:$N,MATCH($A25,'Ex post LI &amp; Eligibility Stats'!$A:$A,0),MATCH('Program MW '!C$6,'Ex post LI &amp; Eligibility Stats'!$A$8:$N$8,0))/1000)</f>
        <v>0</v>
      </c>
      <c r="E25" s="22">
        <v>1</v>
      </c>
      <c r="F25" s="291">
        <f>E25*(INDEX('Ex ante LI &amp; Eligibility Stats'!$A:$M,MATCH($A25,'Ex ante LI &amp; Eligibility Stats'!$A:$A,0),MATCH('Program MW '!F$6,'Ex ante LI &amp; Eligibility Stats'!$A$8:$M$8,0))/1000)</f>
        <v>0</v>
      </c>
      <c r="G25" s="417">
        <f>E25*(INDEX('Ex post LI &amp; Eligibility Stats'!$A:$N,MATCH($A25,'Ex post LI &amp; Eligibility Stats'!$A:$A,0),MATCH('Program MW '!F$6,'Ex post LI &amp; Eligibility Stats'!$A$8:$N$8,0))/1000)</f>
        <v>0</v>
      </c>
      <c r="H25" s="22">
        <v>1</v>
      </c>
      <c r="I25" s="291">
        <f>H25*(INDEX('Ex ante LI &amp; Eligibility Stats'!$A:$M,MATCH('Program MW '!$A25,'Ex ante LI &amp; Eligibility Stats'!$A:$A,0),MATCH('Program MW '!I$6,'Ex ante LI &amp; Eligibility Stats'!$A$8:$M$8,0))/1000)</f>
        <v>0</v>
      </c>
      <c r="J25" s="399">
        <f>H25*(INDEX('Ex post LI &amp; Eligibility Stats'!$A:$N,MATCH($A25,'Ex post LI &amp; Eligibility Stats'!$A:$A,0),MATCH('Program MW '!I$6,'Ex post LI &amp; Eligibility Stats'!$A$8:$N$8,0))/1000)</f>
        <v>0</v>
      </c>
      <c r="K25" s="22">
        <v>1</v>
      </c>
      <c r="L25" s="291">
        <f>K25*(INDEX('Ex ante LI &amp; Eligibility Stats'!$A:$M,MATCH('Program MW '!$A25,'Ex ante LI &amp; Eligibility Stats'!$A:$A,0),MATCH('Program MW '!L$6,'Ex ante LI &amp; Eligibility Stats'!$A$8:$M$8,0))/1000)</f>
        <v>0</v>
      </c>
      <c r="M25" s="399">
        <f>K25*(INDEX('Ex post LI &amp; Eligibility Stats'!$A:$N,MATCH($A25,'Ex post LI &amp; Eligibility Stats'!$A:$A,0),MATCH('Program MW '!L$6,'Ex post LI &amp; Eligibility Stats'!$A$8:$N$8,0))/1000)</f>
        <v>0.24653218399999999</v>
      </c>
      <c r="N25" s="22">
        <v>1</v>
      </c>
      <c r="O25" s="290">
        <f>N25*(INDEX('Ex ante LI &amp; Eligibility Stats'!$A:$M,MATCH('Program MW '!$A25,'Ex ante LI &amp; Eligibility Stats'!$A:$A,0),MATCH('Program MW '!O$6,'Ex ante LI &amp; Eligibility Stats'!$A$8:$M$8,0))/1000)</f>
        <v>0.52441090000000001</v>
      </c>
      <c r="P25" s="399">
        <f>N25*(INDEX('Ex post LI &amp; Eligibility Stats'!$A:$N,MATCH($A25,'Ex post LI &amp; Eligibility Stats'!$A:$A,0),MATCH('Program MW '!O$6,'Ex post LI &amp; Eligibility Stats'!$A$8:$N$8,0))/1000)</f>
        <v>0.24653218400000007</v>
      </c>
      <c r="Q25" s="195">
        <v>1</v>
      </c>
      <c r="R25" s="448">
        <f>Q25*(INDEX('Ex ante LI &amp; Eligibility Stats'!$A:$M,MATCH('Program MW '!$A25,'Ex ante LI &amp; Eligibility Stats'!$A:$A,0),MATCH('Program MW '!R$6,'Ex ante LI &amp; Eligibility Stats'!$A$8:$M$8,0))/1000)</f>
        <v>0.54394959999999992</v>
      </c>
      <c r="S25" s="399">
        <f>Q25*(INDEX('Ex post LI &amp; Eligibility Stats'!$A:$N,MATCH($A25,'Ex post LI &amp; Eligibility Stats'!$A:$A,0),MATCH('Program MW '!R$6,'Ex post LI &amp; Eligibility Stats'!$A$8:$N$8,0))/1000)</f>
        <v>0.24653218400000007</v>
      </c>
      <c r="T25" s="6"/>
      <c r="U25" s="8"/>
      <c r="V25" s="8"/>
      <c r="W25" s="8"/>
      <c r="X25" s="8"/>
      <c r="Y25" s="8"/>
      <c r="Z25" s="8"/>
      <c r="AA25" s="8"/>
      <c r="AB25" s="8"/>
      <c r="AC25" s="8"/>
      <c r="AD25" s="8"/>
      <c r="AE25" s="8"/>
    </row>
    <row r="26" spans="1:31" ht="21.75" customHeight="1" thickBot="1" x14ac:dyDescent="0.25">
      <c r="A26" s="311" t="s">
        <v>31</v>
      </c>
      <c r="B26" s="267">
        <f t="shared" ref="B26:S26" si="1">SUM(B12:B25)</f>
        <v>254671</v>
      </c>
      <c r="C26" s="296">
        <f>SUM(C12:C25)</f>
        <v>17.228289941711811</v>
      </c>
      <c r="D26" s="295">
        <f t="shared" si="1"/>
        <v>76.297929388641123</v>
      </c>
      <c r="E26" s="1">
        <f t="shared" si="1"/>
        <v>255900</v>
      </c>
      <c r="F26" s="416">
        <f t="shared" si="1"/>
        <v>17.783474810868764</v>
      </c>
      <c r="G26" s="418">
        <f t="shared" si="1"/>
        <v>76.755006401995573</v>
      </c>
      <c r="H26" s="1">
        <f t="shared" si="1"/>
        <v>251149</v>
      </c>
      <c r="I26" s="416">
        <f t="shared" si="1"/>
        <v>19.207145259119322</v>
      </c>
      <c r="J26" s="418">
        <f t="shared" si="1"/>
        <v>73.604720493728834</v>
      </c>
      <c r="K26" s="1">
        <f t="shared" si="1"/>
        <v>251828</v>
      </c>
      <c r="L26" s="416">
        <f t="shared" si="1"/>
        <v>12.44584029531919</v>
      </c>
      <c r="M26" s="418">
        <f t="shared" si="1"/>
        <v>29.373304714561751</v>
      </c>
      <c r="N26" s="1">
        <f t="shared" si="1"/>
        <v>252284</v>
      </c>
      <c r="O26" s="421">
        <f t="shared" si="1"/>
        <v>28.368686287683779</v>
      </c>
      <c r="P26" s="424">
        <f t="shared" si="1"/>
        <v>36.052932755064361</v>
      </c>
      <c r="Q26" s="1">
        <f t="shared" si="1"/>
        <v>252678</v>
      </c>
      <c r="R26" s="443">
        <f t="shared" si="1"/>
        <v>24.29485121889115</v>
      </c>
      <c r="S26" s="446">
        <f t="shared" si="1"/>
        <v>36.240803719741436</v>
      </c>
      <c r="T26" s="7"/>
      <c r="U26" s="8"/>
      <c r="V26" s="8"/>
      <c r="W26" s="10"/>
      <c r="X26" s="8"/>
      <c r="Y26" s="8"/>
      <c r="Z26" s="8"/>
      <c r="AA26" s="8"/>
      <c r="AB26" s="8"/>
      <c r="AC26" s="8"/>
      <c r="AD26" s="8"/>
      <c r="AE26" s="8"/>
    </row>
    <row r="27" spans="1:31" ht="14.25" thickTop="1" thickBot="1" x14ac:dyDescent="0.25">
      <c r="A27" s="321" t="s">
        <v>23</v>
      </c>
      <c r="B27" s="2">
        <f t="shared" ref="B27:S27" si="2">+B10+B26</f>
        <v>254677</v>
      </c>
      <c r="C27" s="297">
        <f t="shared" si="2"/>
        <v>17.68524492571181</v>
      </c>
      <c r="D27" s="640">
        <f t="shared" si="2"/>
        <v>78.151742338641128</v>
      </c>
      <c r="E27" s="2">
        <f t="shared" si="2"/>
        <v>255906</v>
      </c>
      <c r="F27" s="297">
        <f t="shared" si="2"/>
        <v>18.065760362868765</v>
      </c>
      <c r="G27" s="297">
        <f t="shared" si="2"/>
        <v>78.608819351995578</v>
      </c>
      <c r="H27" s="2">
        <f t="shared" si="2"/>
        <v>251155</v>
      </c>
      <c r="I27" s="297">
        <f t="shared" si="2"/>
        <v>19.737740295119323</v>
      </c>
      <c r="J27" s="419">
        <f t="shared" si="2"/>
        <v>75.45853344372884</v>
      </c>
      <c r="K27" s="2">
        <f t="shared" si="2"/>
        <v>251834</v>
      </c>
      <c r="L27" s="297">
        <f t="shared" si="2"/>
        <v>13.53067353531919</v>
      </c>
      <c r="M27" s="420">
        <f t="shared" si="2"/>
        <v>30.69939666456175</v>
      </c>
      <c r="N27" s="2">
        <f t="shared" si="2"/>
        <v>252290</v>
      </c>
      <c r="O27" s="422">
        <f t="shared" si="2"/>
        <v>29.461414687683778</v>
      </c>
      <c r="P27" s="423">
        <f t="shared" si="2"/>
        <v>37.37902470506436</v>
      </c>
      <c r="Q27" s="2">
        <f t="shared" si="2"/>
        <v>252684</v>
      </c>
      <c r="R27" s="449">
        <f t="shared" si="2"/>
        <v>25.18609959489115</v>
      </c>
      <c r="S27" s="447">
        <f t="shared" si="2"/>
        <v>37.566895669741434</v>
      </c>
      <c r="T27" s="11"/>
      <c r="U27" s="8"/>
      <c r="V27" s="8"/>
      <c r="W27" s="8"/>
      <c r="X27" s="8"/>
      <c r="Y27" s="8"/>
      <c r="Z27" s="8"/>
      <c r="AA27" s="8"/>
      <c r="AB27" s="8"/>
      <c r="AC27" s="8"/>
      <c r="AD27" s="8"/>
      <c r="AE27" s="8"/>
    </row>
    <row r="28" spans="1:31" ht="13.5" thickTop="1" x14ac:dyDescent="0.2">
      <c r="A28" s="322"/>
      <c r="B28" s="158"/>
      <c r="C28" s="156"/>
      <c r="D28" s="157"/>
      <c r="E28" s="158"/>
      <c r="F28" s="156"/>
      <c r="G28" s="159"/>
      <c r="H28" s="158"/>
      <c r="I28" s="156"/>
      <c r="J28" s="159"/>
      <c r="K28" s="158"/>
      <c r="L28" s="156"/>
      <c r="M28" s="159"/>
      <c r="N28" s="158"/>
      <c r="O28" s="156"/>
      <c r="P28" s="160"/>
      <c r="Q28" s="158"/>
      <c r="R28" s="156"/>
      <c r="S28" s="160"/>
      <c r="T28" s="12"/>
      <c r="U28" s="8"/>
      <c r="V28" s="8"/>
      <c r="W28" s="8"/>
      <c r="X28" s="8"/>
      <c r="Y28" s="8"/>
      <c r="Z28" s="8"/>
      <c r="AA28" s="8"/>
      <c r="AB28" s="8"/>
      <c r="AC28" s="8"/>
      <c r="AD28" s="8"/>
      <c r="AE28" s="8"/>
    </row>
    <row r="29" spans="1:31" s="13" customFormat="1" x14ac:dyDescent="0.2">
      <c r="B29" s="91"/>
      <c r="C29" s="91"/>
      <c r="D29" s="91"/>
      <c r="E29" s="91"/>
      <c r="F29" s="91"/>
      <c r="G29" s="91"/>
      <c r="H29" s="91"/>
      <c r="I29" s="91"/>
      <c r="J29" s="91"/>
      <c r="K29" s="91"/>
      <c r="L29" s="91"/>
      <c r="M29" s="91"/>
      <c r="N29" s="91"/>
      <c r="O29" s="91"/>
      <c r="P29" s="91"/>
      <c r="Q29" s="91"/>
      <c r="R29" s="91"/>
      <c r="S29" s="91"/>
    </row>
    <row r="30" spans="1:31" s="13" customFormat="1" hidden="1" x14ac:dyDescent="0.2">
      <c r="B30" s="91"/>
      <c r="C30" s="91">
        <f>C4+6</f>
        <v>8</v>
      </c>
      <c r="D30" s="91">
        <f>D4+6</f>
        <v>8</v>
      </c>
      <c r="E30" s="91"/>
      <c r="F30" s="91">
        <f>F4+6</f>
        <v>9</v>
      </c>
      <c r="G30" s="91">
        <f>G4+6</f>
        <v>9</v>
      </c>
      <c r="H30" s="91"/>
      <c r="I30" s="91">
        <f>I4+6</f>
        <v>10</v>
      </c>
      <c r="J30" s="91">
        <f>J4+6</f>
        <v>10</v>
      </c>
      <c r="K30" s="91"/>
      <c r="L30" s="91">
        <f>L4+6</f>
        <v>11</v>
      </c>
      <c r="M30" s="91">
        <f>M4+6</f>
        <v>11</v>
      </c>
      <c r="N30" s="91"/>
      <c r="O30" s="91">
        <f>O4+6</f>
        <v>12</v>
      </c>
      <c r="P30" s="91">
        <f>P4+6</f>
        <v>12</v>
      </c>
      <c r="Q30" s="91"/>
      <c r="R30" s="91">
        <f>R4+6</f>
        <v>13</v>
      </c>
      <c r="S30" s="91">
        <f>S4+6</f>
        <v>13</v>
      </c>
    </row>
    <row r="31" spans="1:31" s="13" customFormat="1" x14ac:dyDescent="0.2">
      <c r="A31" s="155"/>
      <c r="B31" s="299"/>
      <c r="C31" s="299" t="s">
        <v>6</v>
      </c>
      <c r="D31" s="482"/>
      <c r="E31" s="299"/>
      <c r="F31" s="299" t="s">
        <v>41</v>
      </c>
      <c r="G31" s="299"/>
      <c r="H31" s="299"/>
      <c r="I31" s="299" t="s">
        <v>42</v>
      </c>
      <c r="J31" s="299"/>
      <c r="K31" s="299"/>
      <c r="L31" s="299" t="s">
        <v>9</v>
      </c>
      <c r="M31" s="299"/>
      <c r="N31" s="299"/>
      <c r="O31" s="299" t="s">
        <v>43</v>
      </c>
      <c r="P31" s="299"/>
      <c r="Q31" s="299"/>
      <c r="R31" s="299" t="s">
        <v>11</v>
      </c>
      <c r="S31" s="299"/>
      <c r="T31" s="323"/>
      <c r="U31" s="323"/>
    </row>
    <row r="32" spans="1:31" s="13" customFormat="1" ht="40.15" customHeight="1" x14ac:dyDescent="0.2">
      <c r="A32" s="273" t="s">
        <v>21</v>
      </c>
      <c r="B32" s="324" t="s">
        <v>15</v>
      </c>
      <c r="C32" s="325" t="s">
        <v>206</v>
      </c>
      <c r="D32" s="326" t="s">
        <v>205</v>
      </c>
      <c r="E32" s="324" t="s">
        <v>15</v>
      </c>
      <c r="F32" s="325" t="s">
        <v>206</v>
      </c>
      <c r="G32" s="326" t="s">
        <v>205</v>
      </c>
      <c r="H32" s="324" t="s">
        <v>15</v>
      </c>
      <c r="I32" s="325" t="s">
        <v>206</v>
      </c>
      <c r="J32" s="326" t="s">
        <v>205</v>
      </c>
      <c r="K32" s="324" t="s">
        <v>15</v>
      </c>
      <c r="L32" s="325" t="s">
        <v>206</v>
      </c>
      <c r="M32" s="326" t="s">
        <v>205</v>
      </c>
      <c r="N32" s="324" t="s">
        <v>15</v>
      </c>
      <c r="O32" s="325" t="s">
        <v>206</v>
      </c>
      <c r="P32" s="326" t="s">
        <v>205</v>
      </c>
      <c r="Q32" s="324" t="s">
        <v>15</v>
      </c>
      <c r="R32" s="325" t="s">
        <v>206</v>
      </c>
      <c r="S32" s="326" t="s">
        <v>205</v>
      </c>
      <c r="T32" s="287" t="s">
        <v>135</v>
      </c>
      <c r="U32" s="14"/>
      <c r="V32" s="15"/>
    </row>
    <row r="33" spans="1:31" s="13" customFormat="1" x14ac:dyDescent="0.2">
      <c r="A33" s="273" t="s">
        <v>22</v>
      </c>
      <c r="B33" s="324"/>
      <c r="C33" s="327"/>
      <c r="D33" s="328"/>
      <c r="E33" s="324"/>
      <c r="F33" s="327"/>
      <c r="G33" s="328"/>
      <c r="H33" s="324"/>
      <c r="I33" s="327"/>
      <c r="J33" s="327"/>
      <c r="K33" s="324"/>
      <c r="L33" s="327"/>
      <c r="M33" s="328"/>
      <c r="N33" s="324"/>
      <c r="O33" s="327"/>
      <c r="P33" s="328"/>
      <c r="Q33" s="324"/>
      <c r="R33" s="327"/>
      <c r="S33" s="328"/>
      <c r="T33" s="320"/>
      <c r="U33" s="14"/>
    </row>
    <row r="34" spans="1:31" s="13" customFormat="1" x14ac:dyDescent="0.2">
      <c r="A34" s="145" t="s">
        <v>209</v>
      </c>
      <c r="B34" s="201">
        <v>6</v>
      </c>
      <c r="C34" s="477">
        <f>B34*(INDEX('Ex ante LI &amp; Eligibility Stats'!$A:$M,MATCH($A34,'Ex ante LI &amp; Eligibility Stats'!$A:$A,0),MATCH('Program MW '!C$31,'Ex ante LI &amp; Eligibility Stats'!$A$8:$M$8,0))/1000)</f>
        <v>0.72637993199999995</v>
      </c>
      <c r="D34" s="483">
        <f>B34*(INDEX('Ex post LI &amp; Eligibility Stats'!$A:$N,MATCH($A34,'Ex post LI &amp; Eligibility Stats'!$A:$A,0),MATCH('Program MW '!C$31,'Ex post LI &amp; Eligibility Stats'!$A$8:$N$8,0))/1000)</f>
        <v>1.3260919499999999</v>
      </c>
      <c r="E34" s="193">
        <v>6</v>
      </c>
      <c r="F34" s="290">
        <f>E34*(INDEX('Ex ante LI &amp; Eligibility Stats'!$A:$M,MATCH($A34,'Ex ante LI &amp; Eligibility Stats'!$A:$A,0),MATCH('Program MW '!F$31,'Ex ante LI &amp; Eligibility Stats'!$A$8:$M$8,0))/1000)</f>
        <v>0.68256072000000001</v>
      </c>
      <c r="G34" s="290">
        <f>E34*(INDEX('Ex post LI &amp; Eligibility Stats'!$A:$N,MATCH($A34,'Ex post LI &amp; Eligibility Stats'!$A:$A,0),MATCH('Program MW '!F$31,'Ex post LI &amp; Eligibility Stats'!$A$8:$N$8,0))/1000)</f>
        <v>1.3260919499999999</v>
      </c>
      <c r="H34" s="193">
        <v>6</v>
      </c>
      <c r="I34" s="394">
        <f>H34*(INDEX('Ex ante LI &amp; Eligibility Stats'!$A:$M,MATCH($A34,'Ex ante LI &amp; Eligibility Stats'!$A:$A,0),MATCH('Program MW '!I$31,'Ex ante LI &amp; Eligibility Stats'!$A$8:$M$8,0))/1000)</f>
        <v>0.76090750800000007</v>
      </c>
      <c r="J34" s="394">
        <f>H34*(INDEX('Ex post LI &amp; Eligibility Stats'!$A:$N,MATCH($A34,'Ex post LI &amp; Eligibility Stats'!$A:$A,0),MATCH('Program MW '!I$31,'Ex post LI &amp; Eligibility Stats'!$A$8:$N$8,0))/1000)</f>
        <v>1.3260919499999999</v>
      </c>
      <c r="K34" s="200">
        <v>6</v>
      </c>
      <c r="L34" s="290">
        <f>K34*(INDEX('Ex ante LI &amp; Eligibility Stats'!$A:$M,MATCH($A34,'Ex ante LI &amp; Eligibility Stats'!$A:$A,0),MATCH('Program MW '!L$31,'Ex ante LI &amp; Eligibility Stats'!$A$8:$M$8,0))/1000)</f>
        <v>0.74641607999999993</v>
      </c>
      <c r="M34" s="290">
        <f>K34*(INDEX('Ex post LI &amp; Eligibility Stats'!$A:$N,MATCH($A34,'Ex post LI &amp; Eligibility Stats'!$A:$A,0),MATCH('Program MW '!L$31,'Ex post LI &amp; Eligibility Stats'!$A$8:$N$8,0))/1000)</f>
        <v>1.3260919499999999</v>
      </c>
      <c r="N34" s="193">
        <v>6</v>
      </c>
      <c r="O34" s="290">
        <f>N34*(INDEX('Ex ante LI &amp; Eligibility Stats'!$A:$M,MATCH($A34,'Ex ante LI &amp; Eligibility Stats'!$A:$A,0),MATCH('Program MW '!O$31,'Ex ante LI &amp; Eligibility Stats'!$A$8:$M$8,0))/1000)</f>
        <v>0.11991260399999998</v>
      </c>
      <c r="P34" s="290">
        <f>N34*(INDEX('Ex post LI &amp; Eligibility Stats'!$A:$N,MATCH($A34,'Ex post LI &amp; Eligibility Stats'!$A:$A,0),MATCH('Program MW '!O$31,'Ex post LI &amp; Eligibility Stats'!$A$8:$N$8,0))/1000)</f>
        <v>1.3260919499999999</v>
      </c>
      <c r="Q34" s="193">
        <v>6</v>
      </c>
      <c r="R34" s="290">
        <f>Q34*(INDEX('Ex ante LI &amp; Eligibility Stats'!$A:$M,MATCH($A34,'Ex ante LI &amp; Eligibility Stats'!$A:$A,0),MATCH('Program MW '!R$31,'Ex ante LI &amp; Eligibility Stats'!$A$8:$M$8,0))/1000)</f>
        <v>0.10379827199999997</v>
      </c>
      <c r="S34" s="398">
        <f>Q34*(INDEX('Ex post LI &amp; Eligibility Stats'!$A:$N,MATCH($A34,'Ex post LI &amp; Eligibility Stats'!$A:$A,0),MATCH('Program MW '!R$31,'Ex post LI &amp; Eligibility Stats'!$A$8:$N$8,0))/1000)</f>
        <v>1.3260919499999999</v>
      </c>
      <c r="T34" s="6">
        <v>5276</v>
      </c>
      <c r="U34" s="14"/>
    </row>
    <row r="35" spans="1:31" s="13" customFormat="1" ht="13.5" thickBot="1" x14ac:dyDescent="0.25">
      <c r="A35" s="311" t="s">
        <v>20</v>
      </c>
      <c r="B35" s="264">
        <f t="shared" ref="B35:K35" si="3">SUM(B34:B34)</f>
        <v>6</v>
      </c>
      <c r="C35" s="496">
        <f t="shared" si="3"/>
        <v>0.72637993199999995</v>
      </c>
      <c r="D35" s="497">
        <f t="shared" si="3"/>
        <v>1.3260919499999999</v>
      </c>
      <c r="E35" s="197">
        <v>6</v>
      </c>
      <c r="F35" s="536">
        <f t="shared" si="3"/>
        <v>0.68256072000000001</v>
      </c>
      <c r="G35" s="537">
        <f t="shared" si="3"/>
        <v>1.3260919499999999</v>
      </c>
      <c r="H35" s="197">
        <f t="shared" si="3"/>
        <v>6</v>
      </c>
      <c r="I35" s="478">
        <f t="shared" si="3"/>
        <v>0.76090750800000007</v>
      </c>
      <c r="J35" s="480">
        <f t="shared" si="3"/>
        <v>1.3260919499999999</v>
      </c>
      <c r="K35" s="197">
        <f t="shared" si="3"/>
        <v>6</v>
      </c>
      <c r="L35" s="478">
        <f t="shared" ref="L35:S35" si="4">SUM(L34:L34)</f>
        <v>0.74641607999999993</v>
      </c>
      <c r="M35" s="480">
        <f t="shared" si="4"/>
        <v>1.3260919499999999</v>
      </c>
      <c r="N35" s="197">
        <f t="shared" si="4"/>
        <v>6</v>
      </c>
      <c r="O35" s="478">
        <f>SUM(O34:O34)</f>
        <v>0.11991260399999998</v>
      </c>
      <c r="P35" s="480">
        <f t="shared" si="4"/>
        <v>1.3260919499999999</v>
      </c>
      <c r="Q35" s="197">
        <f t="shared" si="4"/>
        <v>6</v>
      </c>
      <c r="R35" s="478">
        <f t="shared" si="4"/>
        <v>0.10379827199999997</v>
      </c>
      <c r="S35" s="480">
        <f t="shared" si="4"/>
        <v>1.3260919499999999</v>
      </c>
      <c r="T35" s="7"/>
      <c r="U35" s="14"/>
    </row>
    <row r="36" spans="1:31" s="13" customFormat="1" ht="13.5" thickTop="1" x14ac:dyDescent="0.2">
      <c r="A36" s="273" t="s">
        <v>87</v>
      </c>
      <c r="B36" s="318"/>
      <c r="C36" s="315"/>
      <c r="D36" s="314"/>
      <c r="E36" s="318"/>
      <c r="F36" s="315"/>
      <c r="G36" s="314"/>
      <c r="H36" s="318"/>
      <c r="I36" s="315"/>
      <c r="J36" s="314"/>
      <c r="K36" s="318"/>
      <c r="L36" s="315"/>
      <c r="M36" s="314"/>
      <c r="N36" s="318"/>
      <c r="O36" s="315"/>
      <c r="P36" s="314"/>
      <c r="Q36" s="318"/>
      <c r="R36" s="315"/>
      <c r="S36" s="319"/>
      <c r="T36" s="320"/>
      <c r="U36" s="14"/>
    </row>
    <row r="37" spans="1:31" s="13" customFormat="1" x14ac:dyDescent="0.2">
      <c r="A37" s="92" t="s">
        <v>198</v>
      </c>
      <c r="B37" s="193">
        <v>13865</v>
      </c>
      <c r="C37" s="290">
        <f>B37*(INDEX('Ex ante LI &amp; Eligibility Stats'!$A:$M,MATCH($A37,'Ex ante LI &amp; Eligibility Stats'!$A:$A,0),MATCH('Program MW '!C$31,'Ex ante LI &amp; Eligibility Stats'!$A$8:$M$8,0))/1000)</f>
        <v>5.6774649448841803</v>
      </c>
      <c r="D37" s="290">
        <f>B37*(INDEX('Ex post LI &amp; Eligibility Stats'!$A:$N,MATCH($A37,'Ex post LI &amp; Eligibility Stats'!$A:$A,0),MATCH('Program MW '!C$31,'Ex post LI &amp; Eligibility Stats'!$A$8:$N$8,0))/1000)</f>
        <v>2.831859439857304</v>
      </c>
      <c r="E37" s="193">
        <v>13897</v>
      </c>
      <c r="F37" s="448">
        <f>E37*(INDEX('Ex ante LI &amp; Eligibility Stats'!$A:$M,MATCH($A37,'Ex ante LI &amp; Eligibility Stats'!$A:$A,0),MATCH('Program MW '!F$31,'Ex ante LI &amp; Eligibility Stats'!$A$8:$M$8,0))/1000)</f>
        <v>9.4415972398102284</v>
      </c>
      <c r="G37" s="448">
        <f>E37*(INDEX('Ex post LI &amp; Eligibility Stats'!$A:$N,MATCH($A37,'Ex post LI &amp; Eligibility Stats'!$A:$A,0),MATCH('Program MW '!F$31,'Ex post LI &amp; Eligibility Stats'!$A$8:$N$8,0))/1000)</f>
        <v>2.8383952856615187</v>
      </c>
      <c r="H37" s="193">
        <v>13894</v>
      </c>
      <c r="I37" s="584">
        <f>H37*(INDEX('Ex ante LI &amp; Eligibility Stats'!$A:$M,MATCH($A37,'Ex ante LI &amp; Eligibility Stats'!$A:$A,0),MATCH('Program MW '!I$31,'Ex ante LI &amp; Eligibility Stats'!$A$8:$M$8,0))/1000)</f>
        <v>9.4754462956309276</v>
      </c>
      <c r="J37" s="290">
        <f>H37*(INDEX('Ex post LI &amp; Eligibility Stats'!$A:$N,MATCH($A37,'Ex post LI &amp; Eligibility Stats'!$A:$A,0),MATCH('Program MW '!I$31,'Ex post LI &amp; Eligibility Stats'!$A$8:$N$8,0))/1000)</f>
        <v>2.8377825501173732</v>
      </c>
      <c r="K37" s="193">
        <v>13904</v>
      </c>
      <c r="L37" s="584">
        <f>K37*(INDEX('Ex ante LI &amp; Eligibility Stats'!$A:$M,MATCH($A37,'Ex ante LI &amp; Eligibility Stats'!$A:$A,0),MATCH('Program MW '!L$31,'Ex ante LI &amp; Eligibility Stats'!$A$8:$M$8,0))/1000)</f>
        <v>4.5585013261556577</v>
      </c>
      <c r="M37" s="290">
        <f>K37*(INDEX('Ex post LI &amp; Eligibility Stats'!$A:$N,MATCH($A37,'Ex post LI &amp; Eligibility Stats'!$A:$A,0),MATCH('Program MW '!L$31,'Ex post LI &amp; Eligibility Stats'!$A$8:$N$8,0))/1000)</f>
        <v>2.8398250019311906</v>
      </c>
      <c r="N37" s="193">
        <v>13474</v>
      </c>
      <c r="O37" s="290">
        <f>N37*(INDEX('Ex ante LI &amp; Eligibility Stats'!$A:$M,MATCH($A37,'Ex ante LI &amp; Eligibility Stats'!$A:$A,0),MATCH('Program MW '!O$31,'Ex ante LI &amp; Eligibility Stats'!$A$8:$M$8,0))/1000)</f>
        <v>1.3774980745509267</v>
      </c>
      <c r="P37" s="396">
        <f>N37*(INDEX('Ex post LI &amp; Eligibility Stats'!$A:$N,MATCH($A37,'Ex post LI &amp; Eligibility Stats'!$A:$A,0),MATCH('Program MW '!O$31,'Ex post LI &amp; Eligibility Stats'!$A$8:$N$8,0))/1000)</f>
        <v>2.7519995739370584</v>
      </c>
      <c r="Q37" s="199">
        <v>13472</v>
      </c>
      <c r="R37" s="290">
        <f>Q37*(INDEX('Ex ante LI &amp; Eligibility Stats'!$A:$M,MATCH($A37,'Ex ante LI &amp; Eligibility Stats'!$A:$A,0),MATCH('Program MW '!R$31,'Ex ante LI &amp; Eligibility Stats'!$A$8:$M$8,0))/1000)</f>
        <v>1.9506644886553288</v>
      </c>
      <c r="S37" s="398">
        <f>Q37*(INDEX('Ex post LI &amp; Eligibility Stats'!$A:$N,MATCH($A37,'Ex post LI &amp; Eligibility Stats'!$A:$A,0),MATCH('Program MW '!R$31,'Ex post LI &amp; Eligibility Stats'!$A$8:$N$8,0))/1000)</f>
        <v>2.7515910835742949</v>
      </c>
      <c r="T37" s="9">
        <v>138123</v>
      </c>
      <c r="U37" s="14"/>
    </row>
    <row r="38" spans="1:31" s="13" customFormat="1" ht="14.25" x14ac:dyDescent="0.2">
      <c r="A38" s="92" t="s">
        <v>360</v>
      </c>
      <c r="B38" s="193">
        <v>0</v>
      </c>
      <c r="C38" s="290">
        <v>0</v>
      </c>
      <c r="D38" s="398">
        <v>0</v>
      </c>
      <c r="E38" s="193">
        <v>0</v>
      </c>
      <c r="F38" s="448">
        <v>0</v>
      </c>
      <c r="G38" s="508">
        <v>0</v>
      </c>
      <c r="H38" s="193">
        <v>0</v>
      </c>
      <c r="I38" s="290">
        <v>0</v>
      </c>
      <c r="J38" s="398">
        <v>0</v>
      </c>
      <c r="K38" s="193">
        <v>0</v>
      </c>
      <c r="L38" s="290">
        <v>0</v>
      </c>
      <c r="M38" s="398">
        <v>0</v>
      </c>
      <c r="N38" s="193">
        <v>0</v>
      </c>
      <c r="O38" s="290">
        <v>0</v>
      </c>
      <c r="P38" s="398">
        <v>0</v>
      </c>
      <c r="Q38" s="199">
        <v>0</v>
      </c>
      <c r="R38" s="290">
        <v>0</v>
      </c>
      <c r="S38" s="398">
        <v>0</v>
      </c>
      <c r="T38" s="6"/>
      <c r="U38" s="14"/>
    </row>
    <row r="39" spans="1:31" s="13" customFormat="1" x14ac:dyDescent="0.2">
      <c r="A39" s="92" t="s">
        <v>203</v>
      </c>
      <c r="B39" s="193">
        <v>0</v>
      </c>
      <c r="C39" s="290">
        <v>0</v>
      </c>
      <c r="D39" s="398">
        <v>0</v>
      </c>
      <c r="E39" s="193">
        <v>0</v>
      </c>
      <c r="F39" s="448">
        <v>0</v>
      </c>
      <c r="G39" s="508">
        <v>0</v>
      </c>
      <c r="H39" s="193">
        <v>0</v>
      </c>
      <c r="I39" s="290">
        <v>0</v>
      </c>
      <c r="J39" s="398">
        <v>0</v>
      </c>
      <c r="K39" s="193">
        <v>0</v>
      </c>
      <c r="L39" s="290">
        <v>0</v>
      </c>
      <c r="M39" s="398">
        <v>0</v>
      </c>
      <c r="N39" s="193">
        <v>0</v>
      </c>
      <c r="O39" s="290">
        <v>0</v>
      </c>
      <c r="P39" s="398">
        <v>0</v>
      </c>
      <c r="Q39" s="199">
        <v>0</v>
      </c>
      <c r="R39" s="290">
        <v>0</v>
      </c>
      <c r="S39" s="398">
        <v>0</v>
      </c>
      <c r="T39" s="6"/>
      <c r="U39" s="14"/>
    </row>
    <row r="40" spans="1:31" s="352" customFormat="1" x14ac:dyDescent="0.2">
      <c r="A40" s="280" t="s">
        <v>214</v>
      </c>
      <c r="B40" s="269">
        <v>0</v>
      </c>
      <c r="C40" s="290">
        <v>0</v>
      </c>
      <c r="D40" s="398">
        <v>0</v>
      </c>
      <c r="E40" s="193">
        <v>0</v>
      </c>
      <c r="F40" s="448">
        <v>0</v>
      </c>
      <c r="G40" s="508">
        <v>0</v>
      </c>
      <c r="H40" s="20">
        <v>0</v>
      </c>
      <c r="I40" s="290">
        <v>0</v>
      </c>
      <c r="J40" s="398">
        <v>0</v>
      </c>
      <c r="K40" s="20">
        <v>0</v>
      </c>
      <c r="L40" s="290">
        <v>0</v>
      </c>
      <c r="M40" s="398">
        <v>0</v>
      </c>
      <c r="N40" s="20">
        <v>0</v>
      </c>
      <c r="O40" s="290">
        <v>0</v>
      </c>
      <c r="P40" s="398">
        <v>0</v>
      </c>
      <c r="Q40" s="193">
        <v>0</v>
      </c>
      <c r="R40" s="290">
        <v>0</v>
      </c>
      <c r="S40" s="398">
        <v>0</v>
      </c>
      <c r="T40" s="6"/>
      <c r="U40" s="8"/>
      <c r="V40" s="8"/>
      <c r="W40" s="8"/>
      <c r="X40" s="8"/>
      <c r="Y40" s="8"/>
      <c r="Z40" s="8"/>
      <c r="AA40" s="8"/>
      <c r="AB40" s="8"/>
      <c r="AC40" s="8"/>
      <c r="AD40" s="8"/>
      <c r="AE40" s="8"/>
    </row>
    <row r="41" spans="1:31" s="13" customFormat="1" x14ac:dyDescent="0.2">
      <c r="A41" s="145" t="s">
        <v>52</v>
      </c>
      <c r="B41" s="193">
        <v>14827</v>
      </c>
      <c r="C41" s="290">
        <f>B41*(INDEX('Ex ante LI &amp; Eligibility Stats'!$A:$M,MATCH($A41,'Ex ante LI &amp; Eligibility Stats'!$A:$A,0),MATCH('Program MW '!C$31,'Ex ante LI &amp; Eligibility Stats'!$A$8:$M$8,0))/1000)</f>
        <v>8.3560474970899996</v>
      </c>
      <c r="D41" s="290">
        <f>B41*(INDEX('Ex post LI &amp; Eligibility Stats'!$A:$N,MATCH($A41,'Ex post LI &amp; Eligibility Stats'!$A:$A,0),MATCH('Program MW '!C$31,'Ex post LI &amp; Eligibility Stats'!$A$8:$N$8,0))/1000)</f>
        <v>6.2978983569249989</v>
      </c>
      <c r="E41" s="193">
        <v>14893</v>
      </c>
      <c r="F41" s="448">
        <f>E41*(INDEX('Ex ante LI &amp; Eligibility Stats'!$A:$M,MATCH($A41,'Ex ante LI &amp; Eligibility Stats'!$A:$A,0),MATCH('Program MW '!F$31,'Ex ante LI &amp; Eligibility Stats'!$A$8:$M$8,0))/1000)</f>
        <v>10.837386374175997</v>
      </c>
      <c r="G41" s="448">
        <f>E41*(INDEX('Ex post LI &amp; Eligibility Stats'!$A:$N,MATCH($A41,'Ex post LI &amp; Eligibility Stats'!$A:$A,0),MATCH('Program MW '!F$31,'Ex post LI &amp; Eligibility Stats'!$A$8:$N$8,0))/1000)</f>
        <v>6.3259324360749991</v>
      </c>
      <c r="H41" s="193">
        <v>14928</v>
      </c>
      <c r="I41" s="290">
        <f>H41*(INDEX('Ex ante LI &amp; Eligibility Stats'!$A:$M,MATCH($A41,'Ex ante LI &amp; Eligibility Stats'!$A:$A,0),MATCH('Program MW '!I$31,'Ex ante LI &amp; Eligibility Stats'!$A$8:$M$8,0))/1000)</f>
        <v>9.3869208819840022</v>
      </c>
      <c r="J41" s="290">
        <f>H41*(INDEX('Ex post LI &amp; Eligibility Stats'!$A:$N,MATCH($A41,'Ex post LI &amp; Eligibility Stats'!$A:$A,0),MATCH('Program MW '!I$31,'Ex post LI &amp; Eligibility Stats'!$A$8:$N$8,0))/1000)</f>
        <v>6.3407989931999991</v>
      </c>
      <c r="K41" s="193">
        <v>14944</v>
      </c>
      <c r="L41" s="290">
        <f>K41*(INDEX('Ex ante LI &amp; Eligibility Stats'!$A:$M,MATCH($A41,'Ex ante LI &amp; Eligibility Stats'!$A:$A,0),MATCH('Program MW '!L$31,'Ex ante LI &amp; Eligibility Stats'!$A$8:$M$8,0))/1000)</f>
        <v>8.9734217671680003</v>
      </c>
      <c r="M41" s="290">
        <f>K41*(INDEX('Ex post LI &amp; Eligibility Stats'!$A:$N,MATCH($A41,'Ex post LI &amp; Eligibility Stats'!$A:$A,0),MATCH('Program MW '!L$31,'Ex post LI &amp; Eligibility Stats'!$A$8:$N$8,0))/1000)</f>
        <v>6.3475951335999996</v>
      </c>
      <c r="N41" s="193">
        <v>14912</v>
      </c>
      <c r="O41" s="290">
        <f>N41*(INDEX('Ex ante LI &amp; Eligibility Stats'!$A:$M,MATCH($A41,'Ex ante LI &amp; Eligibility Stats'!$A:$A,0),MATCH('Program MW '!O$31,'Ex ante LI &amp; Eligibility Stats'!$A$8:$M$8,0))/1000)</f>
        <v>0</v>
      </c>
      <c r="P41" s="398">
        <f>N41*(INDEX('Ex post LI &amp; Eligibility Stats'!$A:$N,MATCH($A41,'Ex post LI &amp; Eligibility Stats'!$A:$A,0),MATCH('Program MW '!O$31,'Ex post LI &amp; Eligibility Stats'!$A$8:$N$8,0))/1000)</f>
        <v>6.3340028527999994</v>
      </c>
      <c r="Q41" s="199">
        <v>14895</v>
      </c>
      <c r="R41" s="290">
        <f>Q41*(INDEX('Ex ante LI &amp; Eligibility Stats'!$A:$M,MATCH($A41,'Ex ante LI &amp; Eligibility Stats'!$A:$A,0),MATCH('Program MW '!R$31,'Ex ante LI &amp; Eligibility Stats'!$A$8:$M$8,0))/1000)</f>
        <v>0</v>
      </c>
      <c r="S41" s="398">
        <f>Q41*(INDEX('Ex post LI &amp; Eligibility Stats'!$A:$N,MATCH($A41,'Ex post LI &amp; Eligibility Stats'!$A:$A,0),MATCH('Program MW '!R$31,'Ex post LI &amp; Eligibility Stats'!$A$8:$N$8,0))/1000)</f>
        <v>6.326781953624999</v>
      </c>
      <c r="T41" s="6">
        <v>663393.5</v>
      </c>
      <c r="U41" s="14"/>
    </row>
    <row r="42" spans="1:31" s="13" customFormat="1" x14ac:dyDescent="0.2">
      <c r="A42" s="145" t="s">
        <v>53</v>
      </c>
      <c r="B42" s="193">
        <v>4631</v>
      </c>
      <c r="C42" s="290">
        <f>B42*(INDEX('Ex ante LI &amp; Eligibility Stats'!$A:$M,MATCH($A42,'Ex ante LI &amp; Eligibility Stats'!$A:$A,0),MATCH('Program MW '!C$31,'Ex ante LI &amp; Eligibility Stats'!$A$8:$M$8,0))/1000)</f>
        <v>2.7457062015019997</v>
      </c>
      <c r="D42" s="290">
        <f>B42*(INDEX('Ex post LI &amp; Eligibility Stats'!$A:$N,MATCH($A42,'Ex post LI &amp; Eligibility Stats'!$A:$A,0),MATCH('Program MW '!C$31,'Ex post LI &amp; Eligibility Stats'!$A$8:$N$8,0))/1000)</f>
        <v>1.3084096283500004</v>
      </c>
      <c r="E42" s="193">
        <v>4632</v>
      </c>
      <c r="F42" s="448">
        <f>E42*(INDEX('Ex ante LI &amp; Eligibility Stats'!$A:$M,MATCH($A42,'Ex ante LI &amp; Eligibility Stats'!$A:$A,0),MATCH('Program MW '!F$31,'Ex ante LI &amp; Eligibility Stats'!$A$8:$M$8,0))/1000)</f>
        <v>2.7471419650559996</v>
      </c>
      <c r="G42" s="448">
        <f>E42*(INDEX('Ex post LI &amp; Eligibility Stats'!$A:$N,MATCH($A42,'Ex post LI &amp; Eligibility Stats'!$A:$A,0),MATCH('Program MW '!F$31,'Ex post LI &amp; Eligibility Stats'!$A$8:$N$8,0))/1000)</f>
        <v>1.3086921612000004</v>
      </c>
      <c r="H42" s="193">
        <v>4632</v>
      </c>
      <c r="I42" s="290">
        <f>H42*(INDEX('Ex ante LI &amp; Eligibility Stats'!$A:$M,MATCH($A42,'Ex ante LI &amp; Eligibility Stats'!$A:$A,0),MATCH('Program MW '!I$31,'Ex ante LI &amp; Eligibility Stats'!$A$8:$M$8,0))/1000)</f>
        <v>2.3719261009919999</v>
      </c>
      <c r="J42" s="290">
        <f>H42*(INDEX('Ex post LI &amp; Eligibility Stats'!$A:$N,MATCH($A42,'Ex post LI &amp; Eligibility Stats'!$A:$A,0),MATCH('Program MW '!I$31,'Ex post LI &amp; Eligibility Stats'!$A$8:$N$8,0))/1000)</f>
        <v>1.3086921612000004</v>
      </c>
      <c r="K42" s="193">
        <v>4597</v>
      </c>
      <c r="L42" s="290">
        <f>K42*(INDEX('Ex ante LI &amp; Eligibility Stats'!$A:$M,MATCH($A42,'Ex ante LI &amp; Eligibility Stats'!$A:$A,0),MATCH('Program MW '!L$31,'Ex ante LI &amp; Eligibility Stats'!$A$8:$M$8,0))/1000)</f>
        <v>2.3546811506079997</v>
      </c>
      <c r="M42" s="290">
        <f>K42*(INDEX('Ex post LI &amp; Eligibility Stats'!$A:$N,MATCH($A42,'Ex post LI &amp; Eligibility Stats'!$A:$A,0),MATCH('Program MW '!L$31,'Ex post LI &amp; Eligibility Stats'!$A$8:$N$8,0))/1000)</f>
        <v>1.2988035114500003</v>
      </c>
      <c r="N42" s="193">
        <v>4575</v>
      </c>
      <c r="O42" s="290">
        <f>N42*(INDEX('Ex ante LI &amp; Eligibility Stats'!$A:$M,MATCH($A42,'Ex ante LI &amp; Eligibility Stats'!$A:$A,0),MATCH('Program MW '!O$31,'Ex ante LI &amp; Eligibility Stats'!$A$8:$M$8,0))/1000)</f>
        <v>0</v>
      </c>
      <c r="P42" s="398">
        <f>N42*(INDEX('Ex post LI &amp; Eligibility Stats'!$A:$N,MATCH($A42,'Ex post LI &amp; Eligibility Stats'!$A:$A,0),MATCH('Program MW '!O$31,'Ex post LI &amp; Eligibility Stats'!$A$8:$N$8,0))/1000)</f>
        <v>1.2925877887500004</v>
      </c>
      <c r="Q42" s="199">
        <v>4569</v>
      </c>
      <c r="R42" s="290">
        <f>Q42*(INDEX('Ex ante LI &amp; Eligibility Stats'!$A:$M,MATCH($A42,'Ex ante LI &amp; Eligibility Stats'!$A:$A,0),MATCH('Program MW '!R$31,'Ex ante LI &amp; Eligibility Stats'!$A$8:$M$8,0))/1000)</f>
        <v>0</v>
      </c>
      <c r="S42" s="398">
        <f>Q42*(INDEX('Ex post LI &amp; Eligibility Stats'!$A:$N,MATCH($A42,'Ex post LI &amp; Eligibility Stats'!$A:$A,0),MATCH('Program MW '!R$31,'Ex post LI &amp; Eligibility Stats'!$A$8:$N$8,0))/1000)</f>
        <v>1.2908925916500003</v>
      </c>
      <c r="T42" s="6">
        <v>157189</v>
      </c>
      <c r="U42" s="14"/>
    </row>
    <row r="43" spans="1:31" s="13" customFormat="1" x14ac:dyDescent="0.2">
      <c r="A43" s="145" t="s">
        <v>54</v>
      </c>
      <c r="B43" s="193">
        <v>71</v>
      </c>
      <c r="C43" s="290">
        <f>B43*(INDEX('Ex ante LI &amp; Eligibility Stats'!$A:$M,MATCH($A43,'Ex ante LI &amp; Eligibility Stats'!$A:$A,0),MATCH('Program MW '!C$31,'Ex ante LI &amp; Eligibility Stats'!$A$8:$M$8,0))/1000)</f>
        <v>0.85914879119999998</v>
      </c>
      <c r="D43" s="290">
        <f>B43*(INDEX('Ex post LI &amp; Eligibility Stats'!$A:$N,MATCH($A43,'Ex post LI &amp; Eligibility Stats'!$A:$A,0),MATCH('Program MW '!C$31,'Ex post LI &amp; Eligibility Stats'!$A$8:$N$8,0))/1000)</f>
        <v>3.6475786956521743</v>
      </c>
      <c r="E43" s="193">
        <v>69</v>
      </c>
      <c r="F43" s="448">
        <f>E43*(INDEX('Ex ante LI &amp; Eligibility Stats'!$A:$M,MATCH($A43,'Ex ante LI &amp; Eligibility Stats'!$A:$A,0),MATCH('Program MW '!F$31,'Ex ante LI &amp; Eligibility Stats'!$A$8:$M$8,0))/1000)</f>
        <v>0.83494741679999995</v>
      </c>
      <c r="G43" s="448">
        <f>E43*(INDEX('Ex post LI &amp; Eligibility Stats'!$A:$N,MATCH($A43,'Ex post LI &amp; Eligibility Stats'!$A:$A,0),MATCH('Program MW '!F$31,'Ex post LI &amp; Eligibility Stats'!$A$8:$N$8,0))/1000)</f>
        <v>3.5448300000000006</v>
      </c>
      <c r="H43" s="193">
        <v>69</v>
      </c>
      <c r="I43" s="290">
        <f>H43*(INDEX('Ex ante LI &amp; Eligibility Stats'!$A:$M,MATCH($A43,'Ex ante LI &amp; Eligibility Stats'!$A:$A,0),MATCH('Program MW '!I$31,'Ex ante LI &amp; Eligibility Stats'!$A$8:$M$8,0))/1000)</f>
        <v>0.83494741679999995</v>
      </c>
      <c r="J43" s="290">
        <f>H43*(INDEX('Ex post LI &amp; Eligibility Stats'!$A:$N,MATCH($A43,'Ex post LI &amp; Eligibility Stats'!$A:$A,0),MATCH('Program MW '!I$31,'Ex post LI &amp; Eligibility Stats'!$A$8:$N$8,0))/1000)</f>
        <v>3.5448300000000006</v>
      </c>
      <c r="K43" s="193">
        <v>69</v>
      </c>
      <c r="L43" s="290">
        <f>K43*(INDEX('Ex ante LI &amp; Eligibility Stats'!$A:$M,MATCH($A43,'Ex ante LI &amp; Eligibility Stats'!$A:$A,0),MATCH('Program MW '!L$31,'Ex ante LI &amp; Eligibility Stats'!$A$8:$M$8,0))/1000)</f>
        <v>0.83494741679999995</v>
      </c>
      <c r="M43" s="290">
        <f>K43*(INDEX('Ex post LI &amp; Eligibility Stats'!$A:$N,MATCH($A43,'Ex post LI &amp; Eligibility Stats'!$A:$A,0),MATCH('Program MW '!L$31,'Ex post LI &amp; Eligibility Stats'!$A$8:$N$8,0))/1000)</f>
        <v>3.5448300000000006</v>
      </c>
      <c r="N43" s="193">
        <v>0</v>
      </c>
      <c r="O43" s="290">
        <f>N43*(INDEX('Ex ante LI &amp; Eligibility Stats'!$A:$M,MATCH($A43,'Ex ante LI &amp; Eligibility Stats'!$A:$A,0),MATCH('Program MW '!O$31,'Ex ante LI &amp; Eligibility Stats'!$A$8:$M$8,0))/1000)</f>
        <v>0</v>
      </c>
      <c r="P43" s="398">
        <f>N43*(INDEX('Ex post LI &amp; Eligibility Stats'!$A:$N,MATCH($A43,'Ex post LI &amp; Eligibility Stats'!$A:$A,0),MATCH('Program MW '!O$31,'Ex post LI &amp; Eligibility Stats'!$A$8:$N$8,0))/1000)</f>
        <v>0</v>
      </c>
      <c r="Q43" s="199">
        <v>0</v>
      </c>
      <c r="R43" s="290">
        <f>Q43*(INDEX('Ex ante LI &amp; Eligibility Stats'!$A:$M,MATCH($A43,'Ex ante LI &amp; Eligibility Stats'!$A:$A,0),MATCH('Program MW '!R$31,'Ex ante LI &amp; Eligibility Stats'!$A$8:$M$8,0))/1000)</f>
        <v>0</v>
      </c>
      <c r="S43" s="398">
        <f>Q43*(INDEX('Ex post LI &amp; Eligibility Stats'!$A:$N,MATCH($A43,'Ex post LI &amp; Eligibility Stats'!$A:$A,0),MATCH('Program MW '!R$31,'Ex post LI &amp; Eligibility Stats'!$A$8:$N$8,0))/1000)</f>
        <v>0</v>
      </c>
      <c r="T43" s="6">
        <v>18875</v>
      </c>
      <c r="U43" s="14"/>
    </row>
    <row r="44" spans="1:31" s="13" customFormat="1" x14ac:dyDescent="0.2">
      <c r="A44" s="145" t="s">
        <v>55</v>
      </c>
      <c r="B44" s="193">
        <v>174</v>
      </c>
      <c r="C44" s="290">
        <f>B44*(INDEX('Ex ante LI &amp; Eligibility Stats'!$A:$M,MATCH($A44,'Ex ante LI &amp; Eligibility Stats'!$A:$A,0),MATCH('Program MW '!C$31,'Ex ante LI &amp; Eligibility Stats'!$A$8:$M$8,0))/1000)</f>
        <v>4.4329680720000004</v>
      </c>
      <c r="D44" s="290">
        <f>B44*(INDEX('Ex post LI &amp; Eligibility Stats'!$A:$N,MATCH($A44,'Ex post LI &amp; Eligibility Stats'!$A:$A,0),MATCH('Program MW '!C$31,'Ex post LI &amp; Eligibility Stats'!$A$8:$N$8,0))/1000)</f>
        <v>3.362218535277675</v>
      </c>
      <c r="E44" s="193">
        <v>174</v>
      </c>
      <c r="F44" s="448">
        <f>E44*(INDEX('Ex ante LI &amp; Eligibility Stats'!$A:$M,MATCH($A44,'Ex ante LI &amp; Eligibility Stats'!$A:$A,0),MATCH('Program MW '!F$31,'Ex ante LI &amp; Eligibility Stats'!$A$8:$M$8,0))/1000)</f>
        <v>4.4329680720000004</v>
      </c>
      <c r="G44" s="448">
        <f>E44*(INDEX('Ex post LI &amp; Eligibility Stats'!$A:$N,MATCH($A44,'Ex post LI &amp; Eligibility Stats'!$A:$A,0),MATCH('Program MW '!F$31,'Ex post LI &amp; Eligibility Stats'!$A$8:$N$8,0))/1000)</f>
        <v>3.362218535277675</v>
      </c>
      <c r="H44" s="193">
        <v>178</v>
      </c>
      <c r="I44" s="290">
        <f>H44*(INDEX('Ex ante LI &amp; Eligibility Stats'!$A:$M,MATCH($A44,'Ex ante LI &amp; Eligibility Stats'!$A:$A,0),MATCH('Program MW '!I$31,'Ex ante LI &amp; Eligibility Stats'!$A$8:$M$8,0))/1000)</f>
        <v>4.5348753840000002</v>
      </c>
      <c r="J44" s="290">
        <f>H44*(INDEX('Ex post LI &amp; Eligibility Stats'!$A:$N,MATCH($A44,'Ex post LI &amp; Eligibility Stats'!$A:$A,0),MATCH('Program MW '!I$31,'Ex post LI &amp; Eligibility Stats'!$A$8:$N$8,0))/1000)</f>
        <v>3.4395109153990009</v>
      </c>
      <c r="K44" s="193">
        <v>173</v>
      </c>
      <c r="L44" s="290">
        <f>K44*(INDEX('Ex ante LI &amp; Eligibility Stats'!$A:$M,MATCH($A44,'Ex ante LI &amp; Eligibility Stats'!$A:$A,0),MATCH('Program MW '!L$31,'Ex ante LI &amp; Eligibility Stats'!$A$8:$M$8,0))/1000)</f>
        <v>4.407491244</v>
      </c>
      <c r="M44" s="290">
        <f>K44*(INDEX('Ex post LI &amp; Eligibility Stats'!$A:$N,MATCH($A44,'Ex post LI &amp; Eligibility Stats'!$A:$A,0),MATCH('Program MW '!L$31,'Ex post LI &amp; Eligibility Stats'!$A$8:$N$8,0))/1000)</f>
        <v>3.3428954402473434</v>
      </c>
      <c r="N44" s="193">
        <v>0</v>
      </c>
      <c r="O44" s="290">
        <f>N44*(INDEX('Ex ante LI &amp; Eligibility Stats'!$A:$M,MATCH($A44,'Ex ante LI &amp; Eligibility Stats'!$A:$A,0),MATCH('Program MW '!O$31,'Ex ante LI &amp; Eligibility Stats'!$A$8:$M$8,0))/1000)</f>
        <v>0</v>
      </c>
      <c r="P44" s="398">
        <f>N44*(INDEX('Ex post LI &amp; Eligibility Stats'!$A:$N,MATCH($A44,'Ex post LI &amp; Eligibility Stats'!$A:$A,0),MATCH('Program MW '!O$31,'Ex post LI &amp; Eligibility Stats'!$A$8:$N$8,0))/1000)</f>
        <v>0</v>
      </c>
      <c r="Q44" s="199">
        <v>0</v>
      </c>
      <c r="R44" s="290">
        <f>Q44*(INDEX('Ex ante LI &amp; Eligibility Stats'!$A:$M,MATCH($A44,'Ex ante LI &amp; Eligibility Stats'!$A:$A,0),MATCH('Program MW '!R$31,'Ex ante LI &amp; Eligibility Stats'!$A$8:$M$8,0))/1000)</f>
        <v>0</v>
      </c>
      <c r="S44" s="398">
        <f>Q44*(INDEX('Ex post LI &amp; Eligibility Stats'!$A:$N,MATCH($A44,'Ex post LI &amp; Eligibility Stats'!$A:$A,0),MATCH('Program MW '!R$31,'Ex post LI &amp; Eligibility Stats'!$A$8:$N$8,0))/1000)</f>
        <v>0</v>
      </c>
      <c r="T44" s="6">
        <v>18875</v>
      </c>
      <c r="U44" s="14"/>
    </row>
    <row r="45" spans="1:31" s="13" customFormat="1" x14ac:dyDescent="0.2">
      <c r="A45" s="154" t="s">
        <v>134</v>
      </c>
      <c r="B45" s="199">
        <v>78580</v>
      </c>
      <c r="C45" s="290">
        <f>B45*(INDEX('Ex ante LI &amp; Eligibility Stats'!$A:$M,MATCH($A45,'Ex ante LI &amp; Eligibility Stats'!$A:$A,0),MATCH('Program MW '!C$31,'Ex ante LI &amp; Eligibility Stats'!$A$8:$M$8,0))/1000)</f>
        <v>2.8280060460300409</v>
      </c>
      <c r="D45" s="398">
        <f>B45*(INDEX('Ex post LI &amp; Eligibility Stats'!$A:$N,MATCH($A45,'Ex post LI &amp; Eligibility Stats'!$A:$A,0),MATCH('Program MW '!C$31,'Ex post LI &amp; Eligibility Stats'!$A$8:$N$8,0))/1000)</f>
        <v>6.3011601064661766</v>
      </c>
      <c r="E45" s="199">
        <v>81915</v>
      </c>
      <c r="F45" s="448">
        <f>E45*(INDEX('Ex ante LI &amp; Eligibility Stats'!$A:$M,MATCH($A45,'Ex ante LI &amp; Eligibility Stats'!$A:$A,0),MATCH('Program MW '!F$31,'Ex ante LI &amp; Eligibility Stats'!$A$8:$M$8,0))/1000)</f>
        <v>3.9408645313684438</v>
      </c>
      <c r="G45" s="508">
        <f>E45*(INDEX('Ex post LI &amp; Eligibility Stats'!$A:$N,MATCH($A45,'Ex post LI &amp; Eligibility Stats'!$A:$A,0),MATCH('Program MW '!F$31,'Ex post LI &amp; Eligibility Stats'!$A$8:$N$8,0))/1000)</f>
        <v>6.5685865375563353</v>
      </c>
      <c r="H45" s="199">
        <v>83070</v>
      </c>
      <c r="I45" s="290">
        <f>H45*(INDEX('Ex ante LI &amp; Eligibility Stats'!$A:$M,MATCH($A45,'Ex ante LI &amp; Eligibility Stats'!$A:$A,0),MATCH('Program MW '!I$31,'Ex ante LI &amp; Eligibility Stats'!$A$8:$M$8,0))/1000)</f>
        <v>4.7771322067835458</v>
      </c>
      <c r="J45" s="398">
        <f>H45*(INDEX('Ex post LI &amp; Eligibility Stats'!$A:$N,MATCH($A45,'Ex post LI &amp; Eligibility Stats'!$A:$A,0),MATCH('Program MW '!I$31,'Ex post LI &amp; Eligibility Stats'!$A$8:$N$8,0))/1000)</f>
        <v>6.6612034874541264</v>
      </c>
      <c r="K45" s="199">
        <v>83069</v>
      </c>
      <c r="L45" s="290">
        <f>K45*(INDEX('Ex ante LI &amp; Eligibility Stats'!$A:$M,MATCH($A45,'Ex ante LI &amp; Eligibility Stats'!$A:$A,0),MATCH('Program MW '!L$31,'Ex ante LI &amp; Eligibility Stats'!$A$8:$M$8,0))/1000)</f>
        <v>3.5290834846548336</v>
      </c>
      <c r="M45" s="398">
        <f>K45*(INDEX('Ex post LI &amp; Eligibility Stats'!$A:$N,MATCH($A45,'Ex post LI &amp; Eligibility Stats'!$A:$A,0),MATCH('Program MW '!L$31,'Ex post LI &amp; Eligibility Stats'!$A$8:$N$8,0))/1000)</f>
        <v>6.6611232996187173</v>
      </c>
      <c r="N45" s="199">
        <v>81299</v>
      </c>
      <c r="O45" s="290">
        <f>N45*(INDEX('Ex ante LI &amp; Eligibility Stats'!$A:$M,MATCH($A45,'Ex ante LI &amp; Eligibility Stats'!$A:$A,0),MATCH('Program MW '!O$31,'Ex ante LI &amp; Eligibility Stats'!$A$8:$M$8,0))/1000)</f>
        <v>0.92664434304244003</v>
      </c>
      <c r="P45" s="398">
        <f>N45*(INDEX('Ex post LI &amp; Eligibility Stats'!$A:$N,MATCH($A45,'Ex post LI &amp; Eligibility Stats'!$A:$A,0),MATCH('Program MW '!O$31,'Ex post LI &amp; Eligibility Stats'!$A$8:$N$8,0))/1000)</f>
        <v>6.5191908309441802</v>
      </c>
      <c r="Q45" s="199">
        <v>83777</v>
      </c>
      <c r="R45" s="290">
        <f>Q45*(INDEX('Ex ante LI &amp; Eligibility Stats'!$A:$M,MATCH($A45,'Ex ante LI &amp; Eligibility Stats'!$A:$A,0),MATCH('Program MW '!R$31,'Ex ante LI &amp; Eligibility Stats'!$A$8:$M$8,0))/1000)</f>
        <v>1.0600072887774723</v>
      </c>
      <c r="S45" s="398">
        <f>Q45*(INDEX('Ex post LI &amp; Eligibility Stats'!$A:$N,MATCH($A45,'Ex post LI &amp; Eligibility Stats'!$A:$A,0),MATCH('Program MW '!R$31,'Ex post LI &amp; Eligibility Stats'!$A$8:$N$8,0))/1000)</f>
        <v>6.7178962870885321</v>
      </c>
      <c r="T45" s="6">
        <v>1200000</v>
      </c>
      <c r="U45" s="14"/>
    </row>
    <row r="46" spans="1:31" s="13" customFormat="1" x14ac:dyDescent="0.2">
      <c r="A46" s="145" t="s">
        <v>151</v>
      </c>
      <c r="B46" s="199">
        <v>16900</v>
      </c>
      <c r="C46" s="290">
        <f>B46*(INDEX('Ex ante LI &amp; Eligibility Stats'!$A:$M,MATCH($A46,'Ex ante LI &amp; Eligibility Stats'!$A:$A,0),MATCH('Program MW '!C$31,'Ex ante LI &amp; Eligibility Stats'!$A$8:$M$8,0))/1000)</f>
        <v>5.2611287214199995</v>
      </c>
      <c r="D46" s="398">
        <f>B46*(INDEX('Ex post LI &amp; Eligibility Stats'!$A:$N,MATCH($A46,'Ex post LI &amp; Eligibility Stats'!$A:$A,0),MATCH('Program MW '!C$31,'Ex post LI &amp; Eligibility Stats'!$A$8:$N$8,0))/1000)</f>
        <v>7.061993951501182</v>
      </c>
      <c r="E46" s="199">
        <v>18115</v>
      </c>
      <c r="F46" s="448">
        <f>E46*(INDEX('Ex ante LI &amp; Eligibility Stats'!$A:$M,MATCH($A46,'Ex ante LI &amp; Eligibility Stats'!$A:$A,0),MATCH('Program MW '!F$31,'Ex ante LI &amp; Eligibility Stats'!$A$8:$M$8,0))/1000)</f>
        <v>7.5263592647630002</v>
      </c>
      <c r="G46" s="508">
        <f>E46*(INDEX('Ex post LI &amp; Eligibility Stats'!$A:$N,MATCH($A46,'Ex post LI &amp; Eligibility Stats'!$A:$A,0),MATCH('Program MW '!F$31,'Ex post LI &amp; Eligibility Stats'!$A$8:$N$8,0))/1000)</f>
        <v>7.5697053509730123</v>
      </c>
      <c r="H46" s="199">
        <v>18437</v>
      </c>
      <c r="I46" s="290">
        <f>H46*(INDEX('Ex ante LI &amp; Eligibility Stats'!$A:$M,MATCH($A46,'Ex ante LI &amp; Eligibility Stats'!$A:$A,0),MATCH('Program MW '!I$31,'Ex ante LI &amp; Eligibility Stats'!$A$8:$M$8,0))/1000)</f>
        <v>8.8363732187912003</v>
      </c>
      <c r="J46" s="398">
        <f>H46*(INDEX('Ex post LI &amp; Eligibility Stats'!$A:$N,MATCH($A46,'Ex post LI &amp; Eligibility Stats'!$A:$A,0),MATCH('Program MW '!I$31,'Ex post LI &amp; Eligibility Stats'!$A$8:$N$8,0))/1000)</f>
        <v>7.7042593185696626</v>
      </c>
      <c r="K46" s="199">
        <v>18664</v>
      </c>
      <c r="L46" s="290">
        <f>K46*(INDEX('Ex ante LI &amp; Eligibility Stats'!$A:$M,MATCH($A46,'Ex ante LI &amp; Eligibility Stats'!$A:$A,0),MATCH('Program MW '!L$31,'Ex ante LI &amp; Eligibility Stats'!$A$8:$M$8,0))/1000)</f>
        <v>6.3498338584703999</v>
      </c>
      <c r="M46" s="398">
        <f>K46*(INDEX('Ex post LI &amp; Eligibility Stats'!$A:$N,MATCH($A46,'Ex post LI &amp; Eligibility Stats'!$A:$A,0),MATCH('Program MW '!L$31,'Ex post LI &amp; Eligibility Stats'!$A$8:$N$8,0))/1000)</f>
        <v>7.7991156870306551</v>
      </c>
      <c r="N46" s="199">
        <v>19070</v>
      </c>
      <c r="O46" s="290">
        <f>N46*(INDEX('Ex ante LI &amp; Eligibility Stats'!$A:$M,MATCH($A46,'Ex ante LI &amp; Eligibility Stats'!$A:$A,0),MATCH('Program MW '!O$31,'Ex ante LI &amp; Eligibility Stats'!$A$8:$M$8,0))/1000)</f>
        <v>0.28171411893800008</v>
      </c>
      <c r="P46" s="398">
        <f>N46*(INDEX('Ex post LI &amp; Eligibility Stats'!$A:$N,MATCH($A46,'Ex post LI &amp; Eligibility Stats'!$A:$A,0),MATCH('Program MW '!O$31,'Ex post LI &amp; Eligibility Stats'!$A$8:$N$8,0))/1000)</f>
        <v>7.9687706896525174</v>
      </c>
      <c r="Q46" s="199">
        <v>19963</v>
      </c>
      <c r="R46" s="290">
        <f>Q46*(INDEX('Ex ante LI &amp; Eligibility Stats'!$A:$M,MATCH($A46,'Ex ante LI &amp; Eligibility Stats'!$A:$A,0),MATCH('Program MW '!R$31,'Ex ante LI &amp; Eligibility Stats'!$A$8:$M$8,0))/1000)</f>
        <v>0</v>
      </c>
      <c r="S46" s="398">
        <f>Q46*(INDEX('Ex post LI &amp; Eligibility Stats'!$A:$N,MATCH($A46,'Ex post LI &amp; Eligibility Stats'!$A:$A,0),MATCH('Program MW '!R$31,'Ex post LI &amp; Eligibility Stats'!$A$8:$N$8,0))/1000)</f>
        <v>8.3419281215276975</v>
      </c>
      <c r="T46" s="6">
        <v>120000</v>
      </c>
      <c r="U46" s="14"/>
    </row>
    <row r="47" spans="1:31" s="13" customFormat="1" x14ac:dyDescent="0.2">
      <c r="A47" s="145" t="s">
        <v>152</v>
      </c>
      <c r="B47" s="199">
        <v>3307</v>
      </c>
      <c r="C47" s="290">
        <f>B47*(INDEX('Ex ante LI &amp; Eligibility Stats'!$A:$M,MATCH($A47,'Ex ante LI &amp; Eligibility Stats'!$A:$A,0),MATCH('Program MW '!C$31,'Ex ante LI &amp; Eligibility Stats'!$A$8:$M$8,0))/1000)</f>
        <v>2.667180356168747</v>
      </c>
      <c r="D47" s="398">
        <f>B47*(INDEX('Ex post LI &amp; Eligibility Stats'!$A:$N,MATCH($A47,'Ex post LI &amp; Eligibility Stats'!$A:$A,0),MATCH('Program MW '!C$31,'Ex post LI &amp; Eligibility Stats'!$A$8:$N$8,0))/1000)</f>
        <v>5.3394283875916724</v>
      </c>
      <c r="E47" s="199">
        <v>3309</v>
      </c>
      <c r="F47" s="448">
        <f>E47*(INDEX('Ex ante LI &amp; Eligibility Stats'!$A:$M,MATCH($A47,'Ex ante LI &amp; Eligibility Stats'!$A:$A,0),MATCH('Program MW '!F$31,'Ex ante LI &amp; Eligibility Stats'!$A$8:$M$8,0))/1000)</f>
        <v>4.2529921155452719</v>
      </c>
      <c r="G47" s="508">
        <f>E47*(INDEX('Ex post LI &amp; Eligibility Stats'!$A:$N,MATCH($A47,'Ex post LI &amp; Eligibility Stats'!$A:$A,0),MATCH('Program MW '!F$31,'Ex post LI &amp; Eligibility Stats'!$A$8:$N$8,0))/1000)</f>
        <v>5.3426575550471256</v>
      </c>
      <c r="H47" s="199">
        <v>3341</v>
      </c>
      <c r="I47" s="290">
        <f>H47*(INDEX('Ex ante LI &amp; Eligibility Stats'!$A:$M,MATCH($A47,'Ex ante LI &amp; Eligibility Stats'!$A:$A,0),MATCH('Program MW '!I$31,'Ex ante LI &amp; Eligibility Stats'!$A$8:$M$8,0))/1000)</f>
        <v>4.2699764190912246</v>
      </c>
      <c r="J47" s="398">
        <f>H47*(INDEX('Ex post LI &amp; Eligibility Stats'!$A:$N,MATCH($A47,'Ex post LI &amp; Eligibility Stats'!$A:$A,0),MATCH('Program MW '!I$31,'Ex post LI &amp; Eligibility Stats'!$A$8:$N$8,0))/1000)</f>
        <v>5.3943242343343742</v>
      </c>
      <c r="K47" s="199">
        <v>3415</v>
      </c>
      <c r="L47" s="290">
        <f>K47*(INDEX('Ex ante LI &amp; Eligibility Stats'!$A:$M,MATCH($A47,'Ex ante LI &amp; Eligibility Stats'!$A:$A,0),MATCH('Program MW '!L$31,'Ex ante LI &amp; Eligibility Stats'!$A$8:$M$8,0))/1000)</f>
        <v>2.3577150379419325</v>
      </c>
      <c r="M47" s="398">
        <f>K47*(INDEX('Ex post LI &amp; Eligibility Stats'!$A:$N,MATCH($A47,'Ex post LI &amp; Eligibility Stats'!$A:$A,0),MATCH('Program MW '!L$31,'Ex post LI &amp; Eligibility Stats'!$A$8:$N$8,0))/1000)</f>
        <v>5.5138034301861385</v>
      </c>
      <c r="N47" s="199">
        <v>3441</v>
      </c>
      <c r="O47" s="290">
        <f>N47*(INDEX('Ex ante LI &amp; Eligibility Stats'!$A:$M,MATCH($A47,'Ex ante LI &amp; Eligibility Stats'!$A:$A,0),MATCH('Program MW '!O$31,'Ex ante LI &amp; Eligibility Stats'!$A$8:$M$8,0))/1000)</f>
        <v>0.77247242406606675</v>
      </c>
      <c r="P47" s="398">
        <f>N47*(INDEX('Ex post LI &amp; Eligibility Stats'!$A:$N,MATCH($A47,'Ex post LI &amp; Eligibility Stats'!$A:$A,0),MATCH('Program MW '!O$31,'Ex post LI &amp; Eligibility Stats'!$A$8:$N$8,0))/1000)</f>
        <v>5.5557826071070284</v>
      </c>
      <c r="Q47" s="199">
        <v>3465</v>
      </c>
      <c r="R47" s="290">
        <f>Q47*(INDEX('Ex ante LI &amp; Eligibility Stats'!$A:$M,MATCH($A47,'Ex ante LI &amp; Eligibility Stats'!$A:$A,0),MATCH('Program MW '!R$31,'Ex ante LI &amp; Eligibility Stats'!$A$8:$M$8,0))/1000)</f>
        <v>0</v>
      </c>
      <c r="S47" s="398">
        <f>Q47*(INDEX('Ex post LI &amp; Eligibility Stats'!$A:$N,MATCH($A47,'Ex post LI &amp; Eligibility Stats'!$A:$A,0),MATCH('Program MW '!R$31,'Ex post LI &amp; Eligibility Stats'!$A$8:$N$8,0))/1000)</f>
        <v>5.594532616572466</v>
      </c>
      <c r="T47" s="6">
        <v>162482</v>
      </c>
      <c r="U47" s="14"/>
    </row>
    <row r="48" spans="1:31" s="13" customFormat="1" x14ac:dyDescent="0.2">
      <c r="A48" s="154" t="s">
        <v>142</v>
      </c>
      <c r="B48" s="193">
        <v>116894</v>
      </c>
      <c r="C48" s="290">
        <f>B48*(INDEX('Ex ante LI &amp; Eligibility Stats'!$A:$M,MATCH($A48,'Ex ante LI &amp; Eligibility Stats'!$A:$A,0),MATCH('Program MW '!C$31,'Ex ante LI &amp; Eligibility Stats'!$A$8:$M$8,0))/1000)</f>
        <v>0</v>
      </c>
      <c r="D48" s="290">
        <f>B48*(INDEX('Ex post LI &amp; Eligibility Stats'!$A:$N,MATCH($A48,'Ex post LI &amp; Eligibility Stats'!$A:$A,0),MATCH('Program MW '!C$31,'Ex post LI &amp; Eligibility Stats'!$A$8:$N$8,0))/1000)</f>
        <v>0</v>
      </c>
      <c r="E48" s="193">
        <v>117089</v>
      </c>
      <c r="F48" s="448">
        <f>E48*(INDEX('Ex ante LI &amp; Eligibility Stats'!$A:$M,MATCH($A48,'Ex ante LI &amp; Eligibility Stats'!$A:$A,0),MATCH('Program MW '!F$31,'Ex ante LI &amp; Eligibility Stats'!$A$8:$M$8,0))/1000)</f>
        <v>0</v>
      </c>
      <c r="G48" s="448">
        <f>E48*(INDEX('Ex post LI &amp; Eligibility Stats'!$A:$N,MATCH($A48,'Ex post LI &amp; Eligibility Stats'!$A:$A,0),MATCH('Program MW '!F$31,'Ex post LI &amp; Eligibility Stats'!$A$8:$N$8,0))/1000)</f>
        <v>0</v>
      </c>
      <c r="H48" s="193">
        <v>117247</v>
      </c>
      <c r="I48" s="290">
        <f>H48*(INDEX('Ex ante LI &amp; Eligibility Stats'!$A:$M,MATCH($A48,'Ex ante LI &amp; Eligibility Stats'!$A:$A,0),MATCH('Program MW '!I$31,'Ex ante LI &amp; Eligibility Stats'!$A$8:$M$8,0))/1000)</f>
        <v>0</v>
      </c>
      <c r="J48" s="398">
        <f>H48*(INDEX('Ex post LI &amp; Eligibility Stats'!$A:$N,MATCH($A48,'Ex post LI &amp; Eligibility Stats'!$A:$A,0),MATCH('Program MW '!I$31,'Ex post LI &amp; Eligibility Stats'!$A$8:$N$8,0))/1000)</f>
        <v>0</v>
      </c>
      <c r="K48" s="199">
        <v>117351</v>
      </c>
      <c r="L48" s="290">
        <f>K48*(INDEX('Ex ante LI &amp; Eligibility Stats'!$A:$M,MATCH($A48,'Ex ante LI &amp; Eligibility Stats'!$A:$A,0),MATCH('Program MW '!L$31,'Ex ante LI &amp; Eligibility Stats'!$A$8:$M$8,0))/1000)</f>
        <v>0</v>
      </c>
      <c r="M48" s="290">
        <f>K48*(INDEX('Ex post LI &amp; Eligibility Stats'!$A:$N,MATCH($A48,'Ex post LI &amp; Eligibility Stats'!$A:$A,0),MATCH('Program MW '!L$31,'Ex post LI &amp; Eligibility Stats'!$A$8:$N$8,0))/1000)</f>
        <v>0</v>
      </c>
      <c r="N48" s="193">
        <v>116571</v>
      </c>
      <c r="O48" s="290">
        <f>N48*(INDEX('Ex ante LI &amp; Eligibility Stats'!$A:$M,MATCH($A48,'Ex ante LI &amp; Eligibility Stats'!$A:$A,0),MATCH('Program MW '!O$31,'Ex ante LI &amp; Eligibility Stats'!$A$8:$M$8,0))/1000)</f>
        <v>0</v>
      </c>
      <c r="P48" s="398">
        <f>N48*(INDEX('Ex post LI &amp; Eligibility Stats'!$A:$N,MATCH($A48,'Ex post LI &amp; Eligibility Stats'!$A:$A,0),MATCH('Program MW '!O$31,'Ex post LI &amp; Eligibility Stats'!$A$8:$N$8,0))/1000)</f>
        <v>0</v>
      </c>
      <c r="Q48" s="199">
        <v>117837</v>
      </c>
      <c r="R48" s="290">
        <f>Q48*(INDEX('Ex ante LI &amp; Eligibility Stats'!$A:$M,MATCH($A48,'Ex ante LI &amp; Eligibility Stats'!$A:$A,0),MATCH('Program MW '!R$31,'Ex ante LI &amp; Eligibility Stats'!$A$8:$M$8,0))/1000)</f>
        <v>0</v>
      </c>
      <c r="S48" s="398">
        <f>Q48*(INDEX('Ex post LI &amp; Eligibility Stats'!$A:$N,MATCH($A48,'Ex post LI &amp; Eligibility Stats'!$A:$A,0),MATCH('Program MW '!R$31,'Ex post LI &amp; Eligibility Stats'!$A$8:$N$8,0))/1000)</f>
        <v>0</v>
      </c>
      <c r="T48" s="6"/>
      <c r="U48" s="14"/>
    </row>
    <row r="49" spans="1:26" s="13" customFormat="1" x14ac:dyDescent="0.2">
      <c r="A49" s="92" t="s">
        <v>197</v>
      </c>
      <c r="B49" s="193">
        <v>4878</v>
      </c>
      <c r="C49" s="290">
        <f>B49*(INDEX('Ex ante LI &amp; Eligibility Stats'!$A:$M,MATCH($A49,'Ex ante LI &amp; Eligibility Stats'!$A:$A,0),MATCH('Program MW '!C$31,'Ex ante LI &amp; Eligibility Stats'!$A$8:$M$8,0))/1000)</f>
        <v>0.82037303716319998</v>
      </c>
      <c r="D49" s="290">
        <f>B49*(INDEX('Ex post LI &amp; Eligibility Stats'!$A:$N,MATCH($A49,'Ex post LI &amp; Eligibility Stats'!$A:$A,0),MATCH('Program MW '!C$31,'Ex post LI &amp; Eligibility Stats'!$A$8:$N$8,0))/1000)</f>
        <v>0.83201332325935362</v>
      </c>
      <c r="E49" s="193">
        <v>5106</v>
      </c>
      <c r="F49" s="448">
        <f>E49*(INDEX('Ex ante LI &amp; Eligibility Stats'!$A:$M,MATCH($A49,'Ex ante LI &amp; Eligibility Stats'!$A:$A,0),MATCH('Program MW '!F$31,'Ex ante LI &amp; Eligibility Stats'!$A$8:$M$8,0))/1000)</f>
        <v>0.9339085796879999</v>
      </c>
      <c r="G49" s="448">
        <f>E49*(INDEX('Ex post LI &amp; Eligibility Stats'!$A:$N,MATCH($A49,'Ex post LI &amp; Eligibility Stats'!$A:$A,0),MATCH('Program MW '!F$31,'Ex post LI &amp; Eligibility Stats'!$A$8:$N$8,0))/1000)</f>
        <v>0.87090201487541197</v>
      </c>
      <c r="H49" s="193">
        <v>5289</v>
      </c>
      <c r="I49" s="290">
        <f>H49*(INDEX('Ex ante LI &amp; Eligibility Stats'!$A:$M,MATCH($A49,'Ex ante LI &amp; Eligibility Stats'!$A:$A,0),MATCH('Program MW '!I$31,'Ex ante LI &amp; Eligibility Stats'!$A$8:$M$8,0))/1000)</f>
        <v>0.92275979858279999</v>
      </c>
      <c r="J49" s="398">
        <f>H49*(INDEX('Ex post LI &amp; Eligibility Stats'!$A:$N,MATCH($A49,'Ex post LI &amp; Eligibility Stats'!$A:$A,0),MATCH('Program MW '!I$31,'Ex post LI &amp; Eligibility Stats'!$A$8:$N$8,0))/1000)</f>
        <v>0.90211530683040619</v>
      </c>
      <c r="K49" s="199">
        <v>5551</v>
      </c>
      <c r="L49" s="290">
        <f>K49*(INDEX('Ex ante LI &amp; Eligibility Stats'!$A:$M,MATCH($A49,'Ex ante LI &amp; Eligibility Stats'!$A:$A,0),MATCH('Program MW '!L$31,'Ex ante LI &amp; Eligibility Stats'!$A$8:$M$8,0))/1000)</f>
        <v>0.75793431602979999</v>
      </c>
      <c r="M49" s="290">
        <f>K49*(INDEX('Ex post LI &amp; Eligibility Stats'!$A:$N,MATCH($A49,'Ex post LI &amp; Eligibility Stats'!$A:$A,0),MATCH('Program MW '!L$31,'Ex post LI &amp; Eligibility Stats'!$A$8:$N$8,0))/1000)</f>
        <v>0.94680318930149077</v>
      </c>
      <c r="N49" s="193">
        <v>5187</v>
      </c>
      <c r="O49" s="290">
        <f>N49*(INDEX('Ex ante LI &amp; Eligibility Stats'!$A:$M,MATCH($A49,'Ex ante LI &amp; Eligibility Stats'!$A:$A,0),MATCH('Program MW '!O$31,'Ex ante LI &amp; Eligibility Stats'!$A$8:$M$8,0))/1000)</f>
        <v>0.39754161829199991</v>
      </c>
      <c r="P49" s="398">
        <f>N49*(INDEX('Ex post LI &amp; Eligibility Stats'!$A:$N,MATCH($A49,'Ex post LI &amp; Eligibility Stats'!$A:$A,0),MATCH('Program MW '!O$31,'Ex post LI &amp; Eligibility Stats'!$A$8:$N$8,0))/1000)</f>
        <v>0.8847177342653274</v>
      </c>
      <c r="Q49" s="199">
        <v>5843</v>
      </c>
      <c r="R49" s="290">
        <f>Q49*(INDEX('Ex ante LI &amp; Eligibility Stats'!$A:$M,MATCH($A49,'Ex ante LI &amp; Eligibility Stats'!$A:$A,0),MATCH('Program MW '!R$31,'Ex ante LI &amp; Eligibility Stats'!$A$8:$M$8,0))/1000)</f>
        <v>0.56384195318120001</v>
      </c>
      <c r="S49" s="398">
        <f>Q49*(INDEX('Ex post LI &amp; Eligibility Stats'!$A:$N,MATCH($A49,'Ex post LI &amp; Eligibility Stats'!$A:$A,0),MATCH('Program MW '!R$31,'Ex post LI &amp; Eligibility Stats'!$A$8:$N$8,0))/1000)</f>
        <v>0.99660800487995149</v>
      </c>
      <c r="T49" s="6"/>
      <c r="U49" s="14"/>
    </row>
    <row r="50" spans="1:26" s="13" customFormat="1" ht="13.5" thickBot="1" x14ac:dyDescent="0.25">
      <c r="A50" s="154" t="s">
        <v>75</v>
      </c>
      <c r="B50" s="193">
        <v>1</v>
      </c>
      <c r="C50" s="290">
        <f>B50*(INDEX('Ex ante LI &amp; Eligibility Stats'!$A:$M,MATCH($A50,'Ex ante LI &amp; Eligibility Stats'!$A:$A,0),MATCH('Program MW '!C$31,'Ex ante LI &amp; Eligibility Stats'!$A$8:$M$8,0))/1000)</f>
        <v>0.55129634000000005</v>
      </c>
      <c r="D50" s="290">
        <f>B50*(INDEX('Ex post LI &amp; Eligibility Stats'!$A:$N,MATCH($A50,'Ex post LI &amp; Eligibility Stats'!$A:$A,0),MATCH('Program MW '!C$31,'Ex post LI &amp; Eligibility Stats'!$A$8:$N$8,0))/1000)</f>
        <v>0.24653218400000007</v>
      </c>
      <c r="E50" s="193">
        <v>1</v>
      </c>
      <c r="F50" s="448">
        <f>E50*(INDEX('Ex ante LI &amp; Eligibility Stats'!$A:$M,MATCH($A50,'Ex ante LI &amp; Eligibility Stats'!$A:$A,0),MATCH('Program MW '!F$31,'Ex ante LI &amp; Eligibility Stats'!$A$8:$M$8,0))/1000)</f>
        <v>0.60178516000000004</v>
      </c>
      <c r="G50" s="448">
        <f>E50*(INDEX('Ex post LI &amp; Eligibility Stats'!$A:$N,MATCH($A50,'Ex post LI &amp; Eligibility Stats'!$A:$A,0),MATCH('Program MW '!F$31,'Ex post LI &amp; Eligibility Stats'!$A$8:$N$8,0))/1000)</f>
        <v>0.24653218400000007</v>
      </c>
      <c r="H50" s="193">
        <v>1</v>
      </c>
      <c r="I50" s="290">
        <f>H50*(INDEX('Ex ante LI &amp; Eligibility Stats'!$A:$M,MATCH($A50,'Ex ante LI &amp; Eligibility Stats'!$A:$A,0),MATCH('Program MW '!I$31,'Ex ante LI &amp; Eligibility Stats'!$A$8:$M$8,0))/1000)</f>
        <v>0.57753410000000005</v>
      </c>
      <c r="J50" s="290">
        <f>H50*(INDEX('Ex post LI &amp; Eligibility Stats'!$A:$N,MATCH($A50,'Ex post LI &amp; Eligibility Stats'!$A:$A,0),MATCH('Program MW '!I$31,'Ex post LI &amp; Eligibility Stats'!$A$8:$N$8,0))/1000)</f>
        <v>0.24653218400000007</v>
      </c>
      <c r="K50" s="193">
        <v>1</v>
      </c>
      <c r="L50" s="290">
        <f>K50*(INDEX('Ex ante LI &amp; Eligibility Stats'!$A:$M,MATCH($A50,'Ex ante LI &amp; Eligibility Stats'!$A:$A,0),MATCH('Program MW '!L$31,'Ex ante LI &amp; Eligibility Stats'!$A$8:$M$8,0))/1000)</f>
        <v>0.6092408800000001</v>
      </c>
      <c r="M50" s="290">
        <f>K50*(INDEX('Ex post LI &amp; Eligibility Stats'!$A:$N,MATCH($A50,'Ex post LI &amp; Eligibility Stats'!$A:$A,0),MATCH('Program MW '!L$31,'Ex post LI &amp; Eligibility Stats'!$A$8:$N$8,0))/1000)</f>
        <v>0.24653218400000007</v>
      </c>
      <c r="N50" s="193">
        <v>2</v>
      </c>
      <c r="O50" s="290">
        <f>N50*(INDEX('Ex ante LI &amp; Eligibility Stats'!$A:$M,MATCH($A50,'Ex ante LI &amp; Eligibility Stats'!$A:$A,0),MATCH('Program MW '!O$31,'Ex ante LI &amp; Eligibility Stats'!$A$8:$M$8,0))/1000)</f>
        <v>0</v>
      </c>
      <c r="P50" s="398">
        <f>N50*(INDEX('Ex post LI &amp; Eligibility Stats'!$A:$N,MATCH($A50,'Ex post LI &amp; Eligibility Stats'!$A:$A,0),MATCH('Program MW '!O$31,'Ex post LI &amp; Eligibility Stats'!$A$8:$N$8,0))/1000)</f>
        <v>0.49306436800000014</v>
      </c>
      <c r="Q50" s="199">
        <v>2</v>
      </c>
      <c r="R50" s="290">
        <f>Q50*(INDEX('Ex ante LI &amp; Eligibility Stats'!$A:$M,MATCH($A50,'Ex ante LI &amp; Eligibility Stats'!$A:$A,0),MATCH('Program MW '!R$31,'Ex ante LI &amp; Eligibility Stats'!$A$8:$M$8,0))/1000)</f>
        <v>0</v>
      </c>
      <c r="S50" s="399">
        <f>Q50*(INDEX('Ex post LI &amp; Eligibility Stats'!$A:$N,MATCH($A50,'Ex post LI &amp; Eligibility Stats'!$A:$A,0),MATCH('Program MW '!R$31,'Ex post LI &amp; Eligibility Stats'!$A$8:$N$8,0))/1000)</f>
        <v>0.49306436800000014</v>
      </c>
      <c r="T50" s="11"/>
      <c r="U50" s="14"/>
    </row>
    <row r="51" spans="1:26" ht="14.25" thickTop="1" thickBot="1" x14ac:dyDescent="0.25">
      <c r="A51" s="311" t="s">
        <v>31</v>
      </c>
      <c r="B51" s="3">
        <f t="shared" ref="B51:S51" si="5">SUM(B37:B50)</f>
        <v>254128</v>
      </c>
      <c r="C51" s="478">
        <f t="shared" si="5"/>
        <v>34.199320007458169</v>
      </c>
      <c r="D51" s="480">
        <f t="shared" si="5"/>
        <v>37.229092608880542</v>
      </c>
      <c r="E51" s="3">
        <f t="shared" si="5"/>
        <v>259200</v>
      </c>
      <c r="F51" s="509">
        <f t="shared" si="5"/>
        <v>45.549950719206947</v>
      </c>
      <c r="G51" s="510">
        <f t="shared" si="5"/>
        <v>37.978452060666086</v>
      </c>
      <c r="H51" s="3">
        <f t="shared" si="5"/>
        <v>261086</v>
      </c>
      <c r="I51" s="478">
        <f t="shared" si="5"/>
        <v>45.987891822655698</v>
      </c>
      <c r="J51" s="480">
        <f t="shared" si="5"/>
        <v>38.380049151104942</v>
      </c>
      <c r="K51" s="3">
        <f t="shared" si="5"/>
        <v>261738</v>
      </c>
      <c r="L51" s="478">
        <f t="shared" si="5"/>
        <v>34.732850481828621</v>
      </c>
      <c r="M51" s="480">
        <f t="shared" si="5"/>
        <v>38.541326877365542</v>
      </c>
      <c r="N51" s="3">
        <f t="shared" si="5"/>
        <v>258531</v>
      </c>
      <c r="O51" s="478">
        <f t="shared" si="5"/>
        <v>3.7558705788894331</v>
      </c>
      <c r="P51" s="480">
        <f t="shared" si="5"/>
        <v>31.800116445456108</v>
      </c>
      <c r="Q51" s="3">
        <f t="shared" si="5"/>
        <v>263823</v>
      </c>
      <c r="R51" s="478">
        <f t="shared" si="5"/>
        <v>3.5745137306140009</v>
      </c>
      <c r="S51" s="480">
        <f t="shared" si="5"/>
        <v>32.513295026917937</v>
      </c>
      <c r="T51" s="12"/>
      <c r="U51" s="16"/>
    </row>
    <row r="52" spans="1:26" ht="14.25" thickTop="1" thickBot="1" x14ac:dyDescent="0.25">
      <c r="A52" s="321" t="s">
        <v>23</v>
      </c>
      <c r="B52" s="2">
        <f t="shared" ref="B52:S52" si="6">+B35+B51</f>
        <v>254134</v>
      </c>
      <c r="C52" s="479">
        <f t="shared" si="6"/>
        <v>34.92569993945817</v>
      </c>
      <c r="D52" s="481">
        <f t="shared" si="6"/>
        <v>38.555184558880541</v>
      </c>
      <c r="E52" s="2">
        <f t="shared" si="6"/>
        <v>259206</v>
      </c>
      <c r="F52" s="511">
        <f t="shared" si="6"/>
        <v>46.232511439206945</v>
      </c>
      <c r="G52" s="512">
        <f t="shared" si="6"/>
        <v>39.304544010666085</v>
      </c>
      <c r="H52" s="2">
        <f t="shared" si="6"/>
        <v>261092</v>
      </c>
      <c r="I52" s="479">
        <f t="shared" si="6"/>
        <v>46.7487993306557</v>
      </c>
      <c r="J52" s="481">
        <f t="shared" si="6"/>
        <v>39.70614110110494</v>
      </c>
      <c r="K52" s="2">
        <f t="shared" si="6"/>
        <v>261744</v>
      </c>
      <c r="L52" s="479">
        <f t="shared" si="6"/>
        <v>35.479266561828624</v>
      </c>
      <c r="M52" s="481">
        <f t="shared" si="6"/>
        <v>39.86741882736554</v>
      </c>
      <c r="N52" s="2">
        <f t="shared" si="6"/>
        <v>258537</v>
      </c>
      <c r="O52" s="479">
        <f t="shared" si="6"/>
        <v>3.8757831828894331</v>
      </c>
      <c r="P52" s="481">
        <f t="shared" si="6"/>
        <v>33.126208395456111</v>
      </c>
      <c r="Q52" s="146">
        <f t="shared" si="6"/>
        <v>263829</v>
      </c>
      <c r="R52" s="479">
        <f t="shared" si="6"/>
        <v>3.678312002614001</v>
      </c>
      <c r="S52" s="481">
        <f t="shared" si="6"/>
        <v>33.839386976917936</v>
      </c>
      <c r="T52" s="17"/>
      <c r="U52" s="8"/>
      <c r="V52" s="17"/>
      <c r="W52" s="17"/>
      <c r="X52" s="10"/>
      <c r="Y52" s="18"/>
      <c r="Z52" s="18"/>
    </row>
    <row r="53" spans="1:26" ht="13.5" thickTop="1" x14ac:dyDescent="0.2">
      <c r="A53" s="322"/>
      <c r="B53" s="17"/>
      <c r="C53" s="17"/>
      <c r="D53" s="8"/>
      <c r="E53" s="17"/>
      <c r="F53" s="17"/>
      <c r="G53" s="17"/>
      <c r="H53" s="8"/>
      <c r="I53" s="17"/>
      <c r="J53" s="17"/>
      <c r="K53" s="17"/>
      <c r="L53" s="17"/>
      <c r="M53" s="8"/>
      <c r="N53" s="17"/>
      <c r="O53" s="17"/>
      <c r="P53" s="17"/>
      <c r="Q53" s="8"/>
      <c r="R53" s="17"/>
      <c r="S53" s="17"/>
      <c r="T53" s="17"/>
      <c r="U53" s="8"/>
      <c r="V53" s="8"/>
      <c r="W53" s="17"/>
      <c r="X53" s="10"/>
      <c r="Y53" s="10"/>
      <c r="Z53" s="18"/>
    </row>
    <row r="54" spans="1:26" ht="12.75" customHeight="1" x14ac:dyDescent="0.25">
      <c r="A54" s="461" t="s">
        <v>24</v>
      </c>
      <c r="B54" s="329"/>
      <c r="C54" s="329"/>
      <c r="D54" s="329"/>
      <c r="E54" s="329"/>
      <c r="F54" s="330"/>
      <c r="G54" s="329"/>
      <c r="H54" s="330"/>
      <c r="I54" s="329"/>
      <c r="J54" s="329"/>
      <c r="K54" s="329"/>
      <c r="L54" s="329"/>
      <c r="M54" s="329"/>
      <c r="N54" s="329"/>
      <c r="O54" s="329"/>
      <c r="P54" s="331"/>
      <c r="Q54" s="329"/>
      <c r="R54" s="329"/>
      <c r="S54" s="329"/>
      <c r="T54" s="19"/>
      <c r="U54" s="19"/>
      <c r="V54" s="19"/>
      <c r="W54" s="19"/>
      <c r="X54" s="19"/>
      <c r="Y54" s="19"/>
      <c r="Z54" s="19"/>
    </row>
    <row r="55" spans="1:26" x14ac:dyDescent="0.2">
      <c r="A55" s="656" t="s">
        <v>208</v>
      </c>
      <c r="B55" s="657"/>
      <c r="C55" s="657"/>
      <c r="D55" s="657"/>
      <c r="E55" s="657"/>
      <c r="F55" s="657"/>
      <c r="G55" s="657"/>
      <c r="H55" s="657"/>
      <c r="I55" s="657"/>
      <c r="J55" s="657"/>
      <c r="K55" s="657"/>
      <c r="L55" s="657"/>
      <c r="M55" s="657"/>
      <c r="N55" s="657"/>
      <c r="O55" s="332"/>
      <c r="P55" s="332"/>
      <c r="Q55" s="332"/>
      <c r="R55" s="332"/>
      <c r="S55" s="332"/>
      <c r="T55" s="249"/>
      <c r="U55" s="249"/>
      <c r="V55" s="249"/>
      <c r="W55" s="249"/>
      <c r="X55" s="249"/>
      <c r="Y55" s="249"/>
      <c r="Z55" s="249"/>
    </row>
    <row r="56" spans="1:26" x14ac:dyDescent="0.2">
      <c r="A56" s="464" t="s">
        <v>204</v>
      </c>
      <c r="B56" s="248"/>
      <c r="C56" s="248"/>
      <c r="D56" s="248"/>
      <c r="E56" s="248"/>
      <c r="F56" s="248"/>
      <c r="G56" s="248"/>
      <c r="H56" s="248"/>
      <c r="I56" s="248"/>
      <c r="J56" s="248"/>
      <c r="K56" s="248"/>
      <c r="L56" s="248"/>
      <c r="M56" s="248"/>
      <c r="N56" s="248"/>
      <c r="O56" s="248"/>
      <c r="P56" s="248"/>
      <c r="Q56" s="248"/>
      <c r="R56" s="248"/>
      <c r="S56" s="248"/>
    </row>
    <row r="57" spans="1:26" ht="14.65" customHeight="1" x14ac:dyDescent="0.2">
      <c r="A57" s="465" t="s">
        <v>172</v>
      </c>
      <c r="B57" s="249"/>
      <c r="C57" s="249"/>
      <c r="D57" s="249"/>
      <c r="E57" s="249"/>
      <c r="F57" s="249"/>
      <c r="G57" s="249"/>
      <c r="H57" s="249"/>
      <c r="I57" s="249"/>
      <c r="J57" s="249"/>
      <c r="K57" s="249"/>
      <c r="L57" s="249"/>
      <c r="M57" s="249"/>
      <c r="N57" s="249"/>
    </row>
    <row r="58" spans="1:26" s="344" customFormat="1" x14ac:dyDescent="0.2">
      <c r="A58" s="466" t="s">
        <v>212</v>
      </c>
      <c r="B58" s="348"/>
      <c r="C58" s="348"/>
      <c r="D58" s="348"/>
      <c r="E58" s="348"/>
      <c r="F58" s="249"/>
      <c r="G58" s="249"/>
      <c r="H58" s="249"/>
      <c r="I58" s="249"/>
      <c r="J58" s="249"/>
      <c r="K58" s="249"/>
      <c r="L58" s="249"/>
      <c r="M58" s="249"/>
      <c r="N58" s="249"/>
    </row>
    <row r="59" spans="1:26" s="425" customFormat="1" x14ac:dyDescent="0.2">
      <c r="A59" s="466"/>
      <c r="B59" s="348"/>
      <c r="C59" s="348"/>
      <c r="D59" s="348"/>
      <c r="E59" s="348"/>
      <c r="F59" s="249"/>
      <c r="G59" s="249"/>
      <c r="H59" s="249"/>
      <c r="I59" s="249"/>
      <c r="J59" s="249"/>
      <c r="K59" s="249"/>
      <c r="L59" s="249"/>
      <c r="M59" s="249"/>
      <c r="N59" s="249"/>
    </row>
    <row r="60" spans="1:26" s="259" customFormat="1" ht="14.25" x14ac:dyDescent="0.2">
      <c r="A60" s="334" t="s">
        <v>319</v>
      </c>
    </row>
    <row r="61" spans="1:26" s="259" customFormat="1" x14ac:dyDescent="0.2">
      <c r="A61" s="334" t="s">
        <v>320</v>
      </c>
    </row>
    <row r="62" spans="1:26" s="425" customFormat="1" x14ac:dyDescent="0.2">
      <c r="A62" s="334"/>
      <c r="B62" s="259"/>
      <c r="C62" s="259"/>
      <c r="D62" s="259"/>
      <c r="E62" s="259"/>
      <c r="F62" s="259"/>
      <c r="G62" s="259"/>
      <c r="H62" s="259"/>
      <c r="I62" s="259"/>
    </row>
    <row r="63" spans="1:26" s="259" customFormat="1" ht="14.25" x14ac:dyDescent="0.2">
      <c r="A63" s="334" t="s">
        <v>363</v>
      </c>
    </row>
    <row r="64" spans="1:26" s="259" customFormat="1" x14ac:dyDescent="0.2">
      <c r="A64" s="334"/>
    </row>
    <row r="65" spans="1:1" s="259" customFormat="1" ht="14.25" x14ac:dyDescent="0.2">
      <c r="A65" s="334" t="s">
        <v>240</v>
      </c>
    </row>
    <row r="66" spans="1:1" s="425" customFormat="1" x14ac:dyDescent="0.2">
      <c r="A66" s="334"/>
    </row>
    <row r="67" spans="1:1" ht="15" x14ac:dyDescent="0.2">
      <c r="A67" s="426" t="s">
        <v>239</v>
      </c>
    </row>
  </sheetData>
  <mergeCells count="1">
    <mergeCell ref="A55:N55"/>
  </mergeCells>
  <phoneticPr fontId="0" type="noConversion"/>
  <printOptions horizontalCentered="1"/>
  <pageMargins left="0" right="0" top="0.55000000000000004" bottom="0.17" header="0.3" footer="0.15"/>
  <pageSetup paperSize="17" scale="82" orientation="landscape" cellComments="atEnd" r:id="rId1"/>
  <headerFooter alignWithMargins="0">
    <oddHeader xml:space="preserve">&amp;C&amp;"Arial,Bold"
</oddHeader>
    <oddFooter>&amp;Rpage 1 of 12
&amp;A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G79"/>
  <sheetViews>
    <sheetView topLeftCell="A36" zoomScaleNormal="100" zoomScaleSheetLayoutView="90" workbookViewId="0">
      <selection activeCell="D67" sqref="D67"/>
    </sheetView>
  </sheetViews>
  <sheetFormatPr defaultColWidth="9.140625" defaultRowHeight="14.25" customHeight="1" x14ac:dyDescent="0.2"/>
  <cols>
    <col min="1" max="1" width="38.7109375" style="452" customWidth="1"/>
    <col min="2" max="2" width="30" style="453" customWidth="1"/>
    <col min="3" max="3" width="15.7109375" style="460" customWidth="1"/>
    <col min="4" max="4" width="24.28515625" style="452" bestFit="1" customWidth="1"/>
    <col min="5" max="5" width="15.85546875" style="452" customWidth="1"/>
    <col min="6" max="6" width="22" style="452" customWidth="1"/>
    <col min="7" max="7" width="37" style="452" customWidth="1"/>
    <col min="8" max="16384" width="9.140625" style="455"/>
  </cols>
  <sheetData>
    <row r="2" spans="1:7" ht="14.25" customHeight="1" x14ac:dyDescent="0.2">
      <c r="C2" s="454" t="s">
        <v>211</v>
      </c>
    </row>
    <row r="3" spans="1:7" ht="14.25" customHeight="1" x14ac:dyDescent="0.2">
      <c r="C3" s="454" t="s">
        <v>181</v>
      </c>
    </row>
    <row r="4" spans="1:7" ht="14.25" customHeight="1" x14ac:dyDescent="0.2">
      <c r="C4" s="451" t="str">
        <f>'Program MW '!H3</f>
        <v>December 2017</v>
      </c>
    </row>
    <row r="5" spans="1:7" ht="14.25" customHeight="1" x14ac:dyDescent="0.2">
      <c r="C5" s="454"/>
    </row>
    <row r="7" spans="1:7" ht="14.65" customHeight="1" x14ac:dyDescent="0.25">
      <c r="A7" s="682" t="s">
        <v>49</v>
      </c>
      <c r="B7" s="683"/>
      <c r="C7" s="683"/>
      <c r="D7" s="683"/>
      <c r="E7" s="683"/>
      <c r="F7" s="683"/>
      <c r="G7" s="684"/>
    </row>
    <row r="8" spans="1:7" ht="30" customHeight="1" x14ac:dyDescent="0.2">
      <c r="A8" s="456" t="s">
        <v>47</v>
      </c>
      <c r="B8" s="456" t="s">
        <v>30</v>
      </c>
      <c r="C8" s="457" t="s">
        <v>19</v>
      </c>
      <c r="D8" s="456" t="s">
        <v>193</v>
      </c>
      <c r="E8" s="458" t="s">
        <v>253</v>
      </c>
      <c r="F8" s="458" t="s">
        <v>407</v>
      </c>
      <c r="G8" s="458" t="s">
        <v>252</v>
      </c>
    </row>
    <row r="9" spans="1:7" ht="14.25" customHeight="1" x14ac:dyDescent="0.2">
      <c r="A9" s="578" t="s">
        <v>261</v>
      </c>
      <c r="B9" s="572" t="s">
        <v>241</v>
      </c>
      <c r="C9" s="560">
        <v>42906</v>
      </c>
      <c r="D9" s="562" t="s">
        <v>244</v>
      </c>
      <c r="E9" s="573">
        <v>0</v>
      </c>
      <c r="F9" s="561" t="s">
        <v>245</v>
      </c>
      <c r="G9" s="574">
        <v>4</v>
      </c>
    </row>
    <row r="10" spans="1:7" ht="14.25" customHeight="1" x14ac:dyDescent="0.2">
      <c r="A10" s="578" t="s">
        <v>261</v>
      </c>
      <c r="B10" s="572" t="s">
        <v>242</v>
      </c>
      <c r="C10" s="560">
        <v>42907</v>
      </c>
      <c r="D10" s="562" t="s">
        <v>244</v>
      </c>
      <c r="E10" s="573">
        <v>0</v>
      </c>
      <c r="F10" s="561" t="s">
        <v>245</v>
      </c>
      <c r="G10" s="575">
        <v>8</v>
      </c>
    </row>
    <row r="11" spans="1:7" ht="14.25" customHeight="1" x14ac:dyDescent="0.2">
      <c r="A11" s="578" t="s">
        <v>261</v>
      </c>
      <c r="B11" s="572" t="s">
        <v>243</v>
      </c>
      <c r="C11" s="560">
        <v>42908</v>
      </c>
      <c r="D11" s="562" t="s">
        <v>244</v>
      </c>
      <c r="E11" s="573">
        <v>0</v>
      </c>
      <c r="F11" s="561" t="s">
        <v>245</v>
      </c>
      <c r="G11" s="574">
        <v>12</v>
      </c>
    </row>
    <row r="12" spans="1:7" ht="14.25" customHeight="1" x14ac:dyDescent="0.2">
      <c r="A12" s="578" t="s">
        <v>261</v>
      </c>
      <c r="B12" s="572" t="s">
        <v>263</v>
      </c>
      <c r="C12" s="560">
        <v>42923</v>
      </c>
      <c r="D12" s="562" t="s">
        <v>244</v>
      </c>
      <c r="E12" s="573">
        <v>0.11</v>
      </c>
      <c r="F12" s="561" t="s">
        <v>245</v>
      </c>
      <c r="G12" s="574">
        <v>16</v>
      </c>
    </row>
    <row r="13" spans="1:7" ht="14.25" customHeight="1" x14ac:dyDescent="0.2">
      <c r="A13" s="578" t="s">
        <v>261</v>
      </c>
      <c r="B13" s="572" t="s">
        <v>266</v>
      </c>
      <c r="C13" s="560" t="s">
        <v>264</v>
      </c>
      <c r="D13" s="562" t="s">
        <v>244</v>
      </c>
      <c r="E13" s="573">
        <v>0.26187818874866708</v>
      </c>
      <c r="F13" s="561" t="s">
        <v>245</v>
      </c>
      <c r="G13" s="574">
        <v>20</v>
      </c>
    </row>
    <row r="14" spans="1:7" ht="14.25" customHeight="1" x14ac:dyDescent="0.2">
      <c r="A14" s="578" t="s">
        <v>261</v>
      </c>
      <c r="B14" s="572" t="s">
        <v>268</v>
      </c>
      <c r="C14" s="560" t="s">
        <v>265</v>
      </c>
      <c r="D14" s="562" t="s">
        <v>244</v>
      </c>
      <c r="E14" s="573">
        <v>1.0134388449267289</v>
      </c>
      <c r="F14" s="561" t="s">
        <v>245</v>
      </c>
      <c r="G14" s="574">
        <v>24</v>
      </c>
    </row>
    <row r="15" spans="1:7" ht="14.25" customHeight="1" x14ac:dyDescent="0.2">
      <c r="A15" s="578" t="s">
        <v>261</v>
      </c>
      <c r="B15" s="572" t="s">
        <v>271</v>
      </c>
      <c r="C15" s="560">
        <v>42950</v>
      </c>
      <c r="D15" s="562" t="s">
        <v>244</v>
      </c>
      <c r="E15" s="573">
        <v>0</v>
      </c>
      <c r="F15" s="561" t="s">
        <v>245</v>
      </c>
      <c r="G15" s="574">
        <v>28</v>
      </c>
    </row>
    <row r="16" spans="1:7" ht="14.25" customHeight="1" x14ac:dyDescent="0.2">
      <c r="A16" s="578" t="s">
        <v>261</v>
      </c>
      <c r="B16" s="572" t="s">
        <v>275</v>
      </c>
      <c r="C16" s="560" t="s">
        <v>267</v>
      </c>
      <c r="D16" s="562" t="s">
        <v>244</v>
      </c>
      <c r="E16" s="573">
        <v>1.0574115200224301</v>
      </c>
      <c r="F16" s="561" t="s">
        <v>245</v>
      </c>
      <c r="G16" s="574">
        <v>32</v>
      </c>
    </row>
    <row r="17" spans="1:7" ht="14.25" customHeight="1" x14ac:dyDescent="0.2">
      <c r="A17" s="578" t="s">
        <v>261</v>
      </c>
      <c r="B17" s="572" t="s">
        <v>276</v>
      </c>
      <c r="C17" s="560" t="s">
        <v>269</v>
      </c>
      <c r="D17" s="562" t="s">
        <v>244</v>
      </c>
      <c r="E17" s="573">
        <v>0.9212576558097284</v>
      </c>
      <c r="F17" s="561" t="s">
        <v>245</v>
      </c>
      <c r="G17" s="574">
        <v>36</v>
      </c>
    </row>
    <row r="18" spans="1:7" ht="14.25" customHeight="1" x14ac:dyDescent="0.2">
      <c r="A18" s="578" t="s">
        <v>261</v>
      </c>
      <c r="B18" s="572" t="s">
        <v>279</v>
      </c>
      <c r="C18" s="560" t="s">
        <v>270</v>
      </c>
      <c r="D18" s="562" t="s">
        <v>244</v>
      </c>
      <c r="E18" s="573">
        <v>1.3194424981351376</v>
      </c>
      <c r="F18" s="561" t="s">
        <v>245</v>
      </c>
      <c r="G18" s="574">
        <v>40</v>
      </c>
    </row>
    <row r="19" spans="1:7" ht="14.25" customHeight="1" x14ac:dyDescent="0.2">
      <c r="A19" s="578" t="s">
        <v>261</v>
      </c>
      <c r="B19" s="572" t="s">
        <v>282</v>
      </c>
      <c r="C19" s="560" t="s">
        <v>272</v>
      </c>
      <c r="D19" s="562" t="s">
        <v>244</v>
      </c>
      <c r="E19" s="573">
        <v>0.76094533132728293</v>
      </c>
      <c r="F19" s="561" t="s">
        <v>245</v>
      </c>
      <c r="G19" s="574">
        <v>44</v>
      </c>
    </row>
    <row r="20" spans="1:7" ht="14.25" customHeight="1" x14ac:dyDescent="0.2">
      <c r="A20" s="578" t="s">
        <v>261</v>
      </c>
      <c r="B20" s="572" t="s">
        <v>286</v>
      </c>
      <c r="C20" s="560" t="s">
        <v>273</v>
      </c>
      <c r="D20" s="562" t="s">
        <v>244</v>
      </c>
      <c r="E20" s="573">
        <v>0.73762444519884829</v>
      </c>
      <c r="F20" s="561" t="s">
        <v>245</v>
      </c>
      <c r="G20" s="574">
        <v>48</v>
      </c>
    </row>
    <row r="21" spans="1:7" ht="14.25" customHeight="1" x14ac:dyDescent="0.2">
      <c r="A21" s="578" t="s">
        <v>274</v>
      </c>
      <c r="B21" s="572" t="s">
        <v>288</v>
      </c>
      <c r="C21" s="560" t="s">
        <v>264</v>
      </c>
      <c r="D21" s="562" t="s">
        <v>244</v>
      </c>
      <c r="E21" s="573">
        <v>3.0278581253229055</v>
      </c>
      <c r="F21" s="561" t="s">
        <v>245</v>
      </c>
      <c r="G21" s="574">
        <v>4</v>
      </c>
    </row>
    <row r="22" spans="1:7" ht="14.25" customHeight="1" x14ac:dyDescent="0.2">
      <c r="A22" s="578" t="s">
        <v>274</v>
      </c>
      <c r="B22" s="572" t="s">
        <v>291</v>
      </c>
      <c r="C22" s="560" t="s">
        <v>265</v>
      </c>
      <c r="D22" s="562" t="s">
        <v>244</v>
      </c>
      <c r="E22" s="573">
        <v>4.0918788469249314</v>
      </c>
      <c r="F22" s="561" t="s">
        <v>245</v>
      </c>
      <c r="G22" s="575">
        <v>8</v>
      </c>
    </row>
    <row r="23" spans="1:7" ht="14.25" customHeight="1" x14ac:dyDescent="0.2">
      <c r="A23" s="578" t="s">
        <v>274</v>
      </c>
      <c r="B23" s="572" t="s">
        <v>292</v>
      </c>
      <c r="C23" s="560" t="s">
        <v>269</v>
      </c>
      <c r="D23" s="562" t="s">
        <v>244</v>
      </c>
      <c r="E23" s="573">
        <v>3.5867201610758759</v>
      </c>
      <c r="F23" s="561" t="s">
        <v>277</v>
      </c>
      <c r="G23" s="574">
        <v>11</v>
      </c>
    </row>
    <row r="24" spans="1:7" ht="14.25" customHeight="1" x14ac:dyDescent="0.2">
      <c r="A24" s="578" t="s">
        <v>274</v>
      </c>
      <c r="B24" s="572" t="s">
        <v>295</v>
      </c>
      <c r="C24" s="560" t="s">
        <v>272</v>
      </c>
      <c r="D24" s="562" t="s">
        <v>244</v>
      </c>
      <c r="E24" s="573">
        <v>5.1037763670337153</v>
      </c>
      <c r="F24" s="561" t="s">
        <v>278</v>
      </c>
      <c r="G24" s="574">
        <v>13</v>
      </c>
    </row>
    <row r="25" spans="1:7" ht="14.25" customHeight="1" x14ac:dyDescent="0.2">
      <c r="A25" s="578" t="s">
        <v>274</v>
      </c>
      <c r="B25" s="572" t="s">
        <v>298</v>
      </c>
      <c r="C25" s="560" t="s">
        <v>273</v>
      </c>
      <c r="D25" s="562" t="s">
        <v>244</v>
      </c>
      <c r="E25" s="573">
        <v>4.6302076773511542</v>
      </c>
      <c r="F25" s="561" t="s">
        <v>245</v>
      </c>
      <c r="G25" s="574">
        <v>17</v>
      </c>
    </row>
    <row r="26" spans="1:7" ht="14.25" customHeight="1" x14ac:dyDescent="0.2">
      <c r="A26" s="578" t="s">
        <v>12</v>
      </c>
      <c r="B26" s="572" t="s">
        <v>301</v>
      </c>
      <c r="C26" s="560" t="s">
        <v>273</v>
      </c>
      <c r="D26" s="559" t="s">
        <v>280</v>
      </c>
      <c r="E26" s="573">
        <v>2.1781248407054665</v>
      </c>
      <c r="F26" s="561" t="s">
        <v>281</v>
      </c>
      <c r="G26" s="574">
        <v>4</v>
      </c>
    </row>
    <row r="27" spans="1:7" ht="14.25" customHeight="1" x14ac:dyDescent="0.2">
      <c r="A27" s="578" t="s">
        <v>324</v>
      </c>
      <c r="B27" s="572" t="s">
        <v>302</v>
      </c>
      <c r="C27" s="560" t="s">
        <v>273</v>
      </c>
      <c r="D27" s="559" t="s">
        <v>280</v>
      </c>
      <c r="E27" s="573">
        <v>7.1830535953822414</v>
      </c>
      <c r="F27" s="561" t="s">
        <v>283</v>
      </c>
      <c r="G27" s="574">
        <v>7</v>
      </c>
    </row>
    <row r="28" spans="1:7" ht="14.25" customHeight="1" x14ac:dyDescent="0.25">
      <c r="A28" s="579" t="s">
        <v>322</v>
      </c>
      <c r="B28" s="572" t="s">
        <v>303</v>
      </c>
      <c r="C28" s="560" t="s">
        <v>264</v>
      </c>
      <c r="D28" s="577" t="s">
        <v>284</v>
      </c>
      <c r="E28" s="573">
        <v>10.599082375256499</v>
      </c>
      <c r="F28" s="561" t="s">
        <v>285</v>
      </c>
      <c r="G28" s="574">
        <v>4</v>
      </c>
    </row>
    <row r="29" spans="1:7" ht="14.25" customHeight="1" x14ac:dyDescent="0.25">
      <c r="A29" s="579" t="s">
        <v>322</v>
      </c>
      <c r="B29" s="572" t="s">
        <v>304</v>
      </c>
      <c r="C29" s="560" t="s">
        <v>265</v>
      </c>
      <c r="D29" s="577" t="s">
        <v>284</v>
      </c>
      <c r="E29" s="573">
        <v>12.661234614867809</v>
      </c>
      <c r="F29" s="561" t="s">
        <v>285</v>
      </c>
      <c r="G29" s="574">
        <v>8</v>
      </c>
    </row>
    <row r="30" spans="1:7" ht="14.25" customHeight="1" x14ac:dyDescent="0.25">
      <c r="A30" s="579" t="s">
        <v>322</v>
      </c>
      <c r="B30" s="572" t="s">
        <v>305</v>
      </c>
      <c r="C30" s="560" t="s">
        <v>287</v>
      </c>
      <c r="D30" s="577" t="s">
        <v>284</v>
      </c>
      <c r="E30" s="573">
        <v>8.9224274026785526</v>
      </c>
      <c r="F30" s="561" t="s">
        <v>285</v>
      </c>
      <c r="G30" s="574">
        <v>12</v>
      </c>
    </row>
    <row r="31" spans="1:7" ht="14.25" customHeight="1" x14ac:dyDescent="0.25">
      <c r="A31" s="579" t="s">
        <v>322</v>
      </c>
      <c r="B31" s="572" t="s">
        <v>306</v>
      </c>
      <c r="C31" s="560">
        <v>42954</v>
      </c>
      <c r="D31" s="577" t="s">
        <v>284</v>
      </c>
      <c r="E31" s="573">
        <v>2.1955863554048953</v>
      </c>
      <c r="F31" s="561" t="s">
        <v>289</v>
      </c>
      <c r="G31" s="574">
        <v>13</v>
      </c>
    </row>
    <row r="32" spans="1:7" ht="14.25" customHeight="1" x14ac:dyDescent="0.25">
      <c r="A32" s="579" t="s">
        <v>322</v>
      </c>
      <c r="B32" s="572" t="s">
        <v>307</v>
      </c>
      <c r="C32" s="560">
        <v>42955</v>
      </c>
      <c r="D32" s="577" t="s">
        <v>284</v>
      </c>
      <c r="E32" s="573">
        <v>5.079601664846539</v>
      </c>
      <c r="F32" s="561" t="s">
        <v>290</v>
      </c>
      <c r="G32" s="574">
        <v>15</v>
      </c>
    </row>
    <row r="33" spans="1:7" ht="14.25" customHeight="1" x14ac:dyDescent="0.25">
      <c r="A33" s="579" t="s">
        <v>322</v>
      </c>
      <c r="B33" s="572" t="s">
        <v>308</v>
      </c>
      <c r="C33" s="560" t="s">
        <v>269</v>
      </c>
      <c r="D33" s="577" t="s">
        <v>284</v>
      </c>
      <c r="E33" s="573">
        <v>7.680374039837905</v>
      </c>
      <c r="F33" s="561" t="s">
        <v>285</v>
      </c>
      <c r="G33" s="574">
        <v>19</v>
      </c>
    </row>
    <row r="34" spans="1:7" ht="14.25" customHeight="1" x14ac:dyDescent="0.25">
      <c r="A34" s="579" t="s">
        <v>322</v>
      </c>
      <c r="B34" s="572" t="s">
        <v>309</v>
      </c>
      <c r="C34" s="560" t="s">
        <v>270</v>
      </c>
      <c r="D34" s="577" t="s">
        <v>284</v>
      </c>
      <c r="E34" s="573">
        <v>7.6755964068488307</v>
      </c>
      <c r="F34" s="561" t="s">
        <v>325</v>
      </c>
      <c r="G34" s="576">
        <v>22.5</v>
      </c>
    </row>
    <row r="35" spans="1:7" ht="14.25" customHeight="1" x14ac:dyDescent="0.25">
      <c r="A35" s="579" t="s">
        <v>322</v>
      </c>
      <c r="B35" s="572" t="s">
        <v>310</v>
      </c>
      <c r="C35" s="560" t="s">
        <v>273</v>
      </c>
      <c r="D35" s="577" t="s">
        <v>284</v>
      </c>
      <c r="E35" s="573">
        <v>9.5388686977224868</v>
      </c>
      <c r="F35" s="561" t="s">
        <v>285</v>
      </c>
      <c r="G35" s="576">
        <v>26.5</v>
      </c>
    </row>
    <row r="36" spans="1:7" s="459" customFormat="1" ht="14.25" customHeight="1" x14ac:dyDescent="0.25">
      <c r="A36" s="579" t="s">
        <v>293</v>
      </c>
      <c r="B36" s="572" t="s">
        <v>311</v>
      </c>
      <c r="C36" s="560" t="s">
        <v>273</v>
      </c>
      <c r="D36" s="577" t="s">
        <v>280</v>
      </c>
      <c r="E36" s="573">
        <v>4.0999999999999996</v>
      </c>
      <c r="F36" s="561" t="s">
        <v>283</v>
      </c>
      <c r="G36" s="574">
        <v>7</v>
      </c>
    </row>
    <row r="37" spans="1:7" s="459" customFormat="1" ht="14.25" customHeight="1" x14ac:dyDescent="0.25">
      <c r="A37" s="579" t="s">
        <v>294</v>
      </c>
      <c r="B37" s="572" t="s">
        <v>312</v>
      </c>
      <c r="C37" s="560" t="s">
        <v>273</v>
      </c>
      <c r="D37" s="577" t="s">
        <v>280</v>
      </c>
      <c r="E37" s="573">
        <v>6</v>
      </c>
      <c r="F37" s="561" t="s">
        <v>300</v>
      </c>
      <c r="G37" s="574">
        <v>4</v>
      </c>
    </row>
    <row r="38" spans="1:7" s="459" customFormat="1" ht="14.25" customHeight="1" x14ac:dyDescent="0.25">
      <c r="A38" s="579" t="s">
        <v>296</v>
      </c>
      <c r="B38" s="572" t="s">
        <v>313</v>
      </c>
      <c r="C38" s="560" t="s">
        <v>273</v>
      </c>
      <c r="D38" s="577" t="s">
        <v>280</v>
      </c>
      <c r="E38" s="573">
        <v>5.3</v>
      </c>
      <c r="F38" s="561" t="s">
        <v>300</v>
      </c>
      <c r="G38" s="574">
        <v>4</v>
      </c>
    </row>
    <row r="39" spans="1:7" s="459" customFormat="1" ht="14.25" customHeight="1" x14ac:dyDescent="0.25">
      <c r="A39" s="579" t="s">
        <v>297</v>
      </c>
      <c r="B39" s="572" t="s">
        <v>314</v>
      </c>
      <c r="C39" s="560" t="s">
        <v>273</v>
      </c>
      <c r="D39" s="577" t="s">
        <v>280</v>
      </c>
      <c r="E39" s="573">
        <v>0.7</v>
      </c>
      <c r="F39" s="561" t="s">
        <v>283</v>
      </c>
      <c r="G39" s="574">
        <v>7</v>
      </c>
    </row>
    <row r="40" spans="1:7" s="459" customFormat="1" ht="14.25" customHeight="1" x14ac:dyDescent="0.25">
      <c r="A40" s="579" t="s">
        <v>299</v>
      </c>
      <c r="B40" s="572" t="s">
        <v>315</v>
      </c>
      <c r="C40" s="560" t="s">
        <v>273</v>
      </c>
      <c r="D40" s="577" t="s">
        <v>280</v>
      </c>
      <c r="E40" s="573">
        <v>0.5</v>
      </c>
      <c r="F40" s="561" t="s">
        <v>283</v>
      </c>
      <c r="G40" s="574">
        <v>7</v>
      </c>
    </row>
    <row r="41" spans="1:7" s="459" customFormat="1" ht="14.25" customHeight="1" x14ac:dyDescent="0.2">
      <c r="A41" s="578" t="s">
        <v>326</v>
      </c>
      <c r="B41" s="572" t="s">
        <v>327</v>
      </c>
      <c r="C41" s="560">
        <v>42979</v>
      </c>
      <c r="D41" s="559" t="s">
        <v>280</v>
      </c>
      <c r="E41" s="573">
        <v>38.799999999999997</v>
      </c>
      <c r="F41" s="561" t="s">
        <v>283</v>
      </c>
      <c r="G41" s="574">
        <v>14</v>
      </c>
    </row>
    <row r="42" spans="1:7" s="459" customFormat="1" ht="14.25" customHeight="1" x14ac:dyDescent="0.2">
      <c r="A42" s="578" t="s">
        <v>328</v>
      </c>
      <c r="B42" s="572" t="s">
        <v>329</v>
      </c>
      <c r="C42" s="560">
        <v>42980</v>
      </c>
      <c r="D42" s="559" t="s">
        <v>280</v>
      </c>
      <c r="E42" s="573">
        <v>0</v>
      </c>
      <c r="F42" s="561" t="s">
        <v>283</v>
      </c>
      <c r="G42" s="574">
        <v>21</v>
      </c>
    </row>
    <row r="43" spans="1:7" s="459" customFormat="1" ht="14.25" customHeight="1" x14ac:dyDescent="0.2">
      <c r="A43" s="578" t="s">
        <v>274</v>
      </c>
      <c r="B43" s="572" t="s">
        <v>330</v>
      </c>
      <c r="C43" s="560">
        <v>42979</v>
      </c>
      <c r="D43" s="562" t="s">
        <v>244</v>
      </c>
      <c r="E43" s="573">
        <v>4.3</v>
      </c>
      <c r="F43" s="561" t="s">
        <v>245</v>
      </c>
      <c r="G43" s="574">
        <v>21</v>
      </c>
    </row>
    <row r="44" spans="1:7" s="459" customFormat="1" ht="12.75" x14ac:dyDescent="0.2">
      <c r="A44" s="578" t="s">
        <v>261</v>
      </c>
      <c r="B44" s="572" t="s">
        <v>331</v>
      </c>
      <c r="C44" s="560">
        <v>42979</v>
      </c>
      <c r="D44" s="562" t="s">
        <v>244</v>
      </c>
      <c r="E44" s="573">
        <v>0</v>
      </c>
      <c r="F44" s="561" t="s">
        <v>245</v>
      </c>
      <c r="G44" s="574">
        <v>52</v>
      </c>
    </row>
    <row r="45" spans="1:7" s="459" customFormat="1" ht="12.75" x14ac:dyDescent="0.2">
      <c r="A45" s="578" t="s">
        <v>261</v>
      </c>
      <c r="B45" s="572" t="s">
        <v>332</v>
      </c>
      <c r="C45" s="560">
        <v>42989</v>
      </c>
      <c r="D45" s="562" t="s">
        <v>244</v>
      </c>
      <c r="E45" s="573">
        <v>0</v>
      </c>
      <c r="F45" s="561" t="s">
        <v>278</v>
      </c>
      <c r="G45" s="574">
        <v>54</v>
      </c>
    </row>
    <row r="46" spans="1:7" s="459" customFormat="1" ht="15" x14ac:dyDescent="0.25">
      <c r="A46" s="579" t="s">
        <v>322</v>
      </c>
      <c r="B46" s="572" t="s">
        <v>333</v>
      </c>
      <c r="C46" s="560" t="s">
        <v>334</v>
      </c>
      <c r="D46" s="577" t="s">
        <v>284</v>
      </c>
      <c r="E46" s="573">
        <v>11.652144838078074</v>
      </c>
      <c r="F46" s="561" t="s">
        <v>335</v>
      </c>
      <c r="G46" s="576">
        <v>30.5</v>
      </c>
    </row>
    <row r="47" spans="1:7" ht="14.25" customHeight="1" x14ac:dyDescent="0.25">
      <c r="A47" s="579" t="s">
        <v>322</v>
      </c>
      <c r="B47" s="572" t="s">
        <v>336</v>
      </c>
      <c r="C47" s="560" t="s">
        <v>337</v>
      </c>
      <c r="D47" s="577" t="s">
        <v>284</v>
      </c>
      <c r="E47" s="573">
        <v>10.09877508615754</v>
      </c>
      <c r="F47" s="561" t="s">
        <v>338</v>
      </c>
      <c r="G47" s="576">
        <v>34.5</v>
      </c>
    </row>
    <row r="48" spans="1:7" ht="14.25" customHeight="1" x14ac:dyDescent="0.25">
      <c r="A48" s="579" t="s">
        <v>322</v>
      </c>
      <c r="B48" s="572" t="s">
        <v>339</v>
      </c>
      <c r="C48" s="560" t="s">
        <v>340</v>
      </c>
      <c r="D48" s="577" t="s">
        <v>284</v>
      </c>
      <c r="E48" s="573">
        <v>3.9188505457959786</v>
      </c>
      <c r="F48" s="561" t="s">
        <v>341</v>
      </c>
      <c r="G48" s="576">
        <v>37.5</v>
      </c>
    </row>
    <row r="49" spans="1:7" ht="14.25" customHeight="1" x14ac:dyDescent="0.25">
      <c r="A49" s="579" t="s">
        <v>322</v>
      </c>
      <c r="B49" s="572" t="s">
        <v>342</v>
      </c>
      <c r="C49" s="560" t="s">
        <v>343</v>
      </c>
      <c r="D49" s="577" t="s">
        <v>284</v>
      </c>
      <c r="E49" s="573">
        <v>6.8543995475704236</v>
      </c>
      <c r="F49" s="561" t="s">
        <v>338</v>
      </c>
      <c r="G49" s="576">
        <v>41.5</v>
      </c>
    </row>
    <row r="50" spans="1:7" ht="14.25" customHeight="1" x14ac:dyDescent="0.25">
      <c r="A50" s="579" t="s">
        <v>322</v>
      </c>
      <c r="B50" s="572" t="s">
        <v>344</v>
      </c>
      <c r="C50" s="560" t="s">
        <v>345</v>
      </c>
      <c r="D50" s="577" t="s">
        <v>284</v>
      </c>
      <c r="E50" s="573">
        <v>6.8338537362315996</v>
      </c>
      <c r="F50" s="561" t="s">
        <v>338</v>
      </c>
      <c r="G50" s="576">
        <v>45.5</v>
      </c>
    </row>
    <row r="51" spans="1:7" ht="14.25" customHeight="1" x14ac:dyDescent="0.25">
      <c r="A51" s="579" t="s">
        <v>322</v>
      </c>
      <c r="B51" s="572" t="s">
        <v>346</v>
      </c>
      <c r="C51" s="560" t="s">
        <v>347</v>
      </c>
      <c r="D51" s="577" t="s">
        <v>284</v>
      </c>
      <c r="E51" s="573">
        <v>1.6387568675123858</v>
      </c>
      <c r="F51" s="561" t="s">
        <v>338</v>
      </c>
      <c r="G51" s="576">
        <v>49.5</v>
      </c>
    </row>
    <row r="52" spans="1:7" ht="14.25" customHeight="1" x14ac:dyDescent="0.25">
      <c r="A52" s="579" t="s">
        <v>322</v>
      </c>
      <c r="B52" s="572" t="s">
        <v>348</v>
      </c>
      <c r="C52" s="560">
        <v>43004</v>
      </c>
      <c r="D52" s="577" t="s">
        <v>284</v>
      </c>
      <c r="E52" s="573">
        <v>0.58814994943247589</v>
      </c>
      <c r="F52" s="561" t="s">
        <v>338</v>
      </c>
      <c r="G52" s="576">
        <v>53.5</v>
      </c>
    </row>
    <row r="53" spans="1:7" ht="14.25" customHeight="1" x14ac:dyDescent="0.25">
      <c r="A53" s="579" t="s">
        <v>322</v>
      </c>
      <c r="B53" s="572" t="s">
        <v>349</v>
      </c>
      <c r="C53" s="560">
        <v>43006</v>
      </c>
      <c r="D53" s="577" t="s">
        <v>284</v>
      </c>
      <c r="E53" s="573">
        <v>2.2386964390434123</v>
      </c>
      <c r="F53" s="561" t="s">
        <v>338</v>
      </c>
      <c r="G53" s="576">
        <v>57.5</v>
      </c>
    </row>
    <row r="54" spans="1:7" ht="14.25" customHeight="1" x14ac:dyDescent="0.25">
      <c r="A54" s="579" t="s">
        <v>293</v>
      </c>
      <c r="B54" s="572" t="s">
        <v>350</v>
      </c>
      <c r="C54" s="560">
        <v>42979</v>
      </c>
      <c r="D54" s="577" t="s">
        <v>280</v>
      </c>
      <c r="E54" s="573">
        <v>2.2000000000000002</v>
      </c>
      <c r="F54" s="561" t="s">
        <v>283</v>
      </c>
      <c r="G54" s="574">
        <v>14</v>
      </c>
    </row>
    <row r="55" spans="1:7" ht="14.25" customHeight="1" x14ac:dyDescent="0.25">
      <c r="A55" s="579" t="s">
        <v>293</v>
      </c>
      <c r="B55" s="572" t="s">
        <v>351</v>
      </c>
      <c r="C55" s="560">
        <v>42980</v>
      </c>
      <c r="D55" s="577" t="s">
        <v>280</v>
      </c>
      <c r="E55" s="573">
        <v>2.1</v>
      </c>
      <c r="F55" s="561" t="s">
        <v>283</v>
      </c>
      <c r="G55" s="574">
        <v>21</v>
      </c>
    </row>
    <row r="56" spans="1:7" ht="14.25" customHeight="1" x14ac:dyDescent="0.25">
      <c r="A56" s="579" t="s">
        <v>297</v>
      </c>
      <c r="B56" s="572" t="s">
        <v>352</v>
      </c>
      <c r="C56" s="560">
        <v>42979</v>
      </c>
      <c r="D56" s="577" t="s">
        <v>280</v>
      </c>
      <c r="E56" s="573">
        <v>0.7</v>
      </c>
      <c r="F56" s="561" t="s">
        <v>283</v>
      </c>
      <c r="G56" s="574">
        <v>14</v>
      </c>
    </row>
    <row r="57" spans="1:7" ht="14.25" customHeight="1" x14ac:dyDescent="0.25">
      <c r="A57" s="579" t="s">
        <v>297</v>
      </c>
      <c r="B57" s="572" t="s">
        <v>353</v>
      </c>
      <c r="C57" s="560">
        <v>42980</v>
      </c>
      <c r="D57" s="577" t="s">
        <v>280</v>
      </c>
      <c r="E57" s="573">
        <v>0.6</v>
      </c>
      <c r="F57" s="561" t="s">
        <v>283</v>
      </c>
      <c r="G57" s="574">
        <v>21</v>
      </c>
    </row>
    <row r="58" spans="1:7" ht="14.25" customHeight="1" x14ac:dyDescent="0.25">
      <c r="A58" s="579" t="s">
        <v>299</v>
      </c>
      <c r="B58" s="572" t="s">
        <v>354</v>
      </c>
      <c r="C58" s="560">
        <v>42979</v>
      </c>
      <c r="D58" s="577" t="s">
        <v>280</v>
      </c>
      <c r="E58" s="573">
        <v>0.7</v>
      </c>
      <c r="F58" s="561" t="s">
        <v>283</v>
      </c>
      <c r="G58" s="574">
        <v>14</v>
      </c>
    </row>
    <row r="59" spans="1:7" ht="14.25" customHeight="1" x14ac:dyDescent="0.25">
      <c r="A59" s="579" t="s">
        <v>299</v>
      </c>
      <c r="B59" s="572" t="s">
        <v>355</v>
      </c>
      <c r="C59" s="560">
        <v>42980</v>
      </c>
      <c r="D59" s="577" t="s">
        <v>280</v>
      </c>
      <c r="E59" s="573">
        <v>0.3</v>
      </c>
      <c r="F59" s="561" t="s">
        <v>283</v>
      </c>
      <c r="G59" s="574">
        <v>21</v>
      </c>
    </row>
    <row r="60" spans="1:7" ht="14.25" customHeight="1" x14ac:dyDescent="0.25">
      <c r="A60" s="579" t="s">
        <v>294</v>
      </c>
      <c r="B60" s="572" t="s">
        <v>356</v>
      </c>
      <c r="C60" s="560">
        <v>42979</v>
      </c>
      <c r="D60" s="577" t="s">
        <v>280</v>
      </c>
      <c r="E60" s="573">
        <v>5.3</v>
      </c>
      <c r="F60" s="561" t="s">
        <v>300</v>
      </c>
      <c r="G60" s="574">
        <v>8</v>
      </c>
    </row>
    <row r="61" spans="1:7" ht="14.25" customHeight="1" x14ac:dyDescent="0.25">
      <c r="A61" s="579" t="s">
        <v>294</v>
      </c>
      <c r="B61" s="572" t="s">
        <v>357</v>
      </c>
      <c r="C61" s="560">
        <v>42980</v>
      </c>
      <c r="D61" s="577" t="s">
        <v>280</v>
      </c>
      <c r="E61" s="573">
        <v>5.0999999999999996</v>
      </c>
      <c r="F61" s="561" t="s">
        <v>300</v>
      </c>
      <c r="G61" s="574">
        <v>12</v>
      </c>
    </row>
    <row r="62" spans="1:7" ht="14.25" customHeight="1" x14ac:dyDescent="0.25">
      <c r="A62" s="579" t="s">
        <v>296</v>
      </c>
      <c r="B62" s="572" t="s">
        <v>358</v>
      </c>
      <c r="C62" s="560">
        <v>42979</v>
      </c>
      <c r="D62" s="577" t="s">
        <v>280</v>
      </c>
      <c r="E62" s="573">
        <v>4</v>
      </c>
      <c r="F62" s="561" t="s">
        <v>300</v>
      </c>
      <c r="G62" s="574">
        <v>8</v>
      </c>
    </row>
    <row r="63" spans="1:7" ht="14.25" customHeight="1" x14ac:dyDescent="0.25">
      <c r="A63" s="579" t="s">
        <v>296</v>
      </c>
      <c r="B63" s="572" t="s">
        <v>359</v>
      </c>
      <c r="C63" s="560">
        <v>42980</v>
      </c>
      <c r="D63" s="577" t="s">
        <v>280</v>
      </c>
      <c r="E63" s="573">
        <v>3</v>
      </c>
      <c r="F63" s="561" t="s">
        <v>300</v>
      </c>
      <c r="G63" s="574">
        <v>12</v>
      </c>
    </row>
    <row r="64" spans="1:7" ht="14.25" customHeight="1" x14ac:dyDescent="0.25">
      <c r="A64" s="579" t="s">
        <v>322</v>
      </c>
      <c r="B64" s="572" t="s">
        <v>364</v>
      </c>
      <c r="C64" s="560">
        <v>43032</v>
      </c>
      <c r="D64" s="577" t="s">
        <v>284</v>
      </c>
      <c r="E64" s="573">
        <v>13.03</v>
      </c>
      <c r="F64" s="561" t="s">
        <v>365</v>
      </c>
      <c r="G64" s="574">
        <v>58.5</v>
      </c>
    </row>
    <row r="65" spans="1:7" ht="14.25" customHeight="1" x14ac:dyDescent="0.25">
      <c r="A65" s="579" t="s">
        <v>261</v>
      </c>
      <c r="B65" s="572" t="s">
        <v>366</v>
      </c>
      <c r="C65" s="560">
        <v>43024</v>
      </c>
      <c r="D65" s="577" t="s">
        <v>244</v>
      </c>
      <c r="E65" s="573">
        <v>0.27520115000000239</v>
      </c>
      <c r="F65" s="561" t="s">
        <v>278</v>
      </c>
      <c r="G65" s="574">
        <v>56</v>
      </c>
    </row>
    <row r="66" spans="1:7" ht="14.25" customHeight="1" x14ac:dyDescent="0.25">
      <c r="A66" s="579" t="s">
        <v>261</v>
      </c>
      <c r="B66" s="572" t="s">
        <v>367</v>
      </c>
      <c r="C66" s="560">
        <v>43025</v>
      </c>
      <c r="D66" s="577" t="s">
        <v>244</v>
      </c>
      <c r="E66" s="573">
        <v>0</v>
      </c>
      <c r="F66" s="561" t="s">
        <v>278</v>
      </c>
      <c r="G66" s="574">
        <v>58</v>
      </c>
    </row>
    <row r="67" spans="1:7" ht="14.25" customHeight="1" x14ac:dyDescent="0.25">
      <c r="A67" s="579" t="s">
        <v>261</v>
      </c>
      <c r="B67" s="572" t="s">
        <v>368</v>
      </c>
      <c r="C67" s="560">
        <v>43031</v>
      </c>
      <c r="D67" s="577" t="s">
        <v>244</v>
      </c>
      <c r="E67" s="573">
        <v>0</v>
      </c>
      <c r="F67" s="561" t="s">
        <v>277</v>
      </c>
      <c r="G67" s="574">
        <v>61</v>
      </c>
    </row>
    <row r="68" spans="1:7" ht="14.25" customHeight="1" x14ac:dyDescent="0.25">
      <c r="A68" s="579" t="s">
        <v>261</v>
      </c>
      <c r="B68" s="572" t="s">
        <v>369</v>
      </c>
      <c r="C68" s="560">
        <v>43032</v>
      </c>
      <c r="D68" s="577" t="s">
        <v>244</v>
      </c>
      <c r="E68" s="573">
        <v>0</v>
      </c>
      <c r="F68" s="561" t="s">
        <v>245</v>
      </c>
      <c r="G68" s="574">
        <v>65</v>
      </c>
    </row>
    <row r="69" spans="1:7" ht="14.25" customHeight="1" x14ac:dyDescent="0.25">
      <c r="A69" s="579" t="s">
        <v>261</v>
      </c>
      <c r="B69" s="572" t="s">
        <v>370</v>
      </c>
      <c r="C69" s="560">
        <v>43033</v>
      </c>
      <c r="D69" s="577" t="s">
        <v>244</v>
      </c>
      <c r="E69" s="573">
        <v>0</v>
      </c>
      <c r="F69" s="561" t="s">
        <v>278</v>
      </c>
      <c r="G69" s="574">
        <v>67</v>
      </c>
    </row>
    <row r="70" spans="1:7" ht="14.25" customHeight="1" x14ac:dyDescent="0.25">
      <c r="A70" s="579" t="s">
        <v>261</v>
      </c>
      <c r="B70" s="572" t="s">
        <v>371</v>
      </c>
      <c r="C70" s="560">
        <v>43035</v>
      </c>
      <c r="D70" s="577" t="s">
        <v>244</v>
      </c>
      <c r="E70" s="573">
        <v>0.43816674999999944</v>
      </c>
      <c r="F70" s="561" t="s">
        <v>278</v>
      </c>
      <c r="G70" s="574">
        <v>69</v>
      </c>
    </row>
    <row r="71" spans="1:7" ht="14.25" customHeight="1" x14ac:dyDescent="0.25">
      <c r="A71" s="579" t="s">
        <v>274</v>
      </c>
      <c r="B71" s="572" t="s">
        <v>372</v>
      </c>
      <c r="C71" s="560" t="s">
        <v>373</v>
      </c>
      <c r="D71" s="577" t="s">
        <v>244</v>
      </c>
      <c r="E71" s="573">
        <v>4.4118944920487149</v>
      </c>
      <c r="F71" s="561" t="s">
        <v>278</v>
      </c>
      <c r="G71" s="574">
        <v>22</v>
      </c>
    </row>
    <row r="72" spans="1:7" ht="14.25" customHeight="1" x14ac:dyDescent="0.25">
      <c r="A72" s="579" t="s">
        <v>274</v>
      </c>
      <c r="B72" s="572" t="s">
        <v>374</v>
      </c>
      <c r="C72" s="560" t="s">
        <v>375</v>
      </c>
      <c r="D72" s="577" t="s">
        <v>244</v>
      </c>
      <c r="E72" s="573">
        <v>3.4717705670412431</v>
      </c>
      <c r="F72" s="561" t="s">
        <v>245</v>
      </c>
      <c r="G72" s="574">
        <v>26</v>
      </c>
    </row>
    <row r="73" spans="1:7" ht="14.25" customHeight="1" x14ac:dyDescent="0.25">
      <c r="A73" s="579" t="s">
        <v>274</v>
      </c>
      <c r="B73" s="572" t="s">
        <v>376</v>
      </c>
      <c r="C73" s="560" t="s">
        <v>377</v>
      </c>
      <c r="D73" s="577" t="s">
        <v>244</v>
      </c>
      <c r="E73" s="573">
        <v>5.6342821854593996</v>
      </c>
      <c r="F73" s="561" t="s">
        <v>278</v>
      </c>
      <c r="G73" s="574">
        <v>27</v>
      </c>
    </row>
    <row r="74" spans="1:7" ht="14.25" customHeight="1" x14ac:dyDescent="0.2">
      <c r="A74" s="563"/>
      <c r="B74" s="564"/>
      <c r="C74" s="565"/>
      <c r="D74" s="566"/>
      <c r="E74" s="567"/>
      <c r="F74" s="568"/>
      <c r="G74" s="566"/>
    </row>
    <row r="75" spans="1:7" ht="12.75" x14ac:dyDescent="0.2">
      <c r="A75" s="570" t="s">
        <v>24</v>
      </c>
      <c r="B75" s="564"/>
      <c r="C75" s="565"/>
      <c r="D75" s="566"/>
      <c r="E75" s="567"/>
      <c r="F75" s="568"/>
      <c r="G75" s="566"/>
    </row>
    <row r="76" spans="1:7" ht="18.75" x14ac:dyDescent="0.25">
      <c r="A76" s="571" t="s">
        <v>258</v>
      </c>
      <c r="B76" s="564"/>
      <c r="C76" s="565"/>
      <c r="D76" s="566"/>
      <c r="E76" s="567"/>
      <c r="F76" s="568"/>
      <c r="G76" s="566"/>
    </row>
    <row r="77" spans="1:7" ht="18.75" x14ac:dyDescent="0.25">
      <c r="A77" s="571" t="s">
        <v>321</v>
      </c>
      <c r="B77" s="564"/>
      <c r="C77" s="565"/>
      <c r="D77" s="566"/>
      <c r="E77" s="567"/>
      <c r="F77" s="568"/>
      <c r="G77" s="566"/>
    </row>
    <row r="78" spans="1:7" ht="14.25" customHeight="1" x14ac:dyDescent="0.25">
      <c r="A78" s="571"/>
      <c r="B78" s="564"/>
      <c r="C78" s="565"/>
      <c r="D78" s="566"/>
      <c r="E78" s="567"/>
      <c r="F78" s="568"/>
      <c r="G78" s="566"/>
    </row>
    <row r="79" spans="1:7" ht="14.25" customHeight="1" x14ac:dyDescent="0.2">
      <c r="A79" s="569" t="s">
        <v>239</v>
      </c>
      <c r="B79" s="558"/>
      <c r="C79" s="558"/>
      <c r="D79" s="558"/>
      <c r="E79" s="558"/>
      <c r="F79" s="558"/>
      <c r="G79" s="558"/>
    </row>
  </sheetData>
  <mergeCells count="1">
    <mergeCell ref="A7:G7"/>
  </mergeCells>
  <phoneticPr fontId="0" type="noConversion"/>
  <printOptions horizontalCentered="1"/>
  <pageMargins left="0" right="0" top="0.55000000000000004" bottom="0.17" header="0.3" footer="0.15"/>
  <pageSetup paperSize="17" orientation="landscape" cellComments="atEnd" r:id="rId1"/>
  <headerFooter alignWithMargins="0">
    <oddHeader xml:space="preserve">&amp;C&amp;"Arial,Bold"
</oddHeader>
    <oddFooter>&amp;Rpage 9 of 12
&amp;A
&amp;D</oddFooter>
  </headerFooter>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zoomScaleNormal="100" zoomScaleSheetLayoutView="75" workbookViewId="0">
      <pane xSplit="1" ySplit="6" topLeftCell="B52" activePane="bottomRight" state="frozen"/>
      <selection activeCell="M32" sqref="M32"/>
      <selection pane="topRight" activeCell="M32" sqref="M32"/>
      <selection pane="bottomLeft" activeCell="M32" sqref="M32"/>
      <selection pane="bottomRight" activeCell="A70" sqref="A70"/>
    </sheetView>
  </sheetViews>
  <sheetFormatPr defaultColWidth="17" defaultRowHeight="12" x14ac:dyDescent="0.2"/>
  <cols>
    <col min="1" max="1" width="42.5703125" style="362" customWidth="1"/>
    <col min="2" max="3" width="11.7109375" style="362" customWidth="1"/>
    <col min="4" max="4" width="15.5703125" style="362" customWidth="1"/>
    <col min="5" max="7" width="11.7109375" style="362" customWidth="1"/>
    <col min="8" max="8" width="14.85546875" style="362" customWidth="1"/>
    <col min="9" max="9" width="11.7109375" style="362" customWidth="1"/>
    <col min="10" max="10" width="11.7109375" style="363" customWidth="1"/>
    <col min="11" max="11" width="11.7109375" style="362" customWidth="1"/>
    <col min="12" max="12" width="12.28515625" style="362" customWidth="1"/>
    <col min="13" max="13" width="11.7109375" style="362" customWidth="1"/>
    <col min="14" max="14" width="12.7109375" style="362" customWidth="1"/>
    <col min="15" max="16384" width="17" style="362"/>
  </cols>
  <sheetData>
    <row r="1" spans="1:14" x14ac:dyDescent="0.2">
      <c r="E1" s="359" t="s">
        <v>211</v>
      </c>
    </row>
    <row r="2" spans="1:14" x14ac:dyDescent="0.2">
      <c r="E2" s="359" t="s">
        <v>178</v>
      </c>
    </row>
    <row r="3" spans="1:14" x14ac:dyDescent="0.2">
      <c r="D3" s="364"/>
      <c r="E3" s="365" t="str">
        <f>'Program MW '!H3</f>
        <v>December 2017</v>
      </c>
      <c r="F3" s="364"/>
    </row>
    <row r="4" spans="1:14" ht="12.75" thickBot="1" x14ac:dyDescent="0.25"/>
    <row r="5" spans="1:14" x14ac:dyDescent="0.2">
      <c r="A5" s="366"/>
      <c r="B5" s="367"/>
      <c r="C5" s="367"/>
      <c r="D5" s="367"/>
      <c r="E5" s="367"/>
      <c r="F5" s="367"/>
      <c r="G5" s="367"/>
      <c r="H5" s="367"/>
      <c r="I5" s="367"/>
      <c r="J5" s="368"/>
      <c r="K5" s="367"/>
      <c r="L5" s="367"/>
      <c r="M5" s="367"/>
      <c r="N5" s="487"/>
    </row>
    <row r="6" spans="1:14" ht="24" x14ac:dyDescent="0.2">
      <c r="A6" s="369" t="s">
        <v>17</v>
      </c>
      <c r="B6" s="370" t="s">
        <v>0</v>
      </c>
      <c r="C6" s="370" t="s">
        <v>1</v>
      </c>
      <c r="D6" s="370" t="s">
        <v>2</v>
      </c>
      <c r="E6" s="370" t="s">
        <v>3</v>
      </c>
      <c r="F6" s="370" t="s">
        <v>4</v>
      </c>
      <c r="G6" s="370" t="s">
        <v>5</v>
      </c>
      <c r="H6" s="370" t="s">
        <v>6</v>
      </c>
      <c r="I6" s="370" t="s">
        <v>7</v>
      </c>
      <c r="J6" s="371" t="s">
        <v>8</v>
      </c>
      <c r="K6" s="370" t="s">
        <v>9</v>
      </c>
      <c r="L6" s="370" t="s">
        <v>10</v>
      </c>
      <c r="M6" s="370" t="s">
        <v>11</v>
      </c>
      <c r="N6" s="488" t="s">
        <v>71</v>
      </c>
    </row>
    <row r="7" spans="1:14" x14ac:dyDescent="0.2">
      <c r="A7" s="372"/>
      <c r="B7" s="373"/>
      <c r="C7" s="373"/>
      <c r="D7" s="373"/>
      <c r="E7" s="373"/>
      <c r="F7" s="373"/>
      <c r="G7" s="373"/>
      <c r="H7" s="373"/>
      <c r="I7" s="373"/>
      <c r="J7" s="374"/>
      <c r="K7" s="373"/>
      <c r="L7" s="373"/>
      <c r="M7" s="373"/>
      <c r="N7" s="489"/>
    </row>
    <row r="8" spans="1:14" x14ac:dyDescent="0.2">
      <c r="A8" s="375" t="s">
        <v>58</v>
      </c>
      <c r="B8" s="373"/>
      <c r="C8" s="373"/>
      <c r="D8" s="373"/>
      <c r="E8" s="373"/>
      <c r="F8" s="373"/>
      <c r="G8" s="373"/>
      <c r="H8" s="373"/>
      <c r="I8" s="373"/>
      <c r="J8" s="374"/>
      <c r="K8" s="373"/>
      <c r="L8" s="373"/>
      <c r="M8" s="373"/>
      <c r="N8" s="490"/>
    </row>
    <row r="9" spans="1:14" x14ac:dyDescent="0.2">
      <c r="A9" s="376"/>
      <c r="B9" s="377"/>
      <c r="C9" s="377"/>
      <c r="D9" s="377"/>
      <c r="E9" s="377"/>
      <c r="F9" s="377"/>
      <c r="G9" s="377"/>
      <c r="H9" s="377"/>
      <c r="I9" s="377"/>
      <c r="J9" s="377"/>
      <c r="K9" s="377"/>
      <c r="L9" s="378"/>
      <c r="M9" s="377"/>
      <c r="N9" s="491"/>
    </row>
    <row r="10" spans="1:14" x14ac:dyDescent="0.2">
      <c r="A10" s="376" t="s">
        <v>72</v>
      </c>
      <c r="B10" s="378">
        <v>2.2519999999999998</v>
      </c>
      <c r="C10" s="378">
        <v>3.0489999999999999</v>
      </c>
      <c r="D10" s="378">
        <v>3.552</v>
      </c>
      <c r="E10" s="378">
        <v>3.097</v>
      </c>
      <c r="F10" s="378">
        <v>3.7919999999999998</v>
      </c>
      <c r="G10" s="378">
        <v>3.6509999999999998</v>
      </c>
      <c r="H10" s="378">
        <v>10.192</v>
      </c>
      <c r="I10" s="378">
        <v>4.2640000000000002</v>
      </c>
      <c r="J10" s="377">
        <v>3.149</v>
      </c>
      <c r="K10" s="377">
        <v>3.7480000000000002</v>
      </c>
      <c r="L10" s="377">
        <v>3.6419999999999999</v>
      </c>
      <c r="M10" s="377">
        <v>3.0430000000000001</v>
      </c>
      <c r="N10" s="491">
        <f t="shared" ref="N10:N35" si="0">SUM(B10:M10)</f>
        <v>47.431000000000004</v>
      </c>
    </row>
    <row r="11" spans="1:14" x14ac:dyDescent="0.2">
      <c r="A11" s="376" t="s">
        <v>99</v>
      </c>
      <c r="B11" s="378">
        <v>3.262</v>
      </c>
      <c r="C11" s="378">
        <v>-1.226</v>
      </c>
      <c r="D11" s="378">
        <v>-0.158</v>
      </c>
      <c r="E11" s="378">
        <v>-0.29499999999999998</v>
      </c>
      <c r="F11" s="378">
        <v>0</v>
      </c>
      <c r="G11" s="378">
        <v>0</v>
      </c>
      <c r="H11" s="378">
        <v>0</v>
      </c>
      <c r="I11" s="378">
        <v>-0.13400000000000001</v>
      </c>
      <c r="J11" s="377">
        <v>0</v>
      </c>
      <c r="K11" s="377">
        <v>0</v>
      </c>
      <c r="L11" s="377">
        <v>0</v>
      </c>
      <c r="M11" s="377">
        <v>0</v>
      </c>
      <c r="N11" s="491">
        <f t="shared" si="0"/>
        <v>1.4490000000000003</v>
      </c>
    </row>
    <row r="12" spans="1:14" x14ac:dyDescent="0.2">
      <c r="A12" s="376" t="s">
        <v>29</v>
      </c>
      <c r="B12" s="378">
        <v>36.506</v>
      </c>
      <c r="C12" s="378">
        <v>16.465</v>
      </c>
      <c r="D12" s="378">
        <v>16.777999999999999</v>
      </c>
      <c r="E12" s="378">
        <v>11.811</v>
      </c>
      <c r="F12" s="378">
        <v>5.6369999999999996</v>
      </c>
      <c r="G12" s="378">
        <v>14.718999999999999</v>
      </c>
      <c r="H12" s="378">
        <v>16.698</v>
      </c>
      <c r="I12" s="378">
        <v>14.721</v>
      </c>
      <c r="J12" s="377">
        <v>12.974</v>
      </c>
      <c r="K12" s="377">
        <v>12.858000000000001</v>
      </c>
      <c r="L12" s="377">
        <v>13.579000000000001</v>
      </c>
      <c r="M12" s="377">
        <v>9.3510000000000009</v>
      </c>
      <c r="N12" s="491">
        <f t="shared" si="0"/>
        <v>182.09700000000001</v>
      </c>
    </row>
    <row r="13" spans="1:14" x14ac:dyDescent="0.2">
      <c r="A13" s="376" t="s">
        <v>102</v>
      </c>
      <c r="B13" s="378">
        <v>2.77</v>
      </c>
      <c r="C13" s="378">
        <v>4.4980000000000002</v>
      </c>
      <c r="D13" s="378">
        <v>4.9000000000000004</v>
      </c>
      <c r="E13" s="378">
        <v>4.3360000000000003</v>
      </c>
      <c r="F13" s="378">
        <v>3.274</v>
      </c>
      <c r="G13" s="378">
        <v>2.6120000000000001</v>
      </c>
      <c r="H13" s="378">
        <v>1.468</v>
      </c>
      <c r="I13" s="378">
        <v>2.7629999999999999</v>
      </c>
      <c r="J13" s="377">
        <v>2.5649999999999999</v>
      </c>
      <c r="K13" s="377">
        <v>2.294</v>
      </c>
      <c r="L13" s="377">
        <v>2.6520000000000001</v>
      </c>
      <c r="M13" s="377">
        <v>1.591</v>
      </c>
      <c r="N13" s="491">
        <f t="shared" si="0"/>
        <v>35.723000000000006</v>
      </c>
    </row>
    <row r="14" spans="1:14" x14ac:dyDescent="0.2">
      <c r="A14" s="376" t="s">
        <v>74</v>
      </c>
      <c r="B14" s="378">
        <v>194.77699999999999</v>
      </c>
      <c r="C14" s="378">
        <v>30.254999999999999</v>
      </c>
      <c r="D14" s="378">
        <v>18.829999999999998</v>
      </c>
      <c r="E14" s="378">
        <v>73.994</v>
      </c>
      <c r="F14" s="378">
        <v>192.608</v>
      </c>
      <c r="G14" s="378">
        <v>44.277999999999999</v>
      </c>
      <c r="H14" s="378">
        <v>14.856</v>
      </c>
      <c r="I14" s="378">
        <v>16.62</v>
      </c>
      <c r="J14" s="377">
        <v>17.291</v>
      </c>
      <c r="K14" s="377">
        <v>11.814</v>
      </c>
      <c r="L14" s="377">
        <v>23.891999999999999</v>
      </c>
      <c r="M14" s="377">
        <v>19.940999999999999</v>
      </c>
      <c r="N14" s="491">
        <f t="shared" si="0"/>
        <v>659.15600000000006</v>
      </c>
    </row>
    <row r="15" spans="1:14" x14ac:dyDescent="0.2">
      <c r="A15" s="376" t="s">
        <v>114</v>
      </c>
      <c r="B15" s="378">
        <v>-11.451000000000001</v>
      </c>
      <c r="C15" s="378">
        <v>72.096000000000004</v>
      </c>
      <c r="D15" s="378">
        <v>20.986999999999998</v>
      </c>
      <c r="E15" s="378">
        <v>22.95</v>
      </c>
      <c r="F15" s="378">
        <v>37.552999999999997</v>
      </c>
      <c r="G15" s="378">
        <v>23.856999999999999</v>
      </c>
      <c r="H15" s="378">
        <v>15.933999999999999</v>
      </c>
      <c r="I15" s="378">
        <v>29.132000000000001</v>
      </c>
      <c r="J15" s="377">
        <v>20.797999999999998</v>
      </c>
      <c r="K15" s="377">
        <v>21.010999999999999</v>
      </c>
      <c r="L15" s="377">
        <v>103.054</v>
      </c>
      <c r="M15" s="377">
        <v>112.883</v>
      </c>
      <c r="N15" s="491">
        <f t="shared" si="0"/>
        <v>468.80399999999997</v>
      </c>
    </row>
    <row r="16" spans="1:14" x14ac:dyDescent="0.2">
      <c r="A16" s="376" t="s">
        <v>73</v>
      </c>
      <c r="B16" s="378">
        <v>19.809999999999999</v>
      </c>
      <c r="C16" s="378">
        <v>68.070999999999998</v>
      </c>
      <c r="D16" s="378">
        <v>46.796999999999997</v>
      </c>
      <c r="E16" s="378">
        <v>27.451000000000001</v>
      </c>
      <c r="F16" s="378">
        <v>44.140999999999998</v>
      </c>
      <c r="G16" s="378">
        <v>54.646999999999998</v>
      </c>
      <c r="H16" s="378">
        <v>100.11</v>
      </c>
      <c r="I16" s="378">
        <v>-56.845999999999997</v>
      </c>
      <c r="J16" s="377">
        <v>32.493000000000002</v>
      </c>
      <c r="K16" s="377">
        <v>30.216000000000001</v>
      </c>
      <c r="L16" s="377">
        <v>29.58</v>
      </c>
      <c r="M16" s="377">
        <v>29.481000000000002</v>
      </c>
      <c r="N16" s="491">
        <f t="shared" si="0"/>
        <v>425.95099999999996</v>
      </c>
    </row>
    <row r="17" spans="1:15" x14ac:dyDescent="0.2">
      <c r="A17" s="376" t="s">
        <v>221</v>
      </c>
      <c r="B17" s="378">
        <v>1.764</v>
      </c>
      <c r="C17" s="378">
        <v>-1.169</v>
      </c>
      <c r="D17" s="378">
        <v>19.312999999999999</v>
      </c>
      <c r="E17" s="378">
        <v>2.8959999999999999</v>
      </c>
      <c r="F17" s="378">
        <v>0</v>
      </c>
      <c r="G17" s="378">
        <v>0</v>
      </c>
      <c r="H17" s="378">
        <v>0</v>
      </c>
      <c r="I17" s="378">
        <v>0</v>
      </c>
      <c r="J17" s="377">
        <v>0</v>
      </c>
      <c r="K17" s="377">
        <v>0</v>
      </c>
      <c r="L17" s="377">
        <v>0</v>
      </c>
      <c r="M17" s="377">
        <v>0</v>
      </c>
      <c r="N17" s="491">
        <f t="shared" si="0"/>
        <v>22.803999999999998</v>
      </c>
    </row>
    <row r="18" spans="1:15" ht="14.25" x14ac:dyDescent="0.2">
      <c r="A18" s="376" t="s">
        <v>379</v>
      </c>
      <c r="B18" s="378">
        <v>-29.657</v>
      </c>
      <c r="C18" s="378">
        <v>8.1950000000000003</v>
      </c>
      <c r="D18" s="378">
        <v>25.041</v>
      </c>
      <c r="E18" s="378">
        <v>1.198</v>
      </c>
      <c r="F18" s="378">
        <v>5.9459999999999997</v>
      </c>
      <c r="G18" s="378">
        <v>27.731999999999999</v>
      </c>
      <c r="H18" s="378">
        <v>7.51</v>
      </c>
      <c r="I18" s="378">
        <v>5.4880000000000004</v>
      </c>
      <c r="J18" s="377">
        <v>18.05</v>
      </c>
      <c r="K18" s="377">
        <v>45.031999999999996</v>
      </c>
      <c r="L18" s="377">
        <v>1010.764</v>
      </c>
      <c r="M18" s="377">
        <v>-399.79300000000001</v>
      </c>
      <c r="N18" s="491">
        <f t="shared" si="0"/>
        <v>725.50599999999997</v>
      </c>
    </row>
    <row r="19" spans="1:15" x14ac:dyDescent="0.2">
      <c r="A19" s="376" t="s">
        <v>145</v>
      </c>
      <c r="B19" s="378">
        <v>41.363</v>
      </c>
      <c r="C19" s="378">
        <v>68.745000000000005</v>
      </c>
      <c r="D19" s="378">
        <v>60.95</v>
      </c>
      <c r="E19" s="378">
        <v>55.856000000000002</v>
      </c>
      <c r="F19" s="378">
        <v>79.56</v>
      </c>
      <c r="G19" s="378">
        <v>67.328999999999994</v>
      </c>
      <c r="H19" s="378">
        <v>59.320999999999998</v>
      </c>
      <c r="I19" s="378">
        <v>62.139000000000003</v>
      </c>
      <c r="J19" s="377">
        <v>56.94</v>
      </c>
      <c r="K19" s="377">
        <v>59.546999999999997</v>
      </c>
      <c r="L19" s="377">
        <v>60.07</v>
      </c>
      <c r="M19" s="377">
        <v>41.546999999999997</v>
      </c>
      <c r="N19" s="491">
        <f t="shared" si="0"/>
        <v>713.36700000000008</v>
      </c>
    </row>
    <row r="20" spans="1:15" x14ac:dyDescent="0.2">
      <c r="A20" s="376" t="s">
        <v>144</v>
      </c>
      <c r="B20" s="378">
        <v>7.8460000000000001</v>
      </c>
      <c r="C20" s="378">
        <v>76.084000000000003</v>
      </c>
      <c r="D20" s="378">
        <v>216.684</v>
      </c>
      <c r="E20" s="378">
        <v>13.343</v>
      </c>
      <c r="F20" s="378">
        <v>25.600999999999999</v>
      </c>
      <c r="G20" s="378">
        <v>284.13299999999998</v>
      </c>
      <c r="H20" s="378">
        <v>18.64</v>
      </c>
      <c r="I20" s="378">
        <v>146.52699999999999</v>
      </c>
      <c r="J20" s="377">
        <v>215.429</v>
      </c>
      <c r="K20" s="377">
        <v>44.863</v>
      </c>
      <c r="L20" s="377">
        <v>138.30500000000001</v>
      </c>
      <c r="M20" s="377">
        <v>269.33999999999997</v>
      </c>
      <c r="N20" s="491">
        <f t="shared" si="0"/>
        <v>1456.7949999999998</v>
      </c>
    </row>
    <row r="21" spans="1:15" x14ac:dyDescent="0.2">
      <c r="A21" s="376" t="s">
        <v>75</v>
      </c>
      <c r="B21" s="378">
        <v>4.5060000000000002</v>
      </c>
      <c r="C21" s="378">
        <v>5.2060000000000004</v>
      </c>
      <c r="D21" s="378">
        <v>5.5670000000000002</v>
      </c>
      <c r="E21" s="378">
        <v>5.1920000000000002</v>
      </c>
      <c r="F21" s="378">
        <v>5.6559999999999997</v>
      </c>
      <c r="G21" s="378">
        <v>5.375</v>
      </c>
      <c r="H21" s="378">
        <v>4.59</v>
      </c>
      <c r="I21" s="378">
        <v>6.0670000000000002</v>
      </c>
      <c r="J21" s="377">
        <v>4.7679999999999998</v>
      </c>
      <c r="K21" s="377">
        <v>4.5579999999999998</v>
      </c>
      <c r="L21" s="377">
        <v>5.5469999999999997</v>
      </c>
      <c r="M21" s="377">
        <v>5.4850000000000003</v>
      </c>
      <c r="N21" s="491">
        <f t="shared" si="0"/>
        <v>62.516999999999996</v>
      </c>
    </row>
    <row r="22" spans="1:15" x14ac:dyDescent="0.2">
      <c r="A22" s="376" t="s">
        <v>167</v>
      </c>
      <c r="B22" s="378">
        <v>9.3119999999999994</v>
      </c>
      <c r="C22" s="378">
        <v>8.98</v>
      </c>
      <c r="D22" s="378">
        <v>12.526</v>
      </c>
      <c r="E22" s="378">
        <v>10.706</v>
      </c>
      <c r="F22" s="378">
        <v>13.349</v>
      </c>
      <c r="G22" s="378">
        <v>13.3</v>
      </c>
      <c r="H22" s="378">
        <v>12.962</v>
      </c>
      <c r="I22" s="378">
        <v>6.8970000000000002</v>
      </c>
      <c r="J22" s="377">
        <v>16.853000000000002</v>
      </c>
      <c r="K22" s="377">
        <v>17.577000000000002</v>
      </c>
      <c r="L22" s="377">
        <v>16.789000000000001</v>
      </c>
      <c r="M22" s="377">
        <v>13.404</v>
      </c>
      <c r="N22" s="491">
        <f t="shared" si="0"/>
        <v>152.65500000000003</v>
      </c>
    </row>
    <row r="23" spans="1:15" x14ac:dyDescent="0.2">
      <c r="A23" s="376" t="s">
        <v>136</v>
      </c>
      <c r="B23" s="378">
        <v>11.196999999999999</v>
      </c>
      <c r="C23" s="378">
        <v>34.65</v>
      </c>
      <c r="D23" s="378">
        <v>33.686999999999998</v>
      </c>
      <c r="E23" s="378">
        <v>32.941000000000003</v>
      </c>
      <c r="F23" s="378">
        <v>28.215</v>
      </c>
      <c r="G23" s="378">
        <v>49.823999999999998</v>
      </c>
      <c r="H23" s="378">
        <v>126.327</v>
      </c>
      <c r="I23" s="378">
        <v>28.382999999999999</v>
      </c>
      <c r="J23" s="377">
        <v>25.922999999999998</v>
      </c>
      <c r="K23" s="377">
        <v>29.716000000000001</v>
      </c>
      <c r="L23" s="377">
        <v>26.777999999999999</v>
      </c>
      <c r="M23" s="377">
        <v>26.489000000000001</v>
      </c>
      <c r="N23" s="491">
        <f>SUM(B23:M23)</f>
        <v>454.13</v>
      </c>
    </row>
    <row r="24" spans="1:15" x14ac:dyDescent="0.2">
      <c r="A24" s="376" t="s">
        <v>137</v>
      </c>
      <c r="B24" s="378">
        <v>2.577</v>
      </c>
      <c r="C24" s="378">
        <v>11.528</v>
      </c>
      <c r="D24" s="378">
        <v>5.1760000000000002</v>
      </c>
      <c r="E24" s="378">
        <v>4.8079999999999998</v>
      </c>
      <c r="F24" s="378">
        <v>4.7889999999999997</v>
      </c>
      <c r="G24" s="378">
        <v>5.9390000000000001</v>
      </c>
      <c r="H24" s="378">
        <v>7.556</v>
      </c>
      <c r="I24" s="378">
        <v>8.5440000000000005</v>
      </c>
      <c r="J24" s="377">
        <v>21.411999999999999</v>
      </c>
      <c r="K24" s="377">
        <v>5.5090000000000003</v>
      </c>
      <c r="L24" s="377">
        <v>-9.2370000000000001</v>
      </c>
      <c r="M24" s="377">
        <v>4.9260000000000002</v>
      </c>
      <c r="N24" s="491">
        <f t="shared" si="0"/>
        <v>73.527000000000015</v>
      </c>
    </row>
    <row r="25" spans="1:15" x14ac:dyDescent="0.2">
      <c r="A25" s="376" t="s">
        <v>250</v>
      </c>
      <c r="B25" s="378">
        <v>0.45500000000000002</v>
      </c>
      <c r="C25" s="378">
        <v>1.6180000000000001</v>
      </c>
      <c r="D25" s="378">
        <v>1.097</v>
      </c>
      <c r="E25" s="378">
        <v>1.0069999999999999</v>
      </c>
      <c r="F25" s="378">
        <v>1.24</v>
      </c>
      <c r="G25" s="378">
        <v>1.4019999999999999</v>
      </c>
      <c r="H25" s="378">
        <v>0.96099999999999997</v>
      </c>
      <c r="I25" s="378">
        <v>1.512</v>
      </c>
      <c r="J25" s="377">
        <v>1.21</v>
      </c>
      <c r="K25" s="377">
        <v>1.3979999999999999</v>
      </c>
      <c r="L25" s="377">
        <v>1.016</v>
      </c>
      <c r="M25" s="377">
        <v>1.292</v>
      </c>
      <c r="N25" s="491">
        <f t="shared" si="0"/>
        <v>14.207999999999998</v>
      </c>
    </row>
    <row r="26" spans="1:15" x14ac:dyDescent="0.2">
      <c r="A26" s="376" t="s">
        <v>139</v>
      </c>
      <c r="B26" s="378">
        <v>26.869</v>
      </c>
      <c r="C26" s="378">
        <v>48.648000000000003</v>
      </c>
      <c r="D26" s="378">
        <v>49.557000000000002</v>
      </c>
      <c r="E26" s="378">
        <v>76.147000000000006</v>
      </c>
      <c r="F26" s="378">
        <v>58.966999999999999</v>
      </c>
      <c r="G26" s="378">
        <v>72.941000000000003</v>
      </c>
      <c r="H26" s="378">
        <v>30.44</v>
      </c>
      <c r="I26" s="378">
        <v>44.737000000000002</v>
      </c>
      <c r="J26" s="377">
        <v>40.594000000000001</v>
      </c>
      <c r="K26" s="377">
        <v>43.421999999999997</v>
      </c>
      <c r="L26" s="377">
        <v>75.227000000000004</v>
      </c>
      <c r="M26" s="377">
        <v>231.21100000000001</v>
      </c>
      <c r="N26" s="491">
        <f t="shared" si="0"/>
        <v>798.76</v>
      </c>
    </row>
    <row r="27" spans="1:15" x14ac:dyDescent="0.2">
      <c r="A27" s="376" t="s">
        <v>138</v>
      </c>
      <c r="B27" s="378">
        <v>-11.792</v>
      </c>
      <c r="C27" s="378">
        <v>-86.561999999999998</v>
      </c>
      <c r="D27" s="378">
        <v>341.06099999999998</v>
      </c>
      <c r="E27" s="378">
        <v>324.11599999999999</v>
      </c>
      <c r="F27" s="378">
        <v>29.545999999999999</v>
      </c>
      <c r="G27" s="378">
        <v>-13.872</v>
      </c>
      <c r="H27" s="378">
        <v>33.435000000000002</v>
      </c>
      <c r="I27" s="378">
        <v>37.305999999999997</v>
      </c>
      <c r="J27" s="377">
        <v>334.71100000000001</v>
      </c>
      <c r="K27" s="377">
        <v>124.965</v>
      </c>
      <c r="L27" s="377">
        <v>106.97799999999999</v>
      </c>
      <c r="M27" s="377">
        <v>113.691</v>
      </c>
      <c r="N27" s="491">
        <f t="shared" si="0"/>
        <v>1333.5830000000001</v>
      </c>
    </row>
    <row r="28" spans="1:15" s="379" customFormat="1" x14ac:dyDescent="0.2">
      <c r="A28" s="376" t="s">
        <v>143</v>
      </c>
      <c r="B28" s="378">
        <v>0</v>
      </c>
      <c r="C28" s="378">
        <v>0</v>
      </c>
      <c r="D28" s="378">
        <v>0</v>
      </c>
      <c r="E28" s="378">
        <v>0</v>
      </c>
      <c r="F28" s="378">
        <v>0</v>
      </c>
      <c r="G28" s="378">
        <v>0</v>
      </c>
      <c r="H28" s="378">
        <v>0</v>
      </c>
      <c r="I28" s="378">
        <v>0</v>
      </c>
      <c r="J28" s="377">
        <v>0</v>
      </c>
      <c r="K28" s="377">
        <v>0</v>
      </c>
      <c r="L28" s="377">
        <v>0</v>
      </c>
      <c r="M28" s="377">
        <v>0</v>
      </c>
      <c r="N28" s="491">
        <f t="shared" si="0"/>
        <v>0</v>
      </c>
      <c r="O28" s="362"/>
    </row>
    <row r="29" spans="1:15" s="379" customFormat="1" x14ac:dyDescent="0.2">
      <c r="A29" s="376" t="s">
        <v>168</v>
      </c>
      <c r="B29" s="378">
        <v>0</v>
      </c>
      <c r="C29" s="378">
        <v>0</v>
      </c>
      <c r="D29" s="378">
        <v>0</v>
      </c>
      <c r="E29" s="378">
        <v>0</v>
      </c>
      <c r="F29" s="378">
        <v>0</v>
      </c>
      <c r="G29" s="378">
        <v>0</v>
      </c>
      <c r="H29" s="378">
        <v>0</v>
      </c>
      <c r="I29" s="378">
        <v>0</v>
      </c>
      <c r="J29" s="377">
        <v>0</v>
      </c>
      <c r="K29" s="377">
        <v>0</v>
      </c>
      <c r="L29" s="377">
        <v>0</v>
      </c>
      <c r="M29" s="377">
        <v>0</v>
      </c>
      <c r="N29" s="491">
        <f t="shared" si="0"/>
        <v>0</v>
      </c>
      <c r="O29" s="362"/>
    </row>
    <row r="30" spans="1:15" s="379" customFormat="1" x14ac:dyDescent="0.2">
      <c r="A30" s="376" t="s">
        <v>186</v>
      </c>
      <c r="B30" s="378">
        <v>6.0289999999999999</v>
      </c>
      <c r="C30" s="378">
        <v>9.5</v>
      </c>
      <c r="D30" s="378">
        <v>209.584</v>
      </c>
      <c r="E30" s="378">
        <v>59.978000000000002</v>
      </c>
      <c r="F30" s="378">
        <v>75.701999999999998</v>
      </c>
      <c r="G30" s="378">
        <v>57.273000000000003</v>
      </c>
      <c r="H30" s="378">
        <v>56.140999999999998</v>
      </c>
      <c r="I30" s="378">
        <v>65.150000000000006</v>
      </c>
      <c r="J30" s="377">
        <v>8.3249999999999993</v>
      </c>
      <c r="K30" s="377">
        <v>59.225999999999999</v>
      </c>
      <c r="L30" s="377">
        <v>129.15600000000001</v>
      </c>
      <c r="M30" s="377">
        <v>-10.948</v>
      </c>
      <c r="N30" s="491">
        <f t="shared" si="0"/>
        <v>725.1160000000001</v>
      </c>
      <c r="O30" s="362"/>
    </row>
    <row r="31" spans="1:15" s="379" customFormat="1" ht="14.25" x14ac:dyDescent="0.2">
      <c r="A31" s="376" t="s">
        <v>251</v>
      </c>
      <c r="B31" s="557">
        <v>4.1000000000000002E-2</v>
      </c>
      <c r="C31" s="378">
        <v>0.14599999999999999</v>
      </c>
      <c r="D31" s="378">
        <v>9.5000000000000001E-2</v>
      </c>
      <c r="E31" s="378">
        <v>9.2999999999999999E-2</v>
      </c>
      <c r="F31" s="378">
        <v>9.2999999999999999E-2</v>
      </c>
      <c r="G31" s="378">
        <v>0.1</v>
      </c>
      <c r="H31" s="378">
        <v>9.2999999999999999E-2</v>
      </c>
      <c r="I31" s="378">
        <v>9.4E-2</v>
      </c>
      <c r="J31" s="377">
        <v>7.2999999999999995E-2</v>
      </c>
      <c r="K31" s="377">
        <v>7.2999999999999995E-2</v>
      </c>
      <c r="L31" s="377">
        <v>7.2999999999999995E-2</v>
      </c>
      <c r="M31" s="377">
        <v>7.2999999999999995E-2</v>
      </c>
      <c r="N31" s="491">
        <f t="shared" si="0"/>
        <v>1.0469999999999997</v>
      </c>
      <c r="O31" s="362"/>
    </row>
    <row r="32" spans="1:15" s="379" customFormat="1" x14ac:dyDescent="0.2">
      <c r="A32" s="376" t="s">
        <v>213</v>
      </c>
      <c r="B32" s="378">
        <v>0</v>
      </c>
      <c r="C32" s="378">
        <v>0</v>
      </c>
      <c r="D32" s="378">
        <v>0</v>
      </c>
      <c r="E32" s="378">
        <v>0.316</v>
      </c>
      <c r="F32" s="378">
        <v>0.47299999999999998</v>
      </c>
      <c r="G32" s="378">
        <v>0.36599999999999999</v>
      </c>
      <c r="H32" s="378">
        <v>0.39500000000000002</v>
      </c>
      <c r="I32" s="378">
        <v>0.44800000000000001</v>
      </c>
      <c r="J32" s="377">
        <v>0.38200000000000001</v>
      </c>
      <c r="K32" s="377">
        <v>0.38600000000000001</v>
      </c>
      <c r="L32" s="377">
        <v>0.35199999999999998</v>
      </c>
      <c r="M32" s="377">
        <v>0.38200000000000001</v>
      </c>
      <c r="N32" s="491">
        <f t="shared" si="0"/>
        <v>3.5</v>
      </c>
      <c r="O32" s="362"/>
    </row>
    <row r="33" spans="1:15" s="379" customFormat="1" x14ac:dyDescent="0.2">
      <c r="A33" s="376" t="s">
        <v>187</v>
      </c>
      <c r="B33" s="378">
        <v>0</v>
      </c>
      <c r="C33" s="378">
        <v>3.5550000000000002</v>
      </c>
      <c r="D33" s="378">
        <v>-0.6</v>
      </c>
      <c r="E33" s="378">
        <v>0.55000000000000004</v>
      </c>
      <c r="F33" s="378">
        <v>2.1269999999999998</v>
      </c>
      <c r="G33" s="378">
        <v>1.532</v>
      </c>
      <c r="H33" s="378">
        <v>1.7529999999999999</v>
      </c>
      <c r="I33" s="557">
        <v>2.7E-2</v>
      </c>
      <c r="J33" s="377">
        <v>1.5109999999999999</v>
      </c>
      <c r="K33" s="377">
        <v>1.968</v>
      </c>
      <c r="L33" s="377">
        <v>1.718</v>
      </c>
      <c r="M33" s="377">
        <v>1.7010000000000001</v>
      </c>
      <c r="N33" s="491">
        <f t="shared" si="0"/>
        <v>15.841999999999999</v>
      </c>
      <c r="O33" s="362"/>
    </row>
    <row r="34" spans="1:15" s="379" customFormat="1" x14ac:dyDescent="0.2">
      <c r="A34" s="376" t="s">
        <v>229</v>
      </c>
      <c r="B34" s="378">
        <v>0</v>
      </c>
      <c r="C34" s="378">
        <v>0</v>
      </c>
      <c r="D34" s="378">
        <v>0</v>
      </c>
      <c r="E34" s="378">
        <v>0</v>
      </c>
      <c r="F34" s="378">
        <v>0</v>
      </c>
      <c r="G34" s="378">
        <v>0</v>
      </c>
      <c r="H34" s="378">
        <v>0.60299999999999998</v>
      </c>
      <c r="I34" s="378">
        <v>1.347</v>
      </c>
      <c r="J34" s="377">
        <v>0.34100000000000003</v>
      </c>
      <c r="K34" s="377">
        <v>0.46600000000000003</v>
      </c>
      <c r="L34" s="377">
        <v>0.41399999999999998</v>
      </c>
      <c r="M34" s="377">
        <v>0.372</v>
      </c>
      <c r="N34" s="491">
        <f t="shared" si="0"/>
        <v>3.5430000000000001</v>
      </c>
      <c r="O34" s="362"/>
    </row>
    <row r="35" spans="1:15" s="379" customFormat="1" x14ac:dyDescent="0.2">
      <c r="A35" s="376" t="s">
        <v>190</v>
      </c>
      <c r="B35" s="378">
        <v>0</v>
      </c>
      <c r="C35" s="378">
        <v>0</v>
      </c>
      <c r="D35" s="378">
        <v>0</v>
      </c>
      <c r="E35" s="378">
        <v>0</v>
      </c>
      <c r="F35" s="378">
        <v>0</v>
      </c>
      <c r="G35" s="378">
        <v>0</v>
      </c>
      <c r="H35" s="378">
        <v>0</v>
      </c>
      <c r="I35" s="378">
        <v>0</v>
      </c>
      <c r="J35" s="377">
        <v>0</v>
      </c>
      <c r="K35" s="377">
        <v>0</v>
      </c>
      <c r="L35" s="377">
        <v>0</v>
      </c>
      <c r="M35" s="377">
        <v>0</v>
      </c>
      <c r="N35" s="491">
        <f t="shared" si="0"/>
        <v>0</v>
      </c>
      <c r="O35" s="362"/>
    </row>
    <row r="36" spans="1:15" s="379" customFormat="1" x14ac:dyDescent="0.2">
      <c r="A36" s="376"/>
      <c r="B36" s="377"/>
      <c r="C36" s="377"/>
      <c r="D36" s="377"/>
      <c r="E36" s="377"/>
      <c r="F36" s="377"/>
      <c r="G36" s="377"/>
      <c r="H36" s="380"/>
      <c r="I36" s="380"/>
      <c r="J36" s="380"/>
      <c r="K36" s="380"/>
      <c r="L36" s="381"/>
      <c r="M36" s="380"/>
      <c r="N36" s="491" t="s">
        <v>13</v>
      </c>
      <c r="O36" s="362"/>
    </row>
    <row r="37" spans="1:15" s="379" customFormat="1" x14ac:dyDescent="0.2">
      <c r="A37" s="376"/>
      <c r="B37" s="377"/>
      <c r="C37" s="377"/>
      <c r="D37" s="377"/>
      <c r="E37" s="377"/>
      <c r="F37" s="377"/>
      <c r="G37" s="377"/>
      <c r="H37" s="380"/>
      <c r="I37" s="380"/>
      <c r="J37" s="380"/>
      <c r="K37" s="380"/>
      <c r="L37" s="381"/>
      <c r="M37" s="380"/>
      <c r="N37" s="491"/>
      <c r="O37" s="362"/>
    </row>
    <row r="38" spans="1:15" x14ac:dyDescent="0.2">
      <c r="A38" s="382" t="s">
        <v>76</v>
      </c>
      <c r="B38" s="383">
        <f t="shared" ref="B38:N38" si="1">SUM(B9:B37)</f>
        <v>318.43599999999992</v>
      </c>
      <c r="C38" s="383">
        <f t="shared" si="1"/>
        <v>382.33200000000005</v>
      </c>
      <c r="D38" s="383">
        <f t="shared" si="1"/>
        <v>1091.4240000000002</v>
      </c>
      <c r="E38" s="383">
        <f t="shared" si="1"/>
        <v>732.49099999999987</v>
      </c>
      <c r="F38" s="383">
        <f t="shared" si="1"/>
        <v>618.26899999999989</v>
      </c>
      <c r="G38" s="383">
        <f t="shared" si="1"/>
        <v>717.13800000000003</v>
      </c>
      <c r="H38" s="383">
        <f t="shared" si="1"/>
        <v>519.9849999999999</v>
      </c>
      <c r="I38" s="383">
        <f t="shared" si="1"/>
        <v>425.18599999999992</v>
      </c>
      <c r="J38" s="383">
        <f t="shared" si="1"/>
        <v>835.7919999999998</v>
      </c>
      <c r="K38" s="383">
        <f t="shared" si="1"/>
        <v>520.64699999999993</v>
      </c>
      <c r="L38" s="383">
        <f t="shared" si="1"/>
        <v>1740.3490000000004</v>
      </c>
      <c r="M38" s="383">
        <f t="shared" si="1"/>
        <v>475.46199999999999</v>
      </c>
      <c r="N38" s="492">
        <f t="shared" si="1"/>
        <v>8377.5110000000004</v>
      </c>
    </row>
    <row r="39" spans="1:15" ht="13.5" customHeight="1" x14ac:dyDescent="0.2">
      <c r="A39" s="376"/>
      <c r="B39" s="377"/>
      <c r="C39" s="377"/>
      <c r="D39" s="377"/>
      <c r="E39" s="377"/>
      <c r="F39" s="377"/>
      <c r="G39" s="377"/>
      <c r="H39" s="377"/>
      <c r="I39" s="377"/>
      <c r="J39" s="377"/>
      <c r="K39" s="377"/>
      <c r="L39" s="377"/>
      <c r="M39" s="377"/>
      <c r="N39" s="491"/>
      <c r="O39" s="377"/>
    </row>
    <row r="40" spans="1:15" x14ac:dyDescent="0.2">
      <c r="A40" s="375" t="s">
        <v>77</v>
      </c>
      <c r="B40" s="377"/>
      <c r="C40" s="377"/>
      <c r="D40" s="377"/>
      <c r="E40" s="377"/>
      <c r="F40" s="377"/>
      <c r="G40" s="377"/>
      <c r="H40" s="380"/>
      <c r="I40" s="380"/>
      <c r="J40" s="380"/>
      <c r="K40" s="380"/>
      <c r="L40" s="380"/>
      <c r="M40" s="380"/>
      <c r="N40" s="491"/>
    </row>
    <row r="41" spans="1:15" x14ac:dyDescent="0.2">
      <c r="A41" s="376" t="s">
        <v>72</v>
      </c>
      <c r="B41" s="377">
        <v>0</v>
      </c>
      <c r="C41" s="377">
        <v>0</v>
      </c>
      <c r="D41" s="377">
        <v>0</v>
      </c>
      <c r="E41" s="377">
        <v>0</v>
      </c>
      <c r="F41" s="377">
        <v>0</v>
      </c>
      <c r="G41" s="377">
        <v>0</v>
      </c>
      <c r="H41" s="380">
        <v>0</v>
      </c>
      <c r="I41" s="380">
        <v>0</v>
      </c>
      <c r="J41" s="380">
        <v>0</v>
      </c>
      <c r="K41" s="380">
        <v>0</v>
      </c>
      <c r="L41" s="380">
        <v>0</v>
      </c>
      <c r="M41" s="380">
        <v>0</v>
      </c>
      <c r="N41" s="491">
        <f>B41+C41+D41+E41+F41+G41+H41+I41+J41+K41+L41+M41</f>
        <v>0</v>
      </c>
    </row>
    <row r="42" spans="1:15" x14ac:dyDescent="0.2">
      <c r="A42" s="376" t="s">
        <v>78</v>
      </c>
      <c r="B42" s="377">
        <v>0</v>
      </c>
      <c r="C42" s="377">
        <v>0</v>
      </c>
      <c r="D42" s="377">
        <v>0</v>
      </c>
      <c r="E42" s="377">
        <v>0</v>
      </c>
      <c r="F42" s="377">
        <v>0</v>
      </c>
      <c r="G42" s="377">
        <v>0</v>
      </c>
      <c r="H42" s="380">
        <v>0</v>
      </c>
      <c r="I42" s="380">
        <v>0</v>
      </c>
      <c r="J42" s="380">
        <v>0</v>
      </c>
      <c r="K42" s="380">
        <v>0</v>
      </c>
      <c r="L42" s="380">
        <v>0</v>
      </c>
      <c r="M42" s="380">
        <v>0</v>
      </c>
      <c r="N42" s="491">
        <f>B42+C42+D42+E42+F42+G42+H42+I42+J42+K42+L42+M42</f>
        <v>0</v>
      </c>
    </row>
    <row r="43" spans="1:15" x14ac:dyDescent="0.2">
      <c r="A43" s="382" t="s">
        <v>79</v>
      </c>
      <c r="B43" s="384">
        <f t="shared" ref="B43:I43" si="2">SUM(B41:B42)</f>
        <v>0</v>
      </c>
      <c r="C43" s="384">
        <f t="shared" si="2"/>
        <v>0</v>
      </c>
      <c r="D43" s="384">
        <f t="shared" si="2"/>
        <v>0</v>
      </c>
      <c r="E43" s="384">
        <f t="shared" si="2"/>
        <v>0</v>
      </c>
      <c r="F43" s="384">
        <f t="shared" si="2"/>
        <v>0</v>
      </c>
      <c r="G43" s="384">
        <f t="shared" si="2"/>
        <v>0</v>
      </c>
      <c r="H43" s="384">
        <f t="shared" si="2"/>
        <v>0</v>
      </c>
      <c r="I43" s="384">
        <f t="shared" si="2"/>
        <v>0</v>
      </c>
      <c r="J43" s="384">
        <v>0</v>
      </c>
      <c r="K43" s="384">
        <f>SUM(K41:K42)</f>
        <v>0</v>
      </c>
      <c r="L43" s="384">
        <f>SUM(L41:L42)</f>
        <v>0</v>
      </c>
      <c r="M43" s="384">
        <f>SUM(M41:M42)</f>
        <v>0</v>
      </c>
      <c r="N43" s="493">
        <f>B43+C43+D43+E43+F43+G43+H43+I43+J43+K43+L43+M43</f>
        <v>0</v>
      </c>
    </row>
    <row r="44" spans="1:15" x14ac:dyDescent="0.2">
      <c r="A44" s="376" t="s">
        <v>13</v>
      </c>
      <c r="B44" s="377"/>
      <c r="C44" s="377"/>
      <c r="D44" s="377"/>
      <c r="E44" s="377"/>
      <c r="F44" s="377"/>
      <c r="G44" s="377"/>
      <c r="H44" s="377"/>
      <c r="I44" s="377"/>
      <c r="K44" s="377"/>
      <c r="L44" s="377"/>
      <c r="M44" s="377"/>
      <c r="N44" s="491"/>
    </row>
    <row r="45" spans="1:15" x14ac:dyDescent="0.2">
      <c r="A45" s="375" t="s">
        <v>80</v>
      </c>
      <c r="B45" s="377"/>
      <c r="C45" s="377"/>
      <c r="D45" s="377"/>
      <c r="E45" s="377"/>
      <c r="F45" s="377"/>
      <c r="H45" s="377"/>
      <c r="I45" s="377"/>
      <c r="K45" s="385"/>
      <c r="L45" s="377"/>
      <c r="M45" s="377"/>
      <c r="N45" s="491" t="s">
        <v>13</v>
      </c>
    </row>
    <row r="46" spans="1:15" x14ac:dyDescent="0.2">
      <c r="A46" s="376" t="s">
        <v>194</v>
      </c>
      <c r="B46" s="377">
        <v>0</v>
      </c>
      <c r="C46" s="377">
        <v>0</v>
      </c>
      <c r="D46" s="377">
        <v>26</v>
      </c>
      <c r="E46" s="386">
        <v>0</v>
      </c>
      <c r="F46" s="386">
        <v>0</v>
      </c>
      <c r="G46" s="386">
        <v>0</v>
      </c>
      <c r="H46" s="386">
        <v>10.419</v>
      </c>
      <c r="I46" s="386">
        <v>0</v>
      </c>
      <c r="J46" s="386">
        <v>0</v>
      </c>
      <c r="K46" s="386">
        <v>0</v>
      </c>
      <c r="L46" s="386">
        <v>0</v>
      </c>
      <c r="M46" s="386">
        <v>0</v>
      </c>
      <c r="N46" s="491">
        <f>B46+C46+D46+E46+F46+G46+H46+I46+J46+K46+L46+M46</f>
        <v>36.418999999999997</v>
      </c>
    </row>
    <row r="47" spans="1:15" x14ac:dyDescent="0.2">
      <c r="A47" s="376" t="s">
        <v>195</v>
      </c>
      <c r="B47" s="377">
        <v>76.900000000000006</v>
      </c>
      <c r="C47" s="377">
        <v>73.5</v>
      </c>
      <c r="D47" s="377">
        <v>135.19999999999999</v>
      </c>
      <c r="E47" s="386">
        <v>31.661000000000001</v>
      </c>
      <c r="F47" s="386">
        <v>137.46600000000001</v>
      </c>
      <c r="G47" s="386">
        <v>36.933999999999997</v>
      </c>
      <c r="H47" s="386">
        <v>40.198</v>
      </c>
      <c r="I47" s="386">
        <v>25.634</v>
      </c>
      <c r="J47" s="386">
        <v>23.722999999999999</v>
      </c>
      <c r="K47" s="386">
        <v>80.338999999999999</v>
      </c>
      <c r="L47" s="386">
        <v>-58.887</v>
      </c>
      <c r="M47" s="386">
        <v>124.127</v>
      </c>
      <c r="N47" s="491">
        <f>B47+C47+D47+E47+F47+G47+H47+I47+J47+K47+L47+M47</f>
        <v>726.79500000000007</v>
      </c>
    </row>
    <row r="48" spans="1:15" x14ac:dyDescent="0.2">
      <c r="A48" s="387" t="s">
        <v>81</v>
      </c>
      <c r="B48" s="384">
        <f t="shared" ref="B48:N48" si="3">SUM(B46:B47)</f>
        <v>76.900000000000006</v>
      </c>
      <c r="C48" s="384">
        <f t="shared" si="3"/>
        <v>73.5</v>
      </c>
      <c r="D48" s="384">
        <f t="shared" si="3"/>
        <v>161.19999999999999</v>
      </c>
      <c r="E48" s="384">
        <f t="shared" si="3"/>
        <v>31.661000000000001</v>
      </c>
      <c r="F48" s="384">
        <f t="shared" si="3"/>
        <v>137.46600000000001</v>
      </c>
      <c r="G48" s="384">
        <f t="shared" si="3"/>
        <v>36.933999999999997</v>
      </c>
      <c r="H48" s="384">
        <f t="shared" si="3"/>
        <v>50.617000000000004</v>
      </c>
      <c r="I48" s="384">
        <f t="shared" si="3"/>
        <v>25.634</v>
      </c>
      <c r="J48" s="384">
        <f t="shared" si="3"/>
        <v>23.722999999999999</v>
      </c>
      <c r="K48" s="384">
        <f t="shared" si="3"/>
        <v>80.338999999999999</v>
      </c>
      <c r="L48" s="384">
        <f t="shared" si="3"/>
        <v>-58.887</v>
      </c>
      <c r="M48" s="384">
        <f t="shared" si="3"/>
        <v>124.127</v>
      </c>
      <c r="N48" s="493">
        <f t="shared" si="3"/>
        <v>763.21400000000006</v>
      </c>
    </row>
    <row r="49" spans="1:15" x14ac:dyDescent="0.2">
      <c r="A49" s="513"/>
      <c r="B49" s="377"/>
      <c r="C49" s="377"/>
      <c r="D49" s="377"/>
      <c r="E49" s="377"/>
      <c r="F49" s="377"/>
      <c r="G49" s="377"/>
      <c r="H49" s="377"/>
      <c r="I49" s="377"/>
      <c r="K49" s="377"/>
      <c r="L49" s="377"/>
      <c r="M49" s="377"/>
      <c r="N49" s="491"/>
    </row>
    <row r="50" spans="1:15" s="379" customFormat="1" x14ac:dyDescent="0.2">
      <c r="A50" s="514" t="s">
        <v>67</v>
      </c>
      <c r="B50" s="377"/>
      <c r="C50" s="377"/>
      <c r="D50" s="377"/>
      <c r="E50" s="377"/>
      <c r="F50" s="377"/>
      <c r="G50" s="377"/>
      <c r="H50" s="377"/>
      <c r="I50" s="377"/>
      <c r="J50" s="377"/>
      <c r="K50" s="377"/>
      <c r="L50" s="377"/>
      <c r="M50" s="377"/>
      <c r="N50" s="491"/>
      <c r="O50" s="362"/>
    </row>
    <row r="51" spans="1:15" x14ac:dyDescent="0.2">
      <c r="A51" s="515" t="s">
        <v>82</v>
      </c>
      <c r="B51" s="377">
        <v>0</v>
      </c>
      <c r="C51" s="377">
        <v>1.9</v>
      </c>
      <c r="D51" s="377">
        <v>4</v>
      </c>
      <c r="E51" s="377">
        <v>0</v>
      </c>
      <c r="F51" s="377">
        <v>0</v>
      </c>
      <c r="G51" s="377">
        <v>20.446000000000002</v>
      </c>
      <c r="H51" s="377">
        <v>0</v>
      </c>
      <c r="I51" s="377">
        <v>0</v>
      </c>
      <c r="J51" s="377">
        <v>0</v>
      </c>
      <c r="K51" s="377">
        <v>0</v>
      </c>
      <c r="L51" s="377">
        <v>0</v>
      </c>
      <c r="M51" s="377">
        <v>92.063999999999993</v>
      </c>
      <c r="N51" s="491">
        <f t="shared" ref="N51:N61" si="4">B51+C51+D51+E51+F51+G51+H51+I51+J51+K51+L51+M51</f>
        <v>118.41</v>
      </c>
    </row>
    <row r="52" spans="1:15" x14ac:dyDescent="0.2">
      <c r="A52" s="515" t="s">
        <v>196</v>
      </c>
      <c r="B52" s="377">
        <v>0</v>
      </c>
      <c r="C52" s="377">
        <v>0</v>
      </c>
      <c r="D52" s="377">
        <v>0</v>
      </c>
      <c r="E52" s="377">
        <v>0</v>
      </c>
      <c r="F52" s="377">
        <v>0</v>
      </c>
      <c r="G52" s="377">
        <v>0</v>
      </c>
      <c r="H52" s="377">
        <v>9.9619999999999997</v>
      </c>
      <c r="I52" s="377">
        <v>0.48599999999999999</v>
      </c>
      <c r="J52" s="377">
        <v>104.06</v>
      </c>
      <c r="K52" s="377">
        <v>15.78</v>
      </c>
      <c r="L52" s="377">
        <v>3.2490000000000001</v>
      </c>
      <c r="M52" s="377">
        <v>236.66300000000001</v>
      </c>
      <c r="N52" s="491">
        <f t="shared" si="4"/>
        <v>370.20000000000005</v>
      </c>
    </row>
    <row r="53" spans="1:15" x14ac:dyDescent="0.2">
      <c r="A53" s="515" t="s">
        <v>140</v>
      </c>
      <c r="B53" s="377">
        <v>0</v>
      </c>
      <c r="C53" s="377">
        <v>0</v>
      </c>
      <c r="D53" s="377">
        <v>0</v>
      </c>
      <c r="E53" s="377">
        <v>0</v>
      </c>
      <c r="F53" s="377">
        <v>0</v>
      </c>
      <c r="G53" s="377">
        <v>0</v>
      </c>
      <c r="H53" s="377">
        <v>0</v>
      </c>
      <c r="I53" s="377">
        <v>0</v>
      </c>
      <c r="J53" s="377">
        <v>0</v>
      </c>
      <c r="K53" s="377">
        <v>0</v>
      </c>
      <c r="L53" s="377">
        <v>0</v>
      </c>
      <c r="M53" s="377">
        <v>0</v>
      </c>
      <c r="N53" s="491">
        <f t="shared" si="4"/>
        <v>0</v>
      </c>
    </row>
    <row r="54" spans="1:15" x14ac:dyDescent="0.2">
      <c r="A54" s="515" t="s">
        <v>114</v>
      </c>
      <c r="B54" s="377">
        <v>26.3</v>
      </c>
      <c r="C54" s="377">
        <v>29.9</v>
      </c>
      <c r="D54" s="377">
        <v>92.8</v>
      </c>
      <c r="E54" s="377">
        <v>-14.345000000000001</v>
      </c>
      <c r="F54" s="377">
        <v>32.033000000000001</v>
      </c>
      <c r="G54" s="377">
        <v>117.08499999999999</v>
      </c>
      <c r="H54" s="377">
        <v>8.8699999999999992</v>
      </c>
      <c r="I54" s="377">
        <v>34.905999999999999</v>
      </c>
      <c r="J54" s="377">
        <v>135.25899999999999</v>
      </c>
      <c r="K54" s="377">
        <v>48.853000000000002</v>
      </c>
      <c r="L54" s="377">
        <v>12.994999999999999</v>
      </c>
      <c r="M54" s="377">
        <v>191.03299999999999</v>
      </c>
      <c r="N54" s="491">
        <f t="shared" si="4"/>
        <v>715.68899999999996</v>
      </c>
    </row>
    <row r="55" spans="1:15" x14ac:dyDescent="0.2">
      <c r="A55" s="516" t="s">
        <v>73</v>
      </c>
      <c r="B55" s="377">
        <v>1.3</v>
      </c>
      <c r="C55" s="377">
        <v>1.3</v>
      </c>
      <c r="D55" s="377">
        <v>0</v>
      </c>
      <c r="E55" s="377">
        <v>0</v>
      </c>
      <c r="F55" s="377">
        <v>12.708</v>
      </c>
      <c r="G55" s="377">
        <v>0</v>
      </c>
      <c r="H55" s="377">
        <v>0</v>
      </c>
      <c r="I55" s="377">
        <v>0</v>
      </c>
      <c r="J55" s="377">
        <v>0</v>
      </c>
      <c r="K55" s="377">
        <v>0</v>
      </c>
      <c r="L55" s="377">
        <v>0</v>
      </c>
      <c r="M55" s="377">
        <v>0</v>
      </c>
      <c r="N55" s="491">
        <f t="shared" si="4"/>
        <v>15.308</v>
      </c>
    </row>
    <row r="56" spans="1:15" x14ac:dyDescent="0.2">
      <c r="A56" s="376" t="str">
        <f>A17</f>
        <v>New Construction DR</v>
      </c>
      <c r="B56" s="377">
        <v>0</v>
      </c>
      <c r="C56" s="377">
        <v>0</v>
      </c>
      <c r="D56" s="377">
        <v>0</v>
      </c>
      <c r="E56" s="377">
        <v>0</v>
      </c>
      <c r="F56" s="377">
        <v>0</v>
      </c>
      <c r="G56" s="377">
        <v>0</v>
      </c>
      <c r="H56" s="377">
        <v>0</v>
      </c>
      <c r="I56" s="377">
        <v>0</v>
      </c>
      <c r="J56" s="377">
        <v>0</v>
      </c>
      <c r="K56" s="377">
        <v>0</v>
      </c>
      <c r="L56" s="377">
        <v>0</v>
      </c>
      <c r="M56" s="377">
        <v>0</v>
      </c>
      <c r="N56" s="491">
        <f t="shared" si="4"/>
        <v>0</v>
      </c>
    </row>
    <row r="57" spans="1:15" x14ac:dyDescent="0.2">
      <c r="A57" s="376" t="s">
        <v>136</v>
      </c>
      <c r="B57" s="377">
        <v>0</v>
      </c>
      <c r="C57" s="377">
        <v>0</v>
      </c>
      <c r="D57" s="377">
        <v>0</v>
      </c>
      <c r="E57" s="377">
        <v>0</v>
      </c>
      <c r="F57" s="377">
        <v>0</v>
      </c>
      <c r="G57" s="377">
        <v>0</v>
      </c>
      <c r="H57" s="377">
        <v>0</v>
      </c>
      <c r="I57" s="377">
        <v>0</v>
      </c>
      <c r="J57" s="377">
        <v>0</v>
      </c>
      <c r="K57" s="377">
        <v>0</v>
      </c>
      <c r="L57" s="377">
        <v>0</v>
      </c>
      <c r="M57" s="377">
        <v>0</v>
      </c>
      <c r="N57" s="491">
        <f t="shared" si="4"/>
        <v>0</v>
      </c>
    </row>
    <row r="58" spans="1:15" ht="14.25" x14ac:dyDescent="0.2">
      <c r="A58" s="376" t="s">
        <v>254</v>
      </c>
      <c r="B58" s="377">
        <v>-6.9</v>
      </c>
      <c r="C58" s="377">
        <v>0</v>
      </c>
      <c r="D58" s="377">
        <v>0</v>
      </c>
      <c r="E58" s="377">
        <v>0</v>
      </c>
      <c r="F58" s="377">
        <v>1472.2139999999999</v>
      </c>
      <c r="G58" s="377">
        <v>-1472.2139999999999</v>
      </c>
      <c r="H58" s="377">
        <v>0</v>
      </c>
      <c r="I58" s="377">
        <v>0</v>
      </c>
      <c r="J58" s="377">
        <v>0</v>
      </c>
      <c r="K58" s="377">
        <v>0</v>
      </c>
      <c r="L58" s="377">
        <v>0</v>
      </c>
      <c r="M58" s="377">
        <v>733.77499999999998</v>
      </c>
      <c r="N58" s="491">
        <f t="shared" si="4"/>
        <v>726.87499999999989</v>
      </c>
    </row>
    <row r="59" spans="1:15" x14ac:dyDescent="0.2">
      <c r="A59" s="376" t="s">
        <v>167</v>
      </c>
      <c r="B59" s="377">
        <v>8.6999999999999993</v>
      </c>
      <c r="C59" s="377">
        <v>3.7</v>
      </c>
      <c r="D59" s="377">
        <v>24.692</v>
      </c>
      <c r="E59" s="377">
        <v>17.164000000000001</v>
      </c>
      <c r="F59" s="377">
        <v>18.361999999999998</v>
      </c>
      <c r="G59" s="377">
        <v>29.904</v>
      </c>
      <c r="H59" s="377">
        <v>55.04</v>
      </c>
      <c r="I59" s="377">
        <v>231.18700000000001</v>
      </c>
      <c r="J59" s="377">
        <v>456.24599999999998</v>
      </c>
      <c r="K59" s="377">
        <v>18.934999999999999</v>
      </c>
      <c r="L59" s="377">
        <v>60.454999999999998</v>
      </c>
      <c r="M59" s="377">
        <v>45.712000000000003</v>
      </c>
      <c r="N59" s="491">
        <f t="shared" si="4"/>
        <v>970.09699999999998</v>
      </c>
    </row>
    <row r="60" spans="1:15" x14ac:dyDescent="0.2">
      <c r="A60" s="376" t="s">
        <v>229</v>
      </c>
      <c r="B60" s="377">
        <v>0</v>
      </c>
      <c r="C60" s="377">
        <v>0</v>
      </c>
      <c r="D60" s="377">
        <v>0</v>
      </c>
      <c r="E60" s="377">
        <v>0</v>
      </c>
      <c r="F60" s="377">
        <v>0</v>
      </c>
      <c r="G60" s="377">
        <v>0</v>
      </c>
      <c r="H60" s="377">
        <v>0</v>
      </c>
      <c r="I60" s="377">
        <v>0</v>
      </c>
      <c r="J60" s="377">
        <v>0</v>
      </c>
      <c r="K60" s="377">
        <v>0</v>
      </c>
      <c r="L60" s="377">
        <v>0</v>
      </c>
      <c r="M60" s="377">
        <v>0</v>
      </c>
      <c r="N60" s="491">
        <f t="shared" si="4"/>
        <v>0</v>
      </c>
    </row>
    <row r="61" spans="1:15" ht="14.25" x14ac:dyDescent="0.2">
      <c r="A61" s="376" t="s">
        <v>378</v>
      </c>
      <c r="B61" s="377">
        <v>-0.1</v>
      </c>
      <c r="C61" s="377">
        <v>-1</v>
      </c>
      <c r="D61" s="377">
        <v>0</v>
      </c>
      <c r="E61" s="377">
        <v>0</v>
      </c>
      <c r="F61" s="377">
        <v>0</v>
      </c>
      <c r="G61" s="377">
        <v>0.15</v>
      </c>
      <c r="H61" s="377">
        <v>0</v>
      </c>
      <c r="I61" s="377">
        <v>0</v>
      </c>
      <c r="J61" s="377">
        <v>0</v>
      </c>
      <c r="K61" s="377">
        <v>0</v>
      </c>
      <c r="L61" s="377">
        <v>2689.4140000000002</v>
      </c>
      <c r="M61" s="377">
        <v>-1355.5329999999999</v>
      </c>
      <c r="N61" s="491">
        <f t="shared" si="4"/>
        <v>1332.9310000000005</v>
      </c>
    </row>
    <row r="62" spans="1:15" x14ac:dyDescent="0.2">
      <c r="A62" s="387" t="s">
        <v>68</v>
      </c>
      <c r="B62" s="384">
        <f t="shared" ref="B62:N62" si="5">SUM(B51:B61)</f>
        <v>29.3</v>
      </c>
      <c r="C62" s="384">
        <f t="shared" si="5"/>
        <v>35.799999999999997</v>
      </c>
      <c r="D62" s="384">
        <f t="shared" si="5"/>
        <v>121.49199999999999</v>
      </c>
      <c r="E62" s="384">
        <f t="shared" si="5"/>
        <v>2.8190000000000008</v>
      </c>
      <c r="F62" s="384">
        <f t="shared" si="5"/>
        <v>1535.317</v>
      </c>
      <c r="G62" s="384">
        <f t="shared" si="5"/>
        <v>-1304.6289999999999</v>
      </c>
      <c r="H62" s="384">
        <f t="shared" si="5"/>
        <v>73.872</v>
      </c>
      <c r="I62" s="384">
        <f t="shared" si="5"/>
        <v>266.57900000000001</v>
      </c>
      <c r="J62" s="384">
        <f t="shared" si="5"/>
        <v>695.56499999999994</v>
      </c>
      <c r="K62" s="384">
        <f t="shared" si="5"/>
        <v>83.567999999999998</v>
      </c>
      <c r="L62" s="384">
        <f t="shared" si="5"/>
        <v>2766.1130000000003</v>
      </c>
      <c r="M62" s="384">
        <f t="shared" si="5"/>
        <v>-56.286000000000058</v>
      </c>
      <c r="N62" s="493">
        <f t="shared" si="5"/>
        <v>4249.51</v>
      </c>
    </row>
    <row r="63" spans="1:15" ht="30.4" customHeight="1" x14ac:dyDescent="0.2">
      <c r="A63" s="388" t="s">
        <v>83</v>
      </c>
      <c r="B63" s="384">
        <f>+B62+B48+B43+B38</f>
        <v>424.63599999999991</v>
      </c>
      <c r="C63" s="384">
        <f t="shared" ref="C63:N63" si="6">+C62+C48+C43+C38</f>
        <v>491.63200000000006</v>
      </c>
      <c r="D63" s="384">
        <f t="shared" si="6"/>
        <v>1374.1160000000002</v>
      </c>
      <c r="E63" s="384">
        <f t="shared" si="6"/>
        <v>766.97099999999989</v>
      </c>
      <c r="F63" s="384">
        <f t="shared" si="6"/>
        <v>2291.0519999999997</v>
      </c>
      <c r="G63" s="384">
        <f t="shared" si="6"/>
        <v>-550.5569999999999</v>
      </c>
      <c r="H63" s="384">
        <f t="shared" si="6"/>
        <v>644.47399999999993</v>
      </c>
      <c r="I63" s="384">
        <f t="shared" si="6"/>
        <v>717.39899999999989</v>
      </c>
      <c r="J63" s="384">
        <f>+J62+J48+J43+J38</f>
        <v>1555.0799999999997</v>
      </c>
      <c r="K63" s="384">
        <f>+K62+K48+K43+K38</f>
        <v>684.55399999999986</v>
      </c>
      <c r="L63" s="384">
        <f t="shared" si="6"/>
        <v>4447.5750000000007</v>
      </c>
      <c r="M63" s="384">
        <f t="shared" si="6"/>
        <v>543.30299999999988</v>
      </c>
      <c r="N63" s="493">
        <f t="shared" si="6"/>
        <v>13390.235000000001</v>
      </c>
    </row>
    <row r="64" spans="1:15" ht="16.149999999999999" customHeight="1" x14ac:dyDescent="0.2">
      <c r="A64" s="389"/>
      <c r="B64" s="384"/>
      <c r="C64" s="384"/>
      <c r="D64" s="384"/>
      <c r="E64" s="384"/>
      <c r="F64" s="384"/>
      <c r="G64" s="384"/>
      <c r="H64" s="384"/>
      <c r="I64" s="384"/>
      <c r="J64" s="390"/>
      <c r="K64" s="384"/>
      <c r="L64" s="384"/>
      <c r="M64" s="384"/>
      <c r="N64" s="494"/>
    </row>
    <row r="65" spans="1:17" ht="30.4" customHeight="1" thickBot="1" x14ac:dyDescent="0.25">
      <c r="A65" s="391" t="s">
        <v>361</v>
      </c>
      <c r="B65" s="392">
        <v>431.4</v>
      </c>
      <c r="C65" s="393">
        <v>493.9</v>
      </c>
      <c r="D65" s="393">
        <v>1378.2</v>
      </c>
      <c r="E65" s="393">
        <v>774.505</v>
      </c>
      <c r="F65" s="393">
        <v>2299.8620000000001</v>
      </c>
      <c r="G65" s="393">
        <v>-544.32299999999998</v>
      </c>
      <c r="H65" s="393">
        <v>654.67600000000004</v>
      </c>
      <c r="I65" s="393">
        <v>728.596</v>
      </c>
      <c r="J65" s="393">
        <v>1567.443</v>
      </c>
      <c r="K65" s="393">
        <v>697.99900000000002</v>
      </c>
      <c r="L65" s="393">
        <v>4465.9049999999997</v>
      </c>
      <c r="M65" s="393">
        <v>562.76099999999997</v>
      </c>
      <c r="N65" s="495">
        <f>SUM(B65:M65)</f>
        <v>13510.924000000001</v>
      </c>
    </row>
    <row r="66" spans="1:17" ht="12.75" customHeight="1" x14ac:dyDescent="0.2">
      <c r="A66" s="471"/>
      <c r="B66" s="472"/>
      <c r="C66" s="472"/>
      <c r="D66" s="472"/>
      <c r="E66" s="472"/>
      <c r="F66" s="472"/>
      <c r="G66" s="472"/>
      <c r="H66" s="472"/>
      <c r="I66" s="472"/>
      <c r="J66" s="472"/>
      <c r="K66" s="472"/>
      <c r="L66" s="472"/>
      <c r="M66" s="472"/>
      <c r="N66" s="473"/>
    </row>
    <row r="67" spans="1:17" ht="17.25" x14ac:dyDescent="0.25">
      <c r="A67" s="507" t="s">
        <v>262</v>
      </c>
      <c r="G67" s="377"/>
      <c r="H67" s="377"/>
    </row>
    <row r="68" spans="1:17" ht="17.25" x14ac:dyDescent="0.25">
      <c r="A68" s="580" t="s">
        <v>259</v>
      </c>
      <c r="G68" s="377"/>
      <c r="H68" s="377"/>
    </row>
    <row r="69" spans="1:17" s="222" customFormat="1" ht="16.5" x14ac:dyDescent="0.2">
      <c r="A69" s="251" t="s">
        <v>408</v>
      </c>
      <c r="B69" s="204"/>
      <c r="C69" s="204"/>
      <c r="D69" s="204"/>
      <c r="E69" s="204"/>
      <c r="F69" s="204"/>
      <c r="G69" s="204"/>
      <c r="H69" s="204"/>
      <c r="I69" s="204"/>
      <c r="J69" s="204"/>
      <c r="M69" s="230"/>
      <c r="P69" s="204"/>
      <c r="Q69" s="204"/>
    </row>
    <row r="70" spans="1:17" s="364" customFormat="1" ht="16.5" x14ac:dyDescent="0.2">
      <c r="A70" s="642" t="s">
        <v>395</v>
      </c>
      <c r="J70" s="641"/>
    </row>
    <row r="72" spans="1:17" ht="15" x14ac:dyDescent="0.2">
      <c r="A72" s="426" t="s">
        <v>239</v>
      </c>
    </row>
    <row r="75" spans="1:17" s="222" customFormat="1" ht="16.5" x14ac:dyDescent="0.2">
      <c r="A75" s="642"/>
      <c r="B75" s="364"/>
      <c r="C75" s="364"/>
      <c r="D75" s="364"/>
      <c r="E75" s="364"/>
      <c r="F75" s="364"/>
      <c r="G75" s="364"/>
      <c r="H75" s="364"/>
      <c r="I75" s="364"/>
      <c r="J75" s="641"/>
      <c r="K75" s="364"/>
      <c r="L75" s="364"/>
      <c r="M75" s="364"/>
      <c r="N75" s="364"/>
      <c r="O75" s="364"/>
      <c r="P75" s="364"/>
      <c r="Q75" s="204"/>
    </row>
  </sheetData>
  <printOptions horizontalCentered="1"/>
  <pageMargins left="0" right="0" top="0.55000000000000004" bottom="0.17" header="0.3" footer="0.15"/>
  <pageSetup paperSize="17" scale="82" orientation="landscape" cellComments="atEnd" r:id="rId1"/>
  <headerFooter alignWithMargins="0">
    <oddHeader xml:space="preserve">&amp;C&amp;"Arial,Bold"
</oddHeader>
    <oddFooter>&amp;Rpage 10 of 12
&amp;A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0"/>
  <sheetViews>
    <sheetView showGridLines="0" zoomScaleNormal="100" zoomScaleSheetLayoutView="75" workbookViewId="0">
      <selection activeCell="M32" sqref="M32"/>
    </sheetView>
  </sheetViews>
  <sheetFormatPr defaultColWidth="9.140625" defaultRowHeight="12.75" x14ac:dyDescent="0.2"/>
  <cols>
    <col min="1" max="1" width="39.42578125" style="41" customWidth="1"/>
    <col min="2" max="2" width="11" style="41" customWidth="1"/>
    <col min="3" max="3" width="9.7109375" style="41" customWidth="1"/>
    <col min="4" max="4" width="15.5703125" style="41" customWidth="1"/>
    <col min="5" max="5" width="11.7109375" style="41" customWidth="1"/>
    <col min="6" max="8" width="11" style="41" customWidth="1"/>
    <col min="9" max="9" width="10.28515625" style="41" bestFit="1" customWidth="1"/>
    <col min="10" max="13" width="11" style="41" customWidth="1"/>
    <col min="14" max="14" width="15.7109375" style="41" bestFit="1" customWidth="1"/>
    <col min="15" max="15" width="9.7109375" style="41" bestFit="1" customWidth="1"/>
    <col min="16" max="16" width="9.140625" style="41"/>
    <col min="17" max="17" width="22.28515625" style="41" customWidth="1"/>
    <col min="18" max="16384" width="9.140625" style="41"/>
  </cols>
  <sheetData>
    <row r="2" spans="1:14" x14ac:dyDescent="0.2">
      <c r="E2" s="255" t="s">
        <v>211</v>
      </c>
    </row>
    <row r="3" spans="1:14" x14ac:dyDescent="0.2">
      <c r="C3" s="271"/>
      <c r="D3" s="271"/>
      <c r="E3" s="272" t="s">
        <v>179</v>
      </c>
      <c r="F3" s="271"/>
      <c r="G3" s="271"/>
    </row>
    <row r="4" spans="1:14" x14ac:dyDescent="0.2">
      <c r="A4" s="50"/>
      <c r="D4" s="271"/>
      <c r="E4" s="258" t="str">
        <f>'Program MW '!H3</f>
        <v>December 2017</v>
      </c>
      <c r="F4" s="271"/>
    </row>
    <row r="5" spans="1:14" x14ac:dyDescent="0.2">
      <c r="A5" s="50"/>
      <c r="E5" s="258"/>
    </row>
    <row r="6" spans="1:14" ht="13.5" thickBot="1" x14ac:dyDescent="0.25">
      <c r="A6" s="50"/>
      <c r="E6" s="258"/>
    </row>
    <row r="7" spans="1:14" ht="31.9" customHeight="1" x14ac:dyDescent="0.2">
      <c r="A7" s="51" t="s">
        <v>17</v>
      </c>
      <c r="B7" s="52" t="s">
        <v>0</v>
      </c>
      <c r="C7" s="52" t="s">
        <v>1</v>
      </c>
      <c r="D7" s="52" t="s">
        <v>2</v>
      </c>
      <c r="E7" s="52" t="s">
        <v>3</v>
      </c>
      <c r="F7" s="52" t="s">
        <v>4</v>
      </c>
      <c r="G7" s="52" t="s">
        <v>5</v>
      </c>
      <c r="H7" s="52" t="s">
        <v>6</v>
      </c>
      <c r="I7" s="52" t="s">
        <v>7</v>
      </c>
      <c r="J7" s="52" t="s">
        <v>8</v>
      </c>
      <c r="K7" s="52" t="s">
        <v>9</v>
      </c>
      <c r="L7" s="52" t="s">
        <v>10</v>
      </c>
      <c r="M7" s="52" t="s">
        <v>11</v>
      </c>
      <c r="N7" s="53" t="s">
        <v>16</v>
      </c>
    </row>
    <row r="8" spans="1:14" ht="16.5" x14ac:dyDescent="0.25">
      <c r="A8" s="54" t="s">
        <v>57</v>
      </c>
      <c r="B8" s="55"/>
      <c r="C8" s="55"/>
      <c r="D8" s="55"/>
      <c r="E8" s="55"/>
      <c r="F8" s="55"/>
      <c r="G8" s="55"/>
      <c r="H8" s="55"/>
      <c r="I8" s="55"/>
      <c r="J8" s="55"/>
      <c r="K8" s="55"/>
      <c r="L8" s="55"/>
      <c r="M8" s="55"/>
      <c r="N8" s="56"/>
    </row>
    <row r="9" spans="1:14" ht="6" customHeight="1" x14ac:dyDescent="0.2">
      <c r="A9" s="57"/>
      <c r="B9" s="55"/>
      <c r="C9" s="55"/>
      <c r="D9" s="55"/>
      <c r="E9" s="55"/>
      <c r="F9" s="55"/>
      <c r="G9" s="55"/>
      <c r="H9" s="55"/>
      <c r="I9" s="55"/>
      <c r="J9" s="55"/>
      <c r="K9" s="55"/>
      <c r="L9" s="55"/>
      <c r="M9" s="55"/>
      <c r="N9" s="56"/>
    </row>
    <row r="10" spans="1:14" x14ac:dyDescent="0.2">
      <c r="A10" s="57" t="s">
        <v>58</v>
      </c>
      <c r="B10" s="55"/>
      <c r="C10" s="55"/>
      <c r="D10" s="55"/>
      <c r="E10" s="55"/>
      <c r="F10" s="55"/>
      <c r="G10" s="55"/>
      <c r="H10" s="55"/>
      <c r="I10" s="55"/>
      <c r="J10" s="55"/>
      <c r="K10" s="55"/>
      <c r="L10" s="55"/>
      <c r="M10" s="55"/>
      <c r="N10" s="56"/>
    </row>
    <row r="11" spans="1:14" x14ac:dyDescent="0.2">
      <c r="A11" s="58" t="s">
        <v>59</v>
      </c>
      <c r="B11" s="59">
        <v>0</v>
      </c>
      <c r="C11" s="59">
        <v>0</v>
      </c>
      <c r="D11" s="429">
        <v>0</v>
      </c>
      <c r="E11" s="429">
        <v>0</v>
      </c>
      <c r="F11" s="429">
        <v>0</v>
      </c>
      <c r="G11" s="429">
        <v>0</v>
      </c>
      <c r="H11" s="429">
        <v>0</v>
      </c>
      <c r="I11" s="429">
        <v>0</v>
      </c>
      <c r="J11" s="429">
        <v>0</v>
      </c>
      <c r="K11" s="429">
        <f>SUM(K10)</f>
        <v>0</v>
      </c>
      <c r="L11" s="429">
        <v>0</v>
      </c>
      <c r="M11" s="429">
        <v>0</v>
      </c>
      <c r="N11" s="60">
        <f>SUM(B11:M11)</f>
        <v>0</v>
      </c>
    </row>
    <row r="12" spans="1:14" ht="14.25" customHeight="1" x14ac:dyDescent="0.2">
      <c r="A12" s="58" t="s">
        <v>51</v>
      </c>
      <c r="B12" s="59">
        <v>6.9</v>
      </c>
      <c r="C12" s="59">
        <v>3.5</v>
      </c>
      <c r="D12" s="429">
        <v>5.6</v>
      </c>
      <c r="E12" s="429">
        <v>6.4960000000000004</v>
      </c>
      <c r="F12" s="429">
        <v>6.1509999999999998</v>
      </c>
      <c r="G12" s="429">
        <v>5.1479999999999997</v>
      </c>
      <c r="H12" s="429">
        <v>4.4509999999999996</v>
      </c>
      <c r="I12" s="429">
        <v>5.194</v>
      </c>
      <c r="J12" s="429">
        <v>4.53</v>
      </c>
      <c r="K12" s="429">
        <v>5.2140000000000004</v>
      </c>
      <c r="L12" s="429">
        <v>5.2050000000000001</v>
      </c>
      <c r="M12" s="429">
        <v>4.5439999999999996</v>
      </c>
      <c r="N12" s="60">
        <f>SUM(B12:M12)</f>
        <v>62.933</v>
      </c>
    </row>
    <row r="13" spans="1:14" x14ac:dyDescent="0.2">
      <c r="A13" s="58" t="s">
        <v>26</v>
      </c>
      <c r="B13" s="59">
        <v>0</v>
      </c>
      <c r="C13" s="59">
        <v>0</v>
      </c>
      <c r="D13" s="429">
        <v>0</v>
      </c>
      <c r="E13" s="429">
        <v>0</v>
      </c>
      <c r="F13" s="429">
        <v>0</v>
      </c>
      <c r="G13" s="429">
        <v>0</v>
      </c>
      <c r="H13" s="429">
        <v>0</v>
      </c>
      <c r="I13" s="429">
        <v>0</v>
      </c>
      <c r="J13" s="429">
        <v>0</v>
      </c>
      <c r="K13" s="429">
        <v>0</v>
      </c>
      <c r="L13" s="429">
        <v>0</v>
      </c>
      <c r="M13" s="429">
        <v>0</v>
      </c>
      <c r="N13" s="60">
        <f>SUM(B13:M13)</f>
        <v>0</v>
      </c>
    </row>
    <row r="14" spans="1:14" x14ac:dyDescent="0.2">
      <c r="A14" s="58" t="s">
        <v>60</v>
      </c>
      <c r="B14" s="59">
        <v>0.1</v>
      </c>
      <c r="C14" s="59">
        <v>0</v>
      </c>
      <c r="D14" s="429">
        <v>0</v>
      </c>
      <c r="E14" s="429">
        <v>0</v>
      </c>
      <c r="F14" s="429">
        <v>0</v>
      </c>
      <c r="G14" s="429">
        <v>0</v>
      </c>
      <c r="H14" s="429">
        <v>0</v>
      </c>
      <c r="I14" s="429">
        <v>0</v>
      </c>
      <c r="J14" s="429">
        <v>0</v>
      </c>
      <c r="K14" s="429">
        <v>0</v>
      </c>
      <c r="L14" s="429">
        <v>0</v>
      </c>
      <c r="M14" s="429">
        <v>0</v>
      </c>
      <c r="N14" s="60">
        <f>SUM(B14:M14)</f>
        <v>0.1</v>
      </c>
    </row>
    <row r="15" spans="1:14" x14ac:dyDescent="0.2">
      <c r="A15" s="47" t="s">
        <v>61</v>
      </c>
      <c r="B15" s="62">
        <f t="shared" ref="B15:M15" si="0">SUM(B11:B14)</f>
        <v>7</v>
      </c>
      <c r="C15" s="62">
        <f t="shared" si="0"/>
        <v>3.5</v>
      </c>
      <c r="D15" s="430">
        <f t="shared" si="0"/>
        <v>5.6</v>
      </c>
      <c r="E15" s="430">
        <f t="shared" si="0"/>
        <v>6.4960000000000004</v>
      </c>
      <c r="F15" s="430">
        <f t="shared" si="0"/>
        <v>6.1509999999999998</v>
      </c>
      <c r="G15" s="430">
        <f t="shared" si="0"/>
        <v>5.1479999999999997</v>
      </c>
      <c r="H15" s="430">
        <f t="shared" si="0"/>
        <v>4.4509999999999996</v>
      </c>
      <c r="I15" s="430">
        <f t="shared" si="0"/>
        <v>5.194</v>
      </c>
      <c r="J15" s="430">
        <f t="shared" si="0"/>
        <v>4.53</v>
      </c>
      <c r="K15" s="430">
        <f t="shared" si="0"/>
        <v>5.2140000000000004</v>
      </c>
      <c r="L15" s="430">
        <f t="shared" si="0"/>
        <v>5.2050000000000001</v>
      </c>
      <c r="M15" s="430">
        <f t="shared" si="0"/>
        <v>4.5439999999999996</v>
      </c>
      <c r="N15" s="63">
        <f>SUM(B15:M15)</f>
        <v>63.033000000000001</v>
      </c>
    </row>
    <row r="16" spans="1:14" x14ac:dyDescent="0.2">
      <c r="A16" s="58"/>
      <c r="B16" s="59"/>
      <c r="C16" s="59"/>
      <c r="D16" s="429"/>
      <c r="E16" s="429"/>
      <c r="F16" s="429"/>
      <c r="G16" s="429"/>
      <c r="H16" s="429"/>
      <c r="I16" s="429"/>
      <c r="J16" s="429"/>
      <c r="K16" s="429"/>
      <c r="L16" s="429"/>
      <c r="M16" s="429"/>
      <c r="N16" s="60"/>
    </row>
    <row r="17" spans="1:19" x14ac:dyDescent="0.2">
      <c r="A17" s="57" t="s">
        <v>62</v>
      </c>
      <c r="B17" s="59"/>
      <c r="C17" s="59"/>
      <c r="D17" s="429"/>
      <c r="E17" s="429"/>
      <c r="F17" s="429"/>
      <c r="G17" s="429"/>
      <c r="H17" s="429"/>
      <c r="I17" s="429"/>
      <c r="J17" s="429"/>
      <c r="K17" s="429"/>
      <c r="L17" s="429"/>
      <c r="M17" s="429"/>
      <c r="N17" s="60"/>
    </row>
    <row r="18" spans="1:19" ht="14.25" x14ac:dyDescent="0.2">
      <c r="A18" s="58" t="s">
        <v>227</v>
      </c>
      <c r="B18" s="59">
        <v>0</v>
      </c>
      <c r="C18" s="59">
        <v>0</v>
      </c>
      <c r="D18" s="429">
        <v>0</v>
      </c>
      <c r="E18" s="429">
        <v>0</v>
      </c>
      <c r="F18" s="429">
        <v>0</v>
      </c>
      <c r="G18" s="429">
        <v>0</v>
      </c>
      <c r="H18" s="436">
        <v>0</v>
      </c>
      <c r="I18" s="436">
        <v>0</v>
      </c>
      <c r="J18" s="436">
        <v>0</v>
      </c>
      <c r="K18" s="436">
        <v>0</v>
      </c>
      <c r="L18" s="436">
        <v>0</v>
      </c>
      <c r="M18" s="436">
        <v>0</v>
      </c>
      <c r="N18" s="60">
        <f>SUM(B18:M18)</f>
        <v>0</v>
      </c>
    </row>
    <row r="19" spans="1:19" x14ac:dyDescent="0.2">
      <c r="A19" s="47" t="s">
        <v>63</v>
      </c>
      <c r="B19" s="62">
        <f t="shared" ref="B19:M19" si="1">SUM(B18:B18)</f>
        <v>0</v>
      </c>
      <c r="C19" s="62">
        <f t="shared" si="1"/>
        <v>0</v>
      </c>
      <c r="D19" s="430">
        <f t="shared" si="1"/>
        <v>0</v>
      </c>
      <c r="E19" s="430">
        <f t="shared" si="1"/>
        <v>0</v>
      </c>
      <c r="F19" s="430">
        <f t="shared" si="1"/>
        <v>0</v>
      </c>
      <c r="G19" s="430">
        <f t="shared" si="1"/>
        <v>0</v>
      </c>
      <c r="H19" s="430">
        <f t="shared" si="1"/>
        <v>0</v>
      </c>
      <c r="I19" s="430">
        <f t="shared" si="1"/>
        <v>0</v>
      </c>
      <c r="J19" s="430">
        <f t="shared" si="1"/>
        <v>0</v>
      </c>
      <c r="K19" s="430">
        <f t="shared" si="1"/>
        <v>0</v>
      </c>
      <c r="L19" s="430">
        <f t="shared" si="1"/>
        <v>0</v>
      </c>
      <c r="M19" s="430">
        <f t="shared" si="1"/>
        <v>0</v>
      </c>
      <c r="N19" s="63">
        <f>SUM(B19:M19)</f>
        <v>0</v>
      </c>
    </row>
    <row r="20" spans="1:19" x14ac:dyDescent="0.2">
      <c r="A20" s="64"/>
      <c r="B20" s="65"/>
      <c r="C20" s="65"/>
      <c r="D20" s="431"/>
      <c r="E20" s="431"/>
      <c r="F20" s="431"/>
      <c r="G20" s="431"/>
      <c r="H20" s="431"/>
      <c r="I20" s="431"/>
      <c r="J20" s="431"/>
      <c r="K20" s="431"/>
      <c r="L20" s="431"/>
      <c r="M20" s="431"/>
      <c r="N20" s="66"/>
    </row>
    <row r="21" spans="1:19" x14ac:dyDescent="0.2">
      <c r="A21" s="57" t="s">
        <v>64</v>
      </c>
      <c r="B21" s="59" t="s">
        <v>13</v>
      </c>
      <c r="C21" s="59" t="s">
        <v>13</v>
      </c>
      <c r="D21" s="429" t="s">
        <v>13</v>
      </c>
      <c r="E21" s="429"/>
      <c r="F21" s="429" t="s">
        <v>13</v>
      </c>
      <c r="G21" s="437"/>
      <c r="H21" s="429" t="s">
        <v>13</v>
      </c>
      <c r="I21" s="429" t="s">
        <v>13</v>
      </c>
      <c r="J21" s="429" t="s">
        <v>13</v>
      </c>
      <c r="K21" s="429" t="s">
        <v>13</v>
      </c>
      <c r="L21" s="429" t="s">
        <v>13</v>
      </c>
      <c r="M21" s="429" t="s">
        <v>13</v>
      </c>
      <c r="N21" s="60" t="s">
        <v>13</v>
      </c>
    </row>
    <row r="22" spans="1:19" x14ac:dyDescent="0.2">
      <c r="A22" s="58" t="s">
        <v>65</v>
      </c>
      <c r="B22" s="65">
        <v>0</v>
      </c>
      <c r="C22" s="59">
        <v>0</v>
      </c>
      <c r="D22" s="429">
        <v>0</v>
      </c>
      <c r="E22" s="429">
        <v>0</v>
      </c>
      <c r="F22" s="429">
        <v>0</v>
      </c>
      <c r="G22" s="429">
        <v>0</v>
      </c>
      <c r="H22" s="438">
        <v>0</v>
      </c>
      <c r="I22" s="436">
        <v>0</v>
      </c>
      <c r="J22" s="438">
        <v>0</v>
      </c>
      <c r="K22" s="436">
        <v>0</v>
      </c>
      <c r="L22" s="438">
        <v>0</v>
      </c>
      <c r="M22" s="436">
        <v>0</v>
      </c>
      <c r="N22" s="60">
        <f>SUM(B22:M22)</f>
        <v>0</v>
      </c>
    </row>
    <row r="23" spans="1:19" x14ac:dyDescent="0.2">
      <c r="A23" s="356" t="s">
        <v>66</v>
      </c>
      <c r="B23" s="62">
        <f t="shared" ref="B23:M23" si="2">SUM(B22:B22)</f>
        <v>0</v>
      </c>
      <c r="C23" s="62">
        <f t="shared" si="2"/>
        <v>0</v>
      </c>
      <c r="D23" s="430">
        <f t="shared" si="2"/>
        <v>0</v>
      </c>
      <c r="E23" s="430">
        <f t="shared" si="2"/>
        <v>0</v>
      </c>
      <c r="F23" s="430">
        <f t="shared" si="2"/>
        <v>0</v>
      </c>
      <c r="G23" s="430">
        <f t="shared" si="2"/>
        <v>0</v>
      </c>
      <c r="H23" s="430">
        <f t="shared" si="2"/>
        <v>0</v>
      </c>
      <c r="I23" s="430">
        <f t="shared" si="2"/>
        <v>0</v>
      </c>
      <c r="J23" s="430">
        <f t="shared" si="2"/>
        <v>0</v>
      </c>
      <c r="K23" s="430">
        <f t="shared" si="2"/>
        <v>0</v>
      </c>
      <c r="L23" s="430">
        <f t="shared" si="2"/>
        <v>0</v>
      </c>
      <c r="M23" s="430">
        <f t="shared" si="2"/>
        <v>0</v>
      </c>
      <c r="N23" s="63">
        <f>SUM(B23:M23)</f>
        <v>0</v>
      </c>
    </row>
    <row r="24" spans="1:19" x14ac:dyDescent="0.2">
      <c r="A24" s="68"/>
      <c r="B24" s="65"/>
      <c r="C24" s="65"/>
      <c r="D24" s="431"/>
      <c r="E24" s="431"/>
      <c r="F24" s="431"/>
      <c r="G24" s="432"/>
      <c r="H24" s="431"/>
      <c r="I24" s="432"/>
      <c r="J24" s="431"/>
      <c r="K24" s="431"/>
      <c r="L24" s="432"/>
      <c r="M24" s="431"/>
      <c r="N24" s="66"/>
    </row>
    <row r="25" spans="1:19" x14ac:dyDescent="0.2">
      <c r="A25" s="70" t="s">
        <v>67</v>
      </c>
      <c r="B25" s="65"/>
      <c r="C25" s="65"/>
      <c r="D25" s="431"/>
      <c r="E25" s="431"/>
      <c r="F25" s="431"/>
      <c r="G25" s="431"/>
      <c r="H25" s="431"/>
      <c r="I25" s="431"/>
      <c r="J25" s="431"/>
      <c r="K25" s="431"/>
      <c r="L25" s="431"/>
      <c r="M25" s="431"/>
      <c r="N25" s="66"/>
    </row>
    <row r="26" spans="1:19" x14ac:dyDescent="0.2">
      <c r="A26" s="58" t="s">
        <v>171</v>
      </c>
      <c r="B26" s="67">
        <v>0</v>
      </c>
      <c r="C26" s="67">
        <v>0</v>
      </c>
      <c r="D26" s="431">
        <v>0</v>
      </c>
      <c r="E26" s="431">
        <v>0</v>
      </c>
      <c r="F26" s="431">
        <v>0</v>
      </c>
      <c r="G26" s="431">
        <v>0</v>
      </c>
      <c r="H26" s="438">
        <v>0</v>
      </c>
      <c r="I26" s="438">
        <v>0</v>
      </c>
      <c r="J26" s="438">
        <v>0</v>
      </c>
      <c r="K26" s="438">
        <v>0</v>
      </c>
      <c r="L26" s="438">
        <v>0</v>
      </c>
      <c r="M26" s="438">
        <v>0</v>
      </c>
      <c r="N26" s="66">
        <f>SUM(B26:M26)</f>
        <v>0</v>
      </c>
    </row>
    <row r="27" spans="1:19" x14ac:dyDescent="0.2">
      <c r="A27" s="58" t="s">
        <v>12</v>
      </c>
      <c r="B27" s="67">
        <v>0</v>
      </c>
      <c r="C27" s="67">
        <v>0</v>
      </c>
      <c r="D27" s="431">
        <v>0</v>
      </c>
      <c r="E27" s="431">
        <v>0</v>
      </c>
      <c r="F27" s="431">
        <v>0</v>
      </c>
      <c r="G27" s="431">
        <v>0</v>
      </c>
      <c r="H27" s="438">
        <v>0</v>
      </c>
      <c r="I27" s="438">
        <v>0</v>
      </c>
      <c r="J27" s="438">
        <v>0</v>
      </c>
      <c r="K27" s="438">
        <v>0</v>
      </c>
      <c r="L27" s="438">
        <v>0</v>
      </c>
      <c r="M27" s="438">
        <v>0</v>
      </c>
      <c r="N27" s="66">
        <f>SUM(B27:M27)</f>
        <v>0</v>
      </c>
    </row>
    <row r="28" spans="1:19" x14ac:dyDescent="0.2">
      <c r="A28" s="58" t="s">
        <v>26</v>
      </c>
      <c r="B28" s="67">
        <v>0</v>
      </c>
      <c r="C28" s="67">
        <v>0</v>
      </c>
      <c r="D28" s="431">
        <v>0</v>
      </c>
      <c r="E28" s="431">
        <v>0</v>
      </c>
      <c r="F28" s="431">
        <v>0</v>
      </c>
      <c r="G28" s="431">
        <v>0</v>
      </c>
      <c r="H28" s="438">
        <v>0</v>
      </c>
      <c r="I28" s="438">
        <v>0</v>
      </c>
      <c r="J28" s="438">
        <v>0</v>
      </c>
      <c r="K28" s="438">
        <v>0</v>
      </c>
      <c r="L28" s="438">
        <v>0</v>
      </c>
      <c r="M28" s="438">
        <v>0</v>
      </c>
      <c r="N28" s="66">
        <f>SUM(B28:M28)</f>
        <v>0</v>
      </c>
    </row>
    <row r="29" spans="1:19" x14ac:dyDescent="0.2">
      <c r="A29" s="58" t="s">
        <v>60</v>
      </c>
      <c r="B29" s="67">
        <v>0</v>
      </c>
      <c r="C29" s="67">
        <v>0</v>
      </c>
      <c r="D29" s="431">
        <v>0</v>
      </c>
      <c r="E29" s="431">
        <v>0</v>
      </c>
      <c r="F29" s="431">
        <v>0</v>
      </c>
      <c r="G29" s="431">
        <v>0</v>
      </c>
      <c r="H29" s="438">
        <v>0</v>
      </c>
      <c r="I29" s="438">
        <v>0</v>
      </c>
      <c r="J29" s="438">
        <v>0</v>
      </c>
      <c r="K29" s="438">
        <v>0</v>
      </c>
      <c r="L29" s="438">
        <v>0</v>
      </c>
      <c r="M29" s="439">
        <v>0</v>
      </c>
      <c r="N29" s="66">
        <f>SUM(B29:M29)</f>
        <v>0</v>
      </c>
    </row>
    <row r="30" spans="1:19" x14ac:dyDescent="0.2">
      <c r="A30" s="71" t="s">
        <v>68</v>
      </c>
      <c r="B30" s="62">
        <f t="shared" ref="B30:H30" si="3">SUM(B26:B29)</f>
        <v>0</v>
      </c>
      <c r="C30" s="62">
        <f t="shared" si="3"/>
        <v>0</v>
      </c>
      <c r="D30" s="430">
        <f t="shared" si="3"/>
        <v>0</v>
      </c>
      <c r="E30" s="430">
        <f t="shared" si="3"/>
        <v>0</v>
      </c>
      <c r="F30" s="430">
        <f t="shared" si="3"/>
        <v>0</v>
      </c>
      <c r="G30" s="430">
        <f t="shared" si="3"/>
        <v>0</v>
      </c>
      <c r="H30" s="430">
        <f t="shared" si="3"/>
        <v>0</v>
      </c>
      <c r="I30" s="430">
        <f>SUM(I25:I29)</f>
        <v>0</v>
      </c>
      <c r="J30" s="430">
        <f>SUM(J26:J29)</f>
        <v>0</v>
      </c>
      <c r="K30" s="430">
        <f>SUM(K26:K29)</f>
        <v>0</v>
      </c>
      <c r="L30" s="430">
        <f>SUM(L26:L29)</f>
        <v>0</v>
      </c>
      <c r="M30" s="430">
        <f>SUM(M26:M29)</f>
        <v>0</v>
      </c>
      <c r="N30" s="63">
        <f>SUM(B30:M30)</f>
        <v>0</v>
      </c>
      <c r="O30" s="61"/>
    </row>
    <row r="31" spans="1:19" ht="10.5" customHeight="1" x14ac:dyDescent="0.2">
      <c r="A31" s="72"/>
      <c r="B31" s="69"/>
      <c r="C31" s="69"/>
      <c r="D31" s="432"/>
      <c r="E31" s="432"/>
      <c r="F31" s="432"/>
      <c r="G31" s="432"/>
      <c r="H31" s="432"/>
      <c r="I31" s="432"/>
      <c r="J31" s="432"/>
      <c r="K31" s="432"/>
      <c r="L31" s="432"/>
      <c r="M31" s="432"/>
      <c r="N31" s="73"/>
    </row>
    <row r="32" spans="1:19" ht="15" customHeight="1" x14ac:dyDescent="0.2">
      <c r="A32" s="74" t="s">
        <v>69</v>
      </c>
      <c r="B32" s="75">
        <v>0</v>
      </c>
      <c r="C32" s="75">
        <v>0</v>
      </c>
      <c r="D32" s="433">
        <v>0</v>
      </c>
      <c r="E32" s="433">
        <v>0</v>
      </c>
      <c r="F32" s="433">
        <v>0</v>
      </c>
      <c r="G32" s="433">
        <v>0</v>
      </c>
      <c r="H32" s="433">
        <v>0</v>
      </c>
      <c r="I32" s="433">
        <v>0</v>
      </c>
      <c r="J32" s="430">
        <v>0</v>
      </c>
      <c r="K32" s="430">
        <v>0</v>
      </c>
      <c r="L32" s="433">
        <v>0</v>
      </c>
      <c r="M32" s="440">
        <v>0</v>
      </c>
      <c r="N32" s="76">
        <f>SUM(B32:M32)</f>
        <v>0</v>
      </c>
      <c r="O32" s="67"/>
      <c r="P32" s="67"/>
      <c r="Q32" s="67"/>
      <c r="R32" s="67"/>
      <c r="S32" s="77"/>
    </row>
    <row r="33" spans="1:15" ht="28.5" customHeight="1" thickBot="1" x14ac:dyDescent="0.25">
      <c r="A33" s="49" t="s">
        <v>70</v>
      </c>
      <c r="B33" s="78">
        <f t="shared" ref="B33:M33" si="4">B15+B19+B23+B30+B32</f>
        <v>7</v>
      </c>
      <c r="C33" s="78">
        <f t="shared" si="4"/>
        <v>3.5</v>
      </c>
      <c r="D33" s="434">
        <f t="shared" si="4"/>
        <v>5.6</v>
      </c>
      <c r="E33" s="434">
        <f t="shared" si="4"/>
        <v>6.4960000000000004</v>
      </c>
      <c r="F33" s="434">
        <f t="shared" si="4"/>
        <v>6.1509999999999998</v>
      </c>
      <c r="G33" s="434">
        <f t="shared" si="4"/>
        <v>5.1479999999999997</v>
      </c>
      <c r="H33" s="434">
        <f t="shared" si="4"/>
        <v>4.4509999999999996</v>
      </c>
      <c r="I33" s="434">
        <f t="shared" si="4"/>
        <v>5.194</v>
      </c>
      <c r="J33" s="434">
        <f t="shared" si="4"/>
        <v>4.53</v>
      </c>
      <c r="K33" s="434">
        <f t="shared" si="4"/>
        <v>5.2140000000000004</v>
      </c>
      <c r="L33" s="434">
        <f t="shared" si="4"/>
        <v>5.2050000000000001</v>
      </c>
      <c r="M33" s="434">
        <f t="shared" si="4"/>
        <v>4.5439999999999996</v>
      </c>
      <c r="N33" s="79">
        <f>SUM(B33:M33)</f>
        <v>63.033000000000001</v>
      </c>
      <c r="O33" s="61"/>
    </row>
    <row r="34" spans="1:15" ht="11.65" customHeight="1" x14ac:dyDescent="0.2">
      <c r="A34" s="80"/>
      <c r="B34" s="81"/>
      <c r="C34" s="81"/>
      <c r="D34" s="435"/>
      <c r="E34" s="81"/>
      <c r="F34" s="81"/>
      <c r="G34" s="81"/>
      <c r="H34" s="81"/>
      <c r="I34" s="435"/>
      <c r="J34" s="435"/>
      <c r="K34" s="435"/>
      <c r="L34" s="435"/>
      <c r="M34" s="435"/>
      <c r="N34" s="81"/>
    </row>
    <row r="35" spans="1:15" ht="15" x14ac:dyDescent="0.2">
      <c r="A35" s="426" t="s">
        <v>239</v>
      </c>
    </row>
    <row r="36" spans="1:15" ht="11.65" customHeight="1" x14ac:dyDescent="0.2">
      <c r="A36" s="82"/>
      <c r="B36" s="83"/>
      <c r="C36" s="83"/>
      <c r="D36" s="83"/>
      <c r="E36" s="83"/>
      <c r="F36" s="83"/>
      <c r="G36" s="83"/>
      <c r="H36" s="83"/>
      <c r="I36" s="83"/>
      <c r="J36" s="83"/>
      <c r="K36" s="83"/>
      <c r="L36" s="83"/>
      <c r="M36" s="83"/>
      <c r="N36" s="83"/>
    </row>
    <row r="37" spans="1:15" ht="13.9" customHeight="1" x14ac:dyDescent="0.2">
      <c r="A37" s="685"/>
      <c r="B37" s="685"/>
      <c r="C37" s="685"/>
      <c r="D37" s="685"/>
      <c r="E37" s="685"/>
      <c r="F37" s="685"/>
      <c r="G37" s="685"/>
      <c r="H37" s="685"/>
      <c r="I37" s="685"/>
      <c r="J37" s="685"/>
      <c r="K37" s="685"/>
      <c r="L37" s="685"/>
      <c r="M37" s="685"/>
      <c r="N37" s="685"/>
    </row>
    <row r="38" spans="1:15" x14ac:dyDescent="0.2">
      <c r="A38" s="46"/>
    </row>
    <row r="40" spans="1:15" x14ac:dyDescent="0.2">
      <c r="H40" s="61"/>
    </row>
  </sheetData>
  <mergeCells count="1">
    <mergeCell ref="A37:N37"/>
  </mergeCells>
  <printOptions horizontalCentered="1"/>
  <pageMargins left="0" right="0" top="0.55000000000000004" bottom="0.17" header="0.3" footer="0.15"/>
  <pageSetup paperSize="17" orientation="landscape" cellComments="atEnd" r:id="rId1"/>
  <headerFooter alignWithMargins="0">
    <oddHeader xml:space="preserve">&amp;C&amp;"Arial,Bold"
</oddHeader>
    <oddFooter>&amp;Rpage 11 of 12
&amp;A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7"/>
  <sheetViews>
    <sheetView showGridLines="0" topLeftCell="A2" zoomScaleNormal="100" zoomScaleSheetLayoutView="75" workbookViewId="0">
      <pane xSplit="1" ySplit="7" topLeftCell="B9" activePane="bottomRight" state="frozen"/>
      <selection activeCell="M32" sqref="M32"/>
      <selection pane="topRight" activeCell="M32" sqref="M32"/>
      <selection pane="bottomLeft" activeCell="M32" sqref="M32"/>
      <selection pane="bottomRight" activeCell="B32" sqref="B32"/>
    </sheetView>
  </sheetViews>
  <sheetFormatPr defaultColWidth="9.140625" defaultRowHeight="12.75" x14ac:dyDescent="0.2"/>
  <cols>
    <col min="1" max="1" width="53.42578125" style="41" customWidth="1"/>
    <col min="2" max="2" width="11" style="41" customWidth="1"/>
    <col min="3" max="3" width="9.7109375" style="41" customWidth="1"/>
    <col min="4" max="4" width="15.5703125" style="41" customWidth="1"/>
    <col min="5" max="5" width="11.7109375" style="41" customWidth="1"/>
    <col min="6" max="8" width="11" style="41" customWidth="1"/>
    <col min="9" max="9" width="10.28515625" style="41" bestFit="1" customWidth="1"/>
    <col min="10" max="10" width="11" style="41" customWidth="1"/>
    <col min="11" max="11" width="11.5703125" style="41" customWidth="1"/>
    <col min="12" max="13" width="11" style="41" customWidth="1"/>
    <col min="14" max="14" width="15.7109375" style="41" bestFit="1" customWidth="1"/>
    <col min="15" max="15" width="9.7109375" style="41" bestFit="1" customWidth="1"/>
    <col min="16" max="16" width="9.140625" style="41"/>
    <col min="17" max="17" width="22.28515625" style="41" customWidth="1"/>
    <col min="18" max="16384" width="9.140625" style="41"/>
  </cols>
  <sheetData>
    <row r="3" spans="1:15" x14ac:dyDescent="0.2">
      <c r="E3" s="255" t="s">
        <v>211</v>
      </c>
    </row>
    <row r="4" spans="1:15" x14ac:dyDescent="0.2">
      <c r="C4" s="271"/>
      <c r="D4" s="271"/>
      <c r="E4" s="272" t="s">
        <v>180</v>
      </c>
      <c r="F4" s="271"/>
      <c r="G4" s="271"/>
    </row>
    <row r="5" spans="1:15" x14ac:dyDescent="0.2">
      <c r="D5" s="271"/>
      <c r="E5" s="258" t="str">
        <f>'Program MW '!H3</f>
        <v>December 2017</v>
      </c>
      <c r="F5" s="271"/>
    </row>
    <row r="6" spans="1:15" x14ac:dyDescent="0.2">
      <c r="E6" s="258"/>
    </row>
    <row r="7" spans="1:15" ht="13.5" thickBot="1" x14ac:dyDescent="0.25">
      <c r="A7" s="50"/>
    </row>
    <row r="8" spans="1:15" ht="31.9" customHeight="1" x14ac:dyDescent="0.2">
      <c r="A8" s="51" t="s">
        <v>17</v>
      </c>
      <c r="B8" s="52" t="s">
        <v>0</v>
      </c>
      <c r="C8" s="52" t="s">
        <v>1</v>
      </c>
      <c r="D8" s="52" t="s">
        <v>2</v>
      </c>
      <c r="E8" s="52" t="s">
        <v>3</v>
      </c>
      <c r="F8" s="52" t="s">
        <v>4</v>
      </c>
      <c r="G8" s="52" t="s">
        <v>5</v>
      </c>
      <c r="H8" s="52" t="s">
        <v>6</v>
      </c>
      <c r="I8" s="52" t="s">
        <v>7</v>
      </c>
      <c r="J8" s="52" t="s">
        <v>8</v>
      </c>
      <c r="K8" s="52" t="s">
        <v>9</v>
      </c>
      <c r="L8" s="52" t="s">
        <v>10</v>
      </c>
      <c r="M8" s="52" t="s">
        <v>11</v>
      </c>
      <c r="N8" s="53" t="s">
        <v>16</v>
      </c>
    </row>
    <row r="9" spans="1:15" x14ac:dyDescent="0.2">
      <c r="A9" s="409" t="s">
        <v>224</v>
      </c>
      <c r="B9" s="55"/>
      <c r="C9" s="55"/>
      <c r="D9" s="55"/>
      <c r="E9" s="55"/>
      <c r="F9" s="55"/>
      <c r="G9" s="55"/>
      <c r="H9" s="55"/>
      <c r="I9" s="55"/>
      <c r="J9" s="55"/>
      <c r="K9" s="55"/>
      <c r="L9" s="55"/>
      <c r="M9" s="55"/>
      <c r="N9" s="56"/>
    </row>
    <row r="10" spans="1:15" ht="6" customHeight="1" x14ac:dyDescent="0.2">
      <c r="A10" s="57"/>
      <c r="B10" s="55"/>
      <c r="C10" s="55"/>
      <c r="D10" s="55"/>
      <c r="E10" s="55"/>
      <c r="F10" s="55"/>
      <c r="G10" s="55"/>
      <c r="H10" s="55"/>
      <c r="I10" s="55"/>
      <c r="J10" s="55"/>
      <c r="K10" s="55"/>
      <c r="L10" s="55"/>
      <c r="M10" s="55"/>
      <c r="N10" s="56"/>
    </row>
    <row r="11" spans="1:15" x14ac:dyDescent="0.2">
      <c r="A11" s="57" t="s">
        <v>58</v>
      </c>
      <c r="B11" s="55"/>
      <c r="C11" s="55"/>
      <c r="D11" s="55"/>
      <c r="E11" s="55"/>
      <c r="F11" s="55"/>
      <c r="G11" s="55"/>
      <c r="H11" s="55"/>
      <c r="I11" s="55"/>
      <c r="J11" s="55"/>
      <c r="K11" s="55"/>
      <c r="L11" s="55"/>
      <c r="M11" s="55"/>
      <c r="N11" s="56"/>
    </row>
    <row r="12" spans="1:15" ht="14.25" x14ac:dyDescent="0.2">
      <c r="A12" s="583" t="s">
        <v>380</v>
      </c>
      <c r="B12" s="59">
        <v>-102.9</v>
      </c>
      <c r="C12" s="59">
        <v>102.3</v>
      </c>
      <c r="D12" s="429">
        <v>263.3</v>
      </c>
      <c r="E12" s="429">
        <v>32.216000000000001</v>
      </c>
      <c r="F12" s="429">
        <v>51.597000000000001</v>
      </c>
      <c r="G12" s="429">
        <v>40.863</v>
      </c>
      <c r="H12" s="429">
        <v>-251.63300000000001</v>
      </c>
      <c r="I12" s="429">
        <v>35.037999999999997</v>
      </c>
      <c r="J12" s="429">
        <v>35.862000000000002</v>
      </c>
      <c r="K12" s="429">
        <v>30.224</v>
      </c>
      <c r="L12" s="429">
        <v>15.287000000000001</v>
      </c>
      <c r="M12" s="429">
        <v>68.873999999999995</v>
      </c>
      <c r="N12" s="60">
        <f>SUM(B12:M12)</f>
        <v>321.02799999999991</v>
      </c>
    </row>
    <row r="13" spans="1:15" ht="14.25" x14ac:dyDescent="0.2">
      <c r="A13" s="583" t="s">
        <v>381</v>
      </c>
      <c r="B13" s="59">
        <v>0</v>
      </c>
      <c r="C13" s="59">
        <v>0</v>
      </c>
      <c r="D13" s="429">
        <v>0</v>
      </c>
      <c r="E13" s="429">
        <v>0</v>
      </c>
      <c r="F13" s="429">
        <v>0</v>
      </c>
      <c r="G13" s="429">
        <v>0</v>
      </c>
      <c r="H13" s="429">
        <v>0</v>
      </c>
      <c r="I13" s="429">
        <v>0</v>
      </c>
      <c r="J13" s="429">
        <v>9.6859999999999999</v>
      </c>
      <c r="K13" s="429">
        <v>20.039000000000001</v>
      </c>
      <c r="L13" s="429">
        <v>41.512999999999998</v>
      </c>
      <c r="M13" s="429">
        <v>82.105999999999995</v>
      </c>
      <c r="N13" s="60">
        <f>SUM(B13:M13)</f>
        <v>153.34399999999999</v>
      </c>
      <c r="O13" s="61"/>
    </row>
    <row r="14" spans="1:15" x14ac:dyDescent="0.2">
      <c r="A14" s="47" t="s">
        <v>61</v>
      </c>
      <c r="B14" s="62">
        <f t="shared" ref="B14:M14" si="0">SUM(B12:B13)</f>
        <v>-102.9</v>
      </c>
      <c r="C14" s="62">
        <f t="shared" si="0"/>
        <v>102.3</v>
      </c>
      <c r="D14" s="430">
        <f t="shared" si="0"/>
        <v>263.3</v>
      </c>
      <c r="E14" s="430">
        <f t="shared" si="0"/>
        <v>32.216000000000001</v>
      </c>
      <c r="F14" s="430">
        <f t="shared" si="0"/>
        <v>51.597000000000001</v>
      </c>
      <c r="G14" s="430">
        <f t="shared" si="0"/>
        <v>40.863</v>
      </c>
      <c r="H14" s="430">
        <f t="shared" si="0"/>
        <v>-251.63300000000001</v>
      </c>
      <c r="I14" s="430">
        <f t="shared" si="0"/>
        <v>35.037999999999997</v>
      </c>
      <c r="J14" s="430">
        <f t="shared" si="0"/>
        <v>45.548000000000002</v>
      </c>
      <c r="K14" s="430">
        <f t="shared" si="0"/>
        <v>50.263000000000005</v>
      </c>
      <c r="L14" s="430">
        <f t="shared" si="0"/>
        <v>56.8</v>
      </c>
      <c r="M14" s="430">
        <f t="shared" si="0"/>
        <v>150.97999999999999</v>
      </c>
      <c r="N14" s="63">
        <f>SUM(B14:M14)</f>
        <v>474.37199999999996</v>
      </c>
    </row>
    <row r="15" spans="1:15" x14ac:dyDescent="0.2">
      <c r="A15" s="58"/>
      <c r="B15" s="59"/>
      <c r="C15" s="59"/>
      <c r="D15" s="429"/>
      <c r="E15" s="429"/>
      <c r="F15" s="429"/>
      <c r="G15" s="429"/>
      <c r="H15" s="429"/>
      <c r="I15" s="429"/>
      <c r="J15" s="429" t="s">
        <v>13</v>
      </c>
      <c r="K15" s="429"/>
      <c r="L15" s="429"/>
      <c r="M15" s="429"/>
      <c r="N15" s="60"/>
    </row>
    <row r="16" spans="1:15" x14ac:dyDescent="0.2">
      <c r="A16" s="57" t="s">
        <v>62</v>
      </c>
      <c r="B16" s="59"/>
      <c r="C16" s="59"/>
      <c r="D16" s="429"/>
      <c r="E16" s="429"/>
      <c r="F16" s="429"/>
      <c r="G16" s="429"/>
      <c r="H16" s="429"/>
      <c r="I16" s="429"/>
      <c r="J16" s="429"/>
      <c r="K16" s="429"/>
      <c r="L16" s="429"/>
      <c r="M16" s="429"/>
      <c r="N16" s="60"/>
    </row>
    <row r="17" spans="1:19" x14ac:dyDescent="0.2">
      <c r="A17" s="58"/>
      <c r="B17" s="59">
        <v>0</v>
      </c>
      <c r="C17" s="59">
        <v>0</v>
      </c>
      <c r="D17" s="429">
        <v>0</v>
      </c>
      <c r="E17" s="429">
        <v>0</v>
      </c>
      <c r="F17" s="429">
        <v>0</v>
      </c>
      <c r="G17" s="429">
        <v>0</v>
      </c>
      <c r="H17" s="436">
        <v>0</v>
      </c>
      <c r="I17" s="436">
        <v>0</v>
      </c>
      <c r="J17" s="436">
        <v>0</v>
      </c>
      <c r="K17" s="436">
        <v>0</v>
      </c>
      <c r="L17" s="436">
        <v>0</v>
      </c>
      <c r="M17" s="436">
        <v>0</v>
      </c>
      <c r="N17" s="60">
        <f>SUM(B17:M17)</f>
        <v>0</v>
      </c>
    </row>
    <row r="18" spans="1:19" x14ac:dyDescent="0.2">
      <c r="A18" s="47" t="s">
        <v>63</v>
      </c>
      <c r="B18" s="62">
        <f t="shared" ref="B18:H18" si="1">SUM(B17:B17)</f>
        <v>0</v>
      </c>
      <c r="C18" s="62">
        <f t="shared" si="1"/>
        <v>0</v>
      </c>
      <c r="D18" s="430">
        <f t="shared" si="1"/>
        <v>0</v>
      </c>
      <c r="E18" s="430">
        <f t="shared" si="1"/>
        <v>0</v>
      </c>
      <c r="F18" s="430">
        <f t="shared" si="1"/>
        <v>0</v>
      </c>
      <c r="G18" s="430">
        <f t="shared" si="1"/>
        <v>0</v>
      </c>
      <c r="H18" s="430">
        <f t="shared" si="1"/>
        <v>0</v>
      </c>
      <c r="I18" s="430">
        <f>SUM(I17:I17)</f>
        <v>0</v>
      </c>
      <c r="J18" s="430">
        <f>SUM(J17:J17)</f>
        <v>0</v>
      </c>
      <c r="K18" s="430">
        <f>SUM(K17:K17)</f>
        <v>0</v>
      </c>
      <c r="L18" s="430">
        <f>SUM(L17:L17)</f>
        <v>0</v>
      </c>
      <c r="M18" s="430">
        <f>SUM(M17:M17)</f>
        <v>0</v>
      </c>
      <c r="N18" s="63">
        <f>SUM(B18:M18)</f>
        <v>0</v>
      </c>
    </row>
    <row r="19" spans="1:19" x14ac:dyDescent="0.2">
      <c r="A19" s="64"/>
      <c r="B19" s="65"/>
      <c r="C19" s="65"/>
      <c r="D19" s="431"/>
      <c r="E19" s="431"/>
      <c r="F19" s="431"/>
      <c r="G19" s="431"/>
      <c r="H19" s="431"/>
      <c r="I19" s="431"/>
      <c r="J19" s="431"/>
      <c r="K19" s="431"/>
      <c r="L19" s="431"/>
      <c r="M19" s="431"/>
      <c r="N19" s="66"/>
    </row>
    <row r="20" spans="1:19" x14ac:dyDescent="0.2">
      <c r="A20" s="57"/>
      <c r="B20" s="59" t="s">
        <v>13</v>
      </c>
      <c r="C20" s="59" t="s">
        <v>13</v>
      </c>
      <c r="D20" s="429" t="s">
        <v>13</v>
      </c>
      <c r="E20" s="429"/>
      <c r="F20" s="429" t="s">
        <v>13</v>
      </c>
      <c r="G20" s="437"/>
      <c r="H20" s="436" t="s">
        <v>13</v>
      </c>
      <c r="I20" s="436" t="s">
        <v>13</v>
      </c>
      <c r="J20" s="436" t="s">
        <v>13</v>
      </c>
      <c r="K20" s="436" t="s">
        <v>13</v>
      </c>
      <c r="L20" s="436" t="s">
        <v>13</v>
      </c>
      <c r="M20" s="436" t="s">
        <v>13</v>
      </c>
      <c r="N20" s="60" t="s">
        <v>13</v>
      </c>
    </row>
    <row r="21" spans="1:19" x14ac:dyDescent="0.2">
      <c r="A21" s="57" t="s">
        <v>64</v>
      </c>
      <c r="B21" s="65">
        <v>0</v>
      </c>
      <c r="C21" s="59">
        <v>0</v>
      </c>
      <c r="D21" s="429">
        <v>0</v>
      </c>
      <c r="E21" s="429">
        <v>0</v>
      </c>
      <c r="F21" s="429">
        <v>0</v>
      </c>
      <c r="G21" s="429">
        <v>0</v>
      </c>
      <c r="H21" s="438">
        <v>0</v>
      </c>
      <c r="I21" s="436">
        <v>0</v>
      </c>
      <c r="J21" s="438">
        <v>0</v>
      </c>
      <c r="K21" s="436">
        <v>0</v>
      </c>
      <c r="L21" s="438">
        <v>0</v>
      </c>
      <c r="M21" s="436">
        <v>0</v>
      </c>
      <c r="N21" s="60">
        <f>SUM(B21:M21)</f>
        <v>0</v>
      </c>
    </row>
    <row r="22" spans="1:19" x14ac:dyDescent="0.2">
      <c r="A22" s="48" t="s">
        <v>66</v>
      </c>
      <c r="B22" s="62">
        <f t="shared" ref="B22:H22" si="2">SUM(B21:B21)</f>
        <v>0</v>
      </c>
      <c r="C22" s="62">
        <f t="shared" si="2"/>
        <v>0</v>
      </c>
      <c r="D22" s="430">
        <f t="shared" si="2"/>
        <v>0</v>
      </c>
      <c r="E22" s="430">
        <f>SUM(E21:E21)</f>
        <v>0</v>
      </c>
      <c r="F22" s="430">
        <f t="shared" si="2"/>
        <v>0</v>
      </c>
      <c r="G22" s="430">
        <f t="shared" si="2"/>
        <v>0</v>
      </c>
      <c r="H22" s="430">
        <f t="shared" si="2"/>
        <v>0</v>
      </c>
      <c r="I22" s="430">
        <f>SUM(I21:I21)</f>
        <v>0</v>
      </c>
      <c r="J22" s="430">
        <f>SUM(J21:J21)</f>
        <v>0</v>
      </c>
      <c r="K22" s="430">
        <f>SUM(K21:K21)</f>
        <v>0</v>
      </c>
      <c r="L22" s="430">
        <f>SUM(L21:L21)</f>
        <v>0</v>
      </c>
      <c r="M22" s="430">
        <f>SUM(M21:M21)</f>
        <v>0</v>
      </c>
      <c r="N22" s="63">
        <f>SUM(B22:M22)</f>
        <v>0</v>
      </c>
    </row>
    <row r="23" spans="1:19" x14ac:dyDescent="0.2">
      <c r="A23" s="68"/>
      <c r="B23" s="65"/>
      <c r="C23" s="65"/>
      <c r="D23" s="431"/>
      <c r="E23" s="431"/>
      <c r="F23" s="431"/>
      <c r="G23" s="432"/>
      <c r="H23" s="431"/>
      <c r="I23" s="432"/>
      <c r="J23" s="431"/>
      <c r="K23" s="431"/>
      <c r="L23" s="432"/>
      <c r="M23" s="431"/>
      <c r="N23" s="66"/>
    </row>
    <row r="24" spans="1:19" x14ac:dyDescent="0.2">
      <c r="A24" s="70"/>
      <c r="B24" s="65"/>
      <c r="C24" s="65"/>
      <c r="D24" s="431"/>
      <c r="E24" s="431"/>
      <c r="F24" s="431"/>
      <c r="G24" s="431"/>
      <c r="H24" s="431"/>
      <c r="I24" s="431"/>
      <c r="J24" s="431"/>
      <c r="K24" s="431"/>
      <c r="L24" s="431"/>
      <c r="M24" s="431"/>
      <c r="N24" s="66"/>
    </row>
    <row r="25" spans="1:19" x14ac:dyDescent="0.2">
      <c r="A25" s="70" t="s">
        <v>67</v>
      </c>
      <c r="B25" s="65">
        <v>0</v>
      </c>
      <c r="C25" s="65">
        <v>0</v>
      </c>
      <c r="D25" s="431">
        <v>0</v>
      </c>
      <c r="E25" s="431">
        <v>0</v>
      </c>
      <c r="F25" s="431">
        <v>0</v>
      </c>
      <c r="G25" s="431">
        <v>0</v>
      </c>
      <c r="H25" s="438">
        <v>0</v>
      </c>
      <c r="I25" s="438">
        <v>0</v>
      </c>
      <c r="J25" s="438">
        <v>0</v>
      </c>
      <c r="K25" s="438">
        <v>0</v>
      </c>
      <c r="L25" s="438">
        <v>0</v>
      </c>
      <c r="M25" s="438">
        <v>0</v>
      </c>
      <c r="N25" s="66">
        <f>SUM(B25:M25)</f>
        <v>0</v>
      </c>
    </row>
    <row r="26" spans="1:19" x14ac:dyDescent="0.2">
      <c r="A26" s="58"/>
      <c r="B26" s="65"/>
      <c r="C26" s="65"/>
      <c r="D26" s="431"/>
      <c r="E26" s="431"/>
      <c r="F26" s="431"/>
      <c r="G26" s="431"/>
      <c r="H26" s="438"/>
      <c r="I26" s="438"/>
      <c r="J26" s="438"/>
      <c r="K26" s="438"/>
      <c r="L26" s="438"/>
      <c r="M26" s="439"/>
      <c r="N26" s="66" t="s">
        <v>13</v>
      </c>
    </row>
    <row r="27" spans="1:19" x14ac:dyDescent="0.2">
      <c r="A27" s="71" t="s">
        <v>68</v>
      </c>
      <c r="B27" s="62">
        <f t="shared" ref="B27:H27" si="3">SUM(B25:B26)</f>
        <v>0</v>
      </c>
      <c r="C27" s="62">
        <f t="shared" si="3"/>
        <v>0</v>
      </c>
      <c r="D27" s="430">
        <f t="shared" si="3"/>
        <v>0</v>
      </c>
      <c r="E27" s="430">
        <f t="shared" si="3"/>
        <v>0</v>
      </c>
      <c r="F27" s="430">
        <f t="shared" si="3"/>
        <v>0</v>
      </c>
      <c r="G27" s="430">
        <f t="shared" si="3"/>
        <v>0</v>
      </c>
      <c r="H27" s="430">
        <f t="shared" si="3"/>
        <v>0</v>
      </c>
      <c r="I27" s="430">
        <f>SUM(I24:I26)</f>
        <v>0</v>
      </c>
      <c r="J27" s="430">
        <f>SUM(J25:J26)</f>
        <v>0</v>
      </c>
      <c r="K27" s="430">
        <f>SUM(K25:K26)</f>
        <v>0</v>
      </c>
      <c r="L27" s="430">
        <f>SUM(L25:L26)</f>
        <v>0</v>
      </c>
      <c r="M27" s="430">
        <f>SUM(M25:M26)</f>
        <v>0</v>
      </c>
      <c r="N27" s="63">
        <f>SUM(B27:M27)</f>
        <v>0</v>
      </c>
      <c r="O27" s="61"/>
    </row>
    <row r="28" spans="1:19" ht="10.5" customHeight="1" x14ac:dyDescent="0.2">
      <c r="A28" s="72"/>
      <c r="B28" s="69"/>
      <c r="C28" s="69"/>
      <c r="D28" s="432"/>
      <c r="E28" s="432"/>
      <c r="F28" s="432"/>
      <c r="G28" s="432"/>
      <c r="H28" s="432"/>
      <c r="I28" s="432"/>
      <c r="J28" s="432"/>
      <c r="K28" s="432"/>
      <c r="L28" s="432"/>
      <c r="M28" s="432"/>
      <c r="N28" s="73"/>
    </row>
    <row r="29" spans="1:19" ht="15" customHeight="1" x14ac:dyDescent="0.2">
      <c r="A29" s="74" t="s">
        <v>69</v>
      </c>
      <c r="B29" s="75">
        <v>0</v>
      </c>
      <c r="C29" s="75">
        <v>0</v>
      </c>
      <c r="D29" s="433">
        <v>0</v>
      </c>
      <c r="E29" s="433">
        <v>0</v>
      </c>
      <c r="F29" s="433">
        <v>0</v>
      </c>
      <c r="G29" s="433">
        <v>0</v>
      </c>
      <c r="H29" s="433">
        <v>0</v>
      </c>
      <c r="I29" s="433">
        <v>0</v>
      </c>
      <c r="J29" s="430">
        <v>0</v>
      </c>
      <c r="K29" s="430">
        <v>0</v>
      </c>
      <c r="L29" s="433">
        <v>0</v>
      </c>
      <c r="M29" s="440">
        <v>0</v>
      </c>
      <c r="N29" s="76">
        <f>SUM(B29:M29)</f>
        <v>0</v>
      </c>
      <c r="O29" s="67"/>
      <c r="P29" s="67"/>
      <c r="Q29" s="67"/>
      <c r="R29" s="67"/>
      <c r="S29" s="77"/>
    </row>
    <row r="30" spans="1:19" ht="28.5" customHeight="1" thickBot="1" x14ac:dyDescent="0.25">
      <c r="A30" s="49" t="s">
        <v>169</v>
      </c>
      <c r="B30" s="78">
        <f t="shared" ref="B30:M30" si="4">B14+B18+B22+B27+B29</f>
        <v>-102.9</v>
      </c>
      <c r="C30" s="78">
        <f t="shared" si="4"/>
        <v>102.3</v>
      </c>
      <c r="D30" s="434">
        <f t="shared" si="4"/>
        <v>263.3</v>
      </c>
      <c r="E30" s="434">
        <f t="shared" si="4"/>
        <v>32.216000000000001</v>
      </c>
      <c r="F30" s="434">
        <f t="shared" si="4"/>
        <v>51.597000000000001</v>
      </c>
      <c r="G30" s="434">
        <f t="shared" si="4"/>
        <v>40.863</v>
      </c>
      <c r="H30" s="434">
        <f t="shared" si="4"/>
        <v>-251.63300000000001</v>
      </c>
      <c r="I30" s="434">
        <f t="shared" si="4"/>
        <v>35.037999999999997</v>
      </c>
      <c r="J30" s="434">
        <f t="shared" si="4"/>
        <v>45.548000000000002</v>
      </c>
      <c r="K30" s="434">
        <f t="shared" si="4"/>
        <v>50.263000000000005</v>
      </c>
      <c r="L30" s="434">
        <f t="shared" si="4"/>
        <v>56.8</v>
      </c>
      <c r="M30" s="434">
        <f t="shared" si="4"/>
        <v>150.97999999999999</v>
      </c>
      <c r="N30" s="79">
        <f>SUM(B30:M30)</f>
        <v>474.37199999999996</v>
      </c>
      <c r="O30" s="61"/>
    </row>
    <row r="31" spans="1:19" x14ac:dyDescent="0.2">
      <c r="A31" s="80"/>
      <c r="B31" s="81"/>
      <c r="C31" s="81"/>
      <c r="D31" s="81"/>
      <c r="E31" s="81"/>
      <c r="F31" s="81"/>
      <c r="G31" s="81"/>
      <c r="H31" s="81"/>
      <c r="I31" s="81"/>
      <c r="J31" s="81"/>
      <c r="K31" s="81"/>
      <c r="L31" s="81"/>
      <c r="M31" s="81"/>
      <c r="N31" s="81"/>
    </row>
    <row r="32" spans="1:19" ht="14.25" x14ac:dyDescent="0.2">
      <c r="A32" s="476" t="s">
        <v>396</v>
      </c>
      <c r="B32" s="428"/>
      <c r="C32" s="428"/>
      <c r="D32" s="428"/>
      <c r="E32" s="428"/>
      <c r="F32" s="428"/>
      <c r="G32" s="428"/>
      <c r="H32" s="428"/>
      <c r="I32" s="428"/>
      <c r="J32" s="428"/>
      <c r="K32" s="428"/>
      <c r="L32" s="428"/>
      <c r="M32" s="428"/>
      <c r="N32" s="428"/>
    </row>
    <row r="33" spans="1:14" ht="19.5" customHeight="1" x14ac:dyDescent="0.25">
      <c r="A33" s="686" t="s">
        <v>397</v>
      </c>
      <c r="B33" s="686"/>
      <c r="C33" s="686"/>
      <c r="D33" s="686"/>
      <c r="E33" s="686"/>
      <c r="F33" s="686"/>
      <c r="G33" s="686"/>
      <c r="H33" s="686"/>
      <c r="I33" s="686"/>
      <c r="J33" s="686"/>
      <c r="K33" s="686"/>
      <c r="L33" s="686"/>
      <c r="M33" s="686"/>
      <c r="N33" s="686"/>
    </row>
    <row r="34" spans="1:14" ht="19.5" customHeight="1" x14ac:dyDescent="0.2">
      <c r="A34" s="581"/>
      <c r="B34" s="581"/>
      <c r="C34" s="581"/>
      <c r="D34" s="581"/>
      <c r="E34" s="581"/>
      <c r="F34" s="581"/>
      <c r="G34" s="581"/>
      <c r="H34" s="581"/>
      <c r="I34" s="581"/>
      <c r="J34" s="581"/>
      <c r="K34" s="581"/>
      <c r="L34" s="581"/>
      <c r="M34" s="581"/>
      <c r="N34" s="581"/>
    </row>
    <row r="35" spans="1:14" ht="15" x14ac:dyDescent="0.2">
      <c r="A35" s="426" t="s">
        <v>239</v>
      </c>
    </row>
    <row r="36" spans="1:14" ht="15" x14ac:dyDescent="0.25">
      <c r="E36" s="192"/>
    </row>
    <row r="37" spans="1:14" x14ac:dyDescent="0.2">
      <c r="H37" s="61"/>
    </row>
  </sheetData>
  <mergeCells count="1">
    <mergeCell ref="A33:N33"/>
  </mergeCells>
  <printOptions horizontalCentered="1"/>
  <pageMargins left="0" right="0" top="0.55000000000000004" bottom="0.17" header="0.3" footer="0.15"/>
  <pageSetup paperSize="17" orientation="landscape" cellComments="atEnd" r:id="rId1"/>
  <headerFooter alignWithMargins="0">
    <oddHeader xml:space="preserve">&amp;C&amp;"Arial,Bold"
</oddHeader>
    <oddFooter>&amp;Rpage 12 of 12
&amp;A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O29"/>
  <sheetViews>
    <sheetView zoomScaleNormal="100" zoomScaleSheetLayoutView="100" workbookViewId="0"/>
  </sheetViews>
  <sheetFormatPr defaultColWidth="9.140625" defaultRowHeight="12.75" x14ac:dyDescent="0.2"/>
  <cols>
    <col min="1" max="1" width="33.5703125" style="85" customWidth="1"/>
    <col min="2" max="2" width="8.28515625" style="85" customWidth="1"/>
    <col min="3" max="3" width="9.140625" style="85" customWidth="1"/>
    <col min="4" max="4" width="9" style="85" customWidth="1"/>
    <col min="5" max="9" width="10.5703125" style="85" customWidth="1"/>
    <col min="10" max="10" width="11.5703125" style="85" customWidth="1"/>
    <col min="11" max="11" width="10.5703125" style="85" customWidth="1"/>
    <col min="12" max="12" width="10.85546875" style="85" customWidth="1"/>
    <col min="13" max="13" width="10.28515625" style="85" customWidth="1"/>
    <col min="14" max="14" width="18.7109375" style="260" customWidth="1"/>
    <col min="15" max="15" width="66.85546875" style="85" customWidth="1"/>
    <col min="16" max="16384" width="9.140625" style="85"/>
  </cols>
  <sheetData>
    <row r="2" spans="1:15" x14ac:dyDescent="0.2">
      <c r="A2" s="84"/>
      <c r="H2" s="255" t="s">
        <v>211</v>
      </c>
    </row>
    <row r="3" spans="1:15" x14ac:dyDescent="0.2">
      <c r="E3" s="140"/>
      <c r="H3" s="258" t="str">
        <f>'Program MW '!H3</f>
        <v>December 2017</v>
      </c>
    </row>
    <row r="4" spans="1:15" x14ac:dyDescent="0.2">
      <c r="E4" s="257"/>
      <c r="F4" s="257"/>
      <c r="G4" s="257"/>
      <c r="I4" s="257"/>
    </row>
    <row r="5" spans="1:15" x14ac:dyDescent="0.2">
      <c r="B5" s="257"/>
      <c r="C5" s="257"/>
      <c r="D5" s="257"/>
      <c r="F5" s="256"/>
      <c r="O5" s="91"/>
    </row>
    <row r="6" spans="1:15" x14ac:dyDescent="0.2">
      <c r="F6" s="256"/>
    </row>
    <row r="7" spans="1:15" ht="13.5" customHeight="1" x14ac:dyDescent="0.2">
      <c r="A7" s="86"/>
      <c r="B7" s="658" t="s">
        <v>88</v>
      </c>
      <c r="C7" s="658"/>
      <c r="D7" s="658"/>
      <c r="E7" s="658"/>
      <c r="F7" s="658"/>
      <c r="G7" s="658"/>
      <c r="H7" s="658"/>
      <c r="I7" s="658"/>
      <c r="J7" s="658"/>
      <c r="K7" s="658"/>
      <c r="L7" s="658"/>
      <c r="M7" s="658"/>
      <c r="N7" s="659" t="s">
        <v>191</v>
      </c>
      <c r="O7" s="86"/>
    </row>
    <row r="8" spans="1:15" ht="38.25" customHeight="1" x14ac:dyDescent="0.2">
      <c r="A8" s="87" t="s">
        <v>40</v>
      </c>
      <c r="B8" s="88" t="s">
        <v>0</v>
      </c>
      <c r="C8" s="88" t="s">
        <v>1</v>
      </c>
      <c r="D8" s="88" t="s">
        <v>2</v>
      </c>
      <c r="E8" s="88" t="s">
        <v>3</v>
      </c>
      <c r="F8" s="88" t="s">
        <v>4</v>
      </c>
      <c r="G8" s="88" t="s">
        <v>5</v>
      </c>
      <c r="H8" s="88" t="s">
        <v>6</v>
      </c>
      <c r="I8" s="88" t="s">
        <v>41</v>
      </c>
      <c r="J8" s="88" t="s">
        <v>42</v>
      </c>
      <c r="K8" s="88" t="s">
        <v>9</v>
      </c>
      <c r="L8" s="88" t="s">
        <v>43</v>
      </c>
      <c r="M8" s="88" t="s">
        <v>11</v>
      </c>
      <c r="N8" s="660"/>
      <c r="O8" s="89" t="s">
        <v>89</v>
      </c>
    </row>
    <row r="9" spans="1:15" ht="42.75" customHeight="1" x14ac:dyDescent="0.2">
      <c r="A9" s="254" t="s">
        <v>209</v>
      </c>
      <c r="B9" s="517">
        <v>76.159164000000004</v>
      </c>
      <c r="C9" s="518">
        <v>47.047591999999995</v>
      </c>
      <c r="D9" s="519">
        <v>88.432506000000004</v>
      </c>
      <c r="E9" s="520">
        <v>180.80554000000001</v>
      </c>
      <c r="F9" s="520">
        <v>182.12139999999999</v>
      </c>
      <c r="G9" s="520">
        <v>148.54139600000002</v>
      </c>
      <c r="H9" s="520">
        <v>121.063322</v>
      </c>
      <c r="I9" s="520">
        <v>113.76012</v>
      </c>
      <c r="J9" s="520">
        <v>126.81791800000001</v>
      </c>
      <c r="K9" s="520">
        <v>124.40267999999999</v>
      </c>
      <c r="L9" s="520">
        <v>19.985433999999998</v>
      </c>
      <c r="M9" s="520">
        <v>17.299711999999996</v>
      </c>
      <c r="N9" s="261">
        <f>'Ex post LI &amp; Eligibility Stats'!N9</f>
        <v>5142</v>
      </c>
      <c r="O9" s="274" t="str">
        <f>'Ex post LI &amp; Eligibility Stats'!O9</f>
        <v>C &amp; I customers &gt; 200kW</v>
      </c>
    </row>
    <row r="10" spans="1:15" ht="41.25" customHeight="1" x14ac:dyDescent="0.2">
      <c r="A10" s="254" t="s">
        <v>198</v>
      </c>
      <c r="B10" s="277">
        <v>0.94462092960270005</v>
      </c>
      <c r="C10" s="277">
        <v>0.99414554469884775</v>
      </c>
      <c r="D10" s="521">
        <v>1.0999235400737515</v>
      </c>
      <c r="E10" s="450">
        <v>0.27739582657814027</v>
      </c>
      <c r="F10" s="450">
        <v>0.29560540467500684</v>
      </c>
      <c r="G10" s="450">
        <v>0.27773181200027464</v>
      </c>
      <c r="H10" s="450">
        <v>0.40948178470134733</v>
      </c>
      <c r="I10" s="450">
        <v>0.67939823269844057</v>
      </c>
      <c r="J10" s="450">
        <v>0.68198116421699495</v>
      </c>
      <c r="K10" s="450">
        <v>0.32785538882017101</v>
      </c>
      <c r="L10" s="450">
        <v>0.10223378911614418</v>
      </c>
      <c r="M10" s="450">
        <v>0.14479397926479579</v>
      </c>
      <c r="N10" s="261">
        <f>'Ex post LI &amp; Eligibility Stats'!N10</f>
        <v>18466</v>
      </c>
      <c r="O10" s="274" t="str">
        <f>'Ex post LI &amp; Eligibility Stats'!O10</f>
        <v xml:space="preserve">Bundled All non-residential customers with demand &gt;=20kW and equipped with the Appropriate Electric Metering. </v>
      </c>
    </row>
    <row r="11" spans="1:15" ht="41.25" customHeight="1" x14ac:dyDescent="0.2">
      <c r="A11" s="253" t="s">
        <v>52</v>
      </c>
      <c r="B11" s="522">
        <v>0</v>
      </c>
      <c r="C11" s="522">
        <v>0</v>
      </c>
      <c r="D11" s="523">
        <v>0</v>
      </c>
      <c r="E11" s="450">
        <v>0</v>
      </c>
      <c r="F11" s="450">
        <v>0.42853691999999999</v>
      </c>
      <c r="G11" s="450">
        <v>0.34631213999999994</v>
      </c>
      <c r="H11" s="450">
        <v>0.56356967000000002</v>
      </c>
      <c r="I11" s="450">
        <v>0.72768323199999985</v>
      </c>
      <c r="J11" s="450">
        <v>0.62881302800000005</v>
      </c>
      <c r="K11" s="450">
        <v>0.60046987200000002</v>
      </c>
      <c r="L11" s="450">
        <v>0</v>
      </c>
      <c r="M11" s="450">
        <v>0</v>
      </c>
      <c r="N11" s="261">
        <f>'Ex post LI &amp; Eligibility Stats'!N11</f>
        <v>564565</v>
      </c>
      <c r="O11" s="274" t="str">
        <f>'Ex post LI &amp; Eligibility Stats'!O11</f>
        <v>Residential customers with central AC</v>
      </c>
    </row>
    <row r="12" spans="1:15" ht="41.25" customHeight="1" x14ac:dyDescent="0.2">
      <c r="A12" s="253" t="s">
        <v>53</v>
      </c>
      <c r="B12" s="522">
        <v>0</v>
      </c>
      <c r="C12" s="522">
        <v>0</v>
      </c>
      <c r="D12" s="523">
        <v>0</v>
      </c>
      <c r="E12" s="450">
        <v>0</v>
      </c>
      <c r="F12" s="450">
        <v>0.59254584200000004</v>
      </c>
      <c r="G12" s="450">
        <v>0.59273463800000004</v>
      </c>
      <c r="H12" s="450">
        <v>0.59289704199999993</v>
      </c>
      <c r="I12" s="450">
        <v>0.59307900799999991</v>
      </c>
      <c r="J12" s="450">
        <v>0.51207385599999999</v>
      </c>
      <c r="K12" s="450">
        <v>0.5122212639999999</v>
      </c>
      <c r="L12" s="450">
        <v>0</v>
      </c>
      <c r="M12" s="450">
        <v>0</v>
      </c>
      <c r="N12" s="261">
        <f>'Ex post LI &amp; Eligibility Stats'!N12</f>
        <v>134989</v>
      </c>
      <c r="O12" s="274" t="str">
        <f>'Ex post LI &amp; Eligibility Stats'!O12</f>
        <v>Commercial Customers &lt; 100kw</v>
      </c>
    </row>
    <row r="13" spans="1:15" ht="43.5" customHeight="1" x14ac:dyDescent="0.2">
      <c r="A13" s="253" t="s">
        <v>54</v>
      </c>
      <c r="B13" s="524">
        <v>0</v>
      </c>
      <c r="C13" s="524">
        <v>0</v>
      </c>
      <c r="D13" s="525">
        <v>0</v>
      </c>
      <c r="E13" s="450">
        <v>0</v>
      </c>
      <c r="F13" s="450">
        <v>12.100687199999999</v>
      </c>
      <c r="G13" s="450">
        <v>12.100687199999999</v>
      </c>
      <c r="H13" s="450">
        <v>12.100687199999999</v>
      </c>
      <c r="I13" s="450">
        <v>12.100687199999999</v>
      </c>
      <c r="J13" s="450">
        <v>12.100687199999999</v>
      </c>
      <c r="K13" s="450">
        <v>12.100687199999999</v>
      </c>
      <c r="L13" s="450">
        <v>0</v>
      </c>
      <c r="M13" s="450">
        <v>0</v>
      </c>
      <c r="N13" s="261">
        <f>'Ex post LI &amp; Eligibility Stats'!N13</f>
        <v>44734</v>
      </c>
      <c r="O13" s="274" t="str">
        <f>'Ex post LI &amp; Eligibility Stats'!O13</f>
        <v>Non-residential customers on TOU rates</v>
      </c>
    </row>
    <row r="14" spans="1:15" ht="41.25" customHeight="1" x14ac:dyDescent="0.2">
      <c r="A14" s="253" t="s">
        <v>55</v>
      </c>
      <c r="B14" s="526">
        <v>0</v>
      </c>
      <c r="C14" s="526">
        <v>0</v>
      </c>
      <c r="D14" s="527">
        <v>0</v>
      </c>
      <c r="E14" s="450">
        <v>0</v>
      </c>
      <c r="F14" s="450">
        <v>25.476828000000001</v>
      </c>
      <c r="G14" s="450">
        <v>25.476828000000001</v>
      </c>
      <c r="H14" s="450">
        <v>25.476828000000001</v>
      </c>
      <c r="I14" s="450">
        <v>25.476828000000001</v>
      </c>
      <c r="J14" s="450">
        <v>25.476828000000001</v>
      </c>
      <c r="K14" s="450">
        <v>25.476828000000001</v>
      </c>
      <c r="L14" s="450">
        <v>0</v>
      </c>
      <c r="M14" s="450">
        <v>0</v>
      </c>
      <c r="N14" s="261">
        <f>'Ex post LI &amp; Eligibility Stats'!N14</f>
        <v>44734</v>
      </c>
      <c r="O14" s="274" t="str">
        <f>'Ex post LI &amp; Eligibility Stats'!O14</f>
        <v>Non-residential customers on TOU rates</v>
      </c>
    </row>
    <row r="15" spans="1:15" ht="41.25" customHeight="1" x14ac:dyDescent="0.2">
      <c r="A15" s="253" t="s">
        <v>134</v>
      </c>
      <c r="B15" s="275">
        <v>3.3995284571428572E-2</v>
      </c>
      <c r="C15" s="275">
        <v>3.2651360285714283E-2</v>
      </c>
      <c r="D15" s="276">
        <v>3.1116681428571429E-2</v>
      </c>
      <c r="E15" s="275">
        <v>3.199444913776852E-2</v>
      </c>
      <c r="F15" s="275">
        <v>3.6437078631585684E-2</v>
      </c>
      <c r="G15" s="275">
        <v>2.33440774560922E-2</v>
      </c>
      <c r="H15" s="275">
        <v>3.5988878162764582E-2</v>
      </c>
      <c r="I15" s="275">
        <v>4.8109192838533162E-2</v>
      </c>
      <c r="J15" s="275">
        <v>5.7507309579674315E-2</v>
      </c>
      <c r="K15" s="275">
        <v>4.2483760303540834E-2</v>
      </c>
      <c r="L15" s="275">
        <v>1.1397979594366968E-2</v>
      </c>
      <c r="M15" s="275">
        <v>1.2652724360832595E-2</v>
      </c>
      <c r="N15" s="261">
        <f>'Ex post LI &amp; Eligibility Stats'!N15</f>
        <v>1129129</v>
      </c>
      <c r="O15" s="274" t="str">
        <f>'Ex post LI &amp; Eligibility Stats'!O15</f>
        <v>Bundled residential customers with appropriate electric metering</v>
      </c>
    </row>
    <row r="16" spans="1:15" ht="41.25" customHeight="1" x14ac:dyDescent="0.2">
      <c r="A16" s="254" t="s">
        <v>151</v>
      </c>
      <c r="B16" s="277">
        <v>0</v>
      </c>
      <c r="C16" s="277">
        <v>0</v>
      </c>
      <c r="D16" s="278">
        <v>0</v>
      </c>
      <c r="E16" s="450">
        <v>0.2714018118</v>
      </c>
      <c r="F16" s="450">
        <v>0.30389181500000001</v>
      </c>
      <c r="G16" s="450">
        <v>0.2069968978</v>
      </c>
      <c r="H16" s="450">
        <v>0.31130939179999995</v>
      </c>
      <c r="I16" s="450">
        <v>0.41547663620000003</v>
      </c>
      <c r="J16" s="450">
        <v>0.47927391760000004</v>
      </c>
      <c r="K16" s="450">
        <v>0.34021827360000001</v>
      </c>
      <c r="L16" s="450">
        <v>1.4772633400000004E-2</v>
      </c>
      <c r="M16" s="517">
        <v>0</v>
      </c>
      <c r="N16" s="261">
        <f>'Ex post LI &amp; Eligibility Stats'!N18</f>
        <v>564565</v>
      </c>
      <c r="O16" s="274" t="str">
        <f>'Ex post LI &amp; Eligibility Stats'!O18</f>
        <v xml:space="preserve">Bundled residential customers with appropriate electric metering </v>
      </c>
    </row>
    <row r="17" spans="1:15" ht="41.25" customHeight="1" x14ac:dyDescent="0.2">
      <c r="A17" s="254" t="s">
        <v>152</v>
      </c>
      <c r="B17" s="277">
        <v>0</v>
      </c>
      <c r="C17" s="277">
        <v>0</v>
      </c>
      <c r="D17" s="278">
        <v>0</v>
      </c>
      <c r="E17" s="450">
        <v>0.43402072191238406</v>
      </c>
      <c r="F17" s="450">
        <v>0.55215894579887392</v>
      </c>
      <c r="G17" s="450">
        <v>0.40462569594383241</v>
      </c>
      <c r="H17" s="450">
        <v>0.80652565956115718</v>
      </c>
      <c r="I17" s="450">
        <v>1.2852801799774169</v>
      </c>
      <c r="J17" s="450">
        <v>1.2780534029006958</v>
      </c>
      <c r="K17" s="450">
        <v>0.69039971828460689</v>
      </c>
      <c r="L17" s="450">
        <v>0.22449067831039429</v>
      </c>
      <c r="M17" s="517">
        <v>0</v>
      </c>
      <c r="N17" s="261">
        <f>'Ex post LI &amp; Eligibility Stats'!N19</f>
        <v>152067</v>
      </c>
      <c r="O17" s="274" t="str">
        <f>'Ex post LI &amp; Eligibility Stats'!O19</f>
        <v>Bundled Small Commercial customers with demand less than 20kW</v>
      </c>
    </row>
    <row r="18" spans="1:15" ht="41.25" customHeight="1" x14ac:dyDescent="0.2">
      <c r="A18" s="254" t="s">
        <v>197</v>
      </c>
      <c r="B18" s="277">
        <v>0</v>
      </c>
      <c r="C18" s="277">
        <v>0</v>
      </c>
      <c r="D18" s="278">
        <v>0</v>
      </c>
      <c r="E18" s="517">
        <v>0.1204307412</v>
      </c>
      <c r="F18" s="517">
        <v>0.13920524579999999</v>
      </c>
      <c r="G18" s="517">
        <v>0.1272601582</v>
      </c>
      <c r="H18" s="517">
        <v>0.1681781544</v>
      </c>
      <c r="I18" s="517">
        <v>0.18290414799999999</v>
      </c>
      <c r="J18" s="517">
        <v>0.17446772520000001</v>
      </c>
      <c r="K18" s="517">
        <v>0.13654013979999999</v>
      </c>
      <c r="L18" s="517">
        <v>7.664191599999999E-2</v>
      </c>
      <c r="M18" s="517">
        <v>9.6498708399999994E-2</v>
      </c>
      <c r="N18" s="261">
        <f>'Ex post LI &amp; Eligibility Stats'!N16</f>
        <v>1129129</v>
      </c>
      <c r="O18" s="274" t="str">
        <f>'Ex post LI &amp; Eligibility Stats'!O16</f>
        <v>Bundled Residential customers with central AC with appropriate Electric Metering</v>
      </c>
    </row>
    <row r="19" spans="1:15" ht="30.75" customHeight="1" x14ac:dyDescent="0.2">
      <c r="A19" s="254" t="s">
        <v>142</v>
      </c>
      <c r="B19" s="277">
        <v>1.2015749423023633E-2</v>
      </c>
      <c r="C19" s="277">
        <v>1.2178192574960847E-2</v>
      </c>
      <c r="D19" s="278">
        <v>1.2425839897145545E-2</v>
      </c>
      <c r="E19" s="517">
        <v>0</v>
      </c>
      <c r="F19" s="517">
        <v>0</v>
      </c>
      <c r="G19" s="517">
        <v>0</v>
      </c>
      <c r="H19" s="517">
        <v>0</v>
      </c>
      <c r="I19" s="517">
        <v>0</v>
      </c>
      <c r="J19" s="517">
        <v>0</v>
      </c>
      <c r="K19" s="517">
        <v>0</v>
      </c>
      <c r="L19" s="517">
        <v>0</v>
      </c>
      <c r="M19" s="517">
        <v>0</v>
      </c>
      <c r="N19" s="261">
        <f>'Ex post LI &amp; Eligibility Stats'!N17</f>
        <v>121723</v>
      </c>
      <c r="O19" s="274" t="str">
        <f>'Ex post LI &amp; Eligibility Stats'!O17</f>
        <v>Commercial customers &lt; 200 kW with central AC with appropriate electric metering</v>
      </c>
    </row>
    <row r="20" spans="1:15" ht="24.75" customHeight="1" x14ac:dyDescent="0.2">
      <c r="A20" s="254" t="s">
        <v>75</v>
      </c>
      <c r="B20" s="522">
        <v>0</v>
      </c>
      <c r="C20" s="522">
        <v>0</v>
      </c>
      <c r="D20" s="523">
        <v>0</v>
      </c>
      <c r="E20" s="450">
        <v>0</v>
      </c>
      <c r="F20" s="450">
        <v>524.41089999999997</v>
      </c>
      <c r="G20" s="450">
        <v>543.94959999999992</v>
      </c>
      <c r="H20" s="450">
        <v>551.2963400000001</v>
      </c>
      <c r="I20" s="450">
        <v>601.78516000000002</v>
      </c>
      <c r="J20" s="450">
        <v>577.53410000000008</v>
      </c>
      <c r="K20" s="450">
        <v>609.24088000000006</v>
      </c>
      <c r="L20" s="450">
        <v>0</v>
      </c>
      <c r="M20" s="450">
        <v>0</v>
      </c>
      <c r="N20" s="261">
        <f>'Ex post LI &amp; Eligibility Stats'!N20</f>
        <v>23313</v>
      </c>
      <c r="O20" s="274" t="str">
        <f>'Ex post LI &amp; Eligibility Stats'!O20</f>
        <v>Customers on TOU rates</v>
      </c>
    </row>
    <row r="21" spans="1:15" x14ac:dyDescent="0.2">
      <c r="B21" s="288"/>
      <c r="C21" s="288"/>
      <c r="D21" s="288"/>
      <c r="E21" s="288"/>
      <c r="F21" s="288"/>
      <c r="G21" s="288"/>
      <c r="H21" s="288"/>
      <c r="I21" s="288"/>
      <c r="J21" s="288"/>
      <c r="K21" s="288"/>
      <c r="L21" s="288"/>
      <c r="M21" s="288"/>
      <c r="N21" s="288"/>
    </row>
    <row r="22" spans="1:15" ht="15" x14ac:dyDescent="0.25">
      <c r="A22" s="462" t="s">
        <v>24</v>
      </c>
      <c r="B22" s="4"/>
      <c r="C22" s="4"/>
      <c r="D22" s="4"/>
      <c r="E22" s="4"/>
      <c r="F22" s="5"/>
      <c r="G22" s="4"/>
      <c r="H22" s="5"/>
      <c r="I22" s="4"/>
      <c r="J22" s="4"/>
      <c r="K22" s="4"/>
      <c r="L22" s="4"/>
      <c r="M22" s="4"/>
      <c r="N22" s="262"/>
      <c r="O22" s="4"/>
    </row>
    <row r="23" spans="1:15" x14ac:dyDescent="0.2">
      <c r="A23" s="661" t="s">
        <v>246</v>
      </c>
      <c r="B23" s="662"/>
      <c r="C23" s="662"/>
      <c r="D23" s="662"/>
      <c r="E23" s="662"/>
      <c r="F23" s="662"/>
      <c r="G23" s="662"/>
      <c r="H23" s="662"/>
      <c r="I23" s="662"/>
      <c r="J23" s="662"/>
      <c r="K23" s="662"/>
      <c r="L23" s="662"/>
      <c r="M23" s="662"/>
      <c r="N23" s="662"/>
      <c r="O23" s="662"/>
    </row>
    <row r="24" spans="1:15" x14ac:dyDescent="0.2">
      <c r="A24" s="663"/>
      <c r="B24" s="663"/>
      <c r="C24" s="663"/>
      <c r="D24" s="663"/>
      <c r="E24" s="663"/>
      <c r="F24" s="663"/>
      <c r="G24" s="663"/>
      <c r="H24" s="663"/>
      <c r="I24" s="663"/>
      <c r="J24" s="663"/>
      <c r="K24" s="663"/>
      <c r="L24" s="663"/>
      <c r="M24" s="663"/>
      <c r="N24" s="663"/>
      <c r="O24" s="663"/>
    </row>
    <row r="25" spans="1:15" s="257" customFormat="1" x14ac:dyDescent="0.2">
      <c r="A25" s="665" t="s">
        <v>260</v>
      </c>
      <c r="B25" s="666"/>
      <c r="C25" s="666"/>
      <c r="D25" s="666"/>
      <c r="E25" s="666"/>
      <c r="F25" s="666"/>
      <c r="G25" s="666"/>
      <c r="H25" s="666"/>
      <c r="I25" s="666"/>
      <c r="J25" s="666"/>
      <c r="K25" s="666"/>
      <c r="L25" s="666"/>
      <c r="M25" s="666"/>
      <c r="N25" s="666"/>
      <c r="O25" s="666"/>
    </row>
    <row r="26" spans="1:15" s="257" customFormat="1" ht="21.75" customHeight="1" x14ac:dyDescent="0.2">
      <c r="A26" s="667"/>
      <c r="B26" s="667"/>
      <c r="C26" s="667"/>
      <c r="D26" s="667"/>
      <c r="E26" s="667"/>
      <c r="F26" s="667"/>
      <c r="G26" s="667"/>
      <c r="H26" s="667"/>
      <c r="I26" s="667"/>
      <c r="J26" s="667"/>
      <c r="K26" s="667"/>
      <c r="L26" s="667"/>
      <c r="M26" s="667"/>
      <c r="N26" s="667"/>
      <c r="O26" s="667"/>
    </row>
    <row r="27" spans="1:15" s="257" customFormat="1" ht="12.75" customHeight="1" x14ac:dyDescent="0.2">
      <c r="A27" s="664" t="s">
        <v>247</v>
      </c>
      <c r="B27" s="664"/>
      <c r="C27" s="664"/>
      <c r="D27" s="664"/>
      <c r="E27" s="664"/>
      <c r="F27" s="664"/>
      <c r="G27" s="664"/>
      <c r="H27" s="664"/>
      <c r="I27" s="664"/>
      <c r="J27" s="664"/>
      <c r="K27" s="664"/>
      <c r="L27" s="664"/>
      <c r="M27" s="664"/>
      <c r="N27" s="664"/>
      <c r="O27" s="664"/>
    </row>
    <row r="28" spans="1:15" s="257" customFormat="1" x14ac:dyDescent="0.2">
      <c r="A28" s="334"/>
      <c r="B28" s="85"/>
      <c r="C28" s="85"/>
      <c r="D28" s="85"/>
      <c r="E28" s="85"/>
      <c r="F28" s="85"/>
      <c r="G28" s="85"/>
      <c r="H28" s="85"/>
      <c r="I28" s="85"/>
      <c r="J28" s="85"/>
      <c r="K28" s="85"/>
      <c r="L28" s="85"/>
      <c r="M28" s="85"/>
      <c r="N28" s="260"/>
      <c r="O28" s="85"/>
    </row>
    <row r="29" spans="1:15" ht="18" customHeight="1" x14ac:dyDescent="0.2">
      <c r="A29" s="426" t="s">
        <v>239</v>
      </c>
    </row>
  </sheetData>
  <mergeCells count="5">
    <mergeCell ref="B7:M7"/>
    <mergeCell ref="N7:N8"/>
    <mergeCell ref="A23:O24"/>
    <mergeCell ref="A27:O27"/>
    <mergeCell ref="A25:O26"/>
  </mergeCells>
  <phoneticPr fontId="41" type="noConversion"/>
  <printOptions horizontalCentered="1"/>
  <pageMargins left="0" right="0" top="0.55000000000000004" bottom="0.17" header="0.3" footer="0.15"/>
  <pageSetup paperSize="17" scale="89" orientation="landscape" cellComments="atEnd" r:id="rId1"/>
  <headerFooter alignWithMargins="0">
    <oddHeader xml:space="preserve">&amp;C&amp;"Arial,Bold"
</oddHeader>
    <oddFooter>&amp;Rpage 2 of 12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61"/>
  <sheetViews>
    <sheetView showGridLines="0" showRuler="0" zoomScaleNormal="100" zoomScaleSheetLayoutView="100" workbookViewId="0">
      <selection sqref="A1:XFD1048576"/>
    </sheetView>
  </sheetViews>
  <sheetFormatPr defaultColWidth="9.140625" defaultRowHeight="40.15" customHeight="1" x14ac:dyDescent="0.2"/>
  <cols>
    <col min="1" max="1" width="35" style="85" customWidth="1"/>
    <col min="2" max="3" width="10.7109375" style="85" customWidth="1"/>
    <col min="4" max="4" width="10.85546875" style="85" customWidth="1"/>
    <col min="5" max="13" width="10.7109375" style="85" customWidth="1"/>
    <col min="14" max="14" width="14.140625" style="342" bestFit="1" customWidth="1"/>
    <col min="15" max="15" width="80.5703125" style="85" customWidth="1"/>
    <col min="16" max="16384" width="9.140625" style="85"/>
  </cols>
  <sheetData>
    <row r="1" spans="1:15" ht="12.75" x14ac:dyDescent="0.2"/>
    <row r="2" spans="1:15" ht="12.75" x14ac:dyDescent="0.2">
      <c r="H2" s="255" t="s">
        <v>211</v>
      </c>
    </row>
    <row r="3" spans="1:15" ht="12.75" x14ac:dyDescent="0.2">
      <c r="H3" s="337" t="str">
        <f>'Program MW '!H3</f>
        <v>December 2017</v>
      </c>
    </row>
    <row r="4" spans="1:15" ht="12.75" x14ac:dyDescent="0.2">
      <c r="F4" s="257"/>
      <c r="G4" s="257"/>
      <c r="I4" s="257"/>
      <c r="O4" s="91"/>
    </row>
    <row r="5" spans="1:15" ht="12.75" x14ac:dyDescent="0.2">
      <c r="B5" s="257"/>
      <c r="C5" s="257"/>
      <c r="D5" s="257"/>
      <c r="F5" s="255"/>
    </row>
    <row r="6" spans="1:15" ht="12.75" x14ac:dyDescent="0.2">
      <c r="F6" s="255"/>
    </row>
    <row r="7" spans="1:15" ht="40.15" customHeight="1" x14ac:dyDescent="0.2">
      <c r="A7" s="86"/>
      <c r="B7" s="658" t="s">
        <v>90</v>
      </c>
      <c r="C7" s="658"/>
      <c r="D7" s="658"/>
      <c r="E7" s="658"/>
      <c r="F7" s="658"/>
      <c r="G7" s="658"/>
      <c r="H7" s="658"/>
      <c r="I7" s="658"/>
      <c r="J7" s="658"/>
      <c r="K7" s="658"/>
      <c r="L7" s="658"/>
      <c r="M7" s="658"/>
      <c r="N7" s="668" t="s">
        <v>192</v>
      </c>
      <c r="O7" s="86"/>
    </row>
    <row r="8" spans="1:15" ht="40.15" customHeight="1" x14ac:dyDescent="0.2">
      <c r="A8" s="87" t="s">
        <v>40</v>
      </c>
      <c r="B8" s="88" t="s">
        <v>0</v>
      </c>
      <c r="C8" s="88" t="s">
        <v>1</v>
      </c>
      <c r="D8" s="88" t="s">
        <v>2</v>
      </c>
      <c r="E8" s="88" t="s">
        <v>3</v>
      </c>
      <c r="F8" s="88" t="s">
        <v>4</v>
      </c>
      <c r="G8" s="88" t="s">
        <v>5</v>
      </c>
      <c r="H8" s="88" t="s">
        <v>6</v>
      </c>
      <c r="I8" s="88" t="s">
        <v>41</v>
      </c>
      <c r="J8" s="88" t="s">
        <v>42</v>
      </c>
      <c r="K8" s="88" t="s">
        <v>9</v>
      </c>
      <c r="L8" s="88" t="s">
        <v>43</v>
      </c>
      <c r="M8" s="88" t="s">
        <v>11</v>
      </c>
      <c r="N8" s="669"/>
      <c r="O8" s="89" t="s">
        <v>89</v>
      </c>
    </row>
    <row r="9" spans="1:15" ht="40.15" customHeight="1" x14ac:dyDescent="0.2">
      <c r="A9" s="254" t="s">
        <v>209</v>
      </c>
      <c r="B9" s="517">
        <v>308.96882499999998</v>
      </c>
      <c r="C9" s="277">
        <v>308.96882499999998</v>
      </c>
      <c r="D9" s="278">
        <v>308.96882499999998</v>
      </c>
      <c r="E9" s="528">
        <v>221.01532499999999</v>
      </c>
      <c r="F9" s="528">
        <v>221.01532499999999</v>
      </c>
      <c r="G9" s="528">
        <v>221.01532499999999</v>
      </c>
      <c r="H9" s="528">
        <v>221.01532499999999</v>
      </c>
      <c r="I9" s="528">
        <v>221.01532499999999</v>
      </c>
      <c r="J9" s="528">
        <v>221.01532499999999</v>
      </c>
      <c r="K9" s="528">
        <v>221.01532499999999</v>
      </c>
      <c r="L9" s="528">
        <v>221.01532499999999</v>
      </c>
      <c r="M9" s="528">
        <v>221.01532499999999</v>
      </c>
      <c r="N9" s="261">
        <v>5142</v>
      </c>
      <c r="O9" s="253" t="s">
        <v>215</v>
      </c>
    </row>
    <row r="10" spans="1:15" ht="40.15" customHeight="1" x14ac:dyDescent="0.2">
      <c r="A10" s="254" t="s">
        <v>198</v>
      </c>
      <c r="B10" s="277">
        <v>1.8623012979437072</v>
      </c>
      <c r="C10" s="277">
        <v>1.8623012979437072</v>
      </c>
      <c r="D10" s="278">
        <v>1.8623012979437072</v>
      </c>
      <c r="E10" s="529">
        <v>0.20424518138170242</v>
      </c>
      <c r="F10" s="529">
        <v>0.20424518138170242</v>
      </c>
      <c r="G10" s="529">
        <v>0.20424518138170242</v>
      </c>
      <c r="H10" s="529">
        <v>0.20424518138170242</v>
      </c>
      <c r="I10" s="529">
        <v>0.20424518138170242</v>
      </c>
      <c r="J10" s="529">
        <v>0.20424518138170242</v>
      </c>
      <c r="K10" s="529">
        <v>0.20424518138170242</v>
      </c>
      <c r="L10" s="529">
        <v>0.20424518138170242</v>
      </c>
      <c r="M10" s="529">
        <v>0.20424518138170242</v>
      </c>
      <c r="N10" s="261">
        <v>18466</v>
      </c>
      <c r="O10" s="274" t="s">
        <v>216</v>
      </c>
    </row>
    <row r="11" spans="1:15" ht="40.15" customHeight="1" x14ac:dyDescent="0.2">
      <c r="A11" s="253" t="s">
        <v>52</v>
      </c>
      <c r="B11" s="528">
        <v>0.63</v>
      </c>
      <c r="C11" s="528">
        <v>0.63</v>
      </c>
      <c r="D11" s="530">
        <v>0.63</v>
      </c>
      <c r="E11" s="528">
        <v>0.42475877499999998</v>
      </c>
      <c r="F11" s="528">
        <v>0.42475877499999998</v>
      </c>
      <c r="G11" s="528">
        <v>0.42475877499999998</v>
      </c>
      <c r="H11" s="528">
        <v>0.42475877499999998</v>
      </c>
      <c r="I11" s="528">
        <v>0.42475877499999998</v>
      </c>
      <c r="J11" s="528">
        <v>0.42475877499999998</v>
      </c>
      <c r="K11" s="528">
        <v>0.42475877499999998</v>
      </c>
      <c r="L11" s="528">
        <v>0.42475877499999998</v>
      </c>
      <c r="M11" s="528">
        <v>0.42475877499999998</v>
      </c>
      <c r="N11" s="261">
        <v>564565</v>
      </c>
      <c r="O11" s="253" t="s">
        <v>217</v>
      </c>
    </row>
    <row r="12" spans="1:15" ht="40.15" customHeight="1" x14ac:dyDescent="0.2">
      <c r="A12" s="253" t="s">
        <v>53</v>
      </c>
      <c r="B12" s="528">
        <v>0.30349999999999999</v>
      </c>
      <c r="C12" s="528">
        <v>0.30349999999999999</v>
      </c>
      <c r="D12" s="530">
        <v>0.30349999999999999</v>
      </c>
      <c r="E12" s="528">
        <v>0.28253285000000006</v>
      </c>
      <c r="F12" s="528">
        <v>0.28253285000000006</v>
      </c>
      <c r="G12" s="528">
        <v>0.28253285000000006</v>
      </c>
      <c r="H12" s="528">
        <v>0.28253285000000006</v>
      </c>
      <c r="I12" s="528">
        <v>0.28253285000000006</v>
      </c>
      <c r="J12" s="528">
        <v>0.28253285000000006</v>
      </c>
      <c r="K12" s="528">
        <v>0.28253285000000006</v>
      </c>
      <c r="L12" s="528">
        <v>0.28253285000000006</v>
      </c>
      <c r="M12" s="528">
        <v>0.28253285000000006</v>
      </c>
      <c r="N12" s="261">
        <v>134989</v>
      </c>
      <c r="O12" s="253" t="s">
        <v>56</v>
      </c>
    </row>
    <row r="13" spans="1:15" ht="40.15" customHeight="1" x14ac:dyDescent="0.2">
      <c r="A13" s="253" t="s">
        <v>54</v>
      </c>
      <c r="B13" s="528">
        <v>64.096642658114433</v>
      </c>
      <c r="C13" s="528">
        <v>64.096642658114433</v>
      </c>
      <c r="D13" s="530">
        <v>64.096642658114433</v>
      </c>
      <c r="E13" s="529">
        <v>51.374347826086961</v>
      </c>
      <c r="F13" s="529">
        <v>51.374347826086961</v>
      </c>
      <c r="G13" s="529">
        <v>51.374347826086961</v>
      </c>
      <c r="H13" s="529">
        <v>51.374347826086961</v>
      </c>
      <c r="I13" s="529">
        <v>51.374347826086961</v>
      </c>
      <c r="J13" s="529">
        <v>51.374347826086961</v>
      </c>
      <c r="K13" s="529">
        <v>51.374347826086961</v>
      </c>
      <c r="L13" s="529">
        <v>51.374347826086961</v>
      </c>
      <c r="M13" s="529">
        <v>51.374347826086961</v>
      </c>
      <c r="N13" s="261">
        <v>44734</v>
      </c>
      <c r="O13" s="94" t="s">
        <v>153</v>
      </c>
    </row>
    <row r="14" spans="1:15" ht="40.15" customHeight="1" x14ac:dyDescent="0.2">
      <c r="A14" s="253" t="s">
        <v>55</v>
      </c>
      <c r="B14" s="531">
        <v>23.7069286633327</v>
      </c>
      <c r="C14" s="531">
        <v>23.706928663332725</v>
      </c>
      <c r="D14" s="532">
        <v>23.706928663332725</v>
      </c>
      <c r="E14" s="533">
        <v>19.323095030331466</v>
      </c>
      <c r="F14" s="533">
        <v>19.323095030331466</v>
      </c>
      <c r="G14" s="533">
        <v>19.323095030331466</v>
      </c>
      <c r="H14" s="533">
        <v>19.323095030331466</v>
      </c>
      <c r="I14" s="533">
        <v>19.323095030331466</v>
      </c>
      <c r="J14" s="533">
        <v>19.323095030331466</v>
      </c>
      <c r="K14" s="533">
        <v>19.323095030331466</v>
      </c>
      <c r="L14" s="533">
        <v>19.323095030331466</v>
      </c>
      <c r="M14" s="533">
        <v>19.323095030331466</v>
      </c>
      <c r="N14" s="261">
        <v>44734</v>
      </c>
      <c r="O14" s="94" t="s">
        <v>153</v>
      </c>
    </row>
    <row r="15" spans="1:15" ht="40.15" customHeight="1" x14ac:dyDescent="0.2">
      <c r="A15" s="253" t="s">
        <v>134</v>
      </c>
      <c r="B15" s="277">
        <v>6.4135840040000058E-2</v>
      </c>
      <c r="C15" s="277">
        <v>6.4135840040000058E-2</v>
      </c>
      <c r="D15" s="278">
        <v>6.41358400400001E-2</v>
      </c>
      <c r="E15" s="528">
        <v>8.0187835409343045E-2</v>
      </c>
      <c r="F15" s="528">
        <v>8.0187835409343045E-2</v>
      </c>
      <c r="G15" s="528">
        <v>8.0187835409343045E-2</v>
      </c>
      <c r="H15" s="528">
        <v>8.0187835409343045E-2</v>
      </c>
      <c r="I15" s="528">
        <v>8.0187835409343045E-2</v>
      </c>
      <c r="J15" s="528">
        <v>8.0187835409343045E-2</v>
      </c>
      <c r="K15" s="528">
        <v>8.0187835409343045E-2</v>
      </c>
      <c r="L15" s="528">
        <v>8.0187835409343045E-2</v>
      </c>
      <c r="M15" s="528">
        <v>8.0187835409343045E-2</v>
      </c>
      <c r="N15" s="261">
        <v>1129129</v>
      </c>
      <c r="O15" s="253" t="s">
        <v>256</v>
      </c>
    </row>
    <row r="16" spans="1:15" ht="40.15" customHeight="1" x14ac:dyDescent="0.2">
      <c r="A16" s="254" t="s">
        <v>197</v>
      </c>
      <c r="B16" s="277">
        <v>0</v>
      </c>
      <c r="C16" s="277">
        <v>0</v>
      </c>
      <c r="D16" s="277">
        <v>0</v>
      </c>
      <c r="E16" s="517">
        <v>0.17056443691253662</v>
      </c>
      <c r="F16" s="517">
        <v>0.17056443691253662</v>
      </c>
      <c r="G16" s="517">
        <v>0.17056443691253662</v>
      </c>
      <c r="H16" s="517">
        <v>0.17056443691253662</v>
      </c>
      <c r="I16" s="517">
        <v>0.17056443691253662</v>
      </c>
      <c r="J16" s="517">
        <v>0.17056443691253662</v>
      </c>
      <c r="K16" s="517">
        <v>0.17056443691253662</v>
      </c>
      <c r="L16" s="517">
        <v>0.17056443691253662</v>
      </c>
      <c r="M16" s="517">
        <v>0.17056443691253662</v>
      </c>
      <c r="N16" s="261">
        <v>1129129</v>
      </c>
      <c r="O16" s="253" t="s">
        <v>255</v>
      </c>
    </row>
    <row r="17" spans="1:15" s="90" customFormat="1" ht="40.15" customHeight="1" x14ac:dyDescent="0.2">
      <c r="A17" s="254" t="s">
        <v>142</v>
      </c>
      <c r="B17" s="534">
        <v>0.17425572872161865</v>
      </c>
      <c r="C17" s="534">
        <v>0.17425572872161865</v>
      </c>
      <c r="D17" s="535">
        <v>0.17425572872161865</v>
      </c>
      <c r="E17" s="534">
        <v>0</v>
      </c>
      <c r="F17" s="534">
        <v>0</v>
      </c>
      <c r="G17" s="534">
        <v>0</v>
      </c>
      <c r="H17" s="534">
        <v>0</v>
      </c>
      <c r="I17" s="534">
        <v>0</v>
      </c>
      <c r="J17" s="534">
        <v>0</v>
      </c>
      <c r="K17" s="534">
        <v>0</v>
      </c>
      <c r="L17" s="534">
        <v>0</v>
      </c>
      <c r="M17" s="534">
        <v>0</v>
      </c>
      <c r="N17" s="261">
        <v>121723</v>
      </c>
      <c r="O17" s="94" t="s">
        <v>257</v>
      </c>
    </row>
    <row r="18" spans="1:15" s="90" customFormat="1" ht="40.15" customHeight="1" x14ac:dyDescent="0.2">
      <c r="A18" s="254" t="s">
        <v>151</v>
      </c>
      <c r="B18" s="277">
        <v>0.52064542000333403</v>
      </c>
      <c r="C18" s="277">
        <v>0.52064542000333403</v>
      </c>
      <c r="D18" s="278">
        <v>0.52064542000333403</v>
      </c>
      <c r="E18" s="517">
        <v>0.41786946458586877</v>
      </c>
      <c r="F18" s="528">
        <v>0.41786946458586877</v>
      </c>
      <c r="G18" s="528">
        <v>0.41786946458586877</v>
      </c>
      <c r="H18" s="528">
        <v>0.41786946458586877</v>
      </c>
      <c r="I18" s="528">
        <v>0.41786946458586877</v>
      </c>
      <c r="J18" s="528">
        <v>0.41786946458586877</v>
      </c>
      <c r="K18" s="528">
        <v>0.41786946458586877</v>
      </c>
      <c r="L18" s="528">
        <v>0.41786946458586877</v>
      </c>
      <c r="M18" s="528">
        <v>0.41786946458586877</v>
      </c>
      <c r="N18" s="261">
        <v>564565</v>
      </c>
      <c r="O18" s="94" t="s">
        <v>218</v>
      </c>
    </row>
    <row r="19" spans="1:15" s="90" customFormat="1" ht="40.15" customHeight="1" x14ac:dyDescent="0.2">
      <c r="A19" s="254" t="s">
        <v>152</v>
      </c>
      <c r="B19" s="277">
        <v>1.2966434124999999</v>
      </c>
      <c r="C19" s="277">
        <v>1.2966434124999999</v>
      </c>
      <c r="D19" s="278">
        <v>1.2966434124999999</v>
      </c>
      <c r="E19" s="529">
        <v>1.6145837277265414</v>
      </c>
      <c r="F19" s="529">
        <v>1.6145837277265414</v>
      </c>
      <c r="G19" s="529">
        <v>1.61458372772654</v>
      </c>
      <c r="H19" s="529">
        <v>1.6145837277265414</v>
      </c>
      <c r="I19" s="529">
        <v>1.6145837277265414</v>
      </c>
      <c r="J19" s="529">
        <v>1.6145837277265414</v>
      </c>
      <c r="K19" s="529">
        <v>1.6145837277265414</v>
      </c>
      <c r="L19" s="529">
        <v>1.6145837277265414</v>
      </c>
      <c r="M19" s="529">
        <v>1.6145837277265414</v>
      </c>
      <c r="N19" s="261">
        <v>152067</v>
      </c>
      <c r="O19" s="254" t="s">
        <v>219</v>
      </c>
    </row>
    <row r="20" spans="1:15" s="90" customFormat="1" ht="40.15" customHeight="1" x14ac:dyDescent="0.2">
      <c r="A20" s="254" t="s">
        <v>75</v>
      </c>
      <c r="B20" s="277">
        <v>0</v>
      </c>
      <c r="C20" s="277">
        <v>0</v>
      </c>
      <c r="D20" s="278">
        <v>0</v>
      </c>
      <c r="E20" s="450">
        <v>246.532184</v>
      </c>
      <c r="F20" s="450">
        <v>246.53218400000006</v>
      </c>
      <c r="G20" s="450">
        <v>246.53218400000006</v>
      </c>
      <c r="H20" s="450">
        <v>246.53218400000006</v>
      </c>
      <c r="I20" s="450">
        <v>246.53218400000006</v>
      </c>
      <c r="J20" s="450">
        <v>246.53218400000006</v>
      </c>
      <c r="K20" s="450">
        <v>246.53218400000006</v>
      </c>
      <c r="L20" s="450">
        <v>246.53218400000006</v>
      </c>
      <c r="M20" s="450">
        <v>246.53218400000006</v>
      </c>
      <c r="N20" s="261">
        <v>23313</v>
      </c>
      <c r="O20" s="94" t="s">
        <v>154</v>
      </c>
    </row>
    <row r="21" spans="1:15" s="90" customFormat="1" ht="16.5" customHeight="1" x14ac:dyDescent="0.2">
      <c r="A21" s="93"/>
      <c r="B21" s="246"/>
      <c r="C21" s="246"/>
      <c r="D21" s="247"/>
      <c r="E21" s="246"/>
      <c r="F21" s="246"/>
      <c r="G21" s="246"/>
      <c r="H21" s="246"/>
      <c r="I21" s="246"/>
      <c r="J21" s="246"/>
      <c r="K21" s="246"/>
      <c r="L21" s="246"/>
      <c r="M21" s="246"/>
      <c r="N21" s="343"/>
      <c r="O21" s="95"/>
    </row>
    <row r="22" spans="1:15" ht="15" x14ac:dyDescent="0.2">
      <c r="A22" s="670" t="s">
        <v>170</v>
      </c>
      <c r="B22" s="670"/>
      <c r="C22" s="670"/>
      <c r="D22" s="670"/>
      <c r="E22" s="670"/>
      <c r="F22" s="670"/>
      <c r="G22" s="670"/>
      <c r="H22" s="670"/>
      <c r="I22" s="670"/>
      <c r="J22" s="670"/>
      <c r="K22" s="670"/>
      <c r="L22" s="670"/>
      <c r="M22" s="670"/>
      <c r="N22" s="670"/>
      <c r="O22" s="670"/>
    </row>
    <row r="23" spans="1:15" ht="12.75" x14ac:dyDescent="0.2">
      <c r="A23" s="661" t="s">
        <v>248</v>
      </c>
      <c r="B23" s="662"/>
      <c r="C23" s="662"/>
      <c r="D23" s="662"/>
      <c r="E23" s="662"/>
      <c r="F23" s="662"/>
      <c r="G23" s="662"/>
      <c r="H23" s="662"/>
      <c r="I23" s="662"/>
      <c r="J23" s="662"/>
      <c r="K23" s="662"/>
      <c r="L23" s="662"/>
      <c r="M23" s="662"/>
      <c r="N23" s="662"/>
      <c r="O23" s="662"/>
    </row>
    <row r="24" spans="1:15" ht="12.75" x14ac:dyDescent="0.2">
      <c r="A24" s="441"/>
      <c r="B24" s="442"/>
      <c r="C24" s="442"/>
      <c r="D24" s="442"/>
      <c r="E24" s="442"/>
      <c r="F24" s="442"/>
      <c r="G24" s="442"/>
      <c r="H24" s="442"/>
      <c r="I24" s="442"/>
      <c r="J24" s="442"/>
      <c r="K24" s="442"/>
      <c r="L24" s="442"/>
      <c r="M24" s="442"/>
      <c r="N24" s="442"/>
      <c r="O24" s="442"/>
    </row>
    <row r="25" spans="1:15" ht="32.25" customHeight="1" x14ac:dyDescent="0.2">
      <c r="A25" s="665" t="s">
        <v>362</v>
      </c>
      <c r="B25" s="666"/>
      <c r="C25" s="666"/>
      <c r="D25" s="666"/>
      <c r="E25" s="666"/>
      <c r="F25" s="666"/>
      <c r="G25" s="666"/>
      <c r="H25" s="666"/>
      <c r="I25" s="666"/>
      <c r="J25" s="666"/>
      <c r="K25" s="666"/>
      <c r="L25" s="666"/>
      <c r="M25" s="666"/>
      <c r="N25" s="666"/>
      <c r="O25" s="666"/>
    </row>
    <row r="26" spans="1:15" ht="12" customHeight="1" x14ac:dyDescent="0.2">
      <c r="A26" s="474"/>
      <c r="B26" s="475"/>
      <c r="C26" s="475"/>
      <c r="D26" s="475"/>
      <c r="E26" s="475"/>
      <c r="F26" s="475"/>
      <c r="G26" s="475"/>
      <c r="H26" s="475"/>
      <c r="I26" s="475"/>
      <c r="J26" s="475"/>
      <c r="K26" s="475"/>
      <c r="L26" s="475"/>
      <c r="M26" s="475"/>
      <c r="N26" s="475"/>
      <c r="O26" s="475"/>
    </row>
    <row r="27" spans="1:15" ht="12.75" x14ac:dyDescent="0.2">
      <c r="A27" s="664" t="s">
        <v>249</v>
      </c>
      <c r="B27" s="671"/>
      <c r="C27" s="671"/>
      <c r="D27" s="671"/>
      <c r="E27" s="671"/>
      <c r="F27" s="671"/>
      <c r="G27" s="671"/>
      <c r="H27" s="671"/>
      <c r="I27" s="671"/>
      <c r="J27" s="671"/>
      <c r="K27" s="671"/>
      <c r="L27" s="671"/>
      <c r="M27" s="671"/>
      <c r="N27" s="671"/>
      <c r="O27" s="671"/>
    </row>
    <row r="28" spans="1:15" ht="12.75" x14ac:dyDescent="0.2">
      <c r="A28" s="334"/>
      <c r="N28" s="260"/>
    </row>
    <row r="29" spans="1:15" ht="40.15" customHeight="1" x14ac:dyDescent="0.2">
      <c r="A29" s="463" t="s">
        <v>239</v>
      </c>
    </row>
    <row r="61" spans="1:1" ht="40.15" customHeight="1" x14ac:dyDescent="0.2">
      <c r="A61" s="351"/>
    </row>
  </sheetData>
  <mergeCells count="6">
    <mergeCell ref="B7:M7"/>
    <mergeCell ref="N7:N8"/>
    <mergeCell ref="A22:O22"/>
    <mergeCell ref="A27:O27"/>
    <mergeCell ref="A23:O23"/>
    <mergeCell ref="A25:O25"/>
  </mergeCells>
  <phoneticPr fontId="0" type="noConversion"/>
  <printOptions horizontalCentered="1"/>
  <pageMargins left="0" right="0" top="0.55000000000000004" bottom="0.17" header="0.3" footer="0.15"/>
  <pageSetup paperSize="17" scale="83" orientation="landscape" cellComments="atEnd" r:id="rId1"/>
  <headerFooter alignWithMargins="0">
    <oddHeader xml:space="preserve">&amp;C&amp;"Arial,Bold"
</oddHeader>
    <oddFooter>&amp;Rpage 3 of 12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0"/>
  <sheetViews>
    <sheetView zoomScale="80" zoomScaleNormal="80" zoomScaleSheetLayoutView="70" workbookViewId="0">
      <selection sqref="A1:XFD1048576"/>
    </sheetView>
  </sheetViews>
  <sheetFormatPr defaultColWidth="9.140625" defaultRowHeight="12.75" x14ac:dyDescent="0.2"/>
  <cols>
    <col min="1" max="1" width="45.7109375" style="97" customWidth="1"/>
    <col min="2" max="3" width="10.85546875" style="97" customWidth="1"/>
    <col min="4" max="4" width="10.7109375" style="97" customWidth="1"/>
    <col min="5" max="5" width="12.7109375" style="97" customWidth="1"/>
    <col min="6" max="8" width="10.5703125" style="97" customWidth="1"/>
    <col min="9" max="9" width="12.7109375" style="97" customWidth="1"/>
    <col min="10" max="12" width="10.7109375" style="97" customWidth="1"/>
    <col min="13" max="13" width="12.7109375" style="97" customWidth="1"/>
    <col min="14" max="16" width="10.7109375" style="97" customWidth="1"/>
    <col min="17" max="17" width="12.7109375" style="97" customWidth="1"/>
    <col min="18" max="20" width="10.7109375" style="97" customWidth="1"/>
    <col min="21" max="21" width="12.7109375" style="97" customWidth="1"/>
    <col min="22" max="24" width="10.7109375" style="97" customWidth="1"/>
    <col min="25" max="25" width="12.7109375" style="97" customWidth="1"/>
    <col min="26" max="16384" width="9.140625" style="97"/>
  </cols>
  <sheetData>
    <row r="1" spans="1:25" x14ac:dyDescent="0.2">
      <c r="A1" s="96" t="s">
        <v>155</v>
      </c>
    </row>
    <row r="3" spans="1:25" ht="21.75" customHeight="1" x14ac:dyDescent="0.2">
      <c r="A3" s="161">
        <v>2016</v>
      </c>
      <c r="B3" s="672" t="s">
        <v>0</v>
      </c>
      <c r="C3" s="672"/>
      <c r="D3" s="672"/>
      <c r="E3" s="672"/>
      <c r="F3" s="673" t="s">
        <v>1</v>
      </c>
      <c r="G3" s="673"/>
      <c r="H3" s="673"/>
      <c r="I3" s="673"/>
      <c r="J3" s="673" t="s">
        <v>2</v>
      </c>
      <c r="K3" s="673"/>
      <c r="L3" s="673"/>
      <c r="M3" s="673"/>
      <c r="N3" s="673" t="s">
        <v>3</v>
      </c>
      <c r="O3" s="673"/>
      <c r="P3" s="673"/>
      <c r="Q3" s="673"/>
      <c r="R3" s="673" t="s">
        <v>4</v>
      </c>
      <c r="S3" s="673"/>
      <c r="T3" s="673"/>
      <c r="U3" s="673"/>
      <c r="V3" s="673" t="s">
        <v>5</v>
      </c>
      <c r="W3" s="673"/>
      <c r="X3" s="673"/>
      <c r="Y3" s="673"/>
    </row>
    <row r="4" spans="1:25" ht="79.5" customHeight="1" x14ac:dyDescent="0.2">
      <c r="A4" s="147" t="s">
        <v>39</v>
      </c>
      <c r="B4" s="110" t="s">
        <v>91</v>
      </c>
      <c r="C4" s="110" t="s">
        <v>92</v>
      </c>
      <c r="D4" s="110" t="s">
        <v>93</v>
      </c>
      <c r="E4" s="110" t="s">
        <v>94</v>
      </c>
      <c r="F4" s="110" t="s">
        <v>91</v>
      </c>
      <c r="G4" s="110" t="s">
        <v>92</v>
      </c>
      <c r="H4" s="110" t="s">
        <v>93</v>
      </c>
      <c r="I4" s="110" t="s">
        <v>94</v>
      </c>
      <c r="J4" s="110" t="s">
        <v>91</v>
      </c>
      <c r="K4" s="110" t="s">
        <v>92</v>
      </c>
      <c r="L4" s="110" t="s">
        <v>93</v>
      </c>
      <c r="M4" s="110" t="s">
        <v>94</v>
      </c>
      <c r="N4" s="110" t="s">
        <v>91</v>
      </c>
      <c r="O4" s="110" t="s">
        <v>92</v>
      </c>
      <c r="P4" s="110" t="s">
        <v>93</v>
      </c>
      <c r="Q4" s="110" t="s">
        <v>94</v>
      </c>
      <c r="R4" s="110" t="s">
        <v>91</v>
      </c>
      <c r="S4" s="110" t="s">
        <v>92</v>
      </c>
      <c r="T4" s="110" t="s">
        <v>93</v>
      </c>
      <c r="U4" s="110" t="s">
        <v>94</v>
      </c>
      <c r="V4" s="110" t="s">
        <v>91</v>
      </c>
      <c r="W4" s="110" t="s">
        <v>92</v>
      </c>
      <c r="X4" s="110" t="s">
        <v>93</v>
      </c>
      <c r="Y4" s="110" t="s">
        <v>94</v>
      </c>
    </row>
    <row r="5" spans="1:25" x14ac:dyDescent="0.2">
      <c r="A5" s="162" t="s">
        <v>51</v>
      </c>
      <c r="B5" s="112"/>
      <c r="C5" s="113">
        <v>5.8977000000000004</v>
      </c>
      <c r="D5" s="114">
        <v>2.3029999999999999</v>
      </c>
      <c r="E5" s="115">
        <f>SUM(B5:D5)</f>
        <v>8.2007000000000012</v>
      </c>
      <c r="F5" s="111"/>
      <c r="G5" s="114">
        <v>5.8977000000000004</v>
      </c>
      <c r="H5" s="114">
        <v>2.3029999999999999</v>
      </c>
      <c r="I5" s="116">
        <f>SUM(G5:H5)</f>
        <v>8.2007000000000012</v>
      </c>
      <c r="J5" s="111"/>
      <c r="K5" s="114"/>
      <c r="L5" s="114"/>
      <c r="M5" s="116">
        <f>SUM(K5:L5)</f>
        <v>0</v>
      </c>
      <c r="N5" s="111"/>
      <c r="O5" s="114"/>
      <c r="P5" s="114"/>
      <c r="Q5" s="116">
        <f>SUM(O5:P5)</f>
        <v>0</v>
      </c>
      <c r="R5" s="111"/>
      <c r="S5" s="114"/>
      <c r="T5" s="114"/>
      <c r="U5" s="116">
        <f>SUM(S5:T5)</f>
        <v>0</v>
      </c>
      <c r="V5" s="111"/>
      <c r="W5" s="114"/>
      <c r="X5" s="114"/>
      <c r="Y5" s="116">
        <f>SUM(W5:X5)</f>
        <v>0</v>
      </c>
    </row>
    <row r="6" spans="1:25" x14ac:dyDescent="0.2">
      <c r="A6" s="162" t="s">
        <v>95</v>
      </c>
      <c r="B6" s="170"/>
      <c r="C6" s="171">
        <v>12.8962</v>
      </c>
      <c r="D6" s="113">
        <v>1.4750000000000001</v>
      </c>
      <c r="E6" s="115">
        <f>SUM(B6:D6)</f>
        <v>14.3712</v>
      </c>
      <c r="F6" s="111"/>
      <c r="G6" s="114">
        <v>12.911899999999999</v>
      </c>
      <c r="H6" s="117">
        <v>1.4750000000000001</v>
      </c>
      <c r="I6" s="116">
        <f>SUM(G6:H6)</f>
        <v>14.386899999999999</v>
      </c>
      <c r="J6" s="118"/>
      <c r="K6" s="114"/>
      <c r="L6" s="117"/>
      <c r="M6" s="116">
        <f>SUM(K6:L6)</f>
        <v>0</v>
      </c>
      <c r="N6" s="118"/>
      <c r="O6" s="114"/>
      <c r="P6" s="117"/>
      <c r="Q6" s="116">
        <f>SUM(O6:P6)</f>
        <v>0</v>
      </c>
      <c r="R6" s="118"/>
      <c r="S6" s="114"/>
      <c r="T6" s="117"/>
      <c r="U6" s="116">
        <f>SUM(S6:T6)</f>
        <v>0</v>
      </c>
      <c r="V6" s="118"/>
      <c r="W6" s="114"/>
      <c r="X6" s="117"/>
      <c r="Y6" s="116">
        <f>SUM(W6:X6)</f>
        <v>0</v>
      </c>
    </row>
    <row r="7" spans="1:25" s="96" customFormat="1" x14ac:dyDescent="0.2">
      <c r="A7" s="163" t="s">
        <v>48</v>
      </c>
      <c r="B7" s="172"/>
      <c r="C7" s="173">
        <f>SUM(C5:C6)</f>
        <v>18.793900000000001</v>
      </c>
      <c r="D7" s="173">
        <f>SUM(D5:D6)</f>
        <v>3.778</v>
      </c>
      <c r="E7" s="173">
        <f>SUM(E5:E6)</f>
        <v>22.571899999999999</v>
      </c>
      <c r="F7" s="119"/>
      <c r="G7" s="116">
        <f t="shared" ref="G7:Y7" si="0">SUM(G5:G6)</f>
        <v>18.8096</v>
      </c>
      <c r="H7" s="116">
        <f t="shared" si="0"/>
        <v>3.778</v>
      </c>
      <c r="I7" s="116">
        <f t="shared" si="0"/>
        <v>22.587600000000002</v>
      </c>
      <c r="J7" s="116"/>
      <c r="K7" s="116">
        <f t="shared" si="0"/>
        <v>0</v>
      </c>
      <c r="L7" s="116">
        <f t="shared" si="0"/>
        <v>0</v>
      </c>
      <c r="M7" s="116">
        <f t="shared" si="0"/>
        <v>0</v>
      </c>
      <c r="N7" s="116"/>
      <c r="O7" s="116">
        <f t="shared" si="0"/>
        <v>0</v>
      </c>
      <c r="P7" s="116">
        <f t="shared" si="0"/>
        <v>0</v>
      </c>
      <c r="Q7" s="116">
        <f t="shared" si="0"/>
        <v>0</v>
      </c>
      <c r="R7" s="116"/>
      <c r="S7" s="116">
        <f t="shared" si="0"/>
        <v>0</v>
      </c>
      <c r="T7" s="116">
        <f t="shared" si="0"/>
        <v>0</v>
      </c>
      <c r="U7" s="116">
        <f t="shared" si="0"/>
        <v>0</v>
      </c>
      <c r="V7" s="116"/>
      <c r="W7" s="116">
        <f t="shared" si="0"/>
        <v>0</v>
      </c>
      <c r="X7" s="116">
        <f t="shared" si="0"/>
        <v>0</v>
      </c>
      <c r="Y7" s="116">
        <f t="shared" si="0"/>
        <v>0</v>
      </c>
    </row>
    <row r="8" spans="1:25" ht="4.1500000000000004" customHeight="1" x14ac:dyDescent="0.2">
      <c r="A8" s="163"/>
      <c r="B8" s="119"/>
      <c r="C8" s="174"/>
      <c r="D8" s="174"/>
      <c r="E8" s="175"/>
      <c r="F8" s="119"/>
      <c r="G8" s="118"/>
      <c r="H8" s="118"/>
      <c r="I8" s="116"/>
      <c r="J8" s="120"/>
      <c r="K8" s="118"/>
      <c r="L8" s="121"/>
      <c r="M8" s="116"/>
      <c r="N8" s="120"/>
      <c r="O8" s="118"/>
      <c r="P8" s="121"/>
      <c r="Q8" s="116"/>
      <c r="R8" s="120"/>
      <c r="S8" s="118"/>
      <c r="T8" s="121"/>
      <c r="U8" s="116"/>
      <c r="V8" s="120"/>
      <c r="W8" s="118"/>
      <c r="X8" s="121"/>
      <c r="Y8" s="116"/>
    </row>
    <row r="9" spans="1:25" x14ac:dyDescent="0.2">
      <c r="A9" s="164" t="s">
        <v>22</v>
      </c>
      <c r="B9" s="122"/>
      <c r="C9" s="110"/>
      <c r="D9" s="110"/>
      <c r="E9" s="191"/>
      <c r="F9" s="122"/>
      <c r="G9" s="123"/>
      <c r="H9" s="124"/>
      <c r="I9" s="124"/>
      <c r="J9" s="125"/>
      <c r="K9" s="123"/>
      <c r="L9" s="124"/>
      <c r="M9" s="116"/>
      <c r="N9" s="125"/>
      <c r="O9" s="123"/>
      <c r="P9" s="124"/>
      <c r="Q9" s="116"/>
      <c r="R9" s="125"/>
      <c r="S9" s="123"/>
      <c r="T9" s="124"/>
      <c r="U9" s="116"/>
      <c r="V9" s="125"/>
      <c r="W9" s="123"/>
      <c r="X9" s="124"/>
      <c r="Y9" s="116">
        <f>SUM(W9:X9)</f>
        <v>0</v>
      </c>
    </row>
    <row r="10" spans="1:25" x14ac:dyDescent="0.2">
      <c r="A10" s="162" t="s">
        <v>12</v>
      </c>
      <c r="B10" s="170"/>
      <c r="C10" s="170"/>
      <c r="D10" s="113"/>
      <c r="E10" s="115"/>
      <c r="F10" s="111"/>
      <c r="G10" s="114"/>
      <c r="H10" s="113"/>
      <c r="I10" s="115"/>
      <c r="J10" s="118"/>
      <c r="K10" s="113" t="s">
        <v>13</v>
      </c>
      <c r="L10" s="113"/>
      <c r="M10" s="116"/>
      <c r="N10" s="118"/>
      <c r="O10" s="113" t="s">
        <v>13</v>
      </c>
      <c r="P10" s="113"/>
      <c r="Q10" s="116"/>
      <c r="R10" s="118"/>
      <c r="S10" s="113" t="s">
        <v>13</v>
      </c>
      <c r="T10" s="113"/>
      <c r="U10" s="116"/>
      <c r="V10" s="118"/>
      <c r="W10" s="113" t="s">
        <v>13</v>
      </c>
      <c r="X10" s="113"/>
      <c r="Y10" s="116">
        <f>SUM(W10:X10)</f>
        <v>0</v>
      </c>
    </row>
    <row r="11" spans="1:25" x14ac:dyDescent="0.2">
      <c r="A11" s="162" t="s">
        <v>26</v>
      </c>
      <c r="B11" s="170"/>
      <c r="C11" s="170"/>
      <c r="D11" s="113"/>
      <c r="E11" s="115"/>
      <c r="F11" s="111"/>
      <c r="G11" s="114"/>
      <c r="H11" s="114"/>
      <c r="I11" s="118"/>
      <c r="J11" s="118"/>
      <c r="K11" s="114"/>
      <c r="L11" s="114"/>
      <c r="M11" s="116"/>
      <c r="N11" s="118"/>
      <c r="O11" s="114"/>
      <c r="P11" s="114"/>
      <c r="Q11" s="116"/>
      <c r="R11" s="118"/>
      <c r="S11" s="114"/>
      <c r="T11" s="114"/>
      <c r="U11" s="116"/>
      <c r="V11" s="118"/>
      <c r="W11" s="114"/>
      <c r="X11" s="114"/>
      <c r="Y11" s="116">
        <f>SUM(W11:X11)</f>
        <v>0</v>
      </c>
    </row>
    <row r="12" spans="1:25" x14ac:dyDescent="0.2">
      <c r="A12" s="162"/>
      <c r="B12" s="112"/>
      <c r="C12" s="113"/>
      <c r="D12" s="113"/>
      <c r="E12" s="176"/>
      <c r="F12" s="111"/>
      <c r="G12" s="114"/>
      <c r="H12" s="114"/>
      <c r="I12" s="118"/>
      <c r="J12" s="118"/>
      <c r="K12" s="114"/>
      <c r="L12" s="114"/>
      <c r="M12" s="116" t="s">
        <v>13</v>
      </c>
      <c r="N12" s="118"/>
      <c r="O12" s="114"/>
      <c r="P12" s="114"/>
      <c r="Q12" s="116" t="s">
        <v>13</v>
      </c>
      <c r="R12" s="118"/>
      <c r="S12" s="114"/>
      <c r="T12" s="114"/>
      <c r="U12" s="116" t="s">
        <v>13</v>
      </c>
      <c r="V12" s="118"/>
      <c r="W12" s="114"/>
      <c r="X12" s="114"/>
      <c r="Y12" s="116" t="s">
        <v>13</v>
      </c>
    </row>
    <row r="13" spans="1:25" s="96" customFormat="1" x14ac:dyDescent="0.2">
      <c r="A13" s="163" t="s">
        <v>48</v>
      </c>
      <c r="B13" s="172"/>
      <c r="C13" s="173">
        <v>0</v>
      </c>
      <c r="D13" s="173">
        <f>SUM(D10:D12)</f>
        <v>0</v>
      </c>
      <c r="E13" s="173">
        <f>SUM(E10:E12)</f>
        <v>0</v>
      </c>
      <c r="F13" s="119"/>
      <c r="G13" s="126">
        <f>SUM(G9:G12)</f>
        <v>0</v>
      </c>
      <c r="H13" s="126">
        <f>SUM(H9:H12)</f>
        <v>0</v>
      </c>
      <c r="I13" s="116">
        <f>SUM(I9:I12)</f>
        <v>0</v>
      </c>
      <c r="J13" s="120"/>
      <c r="K13" s="126">
        <f>SUM(K9:K12)</f>
        <v>0</v>
      </c>
      <c r="L13" s="126">
        <f>SUM(L9:L12)</f>
        <v>0</v>
      </c>
      <c r="M13" s="116">
        <f>SUM(M9:M12)</f>
        <v>0</v>
      </c>
      <c r="N13" s="120"/>
      <c r="O13" s="126">
        <f>SUM(O9:O12)</f>
        <v>0</v>
      </c>
      <c r="P13" s="126">
        <f>SUM(P9:P12)</f>
        <v>0</v>
      </c>
      <c r="Q13" s="116">
        <f>SUM(Q9:Q12)</f>
        <v>0</v>
      </c>
      <c r="R13" s="120"/>
      <c r="S13" s="126">
        <f>SUM(S9:S12)</f>
        <v>0</v>
      </c>
      <c r="T13" s="126">
        <f>SUM(T9:T12)</f>
        <v>0</v>
      </c>
      <c r="U13" s="116">
        <f>SUM(U9:U12)</f>
        <v>0</v>
      </c>
      <c r="V13" s="120"/>
      <c r="W13" s="126">
        <f>SUM(W9:W12)</f>
        <v>0</v>
      </c>
      <c r="X13" s="126">
        <f>SUM(X9:X12)</f>
        <v>0</v>
      </c>
      <c r="Y13" s="116">
        <f>SUM(Y9:Y12)</f>
        <v>0</v>
      </c>
    </row>
    <row r="14" spans="1:25" ht="4.1500000000000004" customHeight="1" x14ac:dyDescent="0.2">
      <c r="A14" s="163"/>
      <c r="B14" s="119"/>
      <c r="C14" s="174"/>
      <c r="D14" s="174"/>
      <c r="E14" s="175"/>
      <c r="F14" s="119"/>
      <c r="G14" s="118"/>
      <c r="H14" s="121"/>
      <c r="I14" s="116"/>
      <c r="J14" s="120"/>
      <c r="K14" s="118"/>
      <c r="L14" s="121"/>
      <c r="M14" s="116">
        <f>SUM(M9:M12)</f>
        <v>0</v>
      </c>
      <c r="N14" s="120"/>
      <c r="O14" s="118"/>
      <c r="P14" s="121"/>
      <c r="Q14" s="116">
        <f>SUM(Q9:Q12)</f>
        <v>0</v>
      </c>
      <c r="R14" s="120"/>
      <c r="S14" s="118"/>
      <c r="T14" s="121"/>
      <c r="U14" s="116">
        <f>SUM(U9:U12)</f>
        <v>0</v>
      </c>
      <c r="V14" s="120"/>
      <c r="W14" s="118"/>
      <c r="X14" s="121"/>
      <c r="Y14" s="116"/>
    </row>
    <row r="15" spans="1:25" s="96" customFormat="1" ht="17.25" customHeight="1" x14ac:dyDescent="0.2">
      <c r="A15" s="163" t="s">
        <v>94</v>
      </c>
      <c r="B15" s="119"/>
      <c r="C15" s="173">
        <f>C7+C13</f>
        <v>18.793900000000001</v>
      </c>
      <c r="D15" s="173">
        <f>D7+D13</f>
        <v>3.778</v>
      </c>
      <c r="E15" s="173">
        <f>E7+E13</f>
        <v>22.571899999999999</v>
      </c>
      <c r="F15" s="119"/>
      <c r="G15" s="116">
        <f>G7+G13</f>
        <v>18.8096</v>
      </c>
      <c r="H15" s="126">
        <f>H7+H13</f>
        <v>3.778</v>
      </c>
      <c r="I15" s="116">
        <f>I7+I13</f>
        <v>22.587600000000002</v>
      </c>
      <c r="J15" s="120"/>
      <c r="K15" s="116">
        <f>K7+K13</f>
        <v>0</v>
      </c>
      <c r="L15" s="126">
        <f>L7+L13</f>
        <v>0</v>
      </c>
      <c r="M15" s="116">
        <f>M7+M13</f>
        <v>0</v>
      </c>
      <c r="N15" s="120"/>
      <c r="O15" s="116">
        <f>O7+O13</f>
        <v>0</v>
      </c>
      <c r="P15" s="126">
        <f>P7+P13</f>
        <v>0</v>
      </c>
      <c r="Q15" s="116">
        <f>Q7+Q13</f>
        <v>0</v>
      </c>
      <c r="R15" s="120"/>
      <c r="S15" s="116">
        <f>S7+S13</f>
        <v>0</v>
      </c>
      <c r="T15" s="126">
        <f>T7+T13</f>
        <v>0</v>
      </c>
      <c r="U15" s="116">
        <f>U7+U13</f>
        <v>0</v>
      </c>
      <c r="V15" s="120"/>
      <c r="W15" s="116">
        <f>W7+W13</f>
        <v>0</v>
      </c>
      <c r="X15" s="126">
        <f>X7+X13</f>
        <v>0</v>
      </c>
      <c r="Y15" s="116">
        <f>Y7+Y13</f>
        <v>0</v>
      </c>
    </row>
    <row r="16" spans="1:25" ht="17.25" customHeight="1" x14ac:dyDescent="0.2">
      <c r="A16" s="165"/>
      <c r="B16" s="141"/>
      <c r="C16" s="177"/>
      <c r="D16" s="177"/>
      <c r="E16" s="178"/>
      <c r="F16" s="141"/>
      <c r="G16" s="127"/>
      <c r="H16" s="128"/>
      <c r="I16" s="129"/>
      <c r="J16" s="129"/>
      <c r="K16" s="127"/>
      <c r="L16" s="128"/>
      <c r="M16" s="129"/>
      <c r="N16" s="129"/>
      <c r="O16" s="127"/>
      <c r="P16" s="128"/>
      <c r="Q16" s="129"/>
      <c r="R16" s="129"/>
      <c r="S16" s="127"/>
      <c r="T16" s="128"/>
      <c r="U16" s="129"/>
      <c r="V16" s="129"/>
      <c r="W16" s="127"/>
      <c r="X16" s="128"/>
      <c r="Y16" s="129"/>
    </row>
    <row r="17" spans="1:25" x14ac:dyDescent="0.2">
      <c r="A17" s="147" t="s">
        <v>50</v>
      </c>
      <c r="B17" s="179"/>
      <c r="C17" s="180"/>
      <c r="D17" s="180"/>
      <c r="E17" s="181"/>
      <c r="F17" s="190"/>
      <c r="G17" s="130"/>
      <c r="H17" s="130"/>
      <c r="I17" s="131"/>
      <c r="J17" s="131"/>
      <c r="K17" s="130"/>
      <c r="L17" s="130"/>
      <c r="M17" s="131"/>
      <c r="N17" s="131"/>
      <c r="O17" s="130"/>
      <c r="P17" s="130"/>
      <c r="Q17" s="131"/>
      <c r="R17" s="131"/>
      <c r="S17" s="130"/>
      <c r="T17" s="130"/>
      <c r="U17" s="131"/>
      <c r="V17" s="131"/>
      <c r="W17" s="130"/>
      <c r="X17" s="130"/>
      <c r="Y17" s="132"/>
    </row>
    <row r="18" spans="1:25" x14ac:dyDescent="0.2">
      <c r="A18" s="166" t="s">
        <v>96</v>
      </c>
      <c r="B18" s="112"/>
      <c r="C18" s="170"/>
      <c r="D18" s="170"/>
      <c r="E18" s="176"/>
      <c r="F18" s="112"/>
      <c r="G18" s="114"/>
      <c r="H18" s="114"/>
      <c r="I18" s="118"/>
      <c r="J18" s="112"/>
      <c r="K18" s="114"/>
      <c r="L18" s="114"/>
      <c r="M18" s="118"/>
      <c r="N18" s="112"/>
      <c r="O18" s="114"/>
      <c r="P18" s="114"/>
      <c r="Q18" s="118"/>
      <c r="R18" s="112"/>
      <c r="S18" s="114"/>
      <c r="T18" s="114"/>
      <c r="U18" s="118"/>
      <c r="V18" s="112"/>
      <c r="W18" s="114"/>
      <c r="X18" s="114"/>
      <c r="Y18" s="118"/>
    </row>
    <row r="19" spans="1:25" x14ac:dyDescent="0.2">
      <c r="A19" s="162"/>
      <c r="B19" s="111"/>
      <c r="C19" s="182"/>
      <c r="D19" s="182"/>
      <c r="E19" s="183">
        <v>59.3</v>
      </c>
      <c r="F19" s="111"/>
      <c r="G19" s="114"/>
      <c r="H19" s="114"/>
      <c r="I19" s="183">
        <v>59.3</v>
      </c>
      <c r="J19" s="118"/>
      <c r="K19" s="114"/>
      <c r="L19" s="114"/>
      <c r="M19" s="118"/>
      <c r="N19" s="118"/>
      <c r="O19" s="114"/>
      <c r="P19" s="114"/>
      <c r="Q19" s="118"/>
      <c r="R19" s="118"/>
      <c r="S19" s="114"/>
      <c r="T19" s="114"/>
      <c r="U19" s="118"/>
      <c r="V19" s="118"/>
      <c r="W19" s="114"/>
      <c r="X19" s="114"/>
      <c r="Y19" s="118"/>
    </row>
    <row r="20" spans="1:25" s="96" customFormat="1" x14ac:dyDescent="0.2">
      <c r="A20" s="167" t="s">
        <v>48</v>
      </c>
      <c r="B20" s="173">
        <f>SUM(B18:B19)</f>
        <v>0</v>
      </c>
      <c r="C20" s="173"/>
      <c r="D20" s="173"/>
      <c r="E20" s="173">
        <v>59.3</v>
      </c>
      <c r="F20" s="133">
        <f>SUM(F18:F19)</f>
        <v>0</v>
      </c>
      <c r="G20" s="134"/>
      <c r="H20" s="134"/>
      <c r="I20" s="173">
        <v>59.3</v>
      </c>
      <c r="J20" s="116">
        <f>SUM(J18:J19)</f>
        <v>0</v>
      </c>
      <c r="K20" s="134"/>
      <c r="L20" s="134"/>
      <c r="M20" s="116"/>
      <c r="N20" s="116">
        <f>SUM(N18:N19)</f>
        <v>0</v>
      </c>
      <c r="O20" s="134"/>
      <c r="P20" s="134"/>
      <c r="Q20" s="116"/>
      <c r="R20" s="116">
        <f>SUM(R18:R19)</f>
        <v>0</v>
      </c>
      <c r="S20" s="134"/>
      <c r="T20" s="134"/>
      <c r="U20" s="116"/>
      <c r="V20" s="116">
        <f>SUM(V18:V19)</f>
        <v>0</v>
      </c>
      <c r="W20" s="134"/>
      <c r="X20" s="134"/>
      <c r="Y20" s="116"/>
    </row>
    <row r="21" spans="1:25" ht="4.1500000000000004" customHeight="1" x14ac:dyDescent="0.2">
      <c r="A21" s="163"/>
      <c r="B21" s="174"/>
      <c r="C21" s="174"/>
      <c r="D21" s="174"/>
      <c r="E21" s="175"/>
      <c r="F21" s="119"/>
      <c r="G21" s="118"/>
      <c r="H21" s="121"/>
      <c r="I21" s="175"/>
      <c r="J21" s="120"/>
      <c r="K21" s="118"/>
      <c r="L21" s="121"/>
      <c r="M21" s="116"/>
      <c r="N21" s="120"/>
      <c r="O21" s="118"/>
      <c r="P21" s="121"/>
      <c r="Q21" s="116"/>
      <c r="R21" s="120"/>
      <c r="S21" s="118"/>
      <c r="T21" s="121"/>
      <c r="U21" s="116"/>
      <c r="V21" s="120"/>
      <c r="W21" s="118"/>
      <c r="X21" s="121"/>
      <c r="Y21" s="116"/>
    </row>
    <row r="22" spans="1:25" s="96" customFormat="1" x14ac:dyDescent="0.2">
      <c r="A22" s="163" t="s">
        <v>97</v>
      </c>
      <c r="B22" s="135">
        <f>B20</f>
        <v>0</v>
      </c>
      <c r="C22" s="135"/>
      <c r="D22" s="135"/>
      <c r="E22" s="136">
        <v>59.3</v>
      </c>
      <c r="F22" s="133">
        <f>F20</f>
        <v>0</v>
      </c>
      <c r="G22" s="135"/>
      <c r="H22" s="135"/>
      <c r="I22" s="136">
        <v>59.3</v>
      </c>
      <c r="J22" s="120">
        <f>J20</f>
        <v>0</v>
      </c>
      <c r="K22" s="135"/>
      <c r="L22" s="135"/>
      <c r="M22" s="136"/>
      <c r="N22" s="120">
        <f>N20</f>
        <v>0</v>
      </c>
      <c r="O22" s="135"/>
      <c r="P22" s="135"/>
      <c r="Q22" s="136"/>
      <c r="R22" s="120">
        <f>R20</f>
        <v>0</v>
      </c>
      <c r="S22" s="135"/>
      <c r="T22" s="135"/>
      <c r="U22" s="136"/>
      <c r="V22" s="120">
        <f>V20</f>
        <v>0</v>
      </c>
      <c r="W22" s="135"/>
      <c r="X22" s="135"/>
      <c r="Y22" s="136"/>
    </row>
    <row r="23" spans="1:25" x14ac:dyDescent="0.2">
      <c r="A23" s="98"/>
      <c r="B23" s="142"/>
      <c r="C23" s="143"/>
      <c r="D23" s="143"/>
      <c r="E23" s="144"/>
      <c r="F23" s="142"/>
      <c r="G23" s="143"/>
      <c r="H23" s="144"/>
      <c r="I23" s="142"/>
      <c r="J23" s="142"/>
      <c r="K23" s="143"/>
      <c r="L23" s="144"/>
      <c r="M23" s="142"/>
      <c r="N23" s="142"/>
      <c r="O23" s="143"/>
      <c r="P23" s="144"/>
      <c r="Q23" s="142"/>
      <c r="R23" s="142"/>
      <c r="S23" s="143"/>
      <c r="T23" s="144"/>
      <c r="U23" s="142"/>
      <c r="V23" s="142"/>
      <c r="W23" s="143"/>
      <c r="X23" s="144"/>
      <c r="Y23" s="142"/>
    </row>
    <row r="24" spans="1:25" x14ac:dyDescent="0.2">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row>
    <row r="25" spans="1:25" x14ac:dyDescent="0.2">
      <c r="A25" s="168"/>
      <c r="B25" s="673" t="s">
        <v>6</v>
      </c>
      <c r="C25" s="673"/>
      <c r="D25" s="673"/>
      <c r="E25" s="673"/>
      <c r="F25" s="673" t="s">
        <v>7</v>
      </c>
      <c r="G25" s="673"/>
      <c r="H25" s="673"/>
      <c r="I25" s="673" t="s">
        <v>6</v>
      </c>
      <c r="J25" s="673" t="s">
        <v>8</v>
      </c>
      <c r="K25" s="673"/>
      <c r="L25" s="673"/>
      <c r="M25" s="673" t="s">
        <v>6</v>
      </c>
      <c r="N25" s="673" t="s">
        <v>9</v>
      </c>
      <c r="O25" s="673"/>
      <c r="P25" s="673"/>
      <c r="Q25" s="673" t="s">
        <v>6</v>
      </c>
      <c r="R25" s="673" t="s">
        <v>10</v>
      </c>
      <c r="S25" s="673"/>
      <c r="T25" s="673"/>
      <c r="U25" s="673" t="s">
        <v>6</v>
      </c>
      <c r="V25" s="673" t="s">
        <v>11</v>
      </c>
      <c r="W25" s="673"/>
      <c r="X25" s="673"/>
      <c r="Y25" s="673" t="s">
        <v>6</v>
      </c>
    </row>
    <row r="26" spans="1:25" ht="38.25" x14ac:dyDescent="0.2">
      <c r="A26" s="147" t="s">
        <v>39</v>
      </c>
      <c r="B26" s="110" t="s">
        <v>91</v>
      </c>
      <c r="C26" s="110" t="s">
        <v>92</v>
      </c>
      <c r="D26" s="110" t="s">
        <v>93</v>
      </c>
      <c r="E26" s="110" t="s">
        <v>94</v>
      </c>
      <c r="F26" s="110" t="s">
        <v>91</v>
      </c>
      <c r="G26" s="110" t="s">
        <v>92</v>
      </c>
      <c r="H26" s="110" t="s">
        <v>93</v>
      </c>
      <c r="I26" s="110" t="s">
        <v>94</v>
      </c>
      <c r="J26" s="110" t="s">
        <v>91</v>
      </c>
      <c r="K26" s="110" t="s">
        <v>92</v>
      </c>
      <c r="L26" s="110" t="s">
        <v>93</v>
      </c>
      <c r="M26" s="110" t="s">
        <v>94</v>
      </c>
      <c r="N26" s="110" t="s">
        <v>91</v>
      </c>
      <c r="O26" s="110" t="s">
        <v>92</v>
      </c>
      <c r="P26" s="110" t="s">
        <v>93</v>
      </c>
      <c r="Q26" s="110" t="s">
        <v>94</v>
      </c>
      <c r="R26" s="110" t="s">
        <v>91</v>
      </c>
      <c r="S26" s="110" t="s">
        <v>92</v>
      </c>
      <c r="T26" s="110" t="s">
        <v>93</v>
      </c>
      <c r="U26" s="110" t="s">
        <v>94</v>
      </c>
      <c r="V26" s="110" t="s">
        <v>91</v>
      </c>
      <c r="W26" s="110" t="s">
        <v>92</v>
      </c>
      <c r="X26" s="110" t="s">
        <v>93</v>
      </c>
      <c r="Y26" s="110" t="s">
        <v>94</v>
      </c>
    </row>
    <row r="27" spans="1:25" x14ac:dyDescent="0.2">
      <c r="A27" s="162" t="s">
        <v>98</v>
      </c>
      <c r="B27" s="137"/>
      <c r="C27" s="137"/>
      <c r="D27" s="114"/>
      <c r="E27" s="184"/>
      <c r="F27" s="118"/>
      <c r="G27" s="114"/>
      <c r="H27" s="117"/>
      <c r="I27" s="116"/>
      <c r="J27" s="118"/>
      <c r="K27" s="114"/>
      <c r="L27" s="117"/>
      <c r="M27" s="116"/>
      <c r="N27" s="118"/>
      <c r="O27" s="114"/>
      <c r="P27" s="117"/>
      <c r="Q27" s="116"/>
      <c r="R27" s="118"/>
      <c r="S27" s="114"/>
      <c r="T27" s="117"/>
      <c r="U27" s="116"/>
      <c r="V27" s="118"/>
      <c r="W27" s="114"/>
      <c r="X27" s="117"/>
      <c r="Y27" s="116"/>
    </row>
    <row r="28" spans="1:25" x14ac:dyDescent="0.2">
      <c r="A28" s="162" t="s">
        <v>95</v>
      </c>
      <c r="B28" s="137"/>
      <c r="C28" s="185"/>
      <c r="D28" s="114"/>
      <c r="E28" s="184">
        <f>SUM(B28:D28)</f>
        <v>0</v>
      </c>
      <c r="F28" s="118"/>
      <c r="G28" s="114"/>
      <c r="H28" s="117"/>
      <c r="I28" s="116">
        <f>SUM(G28:H28)</f>
        <v>0</v>
      </c>
      <c r="J28" s="118"/>
      <c r="K28" s="114"/>
      <c r="L28" s="117"/>
      <c r="M28" s="116">
        <f>SUM(K28:L28)</f>
        <v>0</v>
      </c>
      <c r="N28" s="118"/>
      <c r="O28" s="114"/>
      <c r="P28" s="117"/>
      <c r="Q28" s="116">
        <f t="shared" ref="Q28:Q33" si="1">SUM(O28:P28)</f>
        <v>0</v>
      </c>
      <c r="R28" s="118"/>
      <c r="S28" s="114"/>
      <c r="T28" s="117"/>
      <c r="U28" s="116">
        <f>SUM(S28:T28)</f>
        <v>0</v>
      </c>
      <c r="V28" s="118"/>
      <c r="W28" s="114"/>
      <c r="X28" s="117"/>
      <c r="Y28" s="116">
        <f>SUM(W28:X28)</f>
        <v>0</v>
      </c>
    </row>
    <row r="29" spans="1:25" x14ac:dyDescent="0.2">
      <c r="A29" s="162" t="s">
        <v>99</v>
      </c>
      <c r="B29" s="137"/>
      <c r="C29" s="114"/>
      <c r="D29" s="114"/>
      <c r="E29" s="184"/>
      <c r="F29" s="118"/>
      <c r="G29" s="114"/>
      <c r="H29" s="117"/>
      <c r="I29" s="116">
        <f>SUM(G29:H29)</f>
        <v>0</v>
      </c>
      <c r="J29" s="118"/>
      <c r="K29" s="114"/>
      <c r="L29" s="117"/>
      <c r="M29" s="116">
        <f t="shared" ref="M29:M40" si="2">SUM(K29:L29)</f>
        <v>0</v>
      </c>
      <c r="N29" s="118"/>
      <c r="O29" s="114"/>
      <c r="P29" s="117"/>
      <c r="Q29" s="116">
        <f t="shared" si="1"/>
        <v>0</v>
      </c>
      <c r="R29" s="118"/>
      <c r="S29" s="114"/>
      <c r="T29" s="117"/>
      <c r="U29" s="116"/>
      <c r="V29" s="118"/>
      <c r="W29" s="114"/>
      <c r="X29" s="117"/>
      <c r="Y29" s="116"/>
    </row>
    <row r="30" spans="1:25" x14ac:dyDescent="0.2">
      <c r="A30" s="162" t="s">
        <v>100</v>
      </c>
      <c r="B30" s="137"/>
      <c r="C30" s="114"/>
      <c r="D30" s="114"/>
      <c r="E30" s="184"/>
      <c r="F30" s="118"/>
      <c r="G30" s="138"/>
      <c r="H30" s="138"/>
      <c r="I30" s="116">
        <f>SUM(G30:H30)</f>
        <v>0</v>
      </c>
      <c r="J30" s="118"/>
      <c r="K30" s="138"/>
      <c r="L30" s="138"/>
      <c r="M30" s="116">
        <f t="shared" si="2"/>
        <v>0</v>
      </c>
      <c r="N30" s="118"/>
      <c r="O30" s="138"/>
      <c r="P30" s="138"/>
      <c r="Q30" s="116">
        <f t="shared" si="1"/>
        <v>0</v>
      </c>
      <c r="R30" s="118"/>
      <c r="S30" s="138"/>
      <c r="T30" s="138"/>
      <c r="U30" s="116"/>
      <c r="V30" s="118"/>
      <c r="W30" s="138"/>
      <c r="X30" s="138"/>
      <c r="Y30" s="116"/>
    </row>
    <row r="31" spans="1:25" x14ac:dyDescent="0.2">
      <c r="A31" s="162" t="s">
        <v>101</v>
      </c>
      <c r="B31" s="137"/>
      <c r="C31" s="114"/>
      <c r="D31" s="114"/>
      <c r="E31" s="184"/>
      <c r="F31" s="118"/>
      <c r="G31" s="138"/>
      <c r="H31" s="138"/>
      <c r="I31" s="116">
        <f>SUM(G31:H31)</f>
        <v>0</v>
      </c>
      <c r="J31" s="118"/>
      <c r="K31" s="138"/>
      <c r="L31" s="138"/>
      <c r="M31" s="116">
        <f t="shared" si="2"/>
        <v>0</v>
      </c>
      <c r="N31" s="118"/>
      <c r="O31" s="138"/>
      <c r="P31" s="138"/>
      <c r="Q31" s="116">
        <f t="shared" si="1"/>
        <v>0</v>
      </c>
      <c r="R31" s="118"/>
      <c r="S31" s="138"/>
      <c r="T31" s="138"/>
      <c r="U31" s="116"/>
      <c r="V31" s="118"/>
      <c r="W31" s="138"/>
      <c r="X31" s="138"/>
      <c r="Y31" s="116"/>
    </row>
    <row r="32" spans="1:25" x14ac:dyDescent="0.2">
      <c r="A32" s="162" t="s">
        <v>156</v>
      </c>
      <c r="B32" s="118"/>
      <c r="C32" s="114"/>
      <c r="D32" s="114"/>
      <c r="E32" s="184">
        <f>SUM(B32:D32)</f>
        <v>0</v>
      </c>
      <c r="F32" s="118"/>
      <c r="G32" s="114"/>
      <c r="H32" s="114"/>
      <c r="I32" s="116">
        <f>SUM(G32:H32)</f>
        <v>0</v>
      </c>
      <c r="J32" s="118"/>
      <c r="K32" s="114"/>
      <c r="L32" s="114"/>
      <c r="M32" s="116">
        <f t="shared" si="2"/>
        <v>0</v>
      </c>
      <c r="N32" s="118"/>
      <c r="O32" s="114"/>
      <c r="P32" s="114"/>
      <c r="Q32" s="116">
        <f t="shared" si="1"/>
        <v>0</v>
      </c>
      <c r="R32" s="118"/>
      <c r="S32" s="114"/>
      <c r="T32" s="114"/>
      <c r="U32" s="116">
        <f>SUM(S32:T32)</f>
        <v>0</v>
      </c>
      <c r="V32" s="118"/>
      <c r="W32" s="114"/>
      <c r="X32" s="114"/>
      <c r="Y32" s="116">
        <f>SUM(W32:X32)</f>
        <v>0</v>
      </c>
    </row>
    <row r="33" spans="1:25" s="96" customFormat="1" x14ac:dyDescent="0.2">
      <c r="A33" s="163" t="s">
        <v>48</v>
      </c>
      <c r="B33" s="186"/>
      <c r="C33" s="120">
        <f>SUM(C27:C32)</f>
        <v>0</v>
      </c>
      <c r="D33" s="120">
        <f>SUM(D27:D32)</f>
        <v>0</v>
      </c>
      <c r="E33" s="120">
        <f>SUM(E27:E32)</f>
        <v>0</v>
      </c>
      <c r="F33" s="120"/>
      <c r="G33" s="116">
        <f>SUM(G27:G32)</f>
        <v>0</v>
      </c>
      <c r="H33" s="116">
        <f>SUM(H27:H32)</f>
        <v>0</v>
      </c>
      <c r="I33" s="116">
        <f>SUM(I27:I32)</f>
        <v>0</v>
      </c>
      <c r="J33" s="120"/>
      <c r="K33" s="116">
        <f>SUM(K28:K32)</f>
        <v>0</v>
      </c>
      <c r="L33" s="116">
        <f>SUM(L28:L32)</f>
        <v>0</v>
      </c>
      <c r="M33" s="116">
        <f t="shared" si="2"/>
        <v>0</v>
      </c>
      <c r="N33" s="120"/>
      <c r="O33" s="116">
        <f>SUM(O28:O32)</f>
        <v>0</v>
      </c>
      <c r="P33" s="116">
        <f>SUM(P28:P32)</f>
        <v>0</v>
      </c>
      <c r="Q33" s="116">
        <f t="shared" si="1"/>
        <v>0</v>
      </c>
      <c r="R33" s="120"/>
      <c r="S33" s="116">
        <f>SUM(S28:S32)</f>
        <v>0</v>
      </c>
      <c r="T33" s="116">
        <f>SUM(T28:T32)</f>
        <v>0</v>
      </c>
      <c r="U33" s="116">
        <f>SUM(S33:T33)</f>
        <v>0</v>
      </c>
      <c r="V33" s="120"/>
      <c r="W33" s="116">
        <f>SUM(W28:W32)</f>
        <v>0</v>
      </c>
      <c r="X33" s="116">
        <f>SUM(X28:X32)</f>
        <v>0</v>
      </c>
      <c r="Y33" s="116">
        <f>SUM(W33:X33)</f>
        <v>0</v>
      </c>
    </row>
    <row r="34" spans="1:25" ht="4.1500000000000004" customHeight="1" x14ac:dyDescent="0.2">
      <c r="A34" s="163"/>
      <c r="B34" s="120"/>
      <c r="C34" s="118"/>
      <c r="D34" s="118"/>
      <c r="E34" s="126"/>
      <c r="F34" s="120"/>
      <c r="G34" s="118"/>
      <c r="H34" s="121"/>
      <c r="I34" s="116"/>
      <c r="J34" s="120"/>
      <c r="K34" s="118"/>
      <c r="L34" s="121"/>
      <c r="M34" s="116"/>
      <c r="N34" s="120"/>
      <c r="O34" s="118"/>
      <c r="P34" s="121"/>
      <c r="Q34" s="116"/>
      <c r="R34" s="120"/>
      <c r="S34" s="118"/>
      <c r="T34" s="121"/>
      <c r="U34" s="116"/>
      <c r="V34" s="120"/>
      <c r="W34" s="118"/>
      <c r="X34" s="121"/>
      <c r="Y34" s="116"/>
    </row>
    <row r="35" spans="1:25" x14ac:dyDescent="0.2">
      <c r="A35" s="164" t="s">
        <v>22</v>
      </c>
      <c r="B35" s="125"/>
      <c r="C35" s="123"/>
      <c r="D35" s="123"/>
      <c r="E35" s="124"/>
      <c r="F35" s="125"/>
      <c r="G35" s="123"/>
      <c r="H35" s="124"/>
      <c r="I35" s="116">
        <f>SUM(G35:H35)</f>
        <v>0</v>
      </c>
      <c r="J35" s="125"/>
      <c r="K35" s="123"/>
      <c r="L35" s="124"/>
      <c r="M35" s="116">
        <f t="shared" si="2"/>
        <v>0</v>
      </c>
      <c r="N35" s="125"/>
      <c r="O35" s="116"/>
      <c r="P35" s="124"/>
      <c r="Q35" s="116">
        <f t="shared" ref="Q35:Q40" si="3">SUM(O35:P35)</f>
        <v>0</v>
      </c>
      <c r="R35" s="125"/>
      <c r="S35" s="123"/>
      <c r="T35" s="124"/>
      <c r="U35" s="116">
        <f t="shared" ref="U35:U40" si="4">SUM(S35:T35)</f>
        <v>0</v>
      </c>
      <c r="V35" s="125"/>
      <c r="W35" s="123"/>
      <c r="X35" s="124"/>
      <c r="Y35" s="116">
        <f t="shared" ref="Y35:Y40" si="5">SUM(W35:X35)</f>
        <v>0</v>
      </c>
    </row>
    <row r="36" spans="1:25" x14ac:dyDescent="0.2">
      <c r="A36" s="162" t="s">
        <v>12</v>
      </c>
      <c r="B36" s="137"/>
      <c r="C36" s="137"/>
      <c r="D36" s="114"/>
      <c r="E36" s="184"/>
      <c r="F36" s="118"/>
      <c r="G36" s="114"/>
      <c r="H36" s="114"/>
      <c r="I36" s="116">
        <f>SUM(G36:H36)</f>
        <v>0</v>
      </c>
      <c r="J36" s="118"/>
      <c r="K36" s="114"/>
      <c r="L36" s="114"/>
      <c r="M36" s="116">
        <f t="shared" si="2"/>
        <v>0</v>
      </c>
      <c r="N36" s="118"/>
      <c r="O36" s="116"/>
      <c r="P36" s="114"/>
      <c r="Q36" s="116">
        <f t="shared" si="3"/>
        <v>0</v>
      </c>
      <c r="R36" s="118"/>
      <c r="S36" s="114"/>
      <c r="T36" s="114"/>
      <c r="U36" s="116">
        <f t="shared" si="4"/>
        <v>0</v>
      </c>
      <c r="V36" s="118"/>
      <c r="W36" s="114"/>
      <c r="X36" s="114"/>
      <c r="Y36" s="116">
        <f t="shared" si="5"/>
        <v>0</v>
      </c>
    </row>
    <row r="37" spans="1:25" x14ac:dyDescent="0.2">
      <c r="A37" s="162" t="s">
        <v>14</v>
      </c>
      <c r="B37" s="137"/>
      <c r="C37" s="137"/>
      <c r="D37" s="114"/>
      <c r="E37" s="184"/>
      <c r="F37" s="118"/>
      <c r="G37" s="114"/>
      <c r="H37" s="114"/>
      <c r="I37" s="116">
        <f>SUM(G37:H37)</f>
        <v>0</v>
      </c>
      <c r="J37" s="118"/>
      <c r="K37" s="114"/>
      <c r="L37" s="114"/>
      <c r="M37" s="116">
        <f t="shared" si="2"/>
        <v>0</v>
      </c>
      <c r="N37" s="118"/>
      <c r="O37" s="116"/>
      <c r="P37" s="114"/>
      <c r="Q37" s="116">
        <f t="shared" si="3"/>
        <v>0</v>
      </c>
      <c r="R37" s="118"/>
      <c r="S37" s="114"/>
      <c r="T37" s="114"/>
      <c r="U37" s="116">
        <f t="shared" si="4"/>
        <v>0</v>
      </c>
      <c r="V37" s="118"/>
      <c r="W37" s="114"/>
      <c r="X37" s="114"/>
      <c r="Y37" s="116">
        <f t="shared" si="5"/>
        <v>0</v>
      </c>
    </row>
    <row r="38" spans="1:25" x14ac:dyDescent="0.2">
      <c r="A38" s="162" t="s">
        <v>26</v>
      </c>
      <c r="B38" s="137"/>
      <c r="C38" s="137"/>
      <c r="D38" s="114"/>
      <c r="E38" s="184"/>
      <c r="F38" s="118"/>
      <c r="G38" s="114"/>
      <c r="H38" s="114"/>
      <c r="I38" s="116">
        <f>SUM(G38:H38)</f>
        <v>0</v>
      </c>
      <c r="J38" s="118"/>
      <c r="K38" s="114"/>
      <c r="L38" s="114"/>
      <c r="M38" s="116">
        <f t="shared" si="2"/>
        <v>0</v>
      </c>
      <c r="N38" s="118"/>
      <c r="O38" s="116"/>
      <c r="P38" s="114"/>
      <c r="Q38" s="116">
        <f t="shared" si="3"/>
        <v>0</v>
      </c>
      <c r="R38" s="118"/>
      <c r="S38" s="114"/>
      <c r="T38" s="114"/>
      <c r="U38" s="116">
        <f t="shared" si="4"/>
        <v>0</v>
      </c>
      <c r="V38" s="118"/>
      <c r="W38" s="114"/>
      <c r="X38" s="114"/>
      <c r="Y38" s="116">
        <f t="shared" si="5"/>
        <v>0</v>
      </c>
    </row>
    <row r="39" spans="1:25" x14ac:dyDescent="0.2">
      <c r="A39" s="162"/>
      <c r="B39" s="118"/>
      <c r="C39" s="114"/>
      <c r="D39" s="114"/>
      <c r="E39" s="134"/>
      <c r="F39" s="118"/>
      <c r="G39" s="114"/>
      <c r="H39" s="114"/>
      <c r="I39" s="116">
        <f>SUM(G39:H39)</f>
        <v>0</v>
      </c>
      <c r="J39" s="118"/>
      <c r="K39" s="114"/>
      <c r="L39" s="114"/>
      <c r="M39" s="116">
        <f t="shared" si="2"/>
        <v>0</v>
      </c>
      <c r="N39" s="118"/>
      <c r="O39" s="116"/>
      <c r="P39" s="114"/>
      <c r="Q39" s="116">
        <f t="shared" si="3"/>
        <v>0</v>
      </c>
      <c r="R39" s="118"/>
      <c r="S39" s="114"/>
      <c r="T39" s="114"/>
      <c r="U39" s="116">
        <f t="shared" si="4"/>
        <v>0</v>
      </c>
      <c r="V39" s="118"/>
      <c r="W39" s="114"/>
      <c r="X39" s="114"/>
      <c r="Y39" s="116">
        <f t="shared" si="5"/>
        <v>0</v>
      </c>
    </row>
    <row r="40" spans="1:25" s="96" customFormat="1" x14ac:dyDescent="0.2">
      <c r="A40" s="163" t="s">
        <v>48</v>
      </c>
      <c r="B40" s="186"/>
      <c r="C40" s="120">
        <f>SUM(C35:C39)</f>
        <v>0</v>
      </c>
      <c r="D40" s="120">
        <f>SUM(D36:D39)</f>
        <v>0</v>
      </c>
      <c r="E40" s="120">
        <f>SUM(E36:E39)</f>
        <v>0</v>
      </c>
      <c r="F40" s="120"/>
      <c r="G40" s="126">
        <f>SUM(G35:G39)</f>
        <v>0</v>
      </c>
      <c r="H40" s="126">
        <f>SUM(H35:H39)</f>
        <v>0</v>
      </c>
      <c r="I40" s="116">
        <f>SUM(I35:I39)</f>
        <v>0</v>
      </c>
      <c r="J40" s="120"/>
      <c r="K40" s="126">
        <f>(K35+K39)</f>
        <v>0</v>
      </c>
      <c r="L40" s="126">
        <f>(L35+L39)</f>
        <v>0</v>
      </c>
      <c r="M40" s="116">
        <f t="shared" si="2"/>
        <v>0</v>
      </c>
      <c r="N40" s="120"/>
      <c r="O40" s="116"/>
      <c r="P40" s="126"/>
      <c r="Q40" s="116">
        <f t="shared" si="3"/>
        <v>0</v>
      </c>
      <c r="R40" s="120"/>
      <c r="S40" s="126"/>
      <c r="T40" s="126"/>
      <c r="U40" s="116">
        <f t="shared" si="4"/>
        <v>0</v>
      </c>
      <c r="V40" s="120"/>
      <c r="W40" s="126"/>
      <c r="X40" s="126"/>
      <c r="Y40" s="116">
        <f t="shared" si="5"/>
        <v>0</v>
      </c>
    </row>
    <row r="41" spans="1:25" ht="4.1500000000000004" customHeight="1" x14ac:dyDescent="0.2">
      <c r="A41" s="163"/>
      <c r="B41" s="120"/>
      <c r="C41" s="118"/>
      <c r="D41" s="118"/>
      <c r="E41" s="126"/>
      <c r="F41" s="120"/>
      <c r="G41" s="118"/>
      <c r="H41" s="121"/>
      <c r="I41" s="116"/>
      <c r="J41" s="120"/>
      <c r="K41" s="118"/>
      <c r="L41" s="121"/>
      <c r="M41" s="116"/>
      <c r="N41" s="120"/>
      <c r="O41" s="118"/>
      <c r="P41" s="121"/>
      <c r="Q41" s="116"/>
      <c r="R41" s="120"/>
      <c r="S41" s="118"/>
      <c r="T41" s="121"/>
      <c r="U41" s="116"/>
      <c r="V41" s="120"/>
      <c r="W41" s="118"/>
      <c r="X41" s="121"/>
      <c r="Y41" s="116"/>
    </row>
    <row r="42" spans="1:25" ht="17.25" customHeight="1" x14ac:dyDescent="0.2">
      <c r="A42" s="163" t="s">
        <v>94</v>
      </c>
      <c r="B42" s="120"/>
      <c r="C42" s="120">
        <f>C33+C40</f>
        <v>0</v>
      </c>
      <c r="D42" s="120">
        <f>D33+D40</f>
        <v>0</v>
      </c>
      <c r="E42" s="120">
        <f>E33+E40</f>
        <v>0</v>
      </c>
      <c r="F42" s="120"/>
      <c r="G42" s="116">
        <f>G33+G40</f>
        <v>0</v>
      </c>
      <c r="H42" s="126">
        <f>H33+H40</f>
        <v>0</v>
      </c>
      <c r="I42" s="116">
        <f>I33+I40</f>
        <v>0</v>
      </c>
      <c r="J42" s="120"/>
      <c r="K42" s="116">
        <f>(K33+K40)</f>
        <v>0</v>
      </c>
      <c r="L42" s="126">
        <f>(L33+L40)</f>
        <v>0</v>
      </c>
      <c r="M42" s="116">
        <f>(M33+M40)</f>
        <v>0</v>
      </c>
      <c r="N42" s="126">
        <f>N33+N40</f>
        <v>0</v>
      </c>
      <c r="O42" s="116">
        <f>O33+O40</f>
        <v>0</v>
      </c>
      <c r="P42" s="126">
        <f>(P33+P40)</f>
        <v>0</v>
      </c>
      <c r="Q42" s="116">
        <f>(Q33+Q40)</f>
        <v>0</v>
      </c>
      <c r="R42" s="116">
        <f t="shared" ref="R42:Y42" si="6">SUM(R33:R40)</f>
        <v>0</v>
      </c>
      <c r="S42" s="116">
        <f t="shared" si="6"/>
        <v>0</v>
      </c>
      <c r="T42" s="116">
        <f t="shared" si="6"/>
        <v>0</v>
      </c>
      <c r="U42" s="116">
        <f t="shared" si="6"/>
        <v>0</v>
      </c>
      <c r="V42" s="116">
        <f t="shared" si="6"/>
        <v>0</v>
      </c>
      <c r="W42" s="116">
        <f t="shared" si="6"/>
        <v>0</v>
      </c>
      <c r="X42" s="116">
        <f t="shared" si="6"/>
        <v>0</v>
      </c>
      <c r="Y42" s="116">
        <f t="shared" si="6"/>
        <v>0</v>
      </c>
    </row>
    <row r="43" spans="1:25" ht="17.25" customHeight="1" x14ac:dyDescent="0.2">
      <c r="A43" s="165"/>
      <c r="B43" s="129"/>
      <c r="C43" s="127"/>
      <c r="D43" s="127"/>
      <c r="E43" s="187"/>
      <c r="F43" s="129"/>
      <c r="G43" s="127"/>
      <c r="H43" s="128"/>
      <c r="I43" s="129"/>
      <c r="J43" s="129"/>
      <c r="K43" s="127"/>
      <c r="L43" s="128"/>
      <c r="M43" s="129"/>
      <c r="N43" s="129"/>
      <c r="O43" s="127"/>
      <c r="P43" s="128"/>
      <c r="Q43" s="129"/>
      <c r="R43" s="129"/>
      <c r="S43" s="127"/>
      <c r="T43" s="128"/>
      <c r="U43" s="129"/>
      <c r="V43" s="129"/>
      <c r="W43" s="127"/>
      <c r="X43" s="128"/>
      <c r="Y43" s="129"/>
    </row>
    <row r="44" spans="1:25" x14ac:dyDescent="0.2">
      <c r="A44" s="147" t="s">
        <v>50</v>
      </c>
      <c r="B44" s="188"/>
      <c r="C44" s="130"/>
      <c r="D44" s="130"/>
      <c r="E44" s="189"/>
      <c r="F44" s="131"/>
      <c r="G44" s="130"/>
      <c r="H44" s="130"/>
      <c r="I44" s="131"/>
      <c r="J44" s="131"/>
      <c r="K44" s="130"/>
      <c r="L44" s="130"/>
      <c r="M44" s="131"/>
      <c r="N44" s="131"/>
      <c r="O44" s="130"/>
      <c r="P44" s="130"/>
      <c r="Q44" s="131"/>
      <c r="R44" s="131"/>
      <c r="S44" s="130"/>
      <c r="T44" s="130"/>
      <c r="U44" s="131"/>
      <c r="V44" s="131"/>
      <c r="W44" s="130"/>
      <c r="X44" s="130"/>
      <c r="Y44" s="132"/>
    </row>
    <row r="45" spans="1:25" x14ac:dyDescent="0.2">
      <c r="A45" s="166" t="s">
        <v>96</v>
      </c>
      <c r="B45" s="118"/>
      <c r="C45" s="137"/>
      <c r="D45" s="137"/>
      <c r="E45" s="134"/>
      <c r="F45" s="112"/>
      <c r="G45" s="137"/>
      <c r="H45" s="137"/>
      <c r="I45" s="134"/>
      <c r="J45" s="112"/>
      <c r="K45" s="137"/>
      <c r="L45" s="137"/>
      <c r="M45" s="134"/>
      <c r="N45" s="112"/>
      <c r="O45" s="137"/>
      <c r="P45" s="137"/>
      <c r="Q45" s="134"/>
      <c r="R45" s="112"/>
      <c r="S45" s="137"/>
      <c r="T45" s="137"/>
      <c r="U45" s="134"/>
      <c r="V45" s="112"/>
      <c r="W45" s="137"/>
      <c r="X45" s="137"/>
      <c r="Y45" s="134"/>
    </row>
    <row r="46" spans="1:25" x14ac:dyDescent="0.2">
      <c r="A46" s="162"/>
      <c r="B46" s="118"/>
      <c r="C46" s="114"/>
      <c r="D46" s="114"/>
      <c r="E46" s="134"/>
      <c r="F46" s="118"/>
      <c r="G46" s="114"/>
      <c r="H46" s="114"/>
      <c r="I46" s="134"/>
      <c r="J46" s="118"/>
      <c r="K46" s="114"/>
      <c r="L46" s="114"/>
      <c r="M46" s="134"/>
      <c r="N46" s="118"/>
      <c r="O46" s="114"/>
      <c r="P46" s="114"/>
      <c r="Q46" s="134"/>
      <c r="R46" s="118"/>
      <c r="S46" s="114"/>
      <c r="T46" s="114"/>
      <c r="U46" s="134"/>
      <c r="V46" s="118"/>
      <c r="W46" s="114"/>
      <c r="X46" s="114"/>
      <c r="Y46" s="134"/>
    </row>
    <row r="47" spans="1:25" s="96" customFormat="1" x14ac:dyDescent="0.2">
      <c r="A47" s="167" t="s">
        <v>48</v>
      </c>
      <c r="B47" s="120">
        <f>SUM(B45:B46)</f>
        <v>0</v>
      </c>
      <c r="C47" s="120"/>
      <c r="D47" s="120"/>
      <c r="E47" s="120"/>
      <c r="F47" s="120">
        <f>SUM(F45:F46)</f>
        <v>0</v>
      </c>
      <c r="G47" s="120"/>
      <c r="H47" s="120"/>
      <c r="I47" s="120">
        <f>SUM(I45:I46)</f>
        <v>0</v>
      </c>
      <c r="J47" s="120"/>
      <c r="K47" s="120"/>
      <c r="L47" s="120"/>
      <c r="M47" s="120">
        <f>SUM(M45:M46)</f>
        <v>0</v>
      </c>
      <c r="N47" s="120"/>
      <c r="O47" s="120"/>
      <c r="P47" s="120"/>
      <c r="Q47" s="120">
        <f>SUM(Q45:Q46)</f>
        <v>0</v>
      </c>
      <c r="R47" s="120"/>
      <c r="S47" s="120"/>
      <c r="T47" s="120"/>
      <c r="U47" s="120">
        <f>SUM(U45:U46)</f>
        <v>0</v>
      </c>
      <c r="V47" s="120"/>
      <c r="W47" s="120"/>
      <c r="X47" s="120"/>
      <c r="Y47" s="120"/>
    </row>
    <row r="48" spans="1:25" ht="4.1500000000000004" customHeight="1" x14ac:dyDescent="0.2">
      <c r="A48" s="163"/>
      <c r="B48" s="118"/>
      <c r="C48" s="118"/>
      <c r="D48" s="118"/>
      <c r="E48" s="126"/>
      <c r="F48" s="118"/>
      <c r="G48" s="118"/>
      <c r="H48" s="118"/>
      <c r="I48" s="126"/>
      <c r="J48" s="118"/>
      <c r="K48" s="118"/>
      <c r="L48" s="118"/>
      <c r="M48" s="126"/>
      <c r="N48" s="118"/>
      <c r="O48" s="118"/>
      <c r="P48" s="118"/>
      <c r="Q48" s="126"/>
      <c r="R48" s="118"/>
      <c r="S48" s="118"/>
      <c r="T48" s="118"/>
      <c r="U48" s="126"/>
      <c r="V48" s="118"/>
      <c r="W48" s="118"/>
      <c r="X48" s="118"/>
      <c r="Y48" s="126"/>
    </row>
    <row r="49" spans="1:25" s="100" customFormat="1" x14ac:dyDescent="0.2">
      <c r="A49" s="163" t="s">
        <v>97</v>
      </c>
      <c r="B49" s="139">
        <f>B47</f>
        <v>0</v>
      </c>
      <c r="C49" s="139"/>
      <c r="D49" s="139"/>
      <c r="E49" s="139"/>
      <c r="F49" s="139">
        <f>F47</f>
        <v>0</v>
      </c>
      <c r="G49" s="139"/>
      <c r="H49" s="139"/>
      <c r="I49" s="139">
        <f>I47</f>
        <v>0</v>
      </c>
      <c r="J49" s="139"/>
      <c r="K49" s="139"/>
      <c r="L49" s="139"/>
      <c r="M49" s="139">
        <f>M47</f>
        <v>0</v>
      </c>
      <c r="N49" s="139"/>
      <c r="O49" s="139"/>
      <c r="P49" s="139"/>
      <c r="Q49" s="139">
        <f>Q47</f>
        <v>0</v>
      </c>
      <c r="R49" s="139"/>
      <c r="S49" s="139"/>
      <c r="T49" s="139"/>
      <c r="U49" s="139">
        <f>U47</f>
        <v>0</v>
      </c>
      <c r="V49" s="139"/>
      <c r="W49" s="139"/>
      <c r="X49" s="139"/>
      <c r="Y49" s="139"/>
    </row>
    <row r="50" spans="1:25" s="106" customFormat="1" x14ac:dyDescent="0.2">
      <c r="A50" s="98"/>
      <c r="B50" s="101"/>
      <c r="C50" s="101"/>
      <c r="D50" s="101"/>
      <c r="E50" s="102"/>
      <c r="F50" s="103"/>
      <c r="G50" s="104"/>
      <c r="H50" s="105"/>
      <c r="I50" s="103"/>
      <c r="J50" s="103"/>
      <c r="K50" s="104"/>
      <c r="L50" s="105"/>
      <c r="M50" s="103"/>
      <c r="N50" s="103"/>
      <c r="O50" s="104"/>
      <c r="P50" s="105"/>
      <c r="Q50" s="103"/>
      <c r="R50" s="103"/>
      <c r="S50" s="104"/>
      <c r="T50" s="105"/>
      <c r="U50" s="103"/>
      <c r="V50" s="103"/>
      <c r="W50" s="104"/>
      <c r="X50" s="105"/>
      <c r="Y50" s="103"/>
    </row>
    <row r="51" spans="1:25" x14ac:dyDescent="0.2">
      <c r="A51" s="98" t="s">
        <v>24</v>
      </c>
      <c r="B51" s="98"/>
      <c r="C51" s="99" t="s">
        <v>166</v>
      </c>
      <c r="D51" s="99"/>
      <c r="E51" s="99"/>
      <c r="F51" s="98"/>
      <c r="G51" s="99"/>
      <c r="H51" s="99"/>
      <c r="I51" s="98"/>
      <c r="J51" s="98"/>
      <c r="K51" s="99"/>
      <c r="L51" s="99"/>
      <c r="M51" s="98"/>
      <c r="N51" s="98"/>
      <c r="O51" s="99"/>
      <c r="P51" s="99"/>
      <c r="Q51" s="98"/>
      <c r="R51" s="98"/>
      <c r="S51" s="99"/>
      <c r="T51" s="99"/>
      <c r="V51" s="98"/>
      <c r="W51" s="99"/>
      <c r="X51" s="99"/>
      <c r="Y51" s="98"/>
    </row>
    <row r="52" spans="1:25" x14ac:dyDescent="0.2">
      <c r="U52" s="107"/>
      <c r="V52" s="107"/>
      <c r="W52" s="99"/>
      <c r="X52" s="99"/>
      <c r="Y52" s="107"/>
    </row>
    <row r="53" spans="1:25" x14ac:dyDescent="0.2">
      <c r="A53" s="98" t="s">
        <v>157</v>
      </c>
      <c r="B53" s="98" t="s">
        <v>158</v>
      </c>
      <c r="D53" s="99"/>
      <c r="G53" s="99"/>
      <c r="I53" s="98"/>
      <c r="K53" s="99"/>
      <c r="M53" s="98"/>
      <c r="N53" s="107"/>
      <c r="O53" s="99"/>
      <c r="P53" s="99"/>
      <c r="Q53" s="107"/>
      <c r="R53" s="107"/>
      <c r="S53" s="99"/>
      <c r="T53" s="99"/>
      <c r="U53" s="107"/>
      <c r="V53" s="107"/>
      <c r="W53" s="99"/>
      <c r="X53" s="99"/>
      <c r="Y53" s="107"/>
    </row>
    <row r="54" spans="1:25" x14ac:dyDescent="0.2">
      <c r="A54" s="98" t="s">
        <v>159</v>
      </c>
      <c r="B54" s="98" t="s">
        <v>160</v>
      </c>
      <c r="D54" s="99"/>
      <c r="G54" s="99"/>
      <c r="I54" s="98"/>
      <c r="K54" s="99"/>
      <c r="M54" s="98"/>
      <c r="N54" s="107"/>
      <c r="O54" s="99"/>
      <c r="P54" s="99"/>
      <c r="Q54" s="107"/>
      <c r="R54" s="107"/>
      <c r="S54" s="99"/>
      <c r="T54" s="99"/>
    </row>
    <row r="55" spans="1:25" x14ac:dyDescent="0.2">
      <c r="A55" s="98" t="s">
        <v>161</v>
      </c>
      <c r="B55" s="98" t="s">
        <v>162</v>
      </c>
      <c r="D55" s="99"/>
      <c r="G55" s="99"/>
      <c r="I55" s="98"/>
      <c r="K55" s="99"/>
      <c r="M55" s="98"/>
      <c r="U55" s="108"/>
      <c r="V55" s="108"/>
      <c r="Y55" s="108"/>
    </row>
    <row r="56" spans="1:25" x14ac:dyDescent="0.2">
      <c r="A56" s="98" t="s">
        <v>163</v>
      </c>
      <c r="B56" s="98" t="s">
        <v>164</v>
      </c>
      <c r="D56" s="99"/>
      <c r="F56" s="108"/>
      <c r="I56" s="108"/>
      <c r="J56" s="108"/>
      <c r="M56" s="108"/>
      <c r="N56" s="108"/>
      <c r="Q56" s="108"/>
      <c r="R56" s="108"/>
      <c r="U56" s="107"/>
      <c r="V56" s="107"/>
      <c r="W56" s="99"/>
      <c r="X56" s="99"/>
      <c r="Y56" s="107"/>
    </row>
    <row r="57" spans="1:25" x14ac:dyDescent="0.2">
      <c r="A57" s="98"/>
      <c r="B57" s="98"/>
      <c r="D57" s="99"/>
      <c r="G57" s="99"/>
      <c r="I57" s="98"/>
      <c r="K57" s="99"/>
      <c r="M57" s="98"/>
      <c r="N57" s="107"/>
      <c r="O57" s="99"/>
      <c r="P57" s="99"/>
      <c r="Q57" s="107"/>
      <c r="R57" s="107"/>
      <c r="S57" s="99"/>
      <c r="T57" s="99"/>
      <c r="U57" s="108"/>
      <c r="V57" s="108"/>
      <c r="Y57" s="108"/>
    </row>
    <row r="58" spans="1:25" x14ac:dyDescent="0.2">
      <c r="A58" s="108"/>
      <c r="B58" s="108"/>
      <c r="F58" s="108"/>
      <c r="I58" s="108"/>
      <c r="J58" s="108"/>
      <c r="M58" s="108"/>
      <c r="N58" s="108"/>
      <c r="Q58" s="108"/>
      <c r="R58" s="108"/>
      <c r="U58" s="108"/>
      <c r="V58" s="108"/>
      <c r="Y58" s="108"/>
    </row>
    <row r="59" spans="1:25" x14ac:dyDescent="0.2">
      <c r="A59" s="108"/>
      <c r="B59" s="108"/>
      <c r="F59" s="108"/>
      <c r="I59" s="108"/>
      <c r="J59" s="108"/>
      <c r="M59" s="108"/>
      <c r="N59" s="108"/>
      <c r="Q59" s="108"/>
      <c r="R59" s="108"/>
      <c r="U59" s="108"/>
      <c r="V59" s="108"/>
      <c r="Y59" s="108"/>
    </row>
    <row r="60" spans="1:25" x14ac:dyDescent="0.2">
      <c r="A60" s="108"/>
      <c r="B60" s="108"/>
      <c r="F60" s="108"/>
      <c r="I60" s="108"/>
      <c r="J60" s="108"/>
      <c r="M60" s="108"/>
      <c r="N60" s="108"/>
      <c r="Q60" s="108"/>
      <c r="R60" s="108"/>
      <c r="U60" s="108"/>
      <c r="V60" s="108"/>
      <c r="Y60" s="10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showRuler="0" showWhiteSpace="0" zoomScale="80" zoomScaleNormal="80" workbookViewId="0">
      <selection activeCell="B2" sqref="B2"/>
    </sheetView>
  </sheetViews>
  <sheetFormatPr defaultColWidth="9.140625" defaultRowHeight="12.75" x14ac:dyDescent="0.2"/>
  <cols>
    <col min="1" max="1" width="24" style="97" customWidth="1"/>
    <col min="2" max="2" width="10.85546875" style="97" customWidth="1"/>
    <col min="3" max="3" width="10.5703125" style="97" customWidth="1"/>
    <col min="4" max="4" width="11.42578125" style="97" customWidth="1"/>
    <col min="5" max="6" width="10.7109375" style="97" customWidth="1"/>
    <col min="7" max="7" width="11" style="97" customWidth="1"/>
    <col min="8" max="8" width="10.7109375" style="97" customWidth="1"/>
    <col min="9" max="9" width="9.140625" style="97"/>
    <col min="10" max="10" width="11.85546875" style="97" customWidth="1"/>
    <col min="11" max="11" width="9.140625" style="97"/>
    <col min="12" max="13" width="11.42578125" style="97" bestFit="1" customWidth="1"/>
    <col min="14" max="16384" width="9.140625" style="97"/>
  </cols>
  <sheetData>
    <row r="2" spans="1:14" ht="20.25" x14ac:dyDescent="0.2">
      <c r="B2" s="353" t="s">
        <v>211</v>
      </c>
      <c r="E2" s="282"/>
      <c r="F2" s="282"/>
      <c r="G2" s="282"/>
      <c r="H2" s="282"/>
      <c r="I2" s="282"/>
      <c r="J2" s="282"/>
      <c r="K2" s="282"/>
      <c r="L2" s="282"/>
      <c r="M2" s="282"/>
    </row>
    <row r="3" spans="1:14" ht="18" x14ac:dyDescent="0.25">
      <c r="B3" s="674" t="s">
        <v>207</v>
      </c>
      <c r="C3" s="674"/>
      <c r="D3" s="674"/>
      <c r="E3" s="674"/>
      <c r="F3" s="674"/>
      <c r="G3" s="674"/>
      <c r="H3" s="674"/>
      <c r="I3" s="674"/>
      <c r="J3" s="674"/>
      <c r="K3" s="674"/>
      <c r="L3" s="674"/>
      <c r="M3" s="674"/>
      <c r="N3" s="674"/>
    </row>
    <row r="4" spans="1:14" ht="18" x14ac:dyDescent="0.25">
      <c r="A4" s="281"/>
      <c r="F4" s="338"/>
      <c r="G4" s="675" t="str">
        <f>'Program MW '!H3</f>
        <v>December 2017</v>
      </c>
      <c r="H4" s="675"/>
      <c r="I4" s="338"/>
    </row>
    <row r="5" spans="1:14" x14ac:dyDescent="0.2">
      <c r="B5" s="338"/>
      <c r="C5" s="338"/>
      <c r="D5" s="338"/>
    </row>
    <row r="7" spans="1:14" ht="21.75" customHeight="1" x14ac:dyDescent="0.2">
      <c r="A7" s="161"/>
      <c r="B7" s="283" t="s">
        <v>199</v>
      </c>
      <c r="C7" s="283" t="s">
        <v>200</v>
      </c>
      <c r="D7" s="283" t="s">
        <v>2</v>
      </c>
      <c r="E7" s="283" t="s">
        <v>3</v>
      </c>
      <c r="F7" s="283" t="s">
        <v>201</v>
      </c>
      <c r="G7" s="283" t="s">
        <v>5</v>
      </c>
      <c r="H7" s="283" t="s">
        <v>6</v>
      </c>
      <c r="I7" s="283" t="s">
        <v>7</v>
      </c>
      <c r="J7" s="283" t="s">
        <v>8</v>
      </c>
      <c r="K7" s="283" t="s">
        <v>9</v>
      </c>
      <c r="L7" s="283" t="s">
        <v>10</v>
      </c>
      <c r="M7" s="284" t="s">
        <v>11</v>
      </c>
    </row>
    <row r="8" spans="1:14" ht="38.25" x14ac:dyDescent="0.2">
      <c r="A8" s="279" t="s">
        <v>39</v>
      </c>
      <c r="B8" s="202" t="s">
        <v>92</v>
      </c>
      <c r="C8" s="202" t="s">
        <v>92</v>
      </c>
      <c r="D8" s="202" t="s">
        <v>92</v>
      </c>
      <c r="E8" s="202" t="s">
        <v>92</v>
      </c>
      <c r="F8" s="202" t="s">
        <v>92</v>
      </c>
      <c r="G8" s="202" t="s">
        <v>92</v>
      </c>
      <c r="H8" s="202" t="s">
        <v>92</v>
      </c>
      <c r="I8" s="202" t="s">
        <v>92</v>
      </c>
      <c r="J8" s="202" t="s">
        <v>92</v>
      </c>
      <c r="K8" s="202" t="s">
        <v>92</v>
      </c>
      <c r="L8" s="202" t="s">
        <v>92</v>
      </c>
      <c r="M8" s="202" t="s">
        <v>92</v>
      </c>
    </row>
    <row r="9" spans="1:14" x14ac:dyDescent="0.2">
      <c r="A9" s="286" t="s">
        <v>51</v>
      </c>
      <c r="B9" s="113">
        <v>0.26800000000000002</v>
      </c>
      <c r="C9" s="113">
        <v>0.26800000000000002</v>
      </c>
      <c r="D9" s="113">
        <v>0.26800000000000002</v>
      </c>
      <c r="E9" s="113">
        <v>0.26800000000000002</v>
      </c>
      <c r="F9" s="113">
        <v>0.26800000000000002</v>
      </c>
      <c r="G9" s="113">
        <v>0.26800000000000002</v>
      </c>
      <c r="H9" s="113">
        <v>0.26800000000000002</v>
      </c>
      <c r="I9" s="113">
        <v>0.26800000000000002</v>
      </c>
      <c r="J9" s="113">
        <v>0.26800000000000002</v>
      </c>
      <c r="K9" s="113">
        <v>0.26800000000000002</v>
      </c>
      <c r="L9" s="113">
        <v>0.26800000000000002</v>
      </c>
      <c r="M9" s="113">
        <v>0.26800000000000002</v>
      </c>
    </row>
    <row r="10" spans="1:14" x14ac:dyDescent="0.2">
      <c r="A10" s="286" t="s">
        <v>95</v>
      </c>
      <c r="B10" s="113">
        <v>5.718</v>
      </c>
      <c r="C10" s="113">
        <v>5.718</v>
      </c>
      <c r="D10" s="113">
        <v>5.718</v>
      </c>
      <c r="E10" s="113">
        <v>5.718</v>
      </c>
      <c r="F10" s="113">
        <v>5.718</v>
      </c>
      <c r="G10" s="113">
        <v>5.7880000000000003</v>
      </c>
      <c r="H10" s="113">
        <v>5.7880000000000003</v>
      </c>
      <c r="I10" s="113">
        <v>5.7880000000000003</v>
      </c>
      <c r="J10" s="113">
        <v>5.7880000000000003</v>
      </c>
      <c r="K10" s="113">
        <v>5.7880000000000003</v>
      </c>
      <c r="L10" s="113">
        <v>5.7880000000000003</v>
      </c>
      <c r="M10" s="113">
        <v>5.7880000000000003</v>
      </c>
    </row>
    <row r="11" spans="1:14" x14ac:dyDescent="0.2">
      <c r="A11" s="286" t="s">
        <v>202</v>
      </c>
      <c r="B11" s="113">
        <v>0</v>
      </c>
      <c r="C11" s="114">
        <v>0</v>
      </c>
      <c r="D11" s="114">
        <v>0</v>
      </c>
      <c r="E11" s="114">
        <v>0</v>
      </c>
      <c r="F11" s="114">
        <v>0</v>
      </c>
      <c r="G11" s="114">
        <v>0</v>
      </c>
      <c r="H11" s="114">
        <v>0</v>
      </c>
      <c r="I11" s="114">
        <v>0</v>
      </c>
      <c r="J11" s="114">
        <v>0</v>
      </c>
      <c r="K11" s="114">
        <v>0</v>
      </c>
      <c r="L11" s="114">
        <v>0</v>
      </c>
      <c r="M11" s="114">
        <v>0</v>
      </c>
    </row>
    <row r="12" spans="1:14" x14ac:dyDescent="0.2">
      <c r="A12" s="286" t="s">
        <v>167</v>
      </c>
      <c r="B12" s="171">
        <v>0</v>
      </c>
      <c r="C12" s="114">
        <v>0</v>
      </c>
      <c r="D12" s="114">
        <v>0</v>
      </c>
      <c r="E12" s="114">
        <v>0</v>
      </c>
      <c r="F12" s="114">
        <v>0</v>
      </c>
      <c r="G12" s="114">
        <v>0</v>
      </c>
      <c r="H12" s="114">
        <v>0</v>
      </c>
      <c r="I12" s="114">
        <v>0</v>
      </c>
      <c r="J12" s="114">
        <v>0</v>
      </c>
      <c r="K12" s="114">
        <v>0</v>
      </c>
      <c r="L12" s="114">
        <v>0</v>
      </c>
      <c r="M12" s="114">
        <v>0</v>
      </c>
    </row>
    <row r="13" spans="1:14" s="96" customFormat="1" x14ac:dyDescent="0.2">
      <c r="A13" s="285" t="s">
        <v>48</v>
      </c>
      <c r="B13" s="173">
        <f>SUM(B9:B12)</f>
        <v>5.9859999999999998</v>
      </c>
      <c r="C13" s="116">
        <f>SUM(C9:C12)</f>
        <v>5.9859999999999998</v>
      </c>
      <c r="D13" s="116">
        <f>SUM(D9:D12)</f>
        <v>5.9859999999999998</v>
      </c>
      <c r="E13" s="116">
        <f>SUM(E9:E12)</f>
        <v>5.9859999999999998</v>
      </c>
      <c r="F13" s="116">
        <f t="shared" ref="F13:M13" si="0">SUM(F9:F12)</f>
        <v>5.9859999999999998</v>
      </c>
      <c r="G13" s="116">
        <f t="shared" si="0"/>
        <v>6.056</v>
      </c>
      <c r="H13" s="116">
        <f t="shared" ref="H13" si="1">SUM(H9:H12)</f>
        <v>6.056</v>
      </c>
      <c r="I13" s="116">
        <f t="shared" si="0"/>
        <v>6.056</v>
      </c>
      <c r="J13" s="116">
        <f t="shared" si="0"/>
        <v>6.056</v>
      </c>
      <c r="K13" s="116">
        <f t="shared" si="0"/>
        <v>6.056</v>
      </c>
      <c r="L13" s="116">
        <f t="shared" ref="L13" si="2">SUM(L9:L12)</f>
        <v>6.056</v>
      </c>
      <c r="M13" s="116">
        <f t="shared" si="0"/>
        <v>6.056</v>
      </c>
    </row>
    <row r="14" spans="1:14" ht="4.1500000000000004" customHeight="1" x14ac:dyDescent="0.2">
      <c r="A14" s="163"/>
      <c r="B14" s="174"/>
      <c r="C14" s="118"/>
      <c r="D14" s="118"/>
      <c r="E14" s="118"/>
      <c r="F14" s="118"/>
      <c r="G14" s="196"/>
      <c r="H14" s="196"/>
      <c r="I14" s="196"/>
      <c r="J14" s="196"/>
      <c r="K14" s="196"/>
      <c r="L14" s="196"/>
      <c r="M14" s="196"/>
    </row>
    <row r="15" spans="1:14" s="106" customFormat="1" x14ac:dyDescent="0.2">
      <c r="A15" s="98"/>
      <c r="B15" s="101"/>
      <c r="C15" s="104"/>
      <c r="D15" s="104"/>
      <c r="E15" s="104"/>
      <c r="F15" s="104"/>
      <c r="G15" s="104"/>
    </row>
    <row r="16" spans="1:14" x14ac:dyDescent="0.2">
      <c r="C16" s="99"/>
      <c r="D16" s="99"/>
      <c r="E16" s="99"/>
      <c r="F16" s="99"/>
      <c r="G16" s="99"/>
    </row>
    <row r="17" spans="1:7" ht="15" x14ac:dyDescent="0.25">
      <c r="A17" s="468" t="s">
        <v>24</v>
      </c>
      <c r="G17" s="99"/>
    </row>
    <row r="18" spans="1:7" ht="14.25" x14ac:dyDescent="0.2">
      <c r="A18" s="467" t="s">
        <v>223</v>
      </c>
      <c r="D18" s="99"/>
      <c r="E18" s="99"/>
      <c r="F18" s="99"/>
    </row>
    <row r="20" spans="1:7" ht="15" x14ac:dyDescent="0.2">
      <c r="A20" s="469" t="s">
        <v>239</v>
      </c>
    </row>
    <row r="22" spans="1:7" ht="15" x14ac:dyDescent="0.2">
      <c r="A22" s="252" t="s">
        <v>13</v>
      </c>
    </row>
    <row r="24" spans="1:7" x14ac:dyDescent="0.2">
      <c r="A24" s="358"/>
    </row>
  </sheetData>
  <mergeCells count="2">
    <mergeCell ref="B3:N3"/>
    <mergeCell ref="G4:H4"/>
  </mergeCells>
  <printOptions horizontalCentered="1"/>
  <pageMargins left="0" right="0" top="0.55000000000000004" bottom="0.17" header="0.3" footer="0.15"/>
  <pageSetup paperSize="17" orientation="landscape" cellComments="atEnd" r:id="rId1"/>
  <headerFooter alignWithMargins="0">
    <oddHeader xml:space="preserve">&amp;C&amp;"Arial,Bold"
</oddHeader>
    <oddFooter>&amp;Rpage 4 of 12
&amp;A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5"/>
  <sheetViews>
    <sheetView showGridLines="0" zoomScale="110" zoomScaleNormal="110" zoomScaleSheetLayoutView="80" workbookViewId="0">
      <pane xSplit="1" topLeftCell="J1" activePane="topRight" state="frozen"/>
      <selection activeCell="M32" sqref="M32"/>
      <selection pane="topRight" activeCell="A30" sqref="A30"/>
    </sheetView>
  </sheetViews>
  <sheetFormatPr defaultColWidth="9.140625" defaultRowHeight="12.75" x14ac:dyDescent="0.2"/>
  <cols>
    <col min="1" max="1" width="60" style="222" customWidth="1"/>
    <col min="2" max="2" width="13" style="222" customWidth="1"/>
    <col min="3" max="3" width="11.42578125" style="222" customWidth="1"/>
    <col min="4" max="4" width="15.5703125" style="222" customWidth="1"/>
    <col min="5" max="5" width="12" style="222" customWidth="1"/>
    <col min="6" max="6" width="11.28515625" style="222" bestFit="1" customWidth="1"/>
    <col min="7" max="7" width="12.7109375" style="222" customWidth="1"/>
    <col min="8" max="8" width="11.7109375" style="222" bestFit="1" customWidth="1"/>
    <col min="9" max="9" width="11.7109375" style="222" customWidth="1"/>
    <col min="10" max="10" width="12" style="222" customWidth="1"/>
    <col min="11" max="11" width="10.7109375" style="222" customWidth="1"/>
    <col min="12" max="12" width="11.85546875" style="222" customWidth="1"/>
    <col min="13" max="13" width="11.7109375" style="222" customWidth="1"/>
    <col min="14" max="14" width="14.28515625" style="222" bestFit="1" customWidth="1"/>
    <col min="15" max="15" width="16" style="222" customWidth="1"/>
    <col min="16" max="16" width="13.140625" style="204" bestFit="1" customWidth="1"/>
    <col min="17" max="17" width="14.7109375" style="204" customWidth="1"/>
    <col min="18" max="18" width="13.42578125" style="222" bestFit="1" customWidth="1"/>
    <col min="19" max="16384" width="9.140625" style="222"/>
  </cols>
  <sheetData>
    <row r="2" spans="1:18" s="204" customFormat="1" x14ac:dyDescent="0.2">
      <c r="A2" s="203"/>
      <c r="G2" s="255" t="s">
        <v>210</v>
      </c>
    </row>
    <row r="3" spans="1:18" s="204" customFormat="1" x14ac:dyDescent="0.2">
      <c r="A3" s="203"/>
      <c r="G3" s="255" t="s">
        <v>175</v>
      </c>
    </row>
    <row r="4" spans="1:18" s="204" customFormat="1" x14ac:dyDescent="0.2">
      <c r="A4" s="203"/>
      <c r="F4" s="336"/>
      <c r="G4" s="337" t="str">
        <f>'Program MW '!H3</f>
        <v>December 2017</v>
      </c>
      <c r="H4" s="336"/>
      <c r="I4" s="336"/>
    </row>
    <row r="5" spans="1:18" s="204" customFormat="1" x14ac:dyDescent="0.2">
      <c r="A5" s="203"/>
      <c r="B5" s="336"/>
      <c r="C5" s="336"/>
      <c r="D5" s="336"/>
    </row>
    <row r="6" spans="1:18" s="204" customFormat="1" ht="13.5" thickBot="1" x14ac:dyDescent="0.25"/>
    <row r="7" spans="1:18" s="204" customFormat="1" x14ac:dyDescent="0.2">
      <c r="A7" s="205"/>
      <c r="B7" s="206"/>
      <c r="C7" s="206"/>
      <c r="D7" s="206"/>
      <c r="E7" s="206"/>
      <c r="F7" s="206"/>
      <c r="G7" s="206"/>
      <c r="H7" s="206"/>
      <c r="I7" s="206"/>
      <c r="J7" s="206"/>
      <c r="K7" s="206"/>
      <c r="L7" s="206"/>
      <c r="M7" s="207"/>
      <c r="N7" s="207"/>
      <c r="O7" s="207"/>
      <c r="P7" s="208"/>
      <c r="Q7" s="208"/>
      <c r="R7" s="208"/>
    </row>
    <row r="8" spans="1:18" s="204" customFormat="1" ht="7.5" customHeight="1" x14ac:dyDescent="0.2">
      <c r="A8" s="209"/>
      <c r="B8" s="210"/>
      <c r="C8" s="210"/>
      <c r="D8" s="210"/>
      <c r="E8" s="210"/>
      <c r="F8" s="210"/>
      <c r="G8" s="210"/>
      <c r="H8" s="210"/>
      <c r="I8" s="210"/>
      <c r="J8" s="210"/>
      <c r="K8" s="210"/>
      <c r="L8" s="210"/>
      <c r="M8" s="211"/>
      <c r="N8" s="211"/>
      <c r="O8" s="211"/>
      <c r="P8" s="212"/>
      <c r="Q8" s="212"/>
      <c r="R8" s="212"/>
    </row>
    <row r="9" spans="1:18" s="204" customFormat="1" ht="57.75" customHeight="1" x14ac:dyDescent="0.2">
      <c r="A9" s="213" t="s">
        <v>18</v>
      </c>
      <c r="B9" s="538" t="s">
        <v>0</v>
      </c>
      <c r="C9" s="538" t="s">
        <v>1</v>
      </c>
      <c r="D9" s="538" t="s">
        <v>2</v>
      </c>
      <c r="E9" s="538" t="s">
        <v>3</v>
      </c>
      <c r="F9" s="538" t="s">
        <v>4</v>
      </c>
      <c r="G9" s="538" t="s">
        <v>5</v>
      </c>
      <c r="H9" s="538" t="s">
        <v>6</v>
      </c>
      <c r="I9" s="539" t="s">
        <v>41</v>
      </c>
      <c r="J9" s="539" t="s">
        <v>8</v>
      </c>
      <c r="K9" s="538" t="s">
        <v>9</v>
      </c>
      <c r="L9" s="538" t="s">
        <v>10</v>
      </c>
      <c r="M9" s="538" t="s">
        <v>11</v>
      </c>
      <c r="N9" s="214" t="s">
        <v>182</v>
      </c>
      <c r="O9" s="214" t="s">
        <v>183</v>
      </c>
      <c r="P9" s="214" t="s">
        <v>184</v>
      </c>
      <c r="Q9" s="214" t="s">
        <v>226</v>
      </c>
      <c r="R9" s="214" t="s">
        <v>44</v>
      </c>
    </row>
    <row r="10" spans="1:18" s="204" customFormat="1" x14ac:dyDescent="0.2">
      <c r="A10" s="33" t="s">
        <v>103</v>
      </c>
      <c r="B10" s="541"/>
      <c r="C10" s="23"/>
      <c r="D10" s="23"/>
      <c r="E10" s="23"/>
      <c r="F10" s="216"/>
      <c r="G10" s="484"/>
      <c r="H10" s="216"/>
      <c r="I10" s="216"/>
      <c r="J10" s="216"/>
      <c r="K10" s="216"/>
      <c r="L10" s="216"/>
      <c r="M10" s="216"/>
      <c r="N10" s="217"/>
      <c r="O10" s="217" t="s">
        <v>13</v>
      </c>
      <c r="P10" s="218"/>
      <c r="Q10" s="218"/>
      <c r="R10" s="218"/>
    </row>
    <row r="11" spans="1:18" s="204" customFormat="1" x14ac:dyDescent="0.2">
      <c r="A11" s="24" t="s">
        <v>84</v>
      </c>
      <c r="B11" s="542">
        <v>2252</v>
      </c>
      <c r="C11" s="23">
        <v>5007</v>
      </c>
      <c r="D11" s="23">
        <v>7548</v>
      </c>
      <c r="E11" s="23">
        <v>3097</v>
      </c>
      <c r="F11" s="23">
        <v>3792</v>
      </c>
      <c r="G11" s="546">
        <v>24097.42</v>
      </c>
      <c r="H11" s="23">
        <v>10191.82</v>
      </c>
      <c r="I11" s="23">
        <v>4263.78</v>
      </c>
      <c r="J11" s="23">
        <v>3149.0599999999995</v>
      </c>
      <c r="K11" s="23">
        <v>3747.64</v>
      </c>
      <c r="L11" s="23">
        <v>3642.3700000000003</v>
      </c>
      <c r="M11" s="23">
        <v>95107.06</v>
      </c>
      <c r="N11" s="408">
        <f>SUM(B11:M11)</f>
        <v>165895.15</v>
      </c>
      <c r="O11" s="23">
        <f>SUM(B11:M11)</f>
        <v>165895.15</v>
      </c>
      <c r="P11" s="26">
        <v>942870</v>
      </c>
      <c r="Q11" s="26"/>
      <c r="R11" s="27">
        <f>+O11/P11</f>
        <v>0.17594700223784826</v>
      </c>
    </row>
    <row r="12" spans="1:18" s="204" customFormat="1" x14ac:dyDescent="0.2">
      <c r="A12" s="28" t="s">
        <v>27</v>
      </c>
      <c r="B12" s="543">
        <f t="shared" ref="B12:J12" si="0">SUM(B11:B11)</f>
        <v>2252</v>
      </c>
      <c r="C12" s="29">
        <f t="shared" si="0"/>
        <v>5007</v>
      </c>
      <c r="D12" s="29">
        <f t="shared" si="0"/>
        <v>7548</v>
      </c>
      <c r="E12" s="29">
        <f t="shared" si="0"/>
        <v>3097</v>
      </c>
      <c r="F12" s="29">
        <f t="shared" si="0"/>
        <v>3792</v>
      </c>
      <c r="G12" s="548">
        <f t="shared" si="0"/>
        <v>24097.42</v>
      </c>
      <c r="H12" s="29">
        <f t="shared" si="0"/>
        <v>10191.82</v>
      </c>
      <c r="I12" s="29">
        <f t="shared" si="0"/>
        <v>4263.78</v>
      </c>
      <c r="J12" s="29">
        <f t="shared" si="0"/>
        <v>3149.0599999999995</v>
      </c>
      <c r="K12" s="29">
        <f t="shared" ref="K12:Q12" si="1">SUM(K11:K11)</f>
        <v>3747.64</v>
      </c>
      <c r="L12" s="29">
        <f t="shared" si="1"/>
        <v>3642.3700000000003</v>
      </c>
      <c r="M12" s="29">
        <f t="shared" si="1"/>
        <v>95107.06</v>
      </c>
      <c r="N12" s="29">
        <f t="shared" si="1"/>
        <v>165895.15</v>
      </c>
      <c r="O12" s="29">
        <f t="shared" si="1"/>
        <v>165895.15</v>
      </c>
      <c r="P12" s="30">
        <f t="shared" si="1"/>
        <v>942870</v>
      </c>
      <c r="Q12" s="30">
        <f t="shared" si="1"/>
        <v>0</v>
      </c>
      <c r="R12" s="31">
        <f>O12/P12</f>
        <v>0.17594700223784826</v>
      </c>
    </row>
    <row r="13" spans="1:18" s="204" customFormat="1" x14ac:dyDescent="0.2">
      <c r="A13" s="24"/>
      <c r="B13" s="542"/>
      <c r="C13" s="23"/>
      <c r="D13" s="23"/>
      <c r="E13" s="23"/>
      <c r="F13" s="216"/>
      <c r="G13" s="546"/>
      <c r="H13" s="216"/>
      <c r="I13" s="216"/>
      <c r="J13" s="216"/>
      <c r="K13" s="216"/>
      <c r="L13" s="216"/>
      <c r="M13" s="216"/>
      <c r="N13" s="25"/>
      <c r="O13" s="25"/>
      <c r="P13" s="26"/>
      <c r="Q13" s="26"/>
      <c r="R13" s="27"/>
    </row>
    <row r="14" spans="1:18" s="204" customFormat="1" x14ac:dyDescent="0.2">
      <c r="A14" s="33" t="s">
        <v>32</v>
      </c>
      <c r="B14" s="542"/>
      <c r="C14" s="23"/>
      <c r="D14" s="23"/>
      <c r="E14" s="23"/>
      <c r="F14" s="216"/>
      <c r="G14" s="546"/>
      <c r="H14" s="216"/>
      <c r="I14" s="216"/>
      <c r="J14" s="216"/>
      <c r="K14" s="216"/>
      <c r="L14" s="216"/>
      <c r="M14" s="216"/>
      <c r="N14" s="25"/>
      <c r="O14" s="25"/>
      <c r="P14" s="26"/>
      <c r="Q14" s="26"/>
      <c r="R14" s="27"/>
    </row>
    <row r="15" spans="1:18" s="204" customFormat="1" x14ac:dyDescent="0.2">
      <c r="A15" s="24" t="s">
        <v>85</v>
      </c>
      <c r="B15" s="542">
        <v>36506</v>
      </c>
      <c r="C15" s="23">
        <v>16465</v>
      </c>
      <c r="D15" s="23">
        <v>16778</v>
      </c>
      <c r="E15" s="23">
        <v>11811</v>
      </c>
      <c r="F15" s="23">
        <v>5637</v>
      </c>
      <c r="G15" s="546">
        <v>14718.57</v>
      </c>
      <c r="H15" s="23">
        <v>26659.949999999997</v>
      </c>
      <c r="I15" s="23">
        <v>15206.599999999999</v>
      </c>
      <c r="J15" s="23">
        <v>117034.49000000002</v>
      </c>
      <c r="K15" s="23">
        <v>28638.599999999991</v>
      </c>
      <c r="L15" s="23">
        <v>16827.259999999998</v>
      </c>
      <c r="M15" s="23">
        <v>246014.49</v>
      </c>
      <c r="N15" s="25">
        <f>SUM(B15:M15)</f>
        <v>552296.95999999996</v>
      </c>
      <c r="O15" s="25">
        <f>SUM(B15:M15)</f>
        <v>552296.95999999996</v>
      </c>
      <c r="P15" s="25">
        <v>2180832</v>
      </c>
      <c r="Q15" s="25">
        <v>0</v>
      </c>
      <c r="R15" s="27">
        <f>+O15/P15</f>
        <v>0.25325057592698563</v>
      </c>
    </row>
    <row r="16" spans="1:18" s="204" customFormat="1" ht="14.25" x14ac:dyDescent="0.2">
      <c r="A16" s="24" t="s">
        <v>414</v>
      </c>
      <c r="B16" s="542">
        <v>5998.89</v>
      </c>
      <c r="C16" s="23">
        <v>8959.619999999999</v>
      </c>
      <c r="D16" s="23">
        <v>209583.62</v>
      </c>
      <c r="E16" s="23">
        <v>59977.85</v>
      </c>
      <c r="F16" s="23">
        <v>75702</v>
      </c>
      <c r="G16" s="546">
        <v>57423.130000000005</v>
      </c>
      <c r="H16" s="23">
        <v>56141.399999999994</v>
      </c>
      <c r="I16" s="23">
        <v>65149.61</v>
      </c>
      <c r="J16" s="23">
        <v>8325.2200000000012</v>
      </c>
      <c r="K16" s="23">
        <v>59226.47</v>
      </c>
      <c r="L16" s="23">
        <v>2818570.04</v>
      </c>
      <c r="M16" s="23">
        <v>-1366480.48</v>
      </c>
      <c r="N16" s="25">
        <f>SUM(B16:M16)</f>
        <v>2058577.37</v>
      </c>
      <c r="O16" s="25">
        <f>SUM(B16:M16)</f>
        <v>2058577.37</v>
      </c>
      <c r="P16" s="25">
        <v>2534408</v>
      </c>
      <c r="Q16" s="25">
        <v>0</v>
      </c>
      <c r="R16" s="27">
        <f>+O16/P16</f>
        <v>0.81225176451463221</v>
      </c>
    </row>
    <row r="17" spans="1:18" s="204" customFormat="1" x14ac:dyDescent="0.2">
      <c r="A17" s="24" t="s">
        <v>104</v>
      </c>
      <c r="B17" s="542">
        <v>2770</v>
      </c>
      <c r="C17" s="23">
        <v>4498</v>
      </c>
      <c r="D17" s="23">
        <v>4900</v>
      </c>
      <c r="E17" s="23">
        <v>4336</v>
      </c>
      <c r="F17" s="23">
        <v>3274</v>
      </c>
      <c r="G17" s="546">
        <v>2611.87</v>
      </c>
      <c r="H17" s="23">
        <v>1467.63</v>
      </c>
      <c r="I17" s="23">
        <v>2763.0199999999995</v>
      </c>
      <c r="J17" s="23">
        <v>2565.37</v>
      </c>
      <c r="K17" s="23">
        <v>2294.2999999999997</v>
      </c>
      <c r="L17" s="23">
        <v>2651.76</v>
      </c>
      <c r="M17" s="23">
        <v>1591.21</v>
      </c>
      <c r="N17" s="25">
        <f>SUM(B17:M17)</f>
        <v>35723.159999999996</v>
      </c>
      <c r="O17" s="25">
        <f>SUM(B17:M17)</f>
        <v>35723.159999999996</v>
      </c>
      <c r="P17" s="26">
        <v>197584</v>
      </c>
      <c r="Q17" s="26"/>
      <c r="R17" s="27">
        <f>+O17/P17</f>
        <v>0.18079986233703133</v>
      </c>
    </row>
    <row r="18" spans="1:18" s="204" customFormat="1" x14ac:dyDescent="0.2">
      <c r="A18" s="28" t="s">
        <v>28</v>
      </c>
      <c r="B18" s="543">
        <f t="shared" ref="B18:J18" si="2">SUM(B15:B17)</f>
        <v>45274.89</v>
      </c>
      <c r="C18" s="29">
        <f t="shared" si="2"/>
        <v>29922.62</v>
      </c>
      <c r="D18" s="29">
        <f t="shared" si="2"/>
        <v>231261.62</v>
      </c>
      <c r="E18" s="29">
        <f t="shared" si="2"/>
        <v>76124.850000000006</v>
      </c>
      <c r="F18" s="29">
        <f t="shared" si="2"/>
        <v>84613</v>
      </c>
      <c r="G18" s="548">
        <f t="shared" si="2"/>
        <v>74753.570000000007</v>
      </c>
      <c r="H18" s="29">
        <f t="shared" si="2"/>
        <v>84268.98</v>
      </c>
      <c r="I18" s="29">
        <f t="shared" si="2"/>
        <v>83119.23</v>
      </c>
      <c r="J18" s="29">
        <f t="shared" si="2"/>
        <v>127925.08000000002</v>
      </c>
      <c r="K18" s="29">
        <f t="shared" ref="K18:N18" si="3">SUM(K15:K17)</f>
        <v>90159.37</v>
      </c>
      <c r="L18" s="29">
        <f>SUM(L15:L17)</f>
        <v>2838049.0599999996</v>
      </c>
      <c r="M18" s="29">
        <f t="shared" si="3"/>
        <v>-1118874.78</v>
      </c>
      <c r="N18" s="30">
        <f t="shared" si="3"/>
        <v>2646597.4900000002</v>
      </c>
      <c r="O18" s="30">
        <f>SUM(B18:M18)</f>
        <v>2646597.4899999993</v>
      </c>
      <c r="P18" s="30">
        <f>SUM(P15:P17)</f>
        <v>4912824</v>
      </c>
      <c r="Q18" s="30">
        <f>SUM(Q15:Q17)</f>
        <v>0</v>
      </c>
      <c r="R18" s="32">
        <f>O18/P18</f>
        <v>0.5387120503400894</v>
      </c>
    </row>
    <row r="19" spans="1:18" s="204" customFormat="1" x14ac:dyDescent="0.2">
      <c r="A19" s="33"/>
      <c r="B19" s="542"/>
      <c r="C19" s="23"/>
      <c r="D19" s="23"/>
      <c r="E19" s="23"/>
      <c r="F19" s="216"/>
      <c r="G19" s="546"/>
      <c r="H19" s="216"/>
      <c r="I19" s="216"/>
      <c r="J19" s="216"/>
      <c r="K19" s="216"/>
      <c r="L19" s="216"/>
      <c r="M19" s="216"/>
      <c r="N19" s="25"/>
      <c r="O19" s="25"/>
      <c r="P19" s="26"/>
      <c r="Q19" s="26"/>
      <c r="R19" s="27"/>
    </row>
    <row r="20" spans="1:18" s="204" customFormat="1" x14ac:dyDescent="0.2">
      <c r="A20" s="33" t="s">
        <v>105</v>
      </c>
      <c r="B20" s="542"/>
      <c r="C20" s="23"/>
      <c r="D20" s="23"/>
      <c r="E20" s="23"/>
      <c r="F20" s="216"/>
      <c r="G20" s="546"/>
      <c r="H20" s="216"/>
      <c r="I20" s="216"/>
      <c r="J20" s="216"/>
      <c r="K20" s="216"/>
      <c r="L20" s="216"/>
      <c r="M20" s="216"/>
      <c r="N20" s="25"/>
      <c r="O20" s="25"/>
      <c r="P20" s="26"/>
      <c r="Q20" s="26"/>
      <c r="R20" s="27"/>
    </row>
    <row r="21" spans="1:18" s="204" customFormat="1" x14ac:dyDescent="0.2">
      <c r="A21" s="24" t="s">
        <v>86</v>
      </c>
      <c r="B21" s="542">
        <v>194777</v>
      </c>
      <c r="C21" s="23">
        <v>30255</v>
      </c>
      <c r="D21" s="23">
        <v>18830</v>
      </c>
      <c r="E21" s="23">
        <v>73994</v>
      </c>
      <c r="F21" s="23">
        <v>192608</v>
      </c>
      <c r="G21" s="546">
        <v>44277.81</v>
      </c>
      <c r="H21" s="23">
        <v>14856.09</v>
      </c>
      <c r="I21" s="23">
        <v>16619.600000000002</v>
      </c>
      <c r="J21" s="23">
        <v>17291.359999999997</v>
      </c>
      <c r="K21" s="23">
        <v>11814.090000000002</v>
      </c>
      <c r="L21" s="23">
        <v>23891.940000000002</v>
      </c>
      <c r="M21" s="23">
        <v>19940.93</v>
      </c>
      <c r="N21" s="25">
        <f>SUM(B21:M21)</f>
        <v>659155.81999999995</v>
      </c>
      <c r="O21" s="25">
        <f>SUM(B21:M21)</f>
        <v>659155.81999999995</v>
      </c>
      <c r="P21" s="25">
        <v>723000</v>
      </c>
      <c r="Q21" s="25"/>
      <c r="R21" s="27">
        <f>O21/P21</f>
        <v>0.91169546334716456</v>
      </c>
    </row>
    <row r="22" spans="1:18" s="204" customFormat="1" x14ac:dyDescent="0.2">
      <c r="A22" s="24" t="s">
        <v>106</v>
      </c>
      <c r="B22" s="542">
        <v>14928</v>
      </c>
      <c r="C22" s="23">
        <v>101996</v>
      </c>
      <c r="D22" s="23">
        <v>113816</v>
      </c>
      <c r="E22" s="23">
        <v>8605</v>
      </c>
      <c r="F22" s="23">
        <v>69585.709999999992</v>
      </c>
      <c r="G22" s="546">
        <v>140941.23000000001</v>
      </c>
      <c r="H22" s="23">
        <v>24803.690000000002</v>
      </c>
      <c r="I22" s="23">
        <v>64038.04</v>
      </c>
      <c r="J22" s="23">
        <v>156056.22</v>
      </c>
      <c r="K22" s="23">
        <v>69863.570000000007</v>
      </c>
      <c r="L22" s="23">
        <v>116048.64</v>
      </c>
      <c r="M22" s="23">
        <v>303916.03999999998</v>
      </c>
      <c r="N22" s="25">
        <f>SUM(B22:M22)</f>
        <v>1184598.1399999999</v>
      </c>
      <c r="O22" s="25">
        <f>SUM(B22:M22)</f>
        <v>1184598.1399999999</v>
      </c>
      <c r="P22" s="25">
        <v>1430376</v>
      </c>
      <c r="Q22" s="25"/>
      <c r="R22" s="27">
        <f>O22/P22</f>
        <v>0.82817255043429128</v>
      </c>
    </row>
    <row r="23" spans="1:18" s="204" customFormat="1" ht="14.25" x14ac:dyDescent="0.2">
      <c r="A23" s="357" t="s">
        <v>413</v>
      </c>
      <c r="B23" s="542">
        <v>21130</v>
      </c>
      <c r="C23" s="23">
        <v>69388.47</v>
      </c>
      <c r="D23" s="23">
        <v>46797.1</v>
      </c>
      <c r="E23" s="23">
        <v>27450.720000000001</v>
      </c>
      <c r="F23" s="23">
        <v>56849</v>
      </c>
      <c r="G23" s="546">
        <v>54647.32</v>
      </c>
      <c r="H23" s="23">
        <v>100109.85</v>
      </c>
      <c r="I23" s="23">
        <v>-56845.71</v>
      </c>
      <c r="J23" s="23">
        <v>32492.920000000006</v>
      </c>
      <c r="K23" s="23">
        <v>30215.67</v>
      </c>
      <c r="L23" s="23">
        <v>29579.989999999998</v>
      </c>
      <c r="M23" s="23">
        <v>29480.989999999998</v>
      </c>
      <c r="N23" s="25">
        <f>SUM(B23:M23)</f>
        <v>441296.31999999989</v>
      </c>
      <c r="O23" s="25">
        <f>SUM(B23:M23)</f>
        <v>441296.31999999989</v>
      </c>
      <c r="P23" s="25">
        <v>2619809</v>
      </c>
      <c r="Q23" s="25">
        <v>-340000</v>
      </c>
      <c r="R23" s="27">
        <f>O23/P23</f>
        <v>0.16844598976490266</v>
      </c>
    </row>
    <row r="24" spans="1:18" s="204" customFormat="1" x14ac:dyDescent="0.2">
      <c r="A24" s="28" t="s">
        <v>33</v>
      </c>
      <c r="B24" s="543">
        <f t="shared" ref="B24:J24" si="4">SUM(B21:B23)</f>
        <v>230835</v>
      </c>
      <c r="C24" s="29">
        <f t="shared" si="4"/>
        <v>201639.47</v>
      </c>
      <c r="D24" s="29">
        <f t="shared" si="4"/>
        <v>179443.1</v>
      </c>
      <c r="E24" s="29">
        <f>SUM(E21:E23)</f>
        <v>110049.72</v>
      </c>
      <c r="F24" s="219">
        <f t="shared" si="4"/>
        <v>319042.70999999996</v>
      </c>
      <c r="G24" s="548">
        <f t="shared" si="4"/>
        <v>239866.36000000002</v>
      </c>
      <c r="H24" s="219">
        <f t="shared" si="4"/>
        <v>139769.63</v>
      </c>
      <c r="I24" s="219">
        <f t="shared" si="4"/>
        <v>23811.93</v>
      </c>
      <c r="J24" s="219">
        <f t="shared" si="4"/>
        <v>205840.5</v>
      </c>
      <c r="K24" s="219">
        <f t="shared" ref="K24:Q24" si="5">SUM(K21:K23)</f>
        <v>111893.33</v>
      </c>
      <c r="L24" s="219">
        <f t="shared" si="5"/>
        <v>169520.57</v>
      </c>
      <c r="M24" s="219">
        <f t="shared" si="5"/>
        <v>353337.95999999996</v>
      </c>
      <c r="N24" s="30">
        <f t="shared" si="5"/>
        <v>2285050.2799999998</v>
      </c>
      <c r="O24" s="30">
        <f t="shared" si="5"/>
        <v>2285050.2799999998</v>
      </c>
      <c r="P24" s="30">
        <f t="shared" si="5"/>
        <v>4773185</v>
      </c>
      <c r="Q24" s="30">
        <f t="shared" si="5"/>
        <v>-340000</v>
      </c>
      <c r="R24" s="32">
        <f>O24/P24</f>
        <v>0.4787265274654135</v>
      </c>
    </row>
    <row r="25" spans="1:18" s="204" customFormat="1" x14ac:dyDescent="0.2">
      <c r="A25" s="24"/>
      <c r="B25" s="542"/>
      <c r="C25" s="23"/>
      <c r="D25" s="23"/>
      <c r="E25" s="23"/>
      <c r="F25" s="216"/>
      <c r="G25" s="546"/>
      <c r="H25" s="216"/>
      <c r="I25" s="216"/>
      <c r="J25" s="216"/>
      <c r="K25" s="216"/>
      <c r="L25" s="216"/>
      <c r="M25" s="216"/>
      <c r="N25" s="25"/>
      <c r="O25" s="25"/>
      <c r="P25" s="25"/>
      <c r="Q25" s="25"/>
      <c r="R25" s="27"/>
    </row>
    <row r="26" spans="1:18" s="204" customFormat="1" x14ac:dyDescent="0.2">
      <c r="A26" s="33" t="s">
        <v>107</v>
      </c>
      <c r="B26" s="542"/>
      <c r="C26" s="23"/>
      <c r="D26" s="23"/>
      <c r="E26" s="23"/>
      <c r="F26" s="216"/>
      <c r="G26" s="546"/>
      <c r="H26" s="216"/>
      <c r="I26" s="216"/>
      <c r="J26" s="216"/>
      <c r="K26" s="216"/>
      <c r="L26" s="216"/>
      <c r="M26" s="216"/>
      <c r="N26" s="25"/>
      <c r="O26" s="25"/>
      <c r="P26" s="25"/>
      <c r="Q26" s="25"/>
      <c r="R26" s="27"/>
    </row>
    <row r="27" spans="1:18" s="204" customFormat="1" x14ac:dyDescent="0.2">
      <c r="A27" s="24" t="s">
        <v>213</v>
      </c>
      <c r="B27" s="542">
        <v>0</v>
      </c>
      <c r="C27" s="23">
        <v>0</v>
      </c>
      <c r="D27" s="23">
        <v>0</v>
      </c>
      <c r="E27" s="23">
        <v>316</v>
      </c>
      <c r="F27" s="23">
        <v>473</v>
      </c>
      <c r="G27" s="546">
        <v>365.71000000000004</v>
      </c>
      <c r="H27" s="23">
        <v>395.4</v>
      </c>
      <c r="I27" s="23">
        <v>447.99</v>
      </c>
      <c r="J27" s="23">
        <v>381.94</v>
      </c>
      <c r="K27" s="23">
        <v>386.29</v>
      </c>
      <c r="L27" s="23">
        <v>352.06</v>
      </c>
      <c r="M27" s="23">
        <v>381.93999999999994</v>
      </c>
      <c r="N27" s="25">
        <f>SUM(B27:M27)</f>
        <v>3500.33</v>
      </c>
      <c r="O27" s="25">
        <f>SUM(B27:M27)</f>
        <v>3500.33</v>
      </c>
      <c r="P27" s="25">
        <v>77532</v>
      </c>
      <c r="Q27" s="25"/>
      <c r="R27" s="27">
        <f>O27/P27</f>
        <v>4.5146907083526804E-2</v>
      </c>
    </row>
    <row r="28" spans="1:18" s="204" customFormat="1" ht="14.25" x14ac:dyDescent="0.2">
      <c r="A28" s="24" t="s">
        <v>412</v>
      </c>
      <c r="B28" s="542">
        <v>0</v>
      </c>
      <c r="C28" s="23">
        <v>0</v>
      </c>
      <c r="D28" s="23">
        <v>0</v>
      </c>
      <c r="E28" s="23">
        <v>0</v>
      </c>
      <c r="F28" s="23">
        <v>0</v>
      </c>
      <c r="G28" s="546">
        <v>0</v>
      </c>
      <c r="H28" s="23">
        <v>602.70000000000005</v>
      </c>
      <c r="I28" s="23">
        <v>1347.05</v>
      </c>
      <c r="J28" s="23">
        <v>341.44</v>
      </c>
      <c r="K28" s="23">
        <v>465.56</v>
      </c>
      <c r="L28" s="23">
        <v>413.81000000000006</v>
      </c>
      <c r="M28" s="23">
        <v>372.03</v>
      </c>
      <c r="N28" s="25">
        <f>SUM(B28:M28)</f>
        <v>3542.59</v>
      </c>
      <c r="O28" s="25">
        <f>SUM(B28:M28)</f>
        <v>3542.59</v>
      </c>
      <c r="P28" s="25">
        <v>340000</v>
      </c>
      <c r="Q28" s="25">
        <v>340000</v>
      </c>
      <c r="R28" s="27"/>
    </row>
    <row r="29" spans="1:18" s="204" customFormat="1" ht="14.25" x14ac:dyDescent="0.2">
      <c r="A29" s="24" t="s">
        <v>411</v>
      </c>
      <c r="B29" s="542">
        <v>0</v>
      </c>
      <c r="C29" s="23">
        <v>3555</v>
      </c>
      <c r="D29" s="23">
        <v>-600</v>
      </c>
      <c r="E29" s="23">
        <v>550</v>
      </c>
      <c r="F29" s="23">
        <v>2127</v>
      </c>
      <c r="G29" s="546">
        <v>1531.75</v>
      </c>
      <c r="H29" s="23">
        <v>1752.7</v>
      </c>
      <c r="I29" s="23">
        <v>26.690000000000005</v>
      </c>
      <c r="J29" s="23">
        <v>1510.74</v>
      </c>
      <c r="K29" s="23">
        <v>1968.25</v>
      </c>
      <c r="L29" s="23">
        <v>1718.3300000000002</v>
      </c>
      <c r="M29" s="23">
        <v>1700.5499999999997</v>
      </c>
      <c r="N29" s="25">
        <f>SUM(B29:M29)</f>
        <v>15841.01</v>
      </c>
      <c r="O29" s="25">
        <f>SUM(B29:M29)</f>
        <v>15841.01</v>
      </c>
      <c r="P29" s="25">
        <v>250000</v>
      </c>
      <c r="Q29" s="25"/>
      <c r="R29" s="27">
        <f>O29/P29</f>
        <v>6.3364039999999996E-2</v>
      </c>
    </row>
    <row r="30" spans="1:18" s="204" customFormat="1" x14ac:dyDescent="0.2">
      <c r="A30" s="24" t="s">
        <v>188</v>
      </c>
      <c r="B30" s="542">
        <v>0</v>
      </c>
      <c r="C30" s="23">
        <v>0</v>
      </c>
      <c r="D30" s="23">
        <v>0</v>
      </c>
      <c r="E30" s="23">
        <v>0</v>
      </c>
      <c r="F30" s="23">
        <v>0</v>
      </c>
      <c r="G30" s="546">
        <v>0</v>
      </c>
      <c r="H30" s="23">
        <v>0</v>
      </c>
      <c r="I30" s="23">
        <v>0</v>
      </c>
      <c r="J30" s="23">
        <v>0</v>
      </c>
      <c r="K30" s="23">
        <v>0</v>
      </c>
      <c r="L30" s="23">
        <v>0</v>
      </c>
      <c r="M30" s="23">
        <v>0</v>
      </c>
      <c r="N30" s="25">
        <f>SUM(B30:M30)</f>
        <v>0</v>
      </c>
      <c r="O30" s="25">
        <f>SUM(B30:M30)</f>
        <v>0</v>
      </c>
      <c r="P30" s="25">
        <v>696956</v>
      </c>
      <c r="Q30" s="25"/>
      <c r="R30" s="27">
        <f>O30/P30</f>
        <v>0</v>
      </c>
    </row>
    <row r="31" spans="1:18" s="204" customFormat="1" x14ac:dyDescent="0.2">
      <c r="A31" s="24" t="s">
        <v>165</v>
      </c>
      <c r="B31" s="542">
        <v>18031</v>
      </c>
      <c r="C31" s="23">
        <v>12680</v>
      </c>
      <c r="D31" s="23">
        <v>37218</v>
      </c>
      <c r="E31" s="23">
        <v>27870</v>
      </c>
      <c r="F31" s="23">
        <v>31711</v>
      </c>
      <c r="G31" s="546">
        <v>43203.47</v>
      </c>
      <c r="H31" s="23">
        <v>68001.86</v>
      </c>
      <c r="I31" s="23">
        <v>238083.22</v>
      </c>
      <c r="J31" s="23">
        <v>473098.69</v>
      </c>
      <c r="K31" s="23">
        <v>36511.53</v>
      </c>
      <c r="L31" s="23">
        <v>77244.2</v>
      </c>
      <c r="M31" s="23">
        <v>59115.97</v>
      </c>
      <c r="N31" s="25">
        <f>SUM(B31:M31)</f>
        <v>1122768.94</v>
      </c>
      <c r="O31" s="25">
        <f>SUM(B31:M31)</f>
        <v>1122768.94</v>
      </c>
      <c r="P31" s="26">
        <v>4500000</v>
      </c>
      <c r="Q31" s="26">
        <v>0</v>
      </c>
      <c r="R31" s="27">
        <f>+O31/P31</f>
        <v>0.24950420888888888</v>
      </c>
    </row>
    <row r="32" spans="1:18" s="204" customFormat="1" x14ac:dyDescent="0.2">
      <c r="A32" s="28" t="s">
        <v>34</v>
      </c>
      <c r="B32" s="543">
        <f>SUM(B27:B31)</f>
        <v>18031</v>
      </c>
      <c r="C32" s="29">
        <f t="shared" ref="C32:J32" si="6">SUM(C27:C31)</f>
        <v>16235</v>
      </c>
      <c r="D32" s="29">
        <f t="shared" si="6"/>
        <v>36618</v>
      </c>
      <c r="E32" s="29">
        <f t="shared" si="6"/>
        <v>28736</v>
      </c>
      <c r="F32" s="29">
        <f t="shared" si="6"/>
        <v>34311</v>
      </c>
      <c r="G32" s="548">
        <f t="shared" si="6"/>
        <v>45100.93</v>
      </c>
      <c r="H32" s="29">
        <f t="shared" si="6"/>
        <v>70752.66</v>
      </c>
      <c r="I32" s="29">
        <f t="shared" si="6"/>
        <v>239904.95</v>
      </c>
      <c r="J32" s="29">
        <f t="shared" si="6"/>
        <v>475332.81</v>
      </c>
      <c r="K32" s="29">
        <f t="shared" ref="K32:M32" si="7">SUM(K27:K31)</f>
        <v>39331.629999999997</v>
      </c>
      <c r="L32" s="29">
        <f t="shared" si="7"/>
        <v>79728.399999999994</v>
      </c>
      <c r="M32" s="350">
        <f t="shared" si="7"/>
        <v>61570.49</v>
      </c>
      <c r="N32" s="349">
        <f>SUM(N27:N31)</f>
        <v>1145652.8699999999</v>
      </c>
      <c r="O32" s="30">
        <f>SUM(O27:O31)</f>
        <v>1145652.8699999999</v>
      </c>
      <c r="P32" s="30">
        <f>SUM(P27:P31)</f>
        <v>5864488</v>
      </c>
      <c r="Q32" s="30">
        <f>SUM(Q27:Q31)</f>
        <v>340000</v>
      </c>
      <c r="R32" s="32">
        <f>O32/P32</f>
        <v>0.1953542866828272</v>
      </c>
    </row>
    <row r="33" spans="1:18" s="204" customFormat="1" x14ac:dyDescent="0.2">
      <c r="A33" s="24"/>
      <c r="B33" s="542"/>
      <c r="C33" s="23"/>
      <c r="D33" s="23"/>
      <c r="E33" s="23"/>
      <c r="F33" s="216"/>
      <c r="G33" s="546"/>
      <c r="H33" s="216"/>
      <c r="I33" s="216"/>
      <c r="J33" s="216"/>
      <c r="K33" s="216"/>
      <c r="L33" s="216"/>
      <c r="M33" s="216"/>
      <c r="N33" s="25"/>
      <c r="O33" s="25"/>
      <c r="P33" s="25"/>
      <c r="Q33" s="25"/>
      <c r="R33" s="27"/>
    </row>
    <row r="34" spans="1:18" s="204" customFormat="1" x14ac:dyDescent="0.2">
      <c r="A34" s="33" t="s">
        <v>108</v>
      </c>
      <c r="B34" s="542"/>
      <c r="C34" s="23"/>
      <c r="D34" s="23"/>
      <c r="E34" s="23"/>
      <c r="F34" s="216"/>
      <c r="G34" s="546"/>
      <c r="H34" s="216"/>
      <c r="I34" s="216"/>
      <c r="J34" s="216"/>
      <c r="K34" s="216"/>
      <c r="L34" s="216"/>
      <c r="M34" s="216"/>
      <c r="N34" s="25"/>
      <c r="O34" s="25"/>
      <c r="P34" s="25"/>
      <c r="Q34" s="25"/>
      <c r="R34" s="27"/>
    </row>
    <row r="35" spans="1:18" s="204" customFormat="1" ht="14.25" x14ac:dyDescent="0.2">
      <c r="A35" s="24" t="s">
        <v>390</v>
      </c>
      <c r="B35" s="542">
        <v>76891</v>
      </c>
      <c r="C35" s="23">
        <v>73460</v>
      </c>
      <c r="D35" s="23">
        <v>135209</v>
      </c>
      <c r="E35" s="23">
        <v>31661</v>
      </c>
      <c r="F35" s="23">
        <v>137466</v>
      </c>
      <c r="G35" s="546">
        <v>36933.800000000003</v>
      </c>
      <c r="H35" s="23">
        <v>40198.19</v>
      </c>
      <c r="I35" s="23">
        <v>25633.78</v>
      </c>
      <c r="J35" s="23">
        <v>23722.74</v>
      </c>
      <c r="K35" s="23">
        <v>80339.149999999994</v>
      </c>
      <c r="L35" s="23">
        <v>-58886.989999999991</v>
      </c>
      <c r="M35" s="23">
        <v>124126.95999999999</v>
      </c>
      <c r="N35" s="25">
        <f>SUM(B35:M35)</f>
        <v>726754.63</v>
      </c>
      <c r="O35" s="25">
        <f>SUM(B35:M35)</f>
        <v>726754.63</v>
      </c>
      <c r="P35" s="25">
        <v>1535265</v>
      </c>
      <c r="Q35" s="25"/>
      <c r="R35" s="34">
        <f>O35/P35</f>
        <v>0.47337406245827268</v>
      </c>
    </row>
    <row r="36" spans="1:18" s="204" customFormat="1" x14ac:dyDescent="0.2">
      <c r="A36" s="24" t="s">
        <v>185</v>
      </c>
      <c r="B36" s="542">
        <v>0</v>
      </c>
      <c r="C36" s="23">
        <v>0</v>
      </c>
      <c r="D36" s="23">
        <v>26046</v>
      </c>
      <c r="E36" s="23">
        <v>0</v>
      </c>
      <c r="F36" s="23">
        <v>0</v>
      </c>
      <c r="G36" s="546">
        <v>0</v>
      </c>
      <c r="H36" s="23">
        <v>10419.200000000001</v>
      </c>
      <c r="I36" s="23">
        <v>0</v>
      </c>
      <c r="J36" s="23">
        <v>0</v>
      </c>
      <c r="K36" s="23">
        <v>0</v>
      </c>
      <c r="L36" s="23">
        <v>0</v>
      </c>
      <c r="M36" s="23">
        <v>0</v>
      </c>
      <c r="N36" s="25">
        <f>SUM(B36:M36)</f>
        <v>36465.199999999997</v>
      </c>
      <c r="O36" s="25">
        <f>SUM(B36:M36)</f>
        <v>36465.199999999997</v>
      </c>
      <c r="P36" s="25">
        <v>200000</v>
      </c>
      <c r="Q36" s="25"/>
      <c r="R36" s="27">
        <f>O36/P36</f>
        <v>0.18232599999999999</v>
      </c>
    </row>
    <row r="37" spans="1:18" s="204" customFormat="1" x14ac:dyDescent="0.2">
      <c r="A37" s="28" t="s">
        <v>35</v>
      </c>
      <c r="B37" s="543">
        <f>SUM(B35:B36)</f>
        <v>76891</v>
      </c>
      <c r="C37" s="29">
        <f>SUM(C35:C36)</f>
        <v>73460</v>
      </c>
      <c r="D37" s="29">
        <f t="shared" ref="D37:J37" si="8">SUM(D35:D36)</f>
        <v>161255</v>
      </c>
      <c r="E37" s="29">
        <f t="shared" si="8"/>
        <v>31661</v>
      </c>
      <c r="F37" s="219">
        <f t="shared" si="8"/>
        <v>137466</v>
      </c>
      <c r="G37" s="548">
        <f t="shared" si="8"/>
        <v>36933.800000000003</v>
      </c>
      <c r="H37" s="219">
        <f t="shared" si="8"/>
        <v>50617.39</v>
      </c>
      <c r="I37" s="219">
        <f t="shared" si="8"/>
        <v>25633.78</v>
      </c>
      <c r="J37" s="219">
        <f t="shared" si="8"/>
        <v>23722.74</v>
      </c>
      <c r="K37" s="219">
        <f t="shared" ref="K37:Q37" si="9">SUM(K35:K36)</f>
        <v>80339.149999999994</v>
      </c>
      <c r="L37" s="219">
        <f t="shared" si="9"/>
        <v>-58886.989999999991</v>
      </c>
      <c r="M37" s="219">
        <f t="shared" si="9"/>
        <v>124126.95999999999</v>
      </c>
      <c r="N37" s="30">
        <f t="shared" si="9"/>
        <v>763219.83</v>
      </c>
      <c r="O37" s="30">
        <f t="shared" si="9"/>
        <v>763219.83</v>
      </c>
      <c r="P37" s="30">
        <f t="shared" si="9"/>
        <v>1735265</v>
      </c>
      <c r="Q37" s="30">
        <f t="shared" si="9"/>
        <v>0</v>
      </c>
      <c r="R37" s="32">
        <f>O37/P37</f>
        <v>0.43982897713029417</v>
      </c>
    </row>
    <row r="38" spans="1:18" s="204" customFormat="1" x14ac:dyDescent="0.2">
      <c r="A38" s="33"/>
      <c r="B38" s="542"/>
      <c r="C38" s="23"/>
      <c r="D38" s="23"/>
      <c r="E38" s="23"/>
      <c r="F38" s="216"/>
      <c r="G38" s="546"/>
      <c r="H38" s="216"/>
      <c r="I38" s="216"/>
      <c r="J38" s="216"/>
      <c r="K38" s="216"/>
      <c r="L38" s="216"/>
      <c r="M38" s="216"/>
      <c r="N38" s="25"/>
      <c r="O38" s="25"/>
      <c r="P38" s="25"/>
      <c r="Q38" s="25"/>
      <c r="R38" s="27"/>
    </row>
    <row r="39" spans="1:18" s="204" customFormat="1" x14ac:dyDescent="0.2">
      <c r="A39" s="33" t="s">
        <v>109</v>
      </c>
      <c r="B39" s="544"/>
      <c r="C39" s="23"/>
      <c r="D39" s="23"/>
      <c r="E39" s="23"/>
      <c r="F39" s="216"/>
      <c r="G39" s="546"/>
      <c r="H39" s="216"/>
      <c r="I39" s="216"/>
      <c r="J39" s="216"/>
      <c r="K39" s="216"/>
      <c r="L39" s="216"/>
      <c r="M39" s="216"/>
      <c r="N39" s="25"/>
      <c r="O39" s="25"/>
      <c r="P39" s="25"/>
      <c r="Q39" s="25"/>
      <c r="R39" s="27"/>
    </row>
    <row r="40" spans="1:18" s="204" customFormat="1" ht="14.25" x14ac:dyDescent="0.2">
      <c r="A40" s="24" t="s">
        <v>409</v>
      </c>
      <c r="B40" s="544">
        <v>-29657</v>
      </c>
      <c r="C40" s="23">
        <v>8195</v>
      </c>
      <c r="D40" s="23">
        <v>25041</v>
      </c>
      <c r="E40" s="23">
        <v>1198</v>
      </c>
      <c r="F40" s="23">
        <v>5946</v>
      </c>
      <c r="G40" s="546">
        <v>27731.52</v>
      </c>
      <c r="H40" s="23">
        <v>7509.8</v>
      </c>
      <c r="I40" s="23">
        <v>5488.0999999999995</v>
      </c>
      <c r="J40" s="23">
        <v>18050.37</v>
      </c>
      <c r="K40" s="23">
        <v>45031.710000000006</v>
      </c>
      <c r="L40" s="23">
        <v>1010764.39</v>
      </c>
      <c r="M40" s="23">
        <v>-399793.44999999984</v>
      </c>
      <c r="N40" s="25">
        <f>SUM(B40:M40)</f>
        <v>725505.44000000029</v>
      </c>
      <c r="O40" s="25">
        <f>SUM(B40:M40)</f>
        <v>725505.44000000029</v>
      </c>
      <c r="P40" s="35">
        <v>885000</v>
      </c>
      <c r="Q40" s="26">
        <v>0</v>
      </c>
      <c r="R40" s="486">
        <f>O40/P40</f>
        <v>0.81978015819209071</v>
      </c>
    </row>
    <row r="41" spans="1:18" s="204" customFormat="1" x14ac:dyDescent="0.2">
      <c r="A41" s="28" t="s">
        <v>36</v>
      </c>
      <c r="B41" s="543">
        <f t="shared" ref="B41:J41" si="10">SUM(B40:B40)</f>
        <v>-29657</v>
      </c>
      <c r="C41" s="29">
        <f t="shared" si="10"/>
        <v>8195</v>
      </c>
      <c r="D41" s="29">
        <f t="shared" si="10"/>
        <v>25041</v>
      </c>
      <c r="E41" s="29">
        <f t="shared" si="10"/>
        <v>1198</v>
      </c>
      <c r="F41" s="219">
        <f t="shared" si="10"/>
        <v>5946</v>
      </c>
      <c r="G41" s="548">
        <f t="shared" si="10"/>
        <v>27731.52</v>
      </c>
      <c r="H41" s="219">
        <f t="shared" si="10"/>
        <v>7509.8</v>
      </c>
      <c r="I41" s="219">
        <f t="shared" si="10"/>
        <v>5488.0999999999995</v>
      </c>
      <c r="J41" s="219">
        <f t="shared" si="10"/>
        <v>18050.37</v>
      </c>
      <c r="K41" s="219">
        <f t="shared" ref="K41:Q41" si="11">SUM(K40:K40)</f>
        <v>45031.710000000006</v>
      </c>
      <c r="L41" s="219">
        <f t="shared" si="11"/>
        <v>1010764.39</v>
      </c>
      <c r="M41" s="219">
        <f t="shared" si="11"/>
        <v>-399793.44999999984</v>
      </c>
      <c r="N41" s="30">
        <f t="shared" si="11"/>
        <v>725505.44000000029</v>
      </c>
      <c r="O41" s="30">
        <f>SUM(B41:M41)</f>
        <v>725505.44000000029</v>
      </c>
      <c r="P41" s="30">
        <f t="shared" si="11"/>
        <v>885000</v>
      </c>
      <c r="Q41" s="30">
        <f t="shared" si="11"/>
        <v>0</v>
      </c>
      <c r="R41" s="32">
        <f>O41/P41</f>
        <v>0.81978015819209071</v>
      </c>
    </row>
    <row r="42" spans="1:18" s="204" customFormat="1" x14ac:dyDescent="0.2">
      <c r="A42" s="33"/>
      <c r="B42" s="544"/>
      <c r="C42" s="23"/>
      <c r="D42" s="23"/>
      <c r="E42" s="23"/>
      <c r="F42" s="216"/>
      <c r="G42" s="546"/>
      <c r="H42" s="216"/>
      <c r="I42" s="216"/>
      <c r="J42" s="216"/>
      <c r="K42" s="216"/>
      <c r="L42" s="216"/>
      <c r="M42" s="216"/>
      <c r="N42" s="25"/>
      <c r="O42" s="25"/>
      <c r="P42" s="25"/>
      <c r="Q42" s="25"/>
      <c r="R42" s="27"/>
    </row>
    <row r="43" spans="1:18" s="204" customFormat="1" x14ac:dyDescent="0.2">
      <c r="A43" s="33" t="s">
        <v>110</v>
      </c>
      <c r="B43" s="544"/>
      <c r="C43" s="23"/>
      <c r="D43" s="23"/>
      <c r="E43" s="23"/>
      <c r="F43" s="216"/>
      <c r="G43" s="546"/>
      <c r="H43" s="216"/>
      <c r="I43" s="216"/>
      <c r="J43" s="216"/>
      <c r="K43" s="216"/>
      <c r="L43" s="216"/>
      <c r="M43" s="216"/>
      <c r="N43" s="25"/>
      <c r="O43" s="25"/>
      <c r="P43" s="25"/>
      <c r="Q43" s="25"/>
      <c r="R43" s="27"/>
    </row>
    <row r="44" spans="1:18" s="204" customFormat="1" x14ac:dyDescent="0.2">
      <c r="A44" s="24" t="s">
        <v>111</v>
      </c>
      <c r="B44" s="544">
        <v>41363</v>
      </c>
      <c r="C44" s="23">
        <v>68745</v>
      </c>
      <c r="D44" s="23">
        <v>60950</v>
      </c>
      <c r="E44" s="23">
        <v>55856</v>
      </c>
      <c r="F44" s="23">
        <v>79560</v>
      </c>
      <c r="G44" s="546">
        <v>67328.88</v>
      </c>
      <c r="H44" s="23">
        <v>59320.82</v>
      </c>
      <c r="I44" s="23">
        <v>62139.16</v>
      </c>
      <c r="J44" s="23">
        <v>56940.380000000005</v>
      </c>
      <c r="K44" s="23">
        <v>59547.289999999994</v>
      </c>
      <c r="L44" s="23">
        <v>60069.609999999986</v>
      </c>
      <c r="M44" s="23">
        <v>41547.440000000002</v>
      </c>
      <c r="N44" s="25">
        <f>SUM(B44:M44)</f>
        <v>713367.58000000007</v>
      </c>
      <c r="O44" s="25">
        <f>SUM(B44:M44)</f>
        <v>713367.58000000007</v>
      </c>
      <c r="P44" s="25">
        <v>838000</v>
      </c>
      <c r="Q44" s="25"/>
      <c r="R44" s="27">
        <f>O44/P44</f>
        <v>0.85127396181384252</v>
      </c>
    </row>
    <row r="45" spans="1:18" s="204" customFormat="1" x14ac:dyDescent="0.2">
      <c r="A45" s="24" t="s">
        <v>112</v>
      </c>
      <c r="B45" s="544">
        <v>7846</v>
      </c>
      <c r="C45" s="23">
        <v>76084</v>
      </c>
      <c r="D45" s="23">
        <v>216684</v>
      </c>
      <c r="E45" s="23">
        <v>13343</v>
      </c>
      <c r="F45" s="23">
        <v>25601</v>
      </c>
      <c r="G45" s="546">
        <v>284132.79000000004</v>
      </c>
      <c r="H45" s="23">
        <v>18639.519999999997</v>
      </c>
      <c r="I45" s="23">
        <v>146526.94</v>
      </c>
      <c r="J45" s="23">
        <f>190454.49+24974</f>
        <v>215428.49</v>
      </c>
      <c r="K45" s="23">
        <v>44863.320000000065</v>
      </c>
      <c r="L45" s="23">
        <v>138305</v>
      </c>
      <c r="M45" s="23">
        <v>269340.49</v>
      </c>
      <c r="N45" s="25">
        <f>SUM(B45:M45)</f>
        <v>1456794.55</v>
      </c>
      <c r="O45" s="25">
        <f>SUM(B45:M45)</f>
        <v>1456794.55</v>
      </c>
      <c r="P45" s="25">
        <v>2306766</v>
      </c>
      <c r="Q45" s="25"/>
      <c r="R45" s="27">
        <f>O45/P45</f>
        <v>0.63153113493089463</v>
      </c>
    </row>
    <row r="46" spans="1:18" s="204" customFormat="1" x14ac:dyDescent="0.2">
      <c r="A46" s="28" t="s">
        <v>37</v>
      </c>
      <c r="B46" s="543">
        <f t="shared" ref="B46:J46" si="12">SUM(B44:B45)</f>
        <v>49209</v>
      </c>
      <c r="C46" s="29">
        <f t="shared" si="12"/>
        <v>144829</v>
      </c>
      <c r="D46" s="29">
        <f t="shared" si="12"/>
        <v>277634</v>
      </c>
      <c r="E46" s="29">
        <f t="shared" si="12"/>
        <v>69199</v>
      </c>
      <c r="F46" s="219">
        <f t="shared" si="12"/>
        <v>105161</v>
      </c>
      <c r="G46" s="548">
        <f t="shared" si="12"/>
        <v>351461.67000000004</v>
      </c>
      <c r="H46" s="219">
        <f t="shared" si="12"/>
        <v>77960.34</v>
      </c>
      <c r="I46" s="219">
        <f t="shared" si="12"/>
        <v>208666.1</v>
      </c>
      <c r="J46" s="219">
        <f t="shared" si="12"/>
        <v>272368.87</v>
      </c>
      <c r="K46" s="219">
        <f t="shared" ref="K46:Q46" si="13">SUM(K44:K45)</f>
        <v>104410.61000000006</v>
      </c>
      <c r="L46" s="219">
        <f t="shared" si="13"/>
        <v>198374.61</v>
      </c>
      <c r="M46" s="219">
        <f t="shared" si="13"/>
        <v>310887.93</v>
      </c>
      <c r="N46" s="30">
        <f t="shared" si="13"/>
        <v>2170162.13</v>
      </c>
      <c r="O46" s="30">
        <f t="shared" si="13"/>
        <v>2170162.13</v>
      </c>
      <c r="P46" s="30">
        <f t="shared" si="13"/>
        <v>3144766</v>
      </c>
      <c r="Q46" s="30">
        <f t="shared" si="13"/>
        <v>0</v>
      </c>
      <c r="R46" s="32">
        <f>O46/P46</f>
        <v>0.69008699852389654</v>
      </c>
    </row>
    <row r="47" spans="1:18" s="204" customFormat="1" x14ac:dyDescent="0.2">
      <c r="A47" s="24"/>
      <c r="B47" s="544"/>
      <c r="C47" s="23"/>
      <c r="D47" s="23"/>
      <c r="E47" s="23"/>
      <c r="F47" s="216"/>
      <c r="G47" s="546"/>
      <c r="H47" s="216"/>
      <c r="I47" s="216"/>
      <c r="J47" s="216"/>
      <c r="K47" s="216"/>
      <c r="L47" s="216"/>
      <c r="M47" s="216"/>
      <c r="N47" s="25"/>
      <c r="O47" s="25"/>
      <c r="P47" s="25"/>
      <c r="Q47" s="25"/>
      <c r="R47" s="27"/>
    </row>
    <row r="48" spans="1:18" s="204" customFormat="1" x14ac:dyDescent="0.2">
      <c r="A48" s="33" t="s">
        <v>113</v>
      </c>
      <c r="B48" s="544"/>
      <c r="C48" s="23"/>
      <c r="D48" s="23"/>
      <c r="E48" s="23"/>
      <c r="F48" s="216"/>
      <c r="G48" s="546"/>
      <c r="H48" s="216"/>
      <c r="I48" s="216"/>
      <c r="J48" s="216"/>
      <c r="K48" s="216"/>
      <c r="L48" s="216"/>
      <c r="M48" s="216"/>
      <c r="N48" s="25"/>
      <c r="O48" s="25"/>
      <c r="P48" s="25"/>
      <c r="Q48" s="25"/>
      <c r="R48" s="27"/>
    </row>
    <row r="49" spans="1:18" s="204" customFormat="1" ht="14.25" x14ac:dyDescent="0.2">
      <c r="A49" s="24" t="s">
        <v>410</v>
      </c>
      <c r="B49" s="544">
        <v>-2442</v>
      </c>
      <c r="C49" s="23">
        <v>5206</v>
      </c>
      <c r="D49" s="23">
        <v>5567</v>
      </c>
      <c r="E49" s="23">
        <v>5192</v>
      </c>
      <c r="F49" s="23">
        <v>1477870</v>
      </c>
      <c r="G49" s="546">
        <v>-1466838.8</v>
      </c>
      <c r="H49" s="23">
        <v>4590.09</v>
      </c>
      <c r="I49" s="23">
        <v>6066.5</v>
      </c>
      <c r="J49" s="23">
        <v>4767.83</v>
      </c>
      <c r="K49" s="23">
        <v>4557.6499999999996</v>
      </c>
      <c r="L49" s="23">
        <v>5547.44</v>
      </c>
      <c r="M49" s="23">
        <v>739260</v>
      </c>
      <c r="N49" s="25">
        <f>SUM(B49:M49)</f>
        <v>789343.71</v>
      </c>
      <c r="O49" s="25">
        <f>SUM(B49:M49)</f>
        <v>789343.71</v>
      </c>
      <c r="P49" s="36">
        <v>1613298</v>
      </c>
      <c r="Q49" s="36">
        <v>0</v>
      </c>
      <c r="R49" s="27">
        <f>O49/P49</f>
        <v>0.48927334565591724</v>
      </c>
    </row>
    <row r="50" spans="1:18" s="204" customFormat="1" x14ac:dyDescent="0.2">
      <c r="A50" s="28" t="s">
        <v>38</v>
      </c>
      <c r="B50" s="543">
        <f>SUM(B49)</f>
        <v>-2442</v>
      </c>
      <c r="C50" s="29">
        <f>SUM(C49)</f>
        <v>5206</v>
      </c>
      <c r="D50" s="29">
        <f t="shared" ref="D50:J50" si="14">SUM(D49)</f>
        <v>5567</v>
      </c>
      <c r="E50" s="29">
        <f t="shared" si="14"/>
        <v>5192</v>
      </c>
      <c r="F50" s="219">
        <f t="shared" si="14"/>
        <v>1477870</v>
      </c>
      <c r="G50" s="548">
        <f t="shared" si="14"/>
        <v>-1466838.8</v>
      </c>
      <c r="H50" s="219">
        <f t="shared" si="14"/>
        <v>4590.09</v>
      </c>
      <c r="I50" s="219">
        <f t="shared" si="14"/>
        <v>6066.5</v>
      </c>
      <c r="J50" s="219">
        <f t="shared" si="14"/>
        <v>4767.83</v>
      </c>
      <c r="K50" s="219">
        <f t="shared" ref="K50:L50" si="15">SUM(K49)</f>
        <v>4557.6499999999996</v>
      </c>
      <c r="L50" s="219">
        <f t="shared" si="15"/>
        <v>5547.44</v>
      </c>
      <c r="M50" s="219">
        <f>SUM(M49)</f>
        <v>739260</v>
      </c>
      <c r="N50" s="30">
        <f>SUM(N49)</f>
        <v>789343.71</v>
      </c>
      <c r="O50" s="30">
        <f>SUM(O49)</f>
        <v>789343.71</v>
      </c>
      <c r="P50" s="30">
        <f>SUM(P49)</f>
        <v>1613298</v>
      </c>
      <c r="Q50" s="30">
        <f>SUM(Q49)</f>
        <v>0</v>
      </c>
      <c r="R50" s="31">
        <f>+O50/P50</f>
        <v>0.48927334565591724</v>
      </c>
    </row>
    <row r="51" spans="1:18" s="204" customFormat="1" x14ac:dyDescent="0.2">
      <c r="A51" s="33"/>
      <c r="B51" s="542"/>
      <c r="C51" s="23"/>
      <c r="D51" s="23"/>
      <c r="E51" s="23"/>
      <c r="F51" s="216"/>
      <c r="G51" s="546"/>
      <c r="H51" s="216"/>
      <c r="I51" s="216"/>
      <c r="J51" s="216"/>
      <c r="K51" s="216"/>
      <c r="L51" s="216"/>
      <c r="M51" s="216"/>
      <c r="N51" s="25"/>
      <c r="O51" s="25"/>
      <c r="P51" s="25"/>
      <c r="Q51" s="25"/>
      <c r="R51" s="27"/>
    </row>
    <row r="52" spans="1:18" s="204" customFormat="1" x14ac:dyDescent="0.2">
      <c r="A52" s="339"/>
      <c r="B52" s="542"/>
      <c r="C52" s="37"/>
      <c r="D52" s="37"/>
      <c r="E52" s="37"/>
      <c r="F52" s="220"/>
      <c r="G52" s="549"/>
      <c r="H52" s="220"/>
      <c r="I52" s="220"/>
      <c r="J52" s="220"/>
      <c r="K52" s="220"/>
      <c r="L52" s="220"/>
      <c r="M52" s="216"/>
      <c r="N52" s="25"/>
      <c r="O52" s="25"/>
      <c r="P52" s="25"/>
      <c r="Q52" s="25"/>
      <c r="R52" s="34"/>
    </row>
    <row r="53" spans="1:18" ht="15" customHeight="1" thickBot="1" x14ac:dyDescent="0.25">
      <c r="A53" s="340" t="s">
        <v>25</v>
      </c>
      <c r="B53" s="545">
        <f t="shared" ref="B53:J53" si="16">B12+B18+B24+B32+B37+B41+B46+B50</f>
        <v>390393.89</v>
      </c>
      <c r="C53" s="38">
        <f t="shared" si="16"/>
        <v>484494.08999999997</v>
      </c>
      <c r="D53" s="38">
        <f t="shared" si="16"/>
        <v>924367.72</v>
      </c>
      <c r="E53" s="38">
        <f t="shared" si="16"/>
        <v>325257.57</v>
      </c>
      <c r="F53" s="221">
        <f t="shared" si="16"/>
        <v>2168201.71</v>
      </c>
      <c r="G53" s="550">
        <f t="shared" si="16"/>
        <v>-666893.53</v>
      </c>
      <c r="H53" s="221">
        <f t="shared" si="16"/>
        <v>445660.71</v>
      </c>
      <c r="I53" s="221">
        <f t="shared" si="16"/>
        <v>596954.37</v>
      </c>
      <c r="J53" s="221">
        <f t="shared" si="16"/>
        <v>1131157.26</v>
      </c>
      <c r="K53" s="221">
        <f t="shared" ref="K53:O53" si="17">K12+K18+K24+K32+K37+K41+K46+K50</f>
        <v>479471.09000000008</v>
      </c>
      <c r="L53" s="221">
        <f t="shared" si="17"/>
        <v>4246739.8499999996</v>
      </c>
      <c r="M53" s="221">
        <f>M12+M18+M24+M32+M37+M41+M46+M50</f>
        <v>165622.17000000016</v>
      </c>
      <c r="N53" s="39">
        <f t="shared" si="17"/>
        <v>10691426.900000002</v>
      </c>
      <c r="O53" s="39">
        <f t="shared" si="17"/>
        <v>10691426.899999999</v>
      </c>
      <c r="P53" s="39">
        <f>P50+P46+P41+P37+P32+P24+P18+P12</f>
        <v>23871696</v>
      </c>
      <c r="Q53" s="39">
        <f>Q50+Q46+Q41+Q37+Q32+Q24+Q18+Q12</f>
        <v>0</v>
      </c>
      <c r="R53" s="40">
        <f>O53/P53</f>
        <v>0.44787043618517924</v>
      </c>
    </row>
    <row r="54" spans="1:18" ht="15" customHeight="1" thickTop="1" x14ac:dyDescent="0.2">
      <c r="A54" s="346"/>
      <c r="B54" s="540"/>
      <c r="C54" s="216"/>
      <c r="D54" s="216"/>
      <c r="E54" s="216"/>
      <c r="F54" s="216"/>
      <c r="G54" s="547"/>
      <c r="H54" s="216"/>
      <c r="I54" s="216"/>
      <c r="J54" s="216"/>
      <c r="K54" s="216"/>
      <c r="L54" s="216"/>
      <c r="M54" s="216"/>
      <c r="N54" s="216"/>
      <c r="O54" s="216"/>
      <c r="P54" s="216"/>
      <c r="Q54" s="216"/>
      <c r="R54" s="223"/>
    </row>
    <row r="55" spans="1:18" ht="10.5" customHeight="1" thickBot="1" x14ac:dyDescent="0.25">
      <c r="A55" s="347"/>
      <c r="B55" s="341"/>
      <c r="C55" s="224"/>
      <c r="D55" s="224"/>
      <c r="E55" s="224"/>
      <c r="F55" s="224"/>
      <c r="G55" s="224"/>
      <c r="H55" s="224"/>
      <c r="I55" s="224"/>
      <c r="J55" s="224"/>
      <c r="K55" s="224"/>
      <c r="L55" s="224"/>
      <c r="M55" s="224"/>
      <c r="N55" s="224"/>
      <c r="O55" s="224"/>
      <c r="P55" s="225"/>
      <c r="Q55" s="225"/>
      <c r="R55" s="226"/>
    </row>
    <row r="56" spans="1:18" x14ac:dyDescent="0.2">
      <c r="A56" s="336"/>
      <c r="G56" s="470"/>
    </row>
    <row r="57" spans="1:18" ht="15" x14ac:dyDescent="0.25">
      <c r="A57" s="582" t="s">
        <v>24</v>
      </c>
      <c r="B57" s="336"/>
    </row>
    <row r="58" spans="1:18" s="336" customFormat="1" ht="17.25" x14ac:dyDescent="0.25">
      <c r="A58" s="648" t="s">
        <v>386</v>
      </c>
      <c r="N58" s="498"/>
      <c r="O58" s="498"/>
    </row>
    <row r="59" spans="1:18" s="204" customFormat="1" ht="17.25" x14ac:dyDescent="0.25">
      <c r="A59" s="649" t="s">
        <v>387</v>
      </c>
      <c r="D59" s="229"/>
    </row>
    <row r="60" spans="1:18" ht="17.25" x14ac:dyDescent="0.25">
      <c r="A60" s="649" t="s">
        <v>388</v>
      </c>
      <c r="B60" s="204"/>
      <c r="C60" s="204"/>
      <c r="D60" s="204"/>
      <c r="E60" s="204"/>
      <c r="F60" s="204"/>
      <c r="G60" s="204"/>
      <c r="H60" s="204"/>
      <c r="I60" s="204"/>
      <c r="J60" s="204"/>
      <c r="M60" s="230"/>
    </row>
    <row r="61" spans="1:18" ht="17.25" x14ac:dyDescent="0.25">
      <c r="A61" s="649" t="s">
        <v>389</v>
      </c>
      <c r="B61" s="204"/>
      <c r="C61" s="204"/>
      <c r="D61" s="204"/>
      <c r="E61" s="204"/>
      <c r="F61" s="204"/>
      <c r="G61" s="204"/>
      <c r="H61" s="204"/>
      <c r="I61" s="204"/>
      <c r="J61" s="204"/>
      <c r="M61" s="230"/>
    </row>
    <row r="62" spans="1:18" ht="17.25" x14ac:dyDescent="0.25">
      <c r="A62" s="649" t="s">
        <v>398</v>
      </c>
      <c r="B62" s="204"/>
      <c r="C62" s="204"/>
      <c r="D62" s="204"/>
      <c r="E62" s="204"/>
      <c r="F62" s="204"/>
      <c r="G62" s="204"/>
      <c r="H62" s="204"/>
      <c r="I62" s="204"/>
      <c r="J62" s="204"/>
      <c r="M62" s="230"/>
    </row>
    <row r="63" spans="1:18" ht="16.5" x14ac:dyDescent="0.2">
      <c r="A63" s="642" t="s">
        <v>402</v>
      </c>
      <c r="B63" s="364"/>
      <c r="C63" s="364"/>
      <c r="D63" s="364"/>
      <c r="E63" s="364"/>
      <c r="F63" s="364"/>
      <c r="G63" s="364"/>
      <c r="H63" s="364"/>
      <c r="I63" s="364"/>
      <c r="J63" s="641"/>
      <c r="K63" s="364"/>
      <c r="L63" s="364"/>
      <c r="M63" s="364"/>
      <c r="N63" s="364"/>
      <c r="O63" s="364"/>
      <c r="P63" s="364"/>
    </row>
    <row r="64" spans="1:18" ht="16.5" x14ac:dyDescent="0.2">
      <c r="A64" s="642" t="s">
        <v>415</v>
      </c>
      <c r="B64" s="336"/>
      <c r="C64" s="336"/>
      <c r="D64" s="336"/>
      <c r="E64" s="336"/>
      <c r="F64" s="336"/>
      <c r="G64" s="336"/>
      <c r="H64" s="204"/>
      <c r="I64" s="204"/>
      <c r="J64" s="204"/>
      <c r="M64" s="230"/>
    </row>
    <row r="65" spans="1:17" ht="15" x14ac:dyDescent="0.2">
      <c r="A65" s="426" t="s">
        <v>239</v>
      </c>
      <c r="B65" s="204"/>
      <c r="C65" s="204"/>
      <c r="D65" s="547"/>
      <c r="E65" s="232"/>
      <c r="F65" s="230"/>
    </row>
    <row r="66" spans="1:17" x14ac:dyDescent="0.2">
      <c r="D66" s="231"/>
      <c r="E66" s="232"/>
      <c r="F66" s="230"/>
    </row>
    <row r="67" spans="1:17" x14ac:dyDescent="0.2">
      <c r="B67" s="634"/>
      <c r="D67" s="231"/>
      <c r="E67" s="232"/>
      <c r="F67" s="230"/>
    </row>
    <row r="68" spans="1:17" ht="15.75" x14ac:dyDescent="0.2">
      <c r="B68" s="637"/>
      <c r="C68" s="336"/>
      <c r="D68" s="638"/>
      <c r="E68" s="639"/>
      <c r="F68" s="230"/>
    </row>
    <row r="69" spans="1:17" x14ac:dyDescent="0.2">
      <c r="B69" s="635"/>
      <c r="D69" s="233"/>
      <c r="E69" s="234"/>
    </row>
    <row r="70" spans="1:17" x14ac:dyDescent="0.2">
      <c r="B70" s="636"/>
      <c r="D70" s="235"/>
      <c r="E70" s="232"/>
      <c r="F70" s="230"/>
    </row>
    <row r="71" spans="1:17" x14ac:dyDescent="0.2">
      <c r="D71" s="235"/>
      <c r="E71" s="232"/>
      <c r="F71" s="230"/>
      <c r="P71" s="222"/>
      <c r="Q71" s="222"/>
    </row>
    <row r="72" spans="1:17" x14ac:dyDescent="0.2">
      <c r="D72" s="235"/>
      <c r="E72" s="232"/>
      <c r="F72" s="230"/>
      <c r="P72" s="222"/>
      <c r="Q72" s="222"/>
    </row>
    <row r="73" spans="1:17" x14ac:dyDescent="0.2">
      <c r="D73" s="235"/>
      <c r="E73" s="232"/>
      <c r="F73" s="230"/>
      <c r="P73" s="222"/>
      <c r="Q73" s="222"/>
    </row>
    <row r="74" spans="1:17" x14ac:dyDescent="0.2">
      <c r="D74" s="235"/>
      <c r="E74" s="232"/>
      <c r="F74" s="230"/>
      <c r="P74" s="222"/>
      <c r="Q74" s="222"/>
    </row>
    <row r="75" spans="1:17" x14ac:dyDescent="0.2">
      <c r="D75" s="233"/>
      <c r="E75" s="236"/>
      <c r="F75" s="230"/>
      <c r="P75" s="222"/>
      <c r="Q75" s="222"/>
    </row>
  </sheetData>
  <printOptions horizontalCentered="1"/>
  <pageMargins left="0" right="0" top="0.55000000000000004" bottom="0.17" header="0.3" footer="0.15"/>
  <pageSetup paperSize="17" scale="75" orientation="landscape" cellComments="atEnd" r:id="rId1"/>
  <headerFooter alignWithMargins="0">
    <oddHeader xml:space="preserve">&amp;C&amp;"Arial,Bold"
</oddHeader>
    <oddFooter>&amp;Rpage 5 of 12
&amp;A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5"/>
  <sheetViews>
    <sheetView workbookViewId="0">
      <selection activeCell="C29" sqref="C29"/>
    </sheetView>
  </sheetViews>
  <sheetFormatPr defaultColWidth="9.140625" defaultRowHeight="12.75" x14ac:dyDescent="0.2"/>
  <cols>
    <col min="1" max="1" width="60" style="222" customWidth="1"/>
    <col min="2" max="2" width="13" style="222" customWidth="1"/>
    <col min="3" max="3" width="11.42578125" style="222" customWidth="1"/>
    <col min="4" max="4" width="15.5703125" style="222" customWidth="1"/>
    <col min="5" max="5" width="12" style="222" customWidth="1"/>
    <col min="6" max="6" width="10.7109375" style="222" customWidth="1"/>
    <col min="7" max="7" width="11" style="222" customWidth="1"/>
    <col min="8" max="9" width="11.7109375" style="222" bestFit="1" customWidth="1"/>
    <col min="10" max="10" width="12" style="222" customWidth="1"/>
    <col min="11" max="11" width="10.7109375" style="222" customWidth="1"/>
    <col min="12" max="12" width="11.85546875" style="222" customWidth="1"/>
    <col min="13" max="13" width="11.7109375" style="222" customWidth="1"/>
    <col min="14" max="14" width="16" style="222" customWidth="1"/>
    <col min="15" max="16384" width="9.140625" style="222"/>
  </cols>
  <sheetData>
    <row r="2" spans="1:14" s="204" customFormat="1" x14ac:dyDescent="0.2">
      <c r="A2" s="203"/>
      <c r="G2" s="255" t="s">
        <v>211</v>
      </c>
    </row>
    <row r="3" spans="1:14" s="204" customFormat="1" x14ac:dyDescent="0.2">
      <c r="A3" s="203"/>
      <c r="D3" s="227"/>
      <c r="G3" s="403" t="s">
        <v>222</v>
      </c>
    </row>
    <row r="4" spans="1:14" s="204" customFormat="1" x14ac:dyDescent="0.2">
      <c r="A4" s="203"/>
      <c r="F4" s="336"/>
      <c r="G4" s="406" t="str">
        <f>'Program MW '!H3</f>
        <v>December 2017</v>
      </c>
      <c r="H4" s="336"/>
      <c r="I4" s="336"/>
    </row>
    <row r="5" spans="1:14" s="204" customFormat="1" x14ac:dyDescent="0.2">
      <c r="A5" s="203"/>
      <c r="B5" s="336"/>
      <c r="C5" s="336"/>
      <c r="D5" s="336"/>
    </row>
    <row r="6" spans="1:14" s="204" customFormat="1" ht="13.5" thickBot="1" x14ac:dyDescent="0.25"/>
    <row r="7" spans="1:14" s="204" customFormat="1" x14ac:dyDescent="0.2">
      <c r="A7" s="205"/>
      <c r="B7" s="206"/>
      <c r="C7" s="206"/>
      <c r="D7" s="206"/>
      <c r="E7" s="206"/>
      <c r="F7" s="206"/>
      <c r="G7" s="206"/>
      <c r="H7" s="206"/>
      <c r="I7" s="206"/>
      <c r="J7" s="206"/>
      <c r="K7" s="206"/>
      <c r="L7" s="206"/>
      <c r="M7" s="207"/>
      <c r="N7" s="208"/>
    </row>
    <row r="8" spans="1:14" s="204" customFormat="1" ht="7.5" customHeight="1" x14ac:dyDescent="0.2">
      <c r="A8" s="209"/>
      <c r="B8" s="210"/>
      <c r="C8" s="210"/>
      <c r="D8" s="210"/>
      <c r="E8" s="210"/>
      <c r="F8" s="210"/>
      <c r="G8" s="210"/>
      <c r="H8" s="210"/>
      <c r="I8" s="210"/>
      <c r="J8" s="210"/>
      <c r="K8" s="210"/>
      <c r="L8" s="210"/>
      <c r="M8" s="211"/>
      <c r="N8" s="212"/>
    </row>
    <row r="9" spans="1:14" s="204" customFormat="1" ht="57" customHeight="1" x14ac:dyDescent="0.2">
      <c r="A9" s="213" t="s">
        <v>18</v>
      </c>
      <c r="B9" s="215" t="s">
        <v>0</v>
      </c>
      <c r="C9" s="215" t="s">
        <v>1</v>
      </c>
      <c r="D9" s="215" t="s">
        <v>2</v>
      </c>
      <c r="E9" s="215" t="s">
        <v>3</v>
      </c>
      <c r="F9" s="215" t="s">
        <v>4</v>
      </c>
      <c r="G9" s="215" t="s">
        <v>5</v>
      </c>
      <c r="H9" s="215" t="s">
        <v>6</v>
      </c>
      <c r="I9" s="250" t="s">
        <v>41</v>
      </c>
      <c r="J9" s="250" t="s">
        <v>8</v>
      </c>
      <c r="K9" s="215" t="s">
        <v>9</v>
      </c>
      <c r="L9" s="215" t="s">
        <v>10</v>
      </c>
      <c r="M9" s="215" t="s">
        <v>11</v>
      </c>
      <c r="N9" s="214" t="s">
        <v>183</v>
      </c>
    </row>
    <row r="10" spans="1:14" s="204" customFormat="1" ht="15" customHeight="1" x14ac:dyDescent="0.2">
      <c r="A10" s="24" t="s">
        <v>318</v>
      </c>
      <c r="B10" s="499">
        <v>3262</v>
      </c>
      <c r="C10" s="499">
        <v>-1226</v>
      </c>
      <c r="D10" s="499">
        <v>-158</v>
      </c>
      <c r="E10" s="499">
        <v>-295</v>
      </c>
      <c r="F10" s="499">
        <v>0</v>
      </c>
      <c r="G10" s="499">
        <v>0</v>
      </c>
      <c r="H10" s="499">
        <v>0</v>
      </c>
      <c r="I10" s="499">
        <v>-133.69</v>
      </c>
      <c r="J10" s="499">
        <v>0</v>
      </c>
      <c r="K10" s="499">
        <v>0</v>
      </c>
      <c r="L10" s="499">
        <v>0</v>
      </c>
      <c r="M10" s="485">
        <v>0</v>
      </c>
      <c r="N10" s="504">
        <f>SUM(B10:M10)</f>
        <v>1449.31</v>
      </c>
    </row>
    <row r="11" spans="1:14" s="204" customFormat="1" x14ac:dyDescent="0.2">
      <c r="A11" s="28" t="s">
        <v>28</v>
      </c>
      <c r="B11" s="500">
        <f>B10</f>
        <v>3262</v>
      </c>
      <c r="C11" s="500">
        <f t="shared" ref="C11:M11" si="0">C10</f>
        <v>-1226</v>
      </c>
      <c r="D11" s="500">
        <f t="shared" si="0"/>
        <v>-158</v>
      </c>
      <c r="E11" s="500">
        <f t="shared" si="0"/>
        <v>-295</v>
      </c>
      <c r="F11" s="500">
        <f t="shared" si="0"/>
        <v>0</v>
      </c>
      <c r="G11" s="500">
        <f t="shared" si="0"/>
        <v>0</v>
      </c>
      <c r="H11" s="500">
        <f t="shared" si="0"/>
        <v>0</v>
      </c>
      <c r="I11" s="500">
        <f t="shared" si="0"/>
        <v>-133.69</v>
      </c>
      <c r="J11" s="500">
        <f t="shared" si="0"/>
        <v>0</v>
      </c>
      <c r="K11" s="500">
        <f t="shared" si="0"/>
        <v>0</v>
      </c>
      <c r="L11" s="500">
        <f t="shared" si="0"/>
        <v>0</v>
      </c>
      <c r="M11" s="500">
        <f t="shared" si="0"/>
        <v>0</v>
      </c>
      <c r="N11" s="499">
        <f>SUM(B11:M11)</f>
        <v>1449.31</v>
      </c>
    </row>
    <row r="12" spans="1:14" s="204" customFormat="1" x14ac:dyDescent="0.2">
      <c r="A12" s="33"/>
      <c r="B12" s="501"/>
      <c r="C12" s="485"/>
      <c r="D12" s="485"/>
      <c r="E12" s="485"/>
      <c r="F12" s="484"/>
      <c r="G12" s="485"/>
      <c r="H12" s="484"/>
      <c r="I12" s="484"/>
      <c r="J12" s="484"/>
      <c r="K12" s="484"/>
      <c r="L12" s="484"/>
      <c r="M12" s="484"/>
      <c r="N12" s="504"/>
    </row>
    <row r="13" spans="1:14" s="204" customFormat="1" ht="14.25" x14ac:dyDescent="0.2">
      <c r="A13" s="404" t="s">
        <v>317</v>
      </c>
      <c r="B13" s="499">
        <v>1764.02</v>
      </c>
      <c r="C13" s="499">
        <v>-1168.8800000000001</v>
      </c>
      <c r="D13" s="499">
        <v>19313</v>
      </c>
      <c r="E13" s="499">
        <v>2896</v>
      </c>
      <c r="F13" s="499">
        <v>0</v>
      </c>
      <c r="G13" s="499">
        <v>0</v>
      </c>
      <c r="H13" s="499">
        <v>0</v>
      </c>
      <c r="I13" s="499">
        <v>0</v>
      </c>
      <c r="J13" s="499">
        <v>0</v>
      </c>
      <c r="K13" s="499">
        <v>0</v>
      </c>
      <c r="L13" s="499">
        <v>0</v>
      </c>
      <c r="M13" s="499">
        <v>0</v>
      </c>
      <c r="N13" s="499">
        <f>SUM(B13:M13)</f>
        <v>22804.14</v>
      </c>
    </row>
    <row r="14" spans="1:14" s="204" customFormat="1" x14ac:dyDescent="0.2">
      <c r="A14" s="74" t="s">
        <v>34</v>
      </c>
      <c r="B14" s="499">
        <f>B13</f>
        <v>1764.02</v>
      </c>
      <c r="C14" s="499">
        <f>C13</f>
        <v>-1168.8800000000001</v>
      </c>
      <c r="D14" s="499">
        <f t="shared" ref="D14:M14" si="1">D13</f>
        <v>19313</v>
      </c>
      <c r="E14" s="499">
        <f t="shared" si="1"/>
        <v>2896</v>
      </c>
      <c r="F14" s="499">
        <f t="shared" si="1"/>
        <v>0</v>
      </c>
      <c r="G14" s="499">
        <f t="shared" si="1"/>
        <v>0</v>
      </c>
      <c r="H14" s="499">
        <f t="shared" si="1"/>
        <v>0</v>
      </c>
      <c r="I14" s="499">
        <f t="shared" si="1"/>
        <v>0</v>
      </c>
      <c r="J14" s="499">
        <f t="shared" si="1"/>
        <v>0</v>
      </c>
      <c r="K14" s="499">
        <f t="shared" si="1"/>
        <v>0</v>
      </c>
      <c r="L14" s="499">
        <f t="shared" si="1"/>
        <v>0</v>
      </c>
      <c r="M14" s="499">
        <f t="shared" si="1"/>
        <v>0</v>
      </c>
      <c r="N14" s="499">
        <f>N13</f>
        <v>22804.14</v>
      </c>
    </row>
    <row r="15" spans="1:14" x14ac:dyDescent="0.2">
      <c r="A15" s="405"/>
      <c r="B15" s="502"/>
      <c r="C15" s="502"/>
      <c r="D15" s="502"/>
      <c r="E15" s="502"/>
      <c r="F15" s="502"/>
      <c r="G15" s="502"/>
      <c r="H15" s="502"/>
      <c r="I15" s="502"/>
      <c r="J15" s="502"/>
      <c r="K15" s="502"/>
      <c r="L15" s="502"/>
      <c r="M15" s="502"/>
      <c r="N15" s="505"/>
    </row>
    <row r="16" spans="1:14" ht="15" customHeight="1" thickBot="1" x14ac:dyDescent="0.25">
      <c r="A16" s="340" t="s">
        <v>25</v>
      </c>
      <c r="B16" s="503">
        <f>B14+B11</f>
        <v>5026.0200000000004</v>
      </c>
      <c r="C16" s="503">
        <f t="shared" ref="C16:M16" si="2">C14+C11</f>
        <v>-2394.88</v>
      </c>
      <c r="D16" s="503">
        <f t="shared" si="2"/>
        <v>19155</v>
      </c>
      <c r="E16" s="503">
        <f t="shared" si="2"/>
        <v>2601</v>
      </c>
      <c r="F16" s="503">
        <f t="shared" si="2"/>
        <v>0</v>
      </c>
      <c r="G16" s="503">
        <f t="shared" si="2"/>
        <v>0</v>
      </c>
      <c r="H16" s="503">
        <f t="shared" si="2"/>
        <v>0</v>
      </c>
      <c r="I16" s="503">
        <f t="shared" si="2"/>
        <v>-133.69</v>
      </c>
      <c r="J16" s="503">
        <f t="shared" si="2"/>
        <v>0</v>
      </c>
      <c r="K16" s="503">
        <f t="shared" si="2"/>
        <v>0</v>
      </c>
      <c r="L16" s="503">
        <f t="shared" si="2"/>
        <v>0</v>
      </c>
      <c r="M16" s="503">
        <f t="shared" si="2"/>
        <v>0</v>
      </c>
      <c r="N16" s="506">
        <f>N11+N14</f>
        <v>24253.45</v>
      </c>
    </row>
    <row r="17" spans="1:14" ht="10.5" customHeight="1" thickTop="1" thickBot="1" x14ac:dyDescent="0.25">
      <c r="A17" s="347"/>
      <c r="B17" s="341"/>
      <c r="C17" s="224"/>
      <c r="D17" s="224"/>
      <c r="E17" s="224"/>
      <c r="F17" s="224"/>
      <c r="G17" s="224"/>
      <c r="H17" s="224"/>
      <c r="I17" s="224"/>
      <c r="J17" s="224"/>
      <c r="K17" s="224"/>
      <c r="L17" s="224"/>
      <c r="M17" s="224"/>
      <c r="N17" s="402"/>
    </row>
    <row r="19" spans="1:14" x14ac:dyDescent="0.2">
      <c r="A19" s="345" t="s">
        <v>24</v>
      </c>
    </row>
    <row r="20" spans="1:14" s="204" customFormat="1" ht="14.25" x14ac:dyDescent="0.2">
      <c r="A20" s="407" t="s">
        <v>316</v>
      </c>
      <c r="N20" s="227"/>
    </row>
    <row r="21" spans="1:14" s="204" customFormat="1" ht="14.25" x14ac:dyDescent="0.2">
      <c r="A21" s="407"/>
      <c r="N21" s="227"/>
    </row>
    <row r="22" spans="1:14" s="204" customFormat="1" x14ac:dyDescent="0.2">
      <c r="A22" s="427" t="s">
        <v>239</v>
      </c>
      <c r="N22" s="227"/>
    </row>
    <row r="23" spans="1:14" s="204" customFormat="1" ht="16.5" x14ac:dyDescent="0.2">
      <c r="A23" s="251"/>
      <c r="D23" s="229"/>
    </row>
    <row r="24" spans="1:14" x14ac:dyDescent="0.2">
      <c r="A24" s="228"/>
      <c r="B24" s="204"/>
      <c r="C24" s="204"/>
      <c r="D24" s="204"/>
      <c r="E24" s="204"/>
      <c r="F24" s="204"/>
      <c r="G24" s="204"/>
      <c r="H24" s="204"/>
      <c r="I24" s="204"/>
      <c r="J24" s="204"/>
      <c r="M24" s="230"/>
    </row>
    <row r="25" spans="1:14" x14ac:dyDescent="0.2">
      <c r="A25" s="228"/>
      <c r="B25" s="204"/>
      <c r="C25" s="204"/>
      <c r="D25" s="231"/>
      <c r="E25" s="232"/>
      <c r="F25" s="230"/>
    </row>
    <row r="26" spans="1:14" x14ac:dyDescent="0.2">
      <c r="D26" s="231"/>
      <c r="E26" s="232"/>
      <c r="F26" s="230"/>
    </row>
    <row r="27" spans="1:14" x14ac:dyDescent="0.2">
      <c r="D27" s="231"/>
      <c r="E27" s="232"/>
      <c r="F27" s="230"/>
    </row>
    <row r="28" spans="1:14" x14ac:dyDescent="0.2">
      <c r="D28" s="231"/>
      <c r="E28" s="232"/>
      <c r="F28" s="230"/>
    </row>
    <row r="29" spans="1:14" x14ac:dyDescent="0.2">
      <c r="D29" s="233"/>
      <c r="E29" s="234"/>
    </row>
    <row r="30" spans="1:14" x14ac:dyDescent="0.2">
      <c r="D30" s="235"/>
      <c r="E30" s="232"/>
      <c r="F30" s="230"/>
    </row>
    <row r="31" spans="1:14" x14ac:dyDescent="0.2">
      <c r="D31" s="235"/>
      <c r="E31" s="232"/>
      <c r="F31" s="230"/>
    </row>
    <row r="32" spans="1:14" x14ac:dyDescent="0.2">
      <c r="D32" s="235"/>
      <c r="E32" s="232"/>
      <c r="F32" s="230"/>
    </row>
    <row r="33" spans="4:6" x14ac:dyDescent="0.2">
      <c r="D33" s="235"/>
      <c r="E33" s="232"/>
      <c r="F33" s="230"/>
    </row>
    <row r="34" spans="4:6" x14ac:dyDescent="0.2">
      <c r="D34" s="235"/>
      <c r="E34" s="232"/>
      <c r="F34" s="230"/>
    </row>
    <row r="35" spans="4:6" x14ac:dyDescent="0.2">
      <c r="D35" s="233"/>
      <c r="E35" s="236"/>
      <c r="F35" s="230"/>
    </row>
  </sheetData>
  <printOptions horizontalCentered="1"/>
  <pageMargins left="0" right="0" top="0.55000000000000004" bottom="0.17" header="0.3" footer="0.15"/>
  <pageSetup paperSize="17" scale="98" orientation="landscape" cellComments="atEnd" r:id="rId1"/>
  <headerFooter alignWithMargins="0">
    <oddHeader xml:space="preserve">&amp;C&amp;"Arial,Bold"
</oddHeader>
    <oddFooter>&amp;Rpage 6 of 12
&amp;A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8"/>
  <sheetViews>
    <sheetView zoomScaleNormal="100" zoomScaleSheetLayoutView="100" workbookViewId="0">
      <selection activeCell="E12" sqref="A1:XFD1048576"/>
    </sheetView>
  </sheetViews>
  <sheetFormatPr defaultColWidth="9.140625" defaultRowHeight="12.75" x14ac:dyDescent="0.2"/>
  <cols>
    <col min="1" max="1" width="29.28515625" style="238" customWidth="1"/>
    <col min="2" max="2" width="15" style="238" customWidth="1"/>
    <col min="3" max="3" width="49.7109375" style="238" customWidth="1"/>
    <col min="4" max="4" width="11.140625" style="238" customWidth="1"/>
    <col min="5" max="5" width="57" style="238" customWidth="1"/>
    <col min="6" max="16384" width="9.140625" style="238"/>
  </cols>
  <sheetData>
    <row r="1" spans="1:5" x14ac:dyDescent="0.2">
      <c r="C1" s="255" t="s">
        <v>211</v>
      </c>
    </row>
    <row r="2" spans="1:5" x14ac:dyDescent="0.2">
      <c r="C2" s="255" t="s">
        <v>177</v>
      </c>
    </row>
    <row r="3" spans="1:5" x14ac:dyDescent="0.2">
      <c r="C3" s="337" t="str">
        <f>'Program MW '!H3</f>
        <v>December 2017</v>
      </c>
    </row>
    <row r="4" spans="1:5" x14ac:dyDescent="0.2">
      <c r="C4" s="335"/>
    </row>
    <row r="5" spans="1:5" x14ac:dyDescent="0.2">
      <c r="B5" s="335"/>
      <c r="D5" s="335"/>
    </row>
    <row r="6" spans="1:5" s="43" customFormat="1" x14ac:dyDescent="0.2">
      <c r="A6" s="645" t="s">
        <v>383</v>
      </c>
      <c r="B6" s="646"/>
      <c r="C6" s="42"/>
    </row>
    <row r="7" spans="1:5" s="644" customFormat="1" x14ac:dyDescent="0.2">
      <c r="A7" s="647"/>
      <c r="B7" s="647"/>
      <c r="C7" s="643"/>
    </row>
    <row r="8" spans="1:5" s="644" customFormat="1" x14ac:dyDescent="0.2">
      <c r="A8" s="645" t="s">
        <v>384</v>
      </c>
      <c r="B8" s="645"/>
      <c r="C8" s="643"/>
    </row>
    <row r="9" spans="1:5" s="43" customFormat="1" x14ac:dyDescent="0.2">
      <c r="A9" s="645" t="s">
        <v>385</v>
      </c>
      <c r="B9" s="645"/>
    </row>
    <row r="10" spans="1:5" s="647" customFormat="1" x14ac:dyDescent="0.2">
      <c r="A10" s="645"/>
      <c r="B10" s="645"/>
    </row>
    <row r="11" spans="1:5" s="43" customFormat="1" x14ac:dyDescent="0.2"/>
    <row r="12" spans="1:5" s="45" customFormat="1" x14ac:dyDescent="0.2">
      <c r="A12" s="44" t="s">
        <v>47</v>
      </c>
      <c r="B12" s="44" t="s">
        <v>45</v>
      </c>
      <c r="C12" s="44" t="s">
        <v>46</v>
      </c>
      <c r="D12" s="44" t="s">
        <v>19</v>
      </c>
      <c r="E12" s="44" t="s">
        <v>382</v>
      </c>
    </row>
    <row r="13" spans="1:5" s="45" customFormat="1" ht="25.5" x14ac:dyDescent="0.2">
      <c r="A13" s="411" t="s">
        <v>230</v>
      </c>
      <c r="B13" s="412">
        <v>-340000</v>
      </c>
      <c r="C13" s="411" t="s">
        <v>228</v>
      </c>
      <c r="D13" s="413">
        <v>42860</v>
      </c>
      <c r="E13" s="411" t="s">
        <v>233</v>
      </c>
    </row>
    <row r="14" spans="1:5" s="45" customFormat="1" ht="25.5" x14ac:dyDescent="0.2">
      <c r="A14" s="411" t="s">
        <v>231</v>
      </c>
      <c r="B14" s="412">
        <v>-50000</v>
      </c>
      <c r="C14" s="411" t="s">
        <v>236</v>
      </c>
      <c r="D14" s="413">
        <v>42860</v>
      </c>
      <c r="E14" s="411" t="s">
        <v>234</v>
      </c>
    </row>
    <row r="15" spans="1:5" s="43" customFormat="1" ht="25.5" x14ac:dyDescent="0.2">
      <c r="A15" s="411" t="s">
        <v>231</v>
      </c>
      <c r="B15" s="412">
        <v>50000</v>
      </c>
      <c r="C15" s="411" t="s">
        <v>229</v>
      </c>
      <c r="D15" s="413">
        <v>42860</v>
      </c>
      <c r="E15" s="411" t="s">
        <v>234</v>
      </c>
    </row>
    <row r="16" spans="1:5" s="43" customFormat="1" ht="25.5" x14ac:dyDescent="0.2">
      <c r="A16" s="411" t="s">
        <v>232</v>
      </c>
      <c r="B16" s="412">
        <v>340000</v>
      </c>
      <c r="C16" s="411" t="s">
        <v>229</v>
      </c>
      <c r="D16" s="413">
        <v>42860</v>
      </c>
      <c r="E16" s="411" t="s">
        <v>238</v>
      </c>
    </row>
    <row r="17" spans="1:5" x14ac:dyDescent="0.2">
      <c r="A17" s="241"/>
      <c r="B17" s="242"/>
      <c r="C17" s="239"/>
      <c r="D17" s="240"/>
      <c r="E17" s="239"/>
    </row>
    <row r="18" spans="1:5" x14ac:dyDescent="0.2">
      <c r="A18" s="243" t="s">
        <v>48</v>
      </c>
      <c r="B18" s="415">
        <f>SUM(B13:B17)</f>
        <v>0</v>
      </c>
      <c r="C18" s="241"/>
      <c r="D18" s="241"/>
      <c r="E18" s="241"/>
    </row>
    <row r="19" spans="1:5" x14ac:dyDescent="0.2">
      <c r="A19" s="241"/>
      <c r="B19" s="241"/>
      <c r="C19" s="241"/>
      <c r="D19" s="241"/>
      <c r="E19" s="241"/>
    </row>
    <row r="21" spans="1:5" ht="15" x14ac:dyDescent="0.25">
      <c r="A21" s="427" t="s">
        <v>239</v>
      </c>
      <c r="E21" s="244"/>
    </row>
    <row r="28" spans="1:5" x14ac:dyDescent="0.2">
      <c r="C28" s="237"/>
    </row>
  </sheetData>
  <phoneticPr fontId="41" type="noConversion"/>
  <printOptions horizontalCentered="1"/>
  <pageMargins left="0" right="0" top="0.55000000000000004" bottom="0.17" header="0.3" footer="0.15"/>
  <pageSetup paperSize="17" orientation="landscape" cellComments="atEnd" r:id="rId1"/>
  <headerFooter alignWithMargins="0">
    <oddHeader xml:space="preserve">&amp;C&amp;"Arial,Bold"
</oddHeader>
    <oddFooter>&amp;Rpage 7 of 12
&amp;A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67"/>
  <sheetViews>
    <sheetView zoomScaleNormal="100" workbookViewId="0">
      <pane xSplit="1" ySplit="7" topLeftCell="B35" activePane="bottomRight" state="frozen"/>
      <selection pane="topRight" activeCell="B1" sqref="B1"/>
      <selection pane="bottomLeft" activeCell="A8" sqref="A8"/>
      <selection pane="bottomRight" activeCell="A60" sqref="A60:D60"/>
    </sheetView>
  </sheetViews>
  <sheetFormatPr defaultRowHeight="12" x14ac:dyDescent="0.2"/>
  <cols>
    <col min="1" max="1" width="114.85546875" style="608" bestFit="1" customWidth="1"/>
    <col min="2" max="3" width="12.7109375" style="608" customWidth="1"/>
    <col min="4" max="4" width="15.5703125" style="608" customWidth="1"/>
    <col min="5" max="10" width="12.7109375" style="608" customWidth="1"/>
    <col min="11" max="11" width="13" style="608" customWidth="1"/>
    <col min="12" max="12" width="12.7109375" style="585" customWidth="1"/>
    <col min="13" max="13" width="12.7109375" style="608" customWidth="1"/>
    <col min="14" max="14" width="11.85546875" style="587" customWidth="1"/>
    <col min="15" max="15" width="13.28515625" style="587" hidden="1" customWidth="1"/>
    <col min="16" max="16" width="11.7109375" style="587" customWidth="1"/>
    <col min="17" max="255" width="9.140625" style="587"/>
    <col min="256" max="256" width="70" style="587" customWidth="1"/>
    <col min="257" max="268" width="12.7109375" style="587" customWidth="1"/>
    <col min="269" max="269" width="11" style="587" customWidth="1"/>
    <col min="270" max="270" width="0" style="587" hidden="1" customWidth="1"/>
    <col min="271" max="272" width="11.7109375" style="587" customWidth="1"/>
    <col min="273" max="511" width="9.140625" style="587"/>
    <col min="512" max="512" width="70" style="587" customWidth="1"/>
    <col min="513" max="524" width="12.7109375" style="587" customWidth="1"/>
    <col min="525" max="525" width="11" style="587" customWidth="1"/>
    <col min="526" max="526" width="0" style="587" hidden="1" customWidth="1"/>
    <col min="527" max="528" width="11.7109375" style="587" customWidth="1"/>
    <col min="529" max="767" width="9.140625" style="587"/>
    <col min="768" max="768" width="70" style="587" customWidth="1"/>
    <col min="769" max="780" width="12.7109375" style="587" customWidth="1"/>
    <col min="781" max="781" width="11" style="587" customWidth="1"/>
    <col min="782" max="782" width="0" style="587" hidden="1" customWidth="1"/>
    <col min="783" max="784" width="11.7109375" style="587" customWidth="1"/>
    <col min="785" max="1023" width="9.140625" style="587"/>
    <col min="1024" max="1024" width="70" style="587" customWidth="1"/>
    <col min="1025" max="1036" width="12.7109375" style="587" customWidth="1"/>
    <col min="1037" max="1037" width="11" style="587" customWidth="1"/>
    <col min="1038" max="1038" width="0" style="587" hidden="1" customWidth="1"/>
    <col min="1039" max="1040" width="11.7109375" style="587" customWidth="1"/>
    <col min="1041" max="1279" width="9.140625" style="587"/>
    <col min="1280" max="1280" width="70" style="587" customWidth="1"/>
    <col min="1281" max="1292" width="12.7109375" style="587" customWidth="1"/>
    <col min="1293" max="1293" width="11" style="587" customWidth="1"/>
    <col min="1294" max="1294" width="0" style="587" hidden="1" customWidth="1"/>
    <col min="1295" max="1296" width="11.7109375" style="587" customWidth="1"/>
    <col min="1297" max="1535" width="9.140625" style="587"/>
    <col min="1536" max="1536" width="70" style="587" customWidth="1"/>
    <col min="1537" max="1548" width="12.7109375" style="587" customWidth="1"/>
    <col min="1549" max="1549" width="11" style="587" customWidth="1"/>
    <col min="1550" max="1550" width="0" style="587" hidden="1" customWidth="1"/>
    <col min="1551" max="1552" width="11.7109375" style="587" customWidth="1"/>
    <col min="1553" max="1791" width="9.140625" style="587"/>
    <col min="1792" max="1792" width="70" style="587" customWidth="1"/>
    <col min="1793" max="1804" width="12.7109375" style="587" customWidth="1"/>
    <col min="1805" max="1805" width="11" style="587" customWidth="1"/>
    <col min="1806" max="1806" width="0" style="587" hidden="1" customWidth="1"/>
    <col min="1807" max="1808" width="11.7109375" style="587" customWidth="1"/>
    <col min="1809" max="2047" width="9.140625" style="587"/>
    <col min="2048" max="2048" width="70" style="587" customWidth="1"/>
    <col min="2049" max="2060" width="12.7109375" style="587" customWidth="1"/>
    <col min="2061" max="2061" width="11" style="587" customWidth="1"/>
    <col min="2062" max="2062" width="0" style="587" hidden="1" customWidth="1"/>
    <col min="2063" max="2064" width="11.7109375" style="587" customWidth="1"/>
    <col min="2065" max="2303" width="9.140625" style="587"/>
    <col min="2304" max="2304" width="70" style="587" customWidth="1"/>
    <col min="2305" max="2316" width="12.7109375" style="587" customWidth="1"/>
    <col min="2317" max="2317" width="11" style="587" customWidth="1"/>
    <col min="2318" max="2318" width="0" style="587" hidden="1" customWidth="1"/>
    <col min="2319" max="2320" width="11.7109375" style="587" customWidth="1"/>
    <col min="2321" max="2559" width="9.140625" style="587"/>
    <col min="2560" max="2560" width="70" style="587" customWidth="1"/>
    <col min="2561" max="2572" width="12.7109375" style="587" customWidth="1"/>
    <col min="2573" max="2573" width="11" style="587" customWidth="1"/>
    <col min="2574" max="2574" width="0" style="587" hidden="1" customWidth="1"/>
    <col min="2575" max="2576" width="11.7109375" style="587" customWidth="1"/>
    <col min="2577" max="2815" width="9.140625" style="587"/>
    <col min="2816" max="2816" width="70" style="587" customWidth="1"/>
    <col min="2817" max="2828" width="12.7109375" style="587" customWidth="1"/>
    <col min="2829" max="2829" width="11" style="587" customWidth="1"/>
    <col min="2830" max="2830" width="0" style="587" hidden="1" customWidth="1"/>
    <col min="2831" max="2832" width="11.7109375" style="587" customWidth="1"/>
    <col min="2833" max="3071" width="9.140625" style="587"/>
    <col min="3072" max="3072" width="70" style="587" customWidth="1"/>
    <col min="3073" max="3084" width="12.7109375" style="587" customWidth="1"/>
    <col min="3085" max="3085" width="11" style="587" customWidth="1"/>
    <col min="3086" max="3086" width="0" style="587" hidden="1" customWidth="1"/>
    <col min="3087" max="3088" width="11.7109375" style="587" customWidth="1"/>
    <col min="3089" max="3327" width="9.140625" style="587"/>
    <col min="3328" max="3328" width="70" style="587" customWidth="1"/>
    <col min="3329" max="3340" width="12.7109375" style="587" customWidth="1"/>
    <col min="3341" max="3341" width="11" style="587" customWidth="1"/>
    <col min="3342" max="3342" width="0" style="587" hidden="1" customWidth="1"/>
    <col min="3343" max="3344" width="11.7109375" style="587" customWidth="1"/>
    <col min="3345" max="3583" width="9.140625" style="587"/>
    <col min="3584" max="3584" width="70" style="587" customWidth="1"/>
    <col min="3585" max="3596" width="12.7109375" style="587" customWidth="1"/>
    <col min="3597" max="3597" width="11" style="587" customWidth="1"/>
    <col min="3598" max="3598" width="0" style="587" hidden="1" customWidth="1"/>
    <col min="3599" max="3600" width="11.7109375" style="587" customWidth="1"/>
    <col min="3601" max="3839" width="9.140625" style="587"/>
    <col min="3840" max="3840" width="70" style="587" customWidth="1"/>
    <col min="3841" max="3852" width="12.7109375" style="587" customWidth="1"/>
    <col min="3853" max="3853" width="11" style="587" customWidth="1"/>
    <col min="3854" max="3854" width="0" style="587" hidden="1" customWidth="1"/>
    <col min="3855" max="3856" width="11.7109375" style="587" customWidth="1"/>
    <col min="3857" max="4095" width="9.140625" style="587"/>
    <col min="4096" max="4096" width="70" style="587" customWidth="1"/>
    <col min="4097" max="4108" width="12.7109375" style="587" customWidth="1"/>
    <col min="4109" max="4109" width="11" style="587" customWidth="1"/>
    <col min="4110" max="4110" width="0" style="587" hidden="1" customWidth="1"/>
    <col min="4111" max="4112" width="11.7109375" style="587" customWidth="1"/>
    <col min="4113" max="4351" width="9.140625" style="587"/>
    <col min="4352" max="4352" width="70" style="587" customWidth="1"/>
    <col min="4353" max="4364" width="12.7109375" style="587" customWidth="1"/>
    <col min="4365" max="4365" width="11" style="587" customWidth="1"/>
    <col min="4366" max="4366" width="0" style="587" hidden="1" customWidth="1"/>
    <col min="4367" max="4368" width="11.7109375" style="587" customWidth="1"/>
    <col min="4369" max="4607" width="9.140625" style="587"/>
    <col min="4608" max="4608" width="70" style="587" customWidth="1"/>
    <col min="4609" max="4620" width="12.7109375" style="587" customWidth="1"/>
    <col min="4621" max="4621" width="11" style="587" customWidth="1"/>
    <col min="4622" max="4622" width="0" style="587" hidden="1" customWidth="1"/>
    <col min="4623" max="4624" width="11.7109375" style="587" customWidth="1"/>
    <col min="4625" max="4863" width="9.140625" style="587"/>
    <col min="4864" max="4864" width="70" style="587" customWidth="1"/>
    <col min="4865" max="4876" width="12.7109375" style="587" customWidth="1"/>
    <col min="4877" max="4877" width="11" style="587" customWidth="1"/>
    <col min="4878" max="4878" width="0" style="587" hidden="1" customWidth="1"/>
    <col min="4879" max="4880" width="11.7109375" style="587" customWidth="1"/>
    <col min="4881" max="5119" width="9.140625" style="587"/>
    <col min="5120" max="5120" width="70" style="587" customWidth="1"/>
    <col min="5121" max="5132" width="12.7109375" style="587" customWidth="1"/>
    <col min="5133" max="5133" width="11" style="587" customWidth="1"/>
    <col min="5134" max="5134" width="0" style="587" hidden="1" customWidth="1"/>
    <col min="5135" max="5136" width="11.7109375" style="587" customWidth="1"/>
    <col min="5137" max="5375" width="9.140625" style="587"/>
    <col min="5376" max="5376" width="70" style="587" customWidth="1"/>
    <col min="5377" max="5388" width="12.7109375" style="587" customWidth="1"/>
    <col min="5389" max="5389" width="11" style="587" customWidth="1"/>
    <col min="5390" max="5390" width="0" style="587" hidden="1" customWidth="1"/>
    <col min="5391" max="5392" width="11.7109375" style="587" customWidth="1"/>
    <col min="5393" max="5631" width="9.140625" style="587"/>
    <col min="5632" max="5632" width="70" style="587" customWidth="1"/>
    <col min="5633" max="5644" width="12.7109375" style="587" customWidth="1"/>
    <col min="5645" max="5645" width="11" style="587" customWidth="1"/>
    <col min="5646" max="5646" width="0" style="587" hidden="1" customWidth="1"/>
    <col min="5647" max="5648" width="11.7109375" style="587" customWidth="1"/>
    <col min="5649" max="5887" width="9.140625" style="587"/>
    <col min="5888" max="5888" width="70" style="587" customWidth="1"/>
    <col min="5889" max="5900" width="12.7109375" style="587" customWidth="1"/>
    <col min="5901" max="5901" width="11" style="587" customWidth="1"/>
    <col min="5902" max="5902" width="0" style="587" hidden="1" customWidth="1"/>
    <col min="5903" max="5904" width="11.7109375" style="587" customWidth="1"/>
    <col min="5905" max="6143" width="9.140625" style="587"/>
    <col min="6144" max="6144" width="70" style="587" customWidth="1"/>
    <col min="6145" max="6156" width="12.7109375" style="587" customWidth="1"/>
    <col min="6157" max="6157" width="11" style="587" customWidth="1"/>
    <col min="6158" max="6158" width="0" style="587" hidden="1" customWidth="1"/>
    <col min="6159" max="6160" width="11.7109375" style="587" customWidth="1"/>
    <col min="6161" max="6399" width="9.140625" style="587"/>
    <col min="6400" max="6400" width="70" style="587" customWidth="1"/>
    <col min="6401" max="6412" width="12.7109375" style="587" customWidth="1"/>
    <col min="6413" max="6413" width="11" style="587" customWidth="1"/>
    <col min="6414" max="6414" width="0" style="587" hidden="1" customWidth="1"/>
    <col min="6415" max="6416" width="11.7109375" style="587" customWidth="1"/>
    <col min="6417" max="6655" width="9.140625" style="587"/>
    <col min="6656" max="6656" width="70" style="587" customWidth="1"/>
    <col min="6657" max="6668" width="12.7109375" style="587" customWidth="1"/>
    <col min="6669" max="6669" width="11" style="587" customWidth="1"/>
    <col min="6670" max="6670" width="0" style="587" hidden="1" customWidth="1"/>
    <col min="6671" max="6672" width="11.7109375" style="587" customWidth="1"/>
    <col min="6673" max="6911" width="9.140625" style="587"/>
    <col min="6912" max="6912" width="70" style="587" customWidth="1"/>
    <col min="6913" max="6924" width="12.7109375" style="587" customWidth="1"/>
    <col min="6925" max="6925" width="11" style="587" customWidth="1"/>
    <col min="6926" max="6926" width="0" style="587" hidden="1" customWidth="1"/>
    <col min="6927" max="6928" width="11.7109375" style="587" customWidth="1"/>
    <col min="6929" max="7167" width="9.140625" style="587"/>
    <col min="7168" max="7168" width="70" style="587" customWidth="1"/>
    <col min="7169" max="7180" width="12.7109375" style="587" customWidth="1"/>
    <col min="7181" max="7181" width="11" style="587" customWidth="1"/>
    <col min="7182" max="7182" width="0" style="587" hidden="1" customWidth="1"/>
    <col min="7183" max="7184" width="11.7109375" style="587" customWidth="1"/>
    <col min="7185" max="7423" width="9.140625" style="587"/>
    <col min="7424" max="7424" width="70" style="587" customWidth="1"/>
    <col min="7425" max="7436" width="12.7109375" style="587" customWidth="1"/>
    <col min="7437" max="7437" width="11" style="587" customWidth="1"/>
    <col min="7438" max="7438" width="0" style="587" hidden="1" customWidth="1"/>
    <col min="7439" max="7440" width="11.7109375" style="587" customWidth="1"/>
    <col min="7441" max="7679" width="9.140625" style="587"/>
    <col min="7680" max="7680" width="70" style="587" customWidth="1"/>
    <col min="7681" max="7692" width="12.7109375" style="587" customWidth="1"/>
    <col min="7693" max="7693" width="11" style="587" customWidth="1"/>
    <col min="7694" max="7694" width="0" style="587" hidden="1" customWidth="1"/>
    <col min="7695" max="7696" width="11.7109375" style="587" customWidth="1"/>
    <col min="7697" max="7935" width="9.140625" style="587"/>
    <col min="7936" max="7936" width="70" style="587" customWidth="1"/>
    <col min="7937" max="7948" width="12.7109375" style="587" customWidth="1"/>
    <col min="7949" max="7949" width="11" style="587" customWidth="1"/>
    <col min="7950" max="7950" width="0" style="587" hidden="1" customWidth="1"/>
    <col min="7951" max="7952" width="11.7109375" style="587" customWidth="1"/>
    <col min="7953" max="8191" width="9.140625" style="587"/>
    <col min="8192" max="8192" width="70" style="587" customWidth="1"/>
    <col min="8193" max="8204" width="12.7109375" style="587" customWidth="1"/>
    <col min="8205" max="8205" width="11" style="587" customWidth="1"/>
    <col min="8206" max="8206" width="0" style="587" hidden="1" customWidth="1"/>
    <col min="8207" max="8208" width="11.7109375" style="587" customWidth="1"/>
    <col min="8209" max="8447" width="9.140625" style="587"/>
    <col min="8448" max="8448" width="70" style="587" customWidth="1"/>
    <col min="8449" max="8460" width="12.7109375" style="587" customWidth="1"/>
    <col min="8461" max="8461" width="11" style="587" customWidth="1"/>
    <col min="8462" max="8462" width="0" style="587" hidden="1" customWidth="1"/>
    <col min="8463" max="8464" width="11.7109375" style="587" customWidth="1"/>
    <col min="8465" max="8703" width="9.140625" style="587"/>
    <col min="8704" max="8704" width="70" style="587" customWidth="1"/>
    <col min="8705" max="8716" width="12.7109375" style="587" customWidth="1"/>
    <col min="8717" max="8717" width="11" style="587" customWidth="1"/>
    <col min="8718" max="8718" width="0" style="587" hidden="1" customWidth="1"/>
    <col min="8719" max="8720" width="11.7109375" style="587" customWidth="1"/>
    <col min="8721" max="8959" width="9.140625" style="587"/>
    <col min="8960" max="8960" width="70" style="587" customWidth="1"/>
    <col min="8961" max="8972" width="12.7109375" style="587" customWidth="1"/>
    <col min="8973" max="8973" width="11" style="587" customWidth="1"/>
    <col min="8974" max="8974" width="0" style="587" hidden="1" customWidth="1"/>
    <col min="8975" max="8976" width="11.7109375" style="587" customWidth="1"/>
    <col min="8977" max="9215" width="9.140625" style="587"/>
    <col min="9216" max="9216" width="70" style="587" customWidth="1"/>
    <col min="9217" max="9228" width="12.7109375" style="587" customWidth="1"/>
    <col min="9229" max="9229" width="11" style="587" customWidth="1"/>
    <col min="9230" max="9230" width="0" style="587" hidden="1" customWidth="1"/>
    <col min="9231" max="9232" width="11.7109375" style="587" customWidth="1"/>
    <col min="9233" max="9471" width="9.140625" style="587"/>
    <col min="9472" max="9472" width="70" style="587" customWidth="1"/>
    <col min="9473" max="9484" width="12.7109375" style="587" customWidth="1"/>
    <col min="9485" max="9485" width="11" style="587" customWidth="1"/>
    <col min="9486" max="9486" width="0" style="587" hidden="1" customWidth="1"/>
    <col min="9487" max="9488" width="11.7109375" style="587" customWidth="1"/>
    <col min="9489" max="9727" width="9.140625" style="587"/>
    <col min="9728" max="9728" width="70" style="587" customWidth="1"/>
    <col min="9729" max="9740" width="12.7109375" style="587" customWidth="1"/>
    <col min="9741" max="9741" width="11" style="587" customWidth="1"/>
    <col min="9742" max="9742" width="0" style="587" hidden="1" customWidth="1"/>
    <col min="9743" max="9744" width="11.7109375" style="587" customWidth="1"/>
    <col min="9745" max="9983" width="9.140625" style="587"/>
    <col min="9984" max="9984" width="70" style="587" customWidth="1"/>
    <col min="9985" max="9996" width="12.7109375" style="587" customWidth="1"/>
    <col min="9997" max="9997" width="11" style="587" customWidth="1"/>
    <col min="9998" max="9998" width="0" style="587" hidden="1" customWidth="1"/>
    <col min="9999" max="10000" width="11.7109375" style="587" customWidth="1"/>
    <col min="10001" max="10239" width="9.140625" style="587"/>
    <col min="10240" max="10240" width="70" style="587" customWidth="1"/>
    <col min="10241" max="10252" width="12.7109375" style="587" customWidth="1"/>
    <col min="10253" max="10253" width="11" style="587" customWidth="1"/>
    <col min="10254" max="10254" width="0" style="587" hidden="1" customWidth="1"/>
    <col min="10255" max="10256" width="11.7109375" style="587" customWidth="1"/>
    <col min="10257" max="10495" width="9.140625" style="587"/>
    <col min="10496" max="10496" width="70" style="587" customWidth="1"/>
    <col min="10497" max="10508" width="12.7109375" style="587" customWidth="1"/>
    <col min="10509" max="10509" width="11" style="587" customWidth="1"/>
    <col min="10510" max="10510" width="0" style="587" hidden="1" customWidth="1"/>
    <col min="10511" max="10512" width="11.7109375" style="587" customWidth="1"/>
    <col min="10513" max="10751" width="9.140625" style="587"/>
    <col min="10752" max="10752" width="70" style="587" customWidth="1"/>
    <col min="10753" max="10764" width="12.7109375" style="587" customWidth="1"/>
    <col min="10765" max="10765" width="11" style="587" customWidth="1"/>
    <col min="10766" max="10766" width="0" style="587" hidden="1" customWidth="1"/>
    <col min="10767" max="10768" width="11.7109375" style="587" customWidth="1"/>
    <col min="10769" max="11007" width="9.140625" style="587"/>
    <col min="11008" max="11008" width="70" style="587" customWidth="1"/>
    <col min="11009" max="11020" width="12.7109375" style="587" customWidth="1"/>
    <col min="11021" max="11021" width="11" style="587" customWidth="1"/>
    <col min="11022" max="11022" width="0" style="587" hidden="1" customWidth="1"/>
    <col min="11023" max="11024" width="11.7109375" style="587" customWidth="1"/>
    <col min="11025" max="11263" width="9.140625" style="587"/>
    <col min="11264" max="11264" width="70" style="587" customWidth="1"/>
    <col min="11265" max="11276" width="12.7109375" style="587" customWidth="1"/>
    <col min="11277" max="11277" width="11" style="587" customWidth="1"/>
    <col min="11278" max="11278" width="0" style="587" hidden="1" customWidth="1"/>
    <col min="11279" max="11280" width="11.7109375" style="587" customWidth="1"/>
    <col min="11281" max="11519" width="9.140625" style="587"/>
    <col min="11520" max="11520" width="70" style="587" customWidth="1"/>
    <col min="11521" max="11532" width="12.7109375" style="587" customWidth="1"/>
    <col min="11533" max="11533" width="11" style="587" customWidth="1"/>
    <col min="11534" max="11534" width="0" style="587" hidden="1" customWidth="1"/>
    <col min="11535" max="11536" width="11.7109375" style="587" customWidth="1"/>
    <col min="11537" max="11775" width="9.140625" style="587"/>
    <col min="11776" max="11776" width="70" style="587" customWidth="1"/>
    <col min="11777" max="11788" width="12.7109375" style="587" customWidth="1"/>
    <col min="11789" max="11789" width="11" style="587" customWidth="1"/>
    <col min="11790" max="11790" width="0" style="587" hidden="1" customWidth="1"/>
    <col min="11791" max="11792" width="11.7109375" style="587" customWidth="1"/>
    <col min="11793" max="12031" width="9.140625" style="587"/>
    <col min="12032" max="12032" width="70" style="587" customWidth="1"/>
    <col min="12033" max="12044" width="12.7109375" style="587" customWidth="1"/>
    <col min="12045" max="12045" width="11" style="587" customWidth="1"/>
    <col min="12046" max="12046" width="0" style="587" hidden="1" customWidth="1"/>
    <col min="12047" max="12048" width="11.7109375" style="587" customWidth="1"/>
    <col min="12049" max="12287" width="9.140625" style="587"/>
    <col min="12288" max="12288" width="70" style="587" customWidth="1"/>
    <col min="12289" max="12300" width="12.7109375" style="587" customWidth="1"/>
    <col min="12301" max="12301" width="11" style="587" customWidth="1"/>
    <col min="12302" max="12302" width="0" style="587" hidden="1" customWidth="1"/>
    <col min="12303" max="12304" width="11.7109375" style="587" customWidth="1"/>
    <col min="12305" max="12543" width="9.140625" style="587"/>
    <col min="12544" max="12544" width="70" style="587" customWidth="1"/>
    <col min="12545" max="12556" width="12.7109375" style="587" customWidth="1"/>
    <col min="12557" max="12557" width="11" style="587" customWidth="1"/>
    <col min="12558" max="12558" width="0" style="587" hidden="1" customWidth="1"/>
    <col min="12559" max="12560" width="11.7109375" style="587" customWidth="1"/>
    <col min="12561" max="12799" width="9.140625" style="587"/>
    <col min="12800" max="12800" width="70" style="587" customWidth="1"/>
    <col min="12801" max="12812" width="12.7109375" style="587" customWidth="1"/>
    <col min="12813" max="12813" width="11" style="587" customWidth="1"/>
    <col min="12814" max="12814" width="0" style="587" hidden="1" customWidth="1"/>
    <col min="12815" max="12816" width="11.7109375" style="587" customWidth="1"/>
    <col min="12817" max="13055" width="9.140625" style="587"/>
    <col min="13056" max="13056" width="70" style="587" customWidth="1"/>
    <col min="13057" max="13068" width="12.7109375" style="587" customWidth="1"/>
    <col min="13069" max="13069" width="11" style="587" customWidth="1"/>
    <col min="13070" max="13070" width="0" style="587" hidden="1" customWidth="1"/>
    <col min="13071" max="13072" width="11.7109375" style="587" customWidth="1"/>
    <col min="13073" max="13311" width="9.140625" style="587"/>
    <col min="13312" max="13312" width="70" style="587" customWidth="1"/>
    <col min="13313" max="13324" width="12.7109375" style="587" customWidth="1"/>
    <col min="13325" max="13325" width="11" style="587" customWidth="1"/>
    <col min="13326" max="13326" width="0" style="587" hidden="1" customWidth="1"/>
    <col min="13327" max="13328" width="11.7109375" style="587" customWidth="1"/>
    <col min="13329" max="13567" width="9.140625" style="587"/>
    <col min="13568" max="13568" width="70" style="587" customWidth="1"/>
    <col min="13569" max="13580" width="12.7109375" style="587" customWidth="1"/>
    <col min="13581" max="13581" width="11" style="587" customWidth="1"/>
    <col min="13582" max="13582" width="0" style="587" hidden="1" customWidth="1"/>
    <col min="13583" max="13584" width="11.7109375" style="587" customWidth="1"/>
    <col min="13585" max="13823" width="9.140625" style="587"/>
    <col min="13824" max="13824" width="70" style="587" customWidth="1"/>
    <col min="13825" max="13836" width="12.7109375" style="587" customWidth="1"/>
    <col min="13837" max="13837" width="11" style="587" customWidth="1"/>
    <col min="13838" max="13838" width="0" style="587" hidden="1" customWidth="1"/>
    <col min="13839" max="13840" width="11.7109375" style="587" customWidth="1"/>
    <col min="13841" max="14079" width="9.140625" style="587"/>
    <col min="14080" max="14080" width="70" style="587" customWidth="1"/>
    <col min="14081" max="14092" width="12.7109375" style="587" customWidth="1"/>
    <col min="14093" max="14093" width="11" style="587" customWidth="1"/>
    <col min="14094" max="14094" width="0" style="587" hidden="1" customWidth="1"/>
    <col min="14095" max="14096" width="11.7109375" style="587" customWidth="1"/>
    <col min="14097" max="14335" width="9.140625" style="587"/>
    <col min="14336" max="14336" width="70" style="587" customWidth="1"/>
    <col min="14337" max="14348" width="12.7109375" style="587" customWidth="1"/>
    <col min="14349" max="14349" width="11" style="587" customWidth="1"/>
    <col min="14350" max="14350" width="0" style="587" hidden="1" customWidth="1"/>
    <col min="14351" max="14352" width="11.7109375" style="587" customWidth="1"/>
    <col min="14353" max="14591" width="9.140625" style="587"/>
    <col min="14592" max="14592" width="70" style="587" customWidth="1"/>
    <col min="14593" max="14604" width="12.7109375" style="587" customWidth="1"/>
    <col min="14605" max="14605" width="11" style="587" customWidth="1"/>
    <col min="14606" max="14606" width="0" style="587" hidden="1" customWidth="1"/>
    <col min="14607" max="14608" width="11.7109375" style="587" customWidth="1"/>
    <col min="14609" max="14847" width="9.140625" style="587"/>
    <col min="14848" max="14848" width="70" style="587" customWidth="1"/>
    <col min="14849" max="14860" width="12.7109375" style="587" customWidth="1"/>
    <col min="14861" max="14861" width="11" style="587" customWidth="1"/>
    <col min="14862" max="14862" width="0" style="587" hidden="1" customWidth="1"/>
    <col min="14863" max="14864" width="11.7109375" style="587" customWidth="1"/>
    <col min="14865" max="15103" width="9.140625" style="587"/>
    <col min="15104" max="15104" width="70" style="587" customWidth="1"/>
    <col min="15105" max="15116" width="12.7109375" style="587" customWidth="1"/>
    <col min="15117" max="15117" width="11" style="587" customWidth="1"/>
    <col min="15118" max="15118" width="0" style="587" hidden="1" customWidth="1"/>
    <col min="15119" max="15120" width="11.7109375" style="587" customWidth="1"/>
    <col min="15121" max="15359" width="9.140625" style="587"/>
    <col min="15360" max="15360" width="70" style="587" customWidth="1"/>
    <col min="15361" max="15372" width="12.7109375" style="587" customWidth="1"/>
    <col min="15373" max="15373" width="11" style="587" customWidth="1"/>
    <col min="15374" max="15374" width="0" style="587" hidden="1" customWidth="1"/>
    <col min="15375" max="15376" width="11.7109375" style="587" customWidth="1"/>
    <col min="15377" max="15615" width="9.140625" style="587"/>
    <col min="15616" max="15616" width="70" style="587" customWidth="1"/>
    <col min="15617" max="15628" width="12.7109375" style="587" customWidth="1"/>
    <col min="15629" max="15629" width="11" style="587" customWidth="1"/>
    <col min="15630" max="15630" width="0" style="587" hidden="1" customWidth="1"/>
    <col min="15631" max="15632" width="11.7109375" style="587" customWidth="1"/>
    <col min="15633" max="15871" width="9.140625" style="587"/>
    <col min="15872" max="15872" width="70" style="587" customWidth="1"/>
    <col min="15873" max="15884" width="12.7109375" style="587" customWidth="1"/>
    <col min="15885" max="15885" width="11" style="587" customWidth="1"/>
    <col min="15886" max="15886" width="0" style="587" hidden="1" customWidth="1"/>
    <col min="15887" max="15888" width="11.7109375" style="587" customWidth="1"/>
    <col min="15889" max="16127" width="9.140625" style="587"/>
    <col min="16128" max="16128" width="70" style="587" customWidth="1"/>
    <col min="16129" max="16140" width="12.7109375" style="587" customWidth="1"/>
    <col min="16141" max="16141" width="11" style="587" customWidth="1"/>
    <col min="16142" max="16142" width="0" style="587" hidden="1" customWidth="1"/>
    <col min="16143" max="16144" width="11.7109375" style="587" customWidth="1"/>
    <col min="16145" max="16384" width="9.140625" style="587"/>
  </cols>
  <sheetData>
    <row r="1" spans="1:16" ht="13.5" customHeight="1" x14ac:dyDescent="0.2">
      <c r="A1" s="585"/>
      <c r="B1" s="585"/>
      <c r="C1" s="585"/>
      <c r="D1" s="585"/>
      <c r="E1" s="585"/>
      <c r="F1" s="585"/>
      <c r="G1" s="585"/>
      <c r="H1" s="585"/>
      <c r="I1" s="585"/>
      <c r="J1" s="585"/>
      <c r="K1" s="585"/>
      <c r="L1" s="586"/>
      <c r="M1" s="585"/>
      <c r="N1" s="586"/>
      <c r="O1" s="586"/>
      <c r="P1" s="586"/>
    </row>
    <row r="2" spans="1:16" ht="13.5" customHeight="1" x14ac:dyDescent="0.2">
      <c r="A2" s="587"/>
      <c r="B2" s="585"/>
      <c r="C2" s="588" t="s">
        <v>211</v>
      </c>
      <c r="D2" s="585"/>
      <c r="E2" s="585"/>
      <c r="F2" s="585"/>
      <c r="G2" s="585"/>
      <c r="H2" s="585"/>
      <c r="I2" s="585"/>
      <c r="J2" s="585"/>
      <c r="K2" s="585"/>
      <c r="L2" s="586"/>
      <c r="M2" s="585"/>
      <c r="N2" s="586"/>
      <c r="O2" s="586"/>
      <c r="P2" s="586"/>
    </row>
    <row r="3" spans="1:16" ht="13.5" customHeight="1" x14ac:dyDescent="0.2">
      <c r="A3" s="587"/>
      <c r="B3" s="585"/>
      <c r="C3" s="588" t="s">
        <v>176</v>
      </c>
      <c r="D3" s="585"/>
      <c r="E3" s="585"/>
      <c r="F3" s="589"/>
      <c r="G3" s="589"/>
      <c r="H3" s="589"/>
      <c r="I3" s="589"/>
      <c r="J3" s="585"/>
      <c r="K3" s="585"/>
      <c r="L3" s="586"/>
      <c r="M3" s="585"/>
      <c r="N3" s="586"/>
      <c r="O3" s="586"/>
      <c r="P3" s="586"/>
    </row>
    <row r="4" spans="1:16" ht="13.5" customHeight="1" x14ac:dyDescent="0.2">
      <c r="A4" s="587"/>
      <c r="B4" s="589"/>
      <c r="C4" s="590" t="str">
        <f>'Program MW '!H3</f>
        <v>December 2017</v>
      </c>
      <c r="D4" s="589"/>
      <c r="E4" s="585"/>
      <c r="F4" s="585"/>
      <c r="G4" s="585"/>
      <c r="H4" s="585"/>
      <c r="I4" s="585"/>
      <c r="J4" s="585"/>
      <c r="K4" s="585"/>
      <c r="L4" s="586"/>
      <c r="M4" s="585"/>
      <c r="N4" s="586"/>
      <c r="O4" s="586"/>
      <c r="P4" s="586"/>
    </row>
    <row r="5" spans="1:16" ht="13.5" customHeight="1" x14ac:dyDescent="0.2">
      <c r="A5" s="585"/>
      <c r="B5" s="585"/>
      <c r="C5" s="585"/>
      <c r="D5" s="585"/>
      <c r="E5" s="585"/>
      <c r="F5" s="585"/>
      <c r="G5" s="585"/>
      <c r="H5" s="585"/>
      <c r="I5" s="585"/>
      <c r="J5" s="585"/>
      <c r="K5" s="585"/>
      <c r="L5" s="586"/>
      <c r="M5" s="585"/>
      <c r="N5" s="586"/>
      <c r="O5" s="586"/>
      <c r="P5" s="586"/>
    </row>
    <row r="6" spans="1:16" s="596" customFormat="1" ht="18" customHeight="1" x14ac:dyDescent="0.2">
      <c r="A6" s="591"/>
      <c r="B6" s="592" t="s">
        <v>189</v>
      </c>
      <c r="C6" s="593"/>
      <c r="D6" s="593"/>
      <c r="E6" s="593"/>
      <c r="F6" s="593"/>
      <c r="G6" s="593"/>
      <c r="H6" s="593"/>
      <c r="I6" s="593"/>
      <c r="J6" s="593"/>
      <c r="K6" s="593"/>
      <c r="L6" s="593"/>
      <c r="M6" s="594"/>
      <c r="N6" s="676" t="s">
        <v>182</v>
      </c>
      <c r="O6" s="595"/>
      <c r="P6" s="678" t="s">
        <v>115</v>
      </c>
    </row>
    <row r="7" spans="1:16" s="596" customFormat="1" ht="39" customHeight="1" x14ac:dyDescent="0.2">
      <c r="A7" s="597"/>
      <c r="B7" s="598" t="s">
        <v>0</v>
      </c>
      <c r="C7" s="599" t="s">
        <v>1</v>
      </c>
      <c r="D7" s="599" t="s">
        <v>2</v>
      </c>
      <c r="E7" s="599" t="s">
        <v>3</v>
      </c>
      <c r="F7" s="599" t="s">
        <v>4</v>
      </c>
      <c r="G7" s="599" t="s">
        <v>5</v>
      </c>
      <c r="H7" s="599" t="s">
        <v>6</v>
      </c>
      <c r="I7" s="599" t="s">
        <v>7</v>
      </c>
      <c r="J7" s="599" t="s">
        <v>8</v>
      </c>
      <c r="K7" s="599" t="s">
        <v>9</v>
      </c>
      <c r="L7" s="599" t="s">
        <v>10</v>
      </c>
      <c r="M7" s="600" t="s">
        <v>11</v>
      </c>
      <c r="N7" s="677"/>
      <c r="O7" s="601" t="s">
        <v>116</v>
      </c>
      <c r="P7" s="679"/>
    </row>
    <row r="8" spans="1:16" s="585" customFormat="1" x14ac:dyDescent="0.2">
      <c r="A8" s="602" t="s">
        <v>117</v>
      </c>
      <c r="B8" s="603"/>
      <c r="C8" s="603"/>
      <c r="D8" s="603"/>
      <c r="E8" s="603"/>
      <c r="F8" s="603"/>
      <c r="G8" s="603"/>
      <c r="H8" s="603"/>
      <c r="I8" s="603"/>
      <c r="J8" s="603"/>
      <c r="K8" s="603"/>
      <c r="L8" s="603"/>
      <c r="M8" s="603"/>
      <c r="N8" s="604"/>
      <c r="O8" s="604"/>
      <c r="P8" s="604"/>
    </row>
    <row r="9" spans="1:16" s="596" customFormat="1" x14ac:dyDescent="0.2">
      <c r="A9" s="605" t="s">
        <v>146</v>
      </c>
      <c r="B9" s="551">
        <v>0</v>
      </c>
      <c r="C9" s="551">
        <v>0</v>
      </c>
      <c r="D9" s="551">
        <v>0</v>
      </c>
      <c r="E9" s="551">
        <v>0</v>
      </c>
      <c r="F9" s="551">
        <v>0</v>
      </c>
      <c r="G9" s="551">
        <v>0</v>
      </c>
      <c r="H9" s="551">
        <v>0</v>
      </c>
      <c r="I9" s="551">
        <v>0</v>
      </c>
      <c r="J9" s="551">
        <v>0</v>
      </c>
      <c r="K9" s="551">
        <v>0</v>
      </c>
      <c r="L9" s="551">
        <v>0</v>
      </c>
      <c r="M9" s="551">
        <v>0</v>
      </c>
      <c r="N9" s="551">
        <v>0</v>
      </c>
      <c r="O9" s="551" t="e">
        <v>#REF!</v>
      </c>
      <c r="P9" s="551"/>
    </row>
    <row r="10" spans="1:16" s="596" customFormat="1" x14ac:dyDescent="0.2">
      <c r="A10" s="605" t="s">
        <v>147</v>
      </c>
      <c r="B10" s="551">
        <v>0</v>
      </c>
      <c r="C10" s="551">
        <v>0</v>
      </c>
      <c r="D10" s="551">
        <v>0</v>
      </c>
      <c r="E10" s="551">
        <v>0</v>
      </c>
      <c r="F10" s="551">
        <v>0</v>
      </c>
      <c r="G10" s="551">
        <v>0</v>
      </c>
      <c r="H10" s="551">
        <v>0</v>
      </c>
      <c r="I10" s="551">
        <v>0</v>
      </c>
      <c r="J10" s="551">
        <v>0</v>
      </c>
      <c r="K10" s="551">
        <v>0</v>
      </c>
      <c r="L10" s="551">
        <v>0</v>
      </c>
      <c r="M10" s="551">
        <v>0</v>
      </c>
      <c r="N10" s="551">
        <v>0</v>
      </c>
      <c r="O10" s="551"/>
      <c r="P10" s="551"/>
    </row>
    <row r="11" spans="1:16" s="596" customFormat="1" x14ac:dyDescent="0.2">
      <c r="A11" s="606" t="s">
        <v>118</v>
      </c>
      <c r="B11" s="607">
        <v>0</v>
      </c>
      <c r="C11" s="607">
        <v>0</v>
      </c>
      <c r="D11" s="607">
        <v>0</v>
      </c>
      <c r="E11" s="607">
        <v>0</v>
      </c>
      <c r="F11" s="607">
        <v>0</v>
      </c>
      <c r="G11" s="607">
        <v>0</v>
      </c>
      <c r="H11" s="607">
        <v>0</v>
      </c>
      <c r="I11" s="607">
        <v>0</v>
      </c>
      <c r="J11" s="607">
        <v>0</v>
      </c>
      <c r="K11" s="607">
        <v>0</v>
      </c>
      <c r="L11" s="607">
        <v>0</v>
      </c>
      <c r="M11" s="607">
        <v>0</v>
      </c>
      <c r="N11" s="607">
        <v>0</v>
      </c>
      <c r="O11" s="607" t="e">
        <v>#REF!</v>
      </c>
      <c r="P11" s="607"/>
    </row>
    <row r="12" spans="1:16" s="596" customFormat="1" x14ac:dyDescent="0.2">
      <c r="A12" s="608"/>
      <c r="B12" s="608"/>
      <c r="C12" s="608"/>
      <c r="D12" s="608"/>
      <c r="E12" s="608"/>
      <c r="F12" s="608"/>
      <c r="G12" s="608"/>
      <c r="H12" s="608"/>
      <c r="I12" s="608"/>
      <c r="J12" s="608"/>
      <c r="K12" s="608"/>
      <c r="L12" s="585"/>
      <c r="M12" s="608"/>
      <c r="N12" s="551"/>
      <c r="O12" s="551"/>
      <c r="P12" s="551"/>
    </row>
    <row r="13" spans="1:16" s="596" customFormat="1" x14ac:dyDescent="0.2">
      <c r="A13" s="609" t="s">
        <v>173</v>
      </c>
      <c r="B13" s="608"/>
      <c r="C13" s="608"/>
      <c r="D13" s="608"/>
      <c r="E13" s="608"/>
      <c r="F13" s="608"/>
      <c r="G13" s="608"/>
      <c r="H13" s="608"/>
      <c r="I13" s="608"/>
      <c r="J13" s="608"/>
      <c r="K13" s="608"/>
      <c r="L13" s="585"/>
      <c r="M13" s="608"/>
      <c r="N13" s="551"/>
      <c r="O13" s="551"/>
      <c r="P13" s="551"/>
    </row>
    <row r="14" spans="1:16" s="596" customFormat="1" x14ac:dyDescent="0.2">
      <c r="A14" s="610" t="s">
        <v>148</v>
      </c>
      <c r="B14" s="611"/>
      <c r="C14" s="611"/>
      <c r="D14" s="611"/>
      <c r="E14" s="611"/>
      <c r="F14" s="611"/>
      <c r="G14" s="611"/>
      <c r="H14" s="611"/>
      <c r="I14" s="611"/>
      <c r="J14" s="611"/>
      <c r="K14" s="611"/>
      <c r="L14" s="611"/>
      <c r="M14" s="611"/>
      <c r="N14" s="612"/>
      <c r="O14" s="612"/>
      <c r="P14" s="612"/>
    </row>
    <row r="15" spans="1:16" s="596" customFormat="1" x14ac:dyDescent="0.2">
      <c r="A15" s="609"/>
      <c r="B15" s="585"/>
      <c r="C15" s="585"/>
      <c r="D15" s="585"/>
      <c r="E15" s="585"/>
      <c r="F15" s="585"/>
      <c r="G15" s="585"/>
      <c r="H15" s="585"/>
      <c r="I15" s="585"/>
      <c r="J15" s="585"/>
      <c r="K15" s="585"/>
      <c r="L15" s="585"/>
      <c r="M15" s="585"/>
      <c r="N15" s="551"/>
      <c r="O15" s="551"/>
      <c r="P15" s="551"/>
    </row>
    <row r="16" spans="1:16" s="596" customFormat="1" ht="14.25" x14ac:dyDescent="0.2">
      <c r="A16" s="613" t="s">
        <v>394</v>
      </c>
      <c r="B16" s="614"/>
      <c r="C16" s="614"/>
      <c r="D16" s="614"/>
      <c r="E16" s="614"/>
      <c r="F16" s="614"/>
      <c r="G16" s="614"/>
      <c r="H16" s="614"/>
      <c r="I16" s="614"/>
      <c r="J16" s="614"/>
      <c r="K16" s="614"/>
      <c r="L16" s="615"/>
      <c r="M16" s="614"/>
      <c r="N16" s="554"/>
      <c r="O16" s="554"/>
      <c r="P16" s="554"/>
    </row>
    <row r="17" spans="1:16" s="596" customFormat="1" x14ac:dyDescent="0.2">
      <c r="A17" s="616" t="s">
        <v>131</v>
      </c>
      <c r="B17" s="551">
        <v>-32188.92</v>
      </c>
      <c r="C17" s="551">
        <v>8656.02</v>
      </c>
      <c r="D17" s="551">
        <v>23639.71</v>
      </c>
      <c r="E17" s="551">
        <v>984.7299999999999</v>
      </c>
      <c r="F17" s="551">
        <v>985</v>
      </c>
      <c r="G17" s="551">
        <v>13812</v>
      </c>
      <c r="H17" s="551">
        <v>1710</v>
      </c>
      <c r="I17" s="551">
        <v>3915.6599999999994</v>
      </c>
      <c r="J17" s="551">
        <v>1704.53</v>
      </c>
      <c r="K17" s="551">
        <v>3771.9300000000003</v>
      </c>
      <c r="L17" s="551">
        <v>2564.1499999999992</v>
      </c>
      <c r="M17" s="551">
        <v>1978.57</v>
      </c>
      <c r="N17" s="551">
        <f>SUM(B17:M17)</f>
        <v>31533.379999999997</v>
      </c>
      <c r="O17" s="551"/>
      <c r="P17" s="551">
        <v>150000</v>
      </c>
    </row>
    <row r="18" spans="1:16" s="596" customFormat="1" x14ac:dyDescent="0.2">
      <c r="A18" s="616" t="s">
        <v>75</v>
      </c>
      <c r="B18" s="551">
        <v>0</v>
      </c>
      <c r="C18" s="551">
        <v>0</v>
      </c>
      <c r="D18" s="551">
        <v>0</v>
      </c>
      <c r="E18" s="551">
        <v>0</v>
      </c>
      <c r="F18" s="551">
        <v>0</v>
      </c>
      <c r="G18" s="551">
        <v>0</v>
      </c>
      <c r="H18" s="551">
        <v>0</v>
      </c>
      <c r="I18" s="551">
        <v>0</v>
      </c>
      <c r="J18" s="551">
        <v>0</v>
      </c>
      <c r="K18" s="551">
        <v>0</v>
      </c>
      <c r="L18" s="551">
        <v>0</v>
      </c>
      <c r="M18" s="551">
        <v>0</v>
      </c>
      <c r="N18" s="551">
        <f t="shared" ref="N18:N26" si="0">SUM(B18:M18)</f>
        <v>0</v>
      </c>
      <c r="O18" s="551"/>
      <c r="P18" s="551">
        <v>0</v>
      </c>
    </row>
    <row r="19" spans="1:16" s="596" customFormat="1" x14ac:dyDescent="0.2">
      <c r="A19" s="616" t="s">
        <v>73</v>
      </c>
      <c r="B19" s="551">
        <v>490.5</v>
      </c>
      <c r="C19" s="551">
        <v>0</v>
      </c>
      <c r="D19" s="551">
        <v>0</v>
      </c>
      <c r="E19" s="551">
        <v>0</v>
      </c>
      <c r="F19" s="551">
        <v>0</v>
      </c>
      <c r="G19" s="551">
        <v>4000</v>
      </c>
      <c r="H19" s="551">
        <v>0</v>
      </c>
      <c r="I19" s="551">
        <v>226.2</v>
      </c>
      <c r="J19" s="551">
        <v>5400</v>
      </c>
      <c r="K19" s="551">
        <v>1450</v>
      </c>
      <c r="L19" s="551">
        <v>0</v>
      </c>
      <c r="M19" s="551">
        <v>61859.41</v>
      </c>
      <c r="N19" s="551">
        <f t="shared" si="0"/>
        <v>73426.11</v>
      </c>
      <c r="O19" s="551"/>
      <c r="P19" s="551">
        <v>60000</v>
      </c>
    </row>
    <row r="20" spans="1:16" s="596" customFormat="1" x14ac:dyDescent="0.2">
      <c r="A20" s="616" t="s">
        <v>186</v>
      </c>
      <c r="B20" s="551">
        <v>-186.19</v>
      </c>
      <c r="C20" s="551">
        <v>0</v>
      </c>
      <c r="D20" s="551">
        <v>0</v>
      </c>
      <c r="E20" s="551">
        <v>0</v>
      </c>
      <c r="F20" s="551">
        <v>0</v>
      </c>
      <c r="G20" s="551">
        <v>0</v>
      </c>
      <c r="H20" s="551">
        <v>0</v>
      </c>
      <c r="I20" s="551">
        <v>0</v>
      </c>
      <c r="J20" s="551">
        <v>4477.87</v>
      </c>
      <c r="K20" s="551">
        <v>0</v>
      </c>
      <c r="L20" s="551">
        <v>0</v>
      </c>
      <c r="M20" s="551">
        <v>0</v>
      </c>
      <c r="N20" s="551">
        <f t="shared" si="0"/>
        <v>4291.68</v>
      </c>
      <c r="O20" s="551"/>
      <c r="P20" s="551">
        <v>25000</v>
      </c>
    </row>
    <row r="21" spans="1:16" s="596" customFormat="1" ht="14.25" x14ac:dyDescent="0.2">
      <c r="A21" s="616" t="s">
        <v>399</v>
      </c>
      <c r="B21" s="551">
        <v>1078.52</v>
      </c>
      <c r="C21" s="551">
        <v>1999.07</v>
      </c>
      <c r="D21" s="551">
        <v>1206.3</v>
      </c>
      <c r="E21" s="551">
        <v>0</v>
      </c>
      <c r="F21" s="551">
        <v>4279</v>
      </c>
      <c r="G21" s="551">
        <v>0</v>
      </c>
      <c r="H21" s="551">
        <v>2157</v>
      </c>
      <c r="I21" s="551">
        <v>340.71</v>
      </c>
      <c r="J21" s="551">
        <v>1869.9099999999999</v>
      </c>
      <c r="K21" s="551">
        <v>119.16</v>
      </c>
      <c r="L21" s="551">
        <v>853639.74000000046</v>
      </c>
      <c r="M21" s="652">
        <v>-587738.05999999994</v>
      </c>
      <c r="N21" s="551">
        <f t="shared" si="0"/>
        <v>278951.35000000056</v>
      </c>
      <c r="O21" s="551"/>
      <c r="P21" s="551">
        <v>400000</v>
      </c>
    </row>
    <row r="22" spans="1:16" s="596" customFormat="1" x14ac:dyDescent="0.2">
      <c r="A22" s="414" t="s">
        <v>235</v>
      </c>
      <c r="B22" s="551">
        <v>145.41999999999999</v>
      </c>
      <c r="C22" s="551">
        <v>-3018.49</v>
      </c>
      <c r="D22" s="551">
        <v>0</v>
      </c>
      <c r="E22" s="551">
        <v>213.4</v>
      </c>
      <c r="F22" s="551">
        <v>510</v>
      </c>
      <c r="G22" s="551">
        <v>9755</v>
      </c>
      <c r="H22" s="551">
        <v>3642</v>
      </c>
      <c r="I22" s="551">
        <v>1005.5</v>
      </c>
      <c r="J22" s="551">
        <v>3802</v>
      </c>
      <c r="K22" s="551">
        <v>37915.71</v>
      </c>
      <c r="L22" s="551">
        <v>152783.90999999995</v>
      </c>
      <c r="M22" s="551">
        <v>123653.03999999995</v>
      </c>
      <c r="N22" s="551">
        <f t="shared" si="0"/>
        <v>330407.48999999987</v>
      </c>
      <c r="O22" s="551"/>
      <c r="P22" s="551">
        <v>200000</v>
      </c>
    </row>
    <row r="23" spans="1:16" s="596" customFormat="1" x14ac:dyDescent="0.2">
      <c r="A23" s="617" t="s">
        <v>132</v>
      </c>
      <c r="B23" s="551">
        <v>0</v>
      </c>
      <c r="C23" s="551">
        <v>0</v>
      </c>
      <c r="D23" s="551">
        <v>0</v>
      </c>
      <c r="E23" s="551">
        <v>0</v>
      </c>
      <c r="F23" s="551">
        <v>0</v>
      </c>
      <c r="G23" s="551">
        <v>0</v>
      </c>
      <c r="H23" s="551">
        <v>0</v>
      </c>
      <c r="I23" s="551">
        <v>0</v>
      </c>
      <c r="J23" s="551">
        <v>0</v>
      </c>
      <c r="K23" s="551">
        <v>0</v>
      </c>
      <c r="L23" s="551">
        <v>0</v>
      </c>
      <c r="M23" s="551">
        <v>0</v>
      </c>
      <c r="N23" s="551">
        <f t="shared" si="0"/>
        <v>0</v>
      </c>
      <c r="O23" s="551"/>
      <c r="P23" s="551">
        <v>0</v>
      </c>
    </row>
    <row r="24" spans="1:16" s="596" customFormat="1" x14ac:dyDescent="0.2">
      <c r="A24" s="617" t="s">
        <v>406</v>
      </c>
      <c r="B24" s="551"/>
      <c r="C24" s="551"/>
      <c r="D24" s="551"/>
      <c r="E24" s="551"/>
      <c r="F24" s="551">
        <v>0</v>
      </c>
      <c r="G24" s="551">
        <v>0</v>
      </c>
      <c r="H24" s="551">
        <v>0</v>
      </c>
      <c r="I24" s="551">
        <v>0</v>
      </c>
      <c r="J24" s="551">
        <v>0</v>
      </c>
      <c r="K24" s="551">
        <v>0</v>
      </c>
      <c r="L24" s="551">
        <v>0</v>
      </c>
      <c r="M24" s="551">
        <v>524.63</v>
      </c>
      <c r="N24" s="551">
        <f t="shared" ref="N24" si="1">SUM(B24:M24)</f>
        <v>524.63</v>
      </c>
      <c r="O24" s="551"/>
      <c r="P24" s="551">
        <v>0</v>
      </c>
    </row>
    <row r="25" spans="1:16" s="596" customFormat="1" x14ac:dyDescent="0.2">
      <c r="A25" s="617" t="s">
        <v>149</v>
      </c>
      <c r="B25" s="551">
        <v>0</v>
      </c>
      <c r="C25" s="551">
        <v>0</v>
      </c>
      <c r="D25" s="551">
        <v>0</v>
      </c>
      <c r="E25" s="551">
        <v>0</v>
      </c>
      <c r="F25" s="551">
        <v>0</v>
      </c>
      <c r="G25" s="551">
        <v>0</v>
      </c>
      <c r="H25" s="551">
        <v>0</v>
      </c>
      <c r="I25" s="551">
        <v>0</v>
      </c>
      <c r="J25" s="551">
        <v>0</v>
      </c>
      <c r="K25" s="551">
        <v>0</v>
      </c>
      <c r="L25" s="551">
        <v>0</v>
      </c>
      <c r="M25" s="551">
        <v>0</v>
      </c>
      <c r="N25" s="551">
        <f t="shared" si="0"/>
        <v>0</v>
      </c>
      <c r="O25" s="551"/>
      <c r="P25" s="551">
        <v>0</v>
      </c>
    </row>
    <row r="26" spans="1:16" s="596" customFormat="1" x14ac:dyDescent="0.2">
      <c r="A26" s="617" t="s">
        <v>150</v>
      </c>
      <c r="B26" s="551">
        <v>26869</v>
      </c>
      <c r="C26" s="551">
        <v>48649</v>
      </c>
      <c r="D26" s="551">
        <v>49557</v>
      </c>
      <c r="E26" s="551">
        <v>76147.48</v>
      </c>
      <c r="F26" s="551">
        <f>14968+43998</f>
        <v>58966</v>
      </c>
      <c r="G26" s="551">
        <v>72941</v>
      </c>
      <c r="H26" s="551">
        <v>30441</v>
      </c>
      <c r="I26" s="551">
        <v>44738</v>
      </c>
      <c r="J26" s="551">
        <v>40594</v>
      </c>
      <c r="K26" s="551">
        <v>43421.84</v>
      </c>
      <c r="L26" s="551">
        <v>75227.42</v>
      </c>
      <c r="M26" s="551">
        <v>231211</v>
      </c>
      <c r="N26" s="551">
        <f t="shared" si="0"/>
        <v>798762.74</v>
      </c>
      <c r="O26" s="551"/>
      <c r="P26" s="551">
        <v>910715</v>
      </c>
    </row>
    <row r="27" spans="1:16" s="585" customFormat="1" x14ac:dyDescent="0.2">
      <c r="A27" s="618"/>
      <c r="B27" s="552"/>
      <c r="C27" s="552"/>
      <c r="D27" s="552"/>
      <c r="E27" s="552"/>
      <c r="F27" s="552"/>
      <c r="G27" s="552"/>
      <c r="H27" s="552"/>
      <c r="I27" s="552"/>
      <c r="J27" s="552"/>
      <c r="K27" s="552"/>
      <c r="L27" s="552"/>
      <c r="M27" s="552"/>
      <c r="N27" s="551"/>
      <c r="O27" s="552"/>
      <c r="P27" s="552"/>
    </row>
    <row r="28" spans="1:16" s="596" customFormat="1" ht="14.25" x14ac:dyDescent="0.2">
      <c r="A28" s="618" t="s">
        <v>323</v>
      </c>
      <c r="B28" s="551"/>
      <c r="C28" s="551"/>
      <c r="D28" s="551"/>
      <c r="E28" s="551"/>
      <c r="F28" s="551"/>
      <c r="G28" s="551"/>
      <c r="H28" s="551"/>
      <c r="I28" s="551"/>
      <c r="J28" s="551"/>
      <c r="K28" s="551"/>
      <c r="L28" s="551"/>
      <c r="M28" s="551"/>
      <c r="N28" s="551"/>
      <c r="O28" s="551"/>
      <c r="P28" s="551"/>
    </row>
    <row r="29" spans="1:16" s="596" customFormat="1" x14ac:dyDescent="0.2">
      <c r="A29" s="619" t="s">
        <v>133</v>
      </c>
      <c r="B29" s="551"/>
      <c r="C29" s="551"/>
      <c r="D29" s="551"/>
      <c r="E29" s="551"/>
      <c r="F29" s="551"/>
      <c r="G29" s="551"/>
      <c r="H29" s="551"/>
      <c r="I29" s="551"/>
      <c r="J29" s="551"/>
      <c r="K29" s="551"/>
      <c r="L29" s="551"/>
      <c r="M29" s="551"/>
      <c r="N29" s="551"/>
      <c r="O29" s="551"/>
      <c r="P29" s="551"/>
    </row>
    <row r="30" spans="1:16" s="596" customFormat="1" x14ac:dyDescent="0.2">
      <c r="A30" s="605" t="s">
        <v>119</v>
      </c>
      <c r="B30" s="551">
        <v>0</v>
      </c>
      <c r="C30" s="551">
        <v>0</v>
      </c>
      <c r="D30" s="551">
        <v>0</v>
      </c>
      <c r="E30" s="551">
        <v>0</v>
      </c>
      <c r="F30" s="551">
        <v>0</v>
      </c>
      <c r="G30" s="551">
        <v>0</v>
      </c>
      <c r="H30" s="551">
        <v>0</v>
      </c>
      <c r="I30" s="551">
        <v>0</v>
      </c>
      <c r="J30" s="551">
        <v>0</v>
      </c>
      <c r="K30" s="551">
        <v>0</v>
      </c>
      <c r="L30" s="551">
        <v>0</v>
      </c>
      <c r="M30" s="551">
        <v>0</v>
      </c>
      <c r="N30" s="551">
        <f>SUM(B30:M30)</f>
        <v>0</v>
      </c>
      <c r="O30" s="551"/>
      <c r="P30" s="551">
        <v>50000</v>
      </c>
    </row>
    <row r="31" spans="1:16" s="596" customFormat="1" x14ac:dyDescent="0.2">
      <c r="A31" s="605" t="s">
        <v>120</v>
      </c>
      <c r="B31" s="551">
        <v>0</v>
      </c>
      <c r="C31" s="551">
        <v>0</v>
      </c>
      <c r="D31" s="551">
        <v>0</v>
      </c>
      <c r="E31" s="551">
        <v>0</v>
      </c>
      <c r="F31" s="551">
        <v>0</v>
      </c>
      <c r="G31" s="551">
        <v>0</v>
      </c>
      <c r="H31" s="551">
        <v>0</v>
      </c>
      <c r="I31" s="551">
        <v>0</v>
      </c>
      <c r="J31" s="551">
        <v>0</v>
      </c>
      <c r="K31" s="551">
        <v>0</v>
      </c>
      <c r="L31" s="551">
        <v>0</v>
      </c>
      <c r="M31" s="551">
        <v>163.4</v>
      </c>
      <c r="N31" s="551">
        <f t="shared" ref="N31:N34" si="2">SUM(B31:M31)</f>
        <v>163.4</v>
      </c>
      <c r="O31" s="551"/>
      <c r="P31" s="551"/>
    </row>
    <row r="32" spans="1:16" s="596" customFormat="1" x14ac:dyDescent="0.2">
      <c r="A32" s="605" t="s">
        <v>123</v>
      </c>
      <c r="B32" s="551">
        <v>-347.74</v>
      </c>
      <c r="C32" s="551">
        <v>0</v>
      </c>
      <c r="D32" s="551">
        <v>0</v>
      </c>
      <c r="E32" s="551">
        <v>4332.25</v>
      </c>
      <c r="F32" s="551">
        <v>3273</v>
      </c>
      <c r="G32" s="551">
        <v>0</v>
      </c>
      <c r="H32" s="551">
        <v>0</v>
      </c>
      <c r="I32" s="551">
        <v>0</v>
      </c>
      <c r="J32" s="551">
        <v>0</v>
      </c>
      <c r="K32" s="551">
        <v>705.91</v>
      </c>
      <c r="L32" s="551">
        <v>959.67</v>
      </c>
      <c r="M32" s="551">
        <v>-235.31</v>
      </c>
      <c r="N32" s="551">
        <f t="shared" si="2"/>
        <v>8687.7800000000007</v>
      </c>
      <c r="O32" s="551"/>
      <c r="P32" s="551"/>
    </row>
    <row r="33" spans="1:121 16370:16370" s="596" customFormat="1" x14ac:dyDescent="0.2">
      <c r="A33" s="605" t="s">
        <v>121</v>
      </c>
      <c r="B33" s="551">
        <v>0</v>
      </c>
      <c r="C33" s="551">
        <v>0</v>
      </c>
      <c r="D33" s="551">
        <v>0</v>
      </c>
      <c r="E33" s="551">
        <v>0</v>
      </c>
      <c r="F33" s="551">
        <v>0</v>
      </c>
      <c r="G33" s="551">
        <v>0</v>
      </c>
      <c r="H33" s="551">
        <v>0</v>
      </c>
      <c r="I33" s="551">
        <v>0</v>
      </c>
      <c r="J33" s="551">
        <v>797</v>
      </c>
      <c r="K33" s="551">
        <v>1069</v>
      </c>
      <c r="L33" s="551">
        <v>0</v>
      </c>
      <c r="M33" s="551">
        <v>0</v>
      </c>
      <c r="N33" s="551">
        <f t="shared" si="2"/>
        <v>1866</v>
      </c>
      <c r="O33" s="551"/>
      <c r="P33" s="551"/>
    </row>
    <row r="34" spans="1:121 16370:16370" s="596" customFormat="1" x14ac:dyDescent="0.2">
      <c r="A34" s="605" t="s">
        <v>122</v>
      </c>
      <c r="B34" s="551">
        <v>1165.25</v>
      </c>
      <c r="C34" s="551">
        <v>558.35</v>
      </c>
      <c r="D34" s="551">
        <v>194</v>
      </c>
      <c r="E34" s="551">
        <v>4</v>
      </c>
      <c r="F34" s="551">
        <v>0</v>
      </c>
      <c r="G34" s="551">
        <v>0</v>
      </c>
      <c r="H34" s="551">
        <v>0</v>
      </c>
      <c r="I34" s="551">
        <v>0</v>
      </c>
      <c r="J34" s="551">
        <v>0</v>
      </c>
      <c r="K34" s="551">
        <v>0</v>
      </c>
      <c r="L34" s="551">
        <v>0</v>
      </c>
      <c r="M34" s="551">
        <v>0</v>
      </c>
      <c r="N34" s="551">
        <f t="shared" si="2"/>
        <v>1921.6</v>
      </c>
      <c r="O34" s="551"/>
      <c r="P34" s="551"/>
    </row>
    <row r="35" spans="1:121 16370:16370" s="621" customFormat="1" x14ac:dyDescent="0.2">
      <c r="A35" s="620" t="s">
        <v>124</v>
      </c>
      <c r="B35" s="553">
        <v>-2974.16</v>
      </c>
      <c r="C35" s="553">
        <v>56843.95</v>
      </c>
      <c r="D35" s="553">
        <v>74597.009999999995</v>
      </c>
      <c r="E35" s="553">
        <f>SUM(E17:E34)</f>
        <v>81681.86</v>
      </c>
      <c r="F35" s="553">
        <f t="shared" ref="F35:M35" si="3">SUM(F17:F34)</f>
        <v>68013</v>
      </c>
      <c r="G35" s="553">
        <f>SUM(G17:G34)</f>
        <v>100508</v>
      </c>
      <c r="H35" s="553">
        <f t="shared" si="3"/>
        <v>37950</v>
      </c>
      <c r="I35" s="553">
        <f t="shared" si="3"/>
        <v>50226.07</v>
      </c>
      <c r="J35" s="553">
        <f t="shared" si="3"/>
        <v>58645.31</v>
      </c>
      <c r="K35" s="553">
        <f t="shared" si="3"/>
        <v>88453.55</v>
      </c>
      <c r="L35" s="553">
        <f t="shared" si="3"/>
        <v>1085174.8900000004</v>
      </c>
      <c r="M35" s="553">
        <f t="shared" si="3"/>
        <v>-168583.32000000004</v>
      </c>
      <c r="N35" s="553">
        <f>SUM(N17:N34)</f>
        <v>1530536.1600000004</v>
      </c>
      <c r="O35" s="553"/>
      <c r="P35" s="553"/>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585"/>
      <c r="AY35" s="585"/>
      <c r="AZ35" s="585"/>
      <c r="BA35" s="585"/>
      <c r="BB35" s="585"/>
      <c r="BC35" s="585"/>
      <c r="BD35" s="585"/>
      <c r="BE35" s="585"/>
      <c r="BF35" s="585"/>
      <c r="BG35" s="585"/>
      <c r="BH35" s="585"/>
      <c r="BI35" s="585"/>
      <c r="BJ35" s="585"/>
      <c r="BK35" s="585"/>
      <c r="BL35" s="585"/>
      <c r="BM35" s="585"/>
      <c r="BN35" s="585"/>
      <c r="BO35" s="585"/>
      <c r="BP35" s="585"/>
      <c r="BQ35" s="585"/>
      <c r="BR35" s="585"/>
      <c r="BS35" s="585"/>
      <c r="BT35" s="585"/>
      <c r="BU35" s="585"/>
      <c r="BV35" s="585"/>
      <c r="BW35" s="585"/>
      <c r="BX35" s="585"/>
      <c r="BY35" s="585"/>
      <c r="BZ35" s="585"/>
      <c r="CA35" s="585"/>
      <c r="CB35" s="585"/>
      <c r="CC35" s="585"/>
      <c r="CD35" s="585"/>
      <c r="CE35" s="585"/>
      <c r="CF35" s="585"/>
      <c r="CG35" s="585"/>
      <c r="CH35" s="585"/>
      <c r="CI35" s="585"/>
      <c r="CJ35" s="585"/>
      <c r="CK35" s="585"/>
      <c r="CL35" s="585"/>
      <c r="CM35" s="585"/>
      <c r="CN35" s="585"/>
      <c r="CO35" s="585"/>
      <c r="CP35" s="585"/>
      <c r="CQ35" s="585"/>
      <c r="CR35" s="585"/>
      <c r="CS35" s="585"/>
      <c r="CT35" s="585"/>
      <c r="CU35" s="585"/>
      <c r="CV35" s="585"/>
      <c r="CW35" s="585"/>
      <c r="CX35" s="585"/>
      <c r="CY35" s="585"/>
      <c r="CZ35" s="585"/>
      <c r="DA35" s="585"/>
      <c r="DB35" s="585"/>
      <c r="DC35" s="585"/>
      <c r="DD35" s="585"/>
      <c r="DE35" s="585"/>
      <c r="DF35" s="585"/>
      <c r="DG35" s="585"/>
      <c r="DH35" s="585"/>
      <c r="DI35" s="585"/>
      <c r="DJ35" s="585"/>
      <c r="DK35" s="585"/>
      <c r="DL35" s="585"/>
      <c r="DM35" s="585"/>
      <c r="DN35" s="585"/>
      <c r="DO35" s="585"/>
      <c r="DP35" s="585"/>
      <c r="DQ35" s="585"/>
    </row>
    <row r="36" spans="1:121 16370:16370" x14ac:dyDescent="0.2">
      <c r="A36" s="596"/>
      <c r="B36" s="551"/>
      <c r="C36" s="551"/>
      <c r="D36" s="551"/>
      <c r="E36" s="551"/>
      <c r="F36" s="551"/>
      <c r="G36" s="551"/>
      <c r="H36" s="551"/>
      <c r="I36" s="551"/>
      <c r="J36" s="551"/>
      <c r="K36" s="551"/>
      <c r="L36" s="551"/>
      <c r="M36" s="551"/>
      <c r="N36" s="551"/>
      <c r="O36" s="551"/>
      <c r="P36" s="551"/>
      <c r="XEP36" s="596"/>
    </row>
    <row r="37" spans="1:121 16370:16370" x14ac:dyDescent="0.2">
      <c r="A37" s="622" t="s">
        <v>125</v>
      </c>
      <c r="B37" s="554"/>
      <c r="C37" s="554"/>
      <c r="D37" s="554"/>
      <c r="E37" s="554"/>
      <c r="F37" s="554"/>
      <c r="G37" s="554"/>
      <c r="H37" s="554"/>
      <c r="I37" s="554"/>
      <c r="J37" s="554"/>
      <c r="K37" s="554"/>
      <c r="L37" s="554"/>
      <c r="M37" s="554"/>
      <c r="N37" s="554"/>
      <c r="O37" s="551"/>
      <c r="P37" s="554"/>
    </row>
    <row r="38" spans="1:121 16370:16370" x14ac:dyDescent="0.2">
      <c r="A38" s="616" t="s">
        <v>119</v>
      </c>
      <c r="B38" s="551">
        <v>0</v>
      </c>
      <c r="C38" s="551">
        <v>0</v>
      </c>
      <c r="D38" s="551">
        <v>0</v>
      </c>
      <c r="E38" s="551">
        <v>0</v>
      </c>
      <c r="F38" s="551">
        <v>0</v>
      </c>
      <c r="G38" s="551">
        <v>0</v>
      </c>
      <c r="H38" s="551">
        <v>0</v>
      </c>
      <c r="I38" s="551">
        <v>0</v>
      </c>
      <c r="J38" s="551">
        <v>0</v>
      </c>
      <c r="K38" s="551">
        <v>0</v>
      </c>
      <c r="L38" s="551">
        <v>0</v>
      </c>
      <c r="M38" s="551">
        <v>0</v>
      </c>
      <c r="N38" s="551">
        <f>SUM(B38:M38)</f>
        <v>0</v>
      </c>
      <c r="O38" s="551"/>
      <c r="P38" s="551"/>
    </row>
    <row r="39" spans="1:121 16370:16370" x14ac:dyDescent="0.2">
      <c r="A39" s="605" t="s">
        <v>120</v>
      </c>
      <c r="B39" s="551">
        <v>6262.11</v>
      </c>
      <c r="C39" s="551">
        <v>230.71</v>
      </c>
      <c r="D39" s="551">
        <v>101</v>
      </c>
      <c r="E39" s="551">
        <v>213.4</v>
      </c>
      <c r="F39" s="551">
        <v>1033</v>
      </c>
      <c r="G39" s="551">
        <v>2315</v>
      </c>
      <c r="H39" s="551">
        <v>4552</v>
      </c>
      <c r="I39" s="551">
        <v>1427.9099999999999</v>
      </c>
      <c r="J39" s="551">
        <v>5395.27</v>
      </c>
      <c r="K39" s="551">
        <v>119.16</v>
      </c>
      <c r="L39" s="551">
        <v>2290.5</v>
      </c>
      <c r="M39" s="551">
        <v>14456.17</v>
      </c>
      <c r="N39" s="551">
        <f t="shared" ref="N39:N42" si="4">SUM(B39:M39)</f>
        <v>38396.230000000003</v>
      </c>
      <c r="O39" s="551"/>
      <c r="P39" s="551"/>
    </row>
    <row r="40" spans="1:121 16370:16370" s="596" customFormat="1" ht="14.25" x14ac:dyDescent="0.2">
      <c r="A40" s="605" t="s">
        <v>400</v>
      </c>
      <c r="B40" s="551">
        <v>27862.75</v>
      </c>
      <c r="C40" s="551">
        <v>29599.19</v>
      </c>
      <c r="D40" s="551">
        <v>34635</v>
      </c>
      <c r="E40" s="551">
        <v>32467.969999999998</v>
      </c>
      <c r="F40" s="551">
        <v>44156</v>
      </c>
      <c r="G40" s="551">
        <v>41081</v>
      </c>
      <c r="H40" s="551">
        <v>19902</v>
      </c>
      <c r="I40" s="551">
        <v>39620.229999999996</v>
      </c>
      <c r="J40" s="551">
        <v>34709.449999999983</v>
      </c>
      <c r="K40" s="551">
        <v>37825.680000000008</v>
      </c>
      <c r="L40" s="551">
        <v>837019.96</v>
      </c>
      <c r="M40" s="652">
        <v>-578196.27</v>
      </c>
      <c r="N40" s="551">
        <f t="shared" si="4"/>
        <v>600682.96</v>
      </c>
      <c r="O40" s="587"/>
      <c r="P40" s="587"/>
    </row>
    <row r="41" spans="1:121 16370:16370" s="596" customFormat="1" x14ac:dyDescent="0.2">
      <c r="A41" s="605" t="s">
        <v>121</v>
      </c>
      <c r="B41" s="551">
        <v>-40921</v>
      </c>
      <c r="C41" s="551">
        <v>16189.85</v>
      </c>
      <c r="D41" s="551">
        <v>23771</v>
      </c>
      <c r="E41" s="551">
        <v>10980</v>
      </c>
      <c r="F41" s="551">
        <v>12181</v>
      </c>
      <c r="G41" s="551">
        <v>45025</v>
      </c>
      <c r="H41" s="551">
        <v>7339</v>
      </c>
      <c r="I41" s="551">
        <v>2555</v>
      </c>
      <c r="J41" s="551">
        <v>12735.42</v>
      </c>
      <c r="K41" s="551">
        <v>4525.0599999999995</v>
      </c>
      <c r="L41" s="551">
        <v>40706.879999999997</v>
      </c>
      <c r="M41" s="551">
        <v>270302.92</v>
      </c>
      <c r="N41" s="551">
        <f t="shared" si="4"/>
        <v>405390.13</v>
      </c>
      <c r="O41" s="587"/>
      <c r="P41" s="587"/>
    </row>
    <row r="42" spans="1:121 16370:16370" s="596" customFormat="1" x14ac:dyDescent="0.2">
      <c r="A42" s="617" t="s">
        <v>122</v>
      </c>
      <c r="B42" s="551">
        <v>3822.49</v>
      </c>
      <c r="C42" s="551">
        <v>10823.69</v>
      </c>
      <c r="D42" s="551">
        <v>16092</v>
      </c>
      <c r="E42" s="551">
        <v>38020.479999999996</v>
      </c>
      <c r="F42" s="551">
        <v>10645</v>
      </c>
      <c r="G42" s="551">
        <v>12088</v>
      </c>
      <c r="H42" s="551">
        <v>6157</v>
      </c>
      <c r="I42" s="551">
        <v>6623.0700000000006</v>
      </c>
      <c r="J42" s="551">
        <v>5805.66</v>
      </c>
      <c r="K42" s="551">
        <v>45983.65</v>
      </c>
      <c r="L42" s="551">
        <v>205157.55</v>
      </c>
      <c r="M42" s="551">
        <v>124854.07999999999</v>
      </c>
      <c r="N42" s="551">
        <f t="shared" si="4"/>
        <v>486072.66999999993</v>
      </c>
      <c r="O42" s="587"/>
      <c r="P42" s="587"/>
    </row>
    <row r="43" spans="1:121 16370:16370" s="596" customFormat="1" x14ac:dyDescent="0.2">
      <c r="A43" s="623" t="s">
        <v>126</v>
      </c>
      <c r="B43" s="555">
        <v>-2973.6499999999996</v>
      </c>
      <c r="C43" s="555">
        <v>56843.44</v>
      </c>
      <c r="D43" s="555">
        <v>74599</v>
      </c>
      <c r="E43" s="555">
        <f>SUM(E38:E42)</f>
        <v>81681.849999999991</v>
      </c>
      <c r="F43" s="555">
        <f>SUM(F38:F42)</f>
        <v>68015</v>
      </c>
      <c r="G43" s="555">
        <f>SUM(G38:G42)</f>
        <v>100509</v>
      </c>
      <c r="H43" s="555">
        <f>SUM(H38:H42)</f>
        <v>37950</v>
      </c>
      <c r="I43" s="555">
        <f t="shared" ref="I43:M43" si="5">SUM(I38:I42)</f>
        <v>50226.21</v>
      </c>
      <c r="J43" s="555">
        <f t="shared" si="5"/>
        <v>58645.799999999988</v>
      </c>
      <c r="K43" s="555">
        <f t="shared" si="5"/>
        <v>88453.550000000017</v>
      </c>
      <c r="L43" s="555">
        <f t="shared" si="5"/>
        <v>1085174.8899999999</v>
      </c>
      <c r="M43" s="555">
        <f t="shared" si="5"/>
        <v>-168583.1</v>
      </c>
      <c r="N43" s="553">
        <f>SUM(N38:N42)</f>
        <v>1530541.9899999998</v>
      </c>
      <c r="O43" s="624"/>
      <c r="P43" s="624"/>
    </row>
    <row r="44" spans="1:121 16370:16370" x14ac:dyDescent="0.2">
      <c r="A44" s="625"/>
      <c r="B44" s="556"/>
      <c r="C44" s="556"/>
      <c r="D44" s="556"/>
      <c r="E44" s="556"/>
      <c r="F44" s="556"/>
      <c r="G44" s="556"/>
      <c r="H44" s="556"/>
      <c r="I44" s="556"/>
      <c r="J44" s="556"/>
      <c r="K44" s="556"/>
      <c r="L44" s="556"/>
      <c r="M44" s="556"/>
      <c r="N44" s="556"/>
      <c r="O44" s="626"/>
      <c r="P44" s="556"/>
    </row>
    <row r="45" spans="1:121 16370:16370" x14ac:dyDescent="0.2">
      <c r="A45" s="622" t="s">
        <v>127</v>
      </c>
      <c r="B45" s="554"/>
      <c r="C45" s="554"/>
      <c r="D45" s="554"/>
      <c r="E45" s="554"/>
      <c r="F45" s="554"/>
      <c r="G45" s="554"/>
      <c r="H45" s="554"/>
      <c r="I45" s="554"/>
      <c r="J45" s="554"/>
      <c r="K45" s="554"/>
      <c r="L45" s="554"/>
      <c r="M45" s="554"/>
      <c r="N45" s="554"/>
      <c r="O45" s="551"/>
      <c r="P45" s="554"/>
    </row>
    <row r="46" spans="1:121 16370:16370" s="596" customFormat="1" x14ac:dyDescent="0.2">
      <c r="A46" s="605" t="s">
        <v>141</v>
      </c>
      <c r="B46" s="551">
        <v>0</v>
      </c>
      <c r="C46" s="551">
        <v>0</v>
      </c>
      <c r="D46" s="551">
        <v>0</v>
      </c>
      <c r="E46" s="551">
        <v>0</v>
      </c>
      <c r="F46" s="551">
        <v>0</v>
      </c>
      <c r="G46" s="551">
        <v>0</v>
      </c>
      <c r="H46" s="551">
        <v>0</v>
      </c>
      <c r="I46" s="551">
        <v>0</v>
      </c>
      <c r="J46" s="551">
        <v>0</v>
      </c>
      <c r="K46" s="551">
        <v>0</v>
      </c>
      <c r="L46" s="551">
        <v>0</v>
      </c>
      <c r="M46" s="551">
        <v>0</v>
      </c>
      <c r="N46" s="551">
        <f t="shared" ref="N46:N49" si="6">SUM(B46:M46)</f>
        <v>0</v>
      </c>
      <c r="O46" s="551"/>
      <c r="P46" s="551"/>
    </row>
    <row r="47" spans="1:121 16370:16370" s="596" customFormat="1" ht="14.25" x14ac:dyDescent="0.2">
      <c r="A47" s="616" t="s">
        <v>401</v>
      </c>
      <c r="B47" s="551">
        <v>14999.49</v>
      </c>
      <c r="C47" s="551">
        <v>13854.3</v>
      </c>
      <c r="D47" s="551">
        <v>15165</v>
      </c>
      <c r="E47" s="551">
        <v>29489.479999999996</v>
      </c>
      <c r="F47" s="551">
        <v>26278</v>
      </c>
      <c r="G47" s="551">
        <v>30003</v>
      </c>
      <c r="H47" s="551">
        <v>11463</v>
      </c>
      <c r="I47" s="551">
        <v>13379.98</v>
      </c>
      <c r="J47" s="551">
        <v>18061.769999999993</v>
      </c>
      <c r="K47" s="551">
        <v>13219.510000000002</v>
      </c>
      <c r="L47" s="551">
        <v>873209.62000000046</v>
      </c>
      <c r="M47" s="652">
        <v>-433235.31</v>
      </c>
      <c r="N47" s="551">
        <f t="shared" si="6"/>
        <v>625887.84000000032</v>
      </c>
      <c r="O47" s="551"/>
      <c r="P47" s="551"/>
    </row>
    <row r="48" spans="1:121 16370:16370" s="596" customFormat="1" ht="14.25" customHeight="1" x14ac:dyDescent="0.2">
      <c r="A48" s="605" t="s">
        <v>128</v>
      </c>
      <c r="B48" s="551">
        <v>13503.24</v>
      </c>
      <c r="C48" s="551">
        <v>10346.02</v>
      </c>
      <c r="D48" s="551">
        <v>13959</v>
      </c>
      <c r="E48" s="551">
        <v>29596.229999999996</v>
      </c>
      <c r="F48" s="551">
        <v>22255</v>
      </c>
      <c r="G48" s="551">
        <v>30880</v>
      </c>
      <c r="H48" s="551">
        <v>11127</v>
      </c>
      <c r="I48" s="551">
        <v>13315.9</v>
      </c>
      <c r="J48" s="551">
        <v>12692.889999999998</v>
      </c>
      <c r="K48" s="551">
        <v>30608.239999999998</v>
      </c>
      <c r="L48" s="551">
        <v>95961.839999999982</v>
      </c>
      <c r="M48" s="551">
        <v>154994.54</v>
      </c>
      <c r="N48" s="551">
        <f t="shared" si="6"/>
        <v>439239.89999999991</v>
      </c>
      <c r="O48" s="551"/>
      <c r="P48" s="551"/>
    </row>
    <row r="49" spans="1:16" s="596" customFormat="1" x14ac:dyDescent="0.2">
      <c r="A49" s="605" t="s">
        <v>129</v>
      </c>
      <c r="B49" s="551">
        <v>-31476.38</v>
      </c>
      <c r="C49" s="551">
        <v>32643.119999999999</v>
      </c>
      <c r="D49" s="551">
        <v>45474</v>
      </c>
      <c r="E49" s="551">
        <v>22596.140000000007</v>
      </c>
      <c r="F49" s="551">
        <v>19482</v>
      </c>
      <c r="G49" s="551">
        <v>39625</v>
      </c>
      <c r="H49" s="551">
        <v>15360</v>
      </c>
      <c r="I49" s="551">
        <v>23530.329999999998</v>
      </c>
      <c r="J49" s="551">
        <v>27891.139999999985</v>
      </c>
      <c r="K49" s="551">
        <v>44625.8</v>
      </c>
      <c r="L49" s="551">
        <v>116003.42999999996</v>
      </c>
      <c r="M49" s="551">
        <v>109657.66999999998</v>
      </c>
      <c r="N49" s="551">
        <f t="shared" si="6"/>
        <v>465412.24999999994</v>
      </c>
      <c r="O49" s="587"/>
      <c r="P49" s="587"/>
    </row>
    <row r="50" spans="1:16" s="596" customFormat="1" x14ac:dyDescent="0.2">
      <c r="A50" s="623" t="s">
        <v>130</v>
      </c>
      <c r="B50" s="555">
        <v>-2973.6500000000015</v>
      </c>
      <c r="C50" s="555">
        <v>56843.44</v>
      </c>
      <c r="D50" s="555">
        <v>74598</v>
      </c>
      <c r="E50" s="555">
        <f>SUM(E46:E49)</f>
        <v>81681.850000000006</v>
      </c>
      <c r="F50" s="555">
        <f>SUM(F46:F49)</f>
        <v>68015</v>
      </c>
      <c r="G50" s="555">
        <f>SUM(G46:G49)</f>
        <v>100508</v>
      </c>
      <c r="H50" s="555">
        <f>SUM(H46:H49)</f>
        <v>37950</v>
      </c>
      <c r="I50" s="555">
        <f t="shared" ref="I50:M50" si="7">SUM(I46:I49)</f>
        <v>50226.209999999992</v>
      </c>
      <c r="J50" s="555">
        <f t="shared" si="7"/>
        <v>58645.799999999974</v>
      </c>
      <c r="K50" s="555">
        <f t="shared" si="7"/>
        <v>88453.55</v>
      </c>
      <c r="L50" s="555">
        <f t="shared" si="7"/>
        <v>1085174.8900000004</v>
      </c>
      <c r="M50" s="555">
        <f t="shared" si="7"/>
        <v>-168583.10000000003</v>
      </c>
      <c r="N50" s="555">
        <f>SUM(N46:N49)</f>
        <v>1530539.9900000002</v>
      </c>
      <c r="O50" s="555">
        <v>0</v>
      </c>
      <c r="P50" s="624"/>
    </row>
    <row r="51" spans="1:16" s="596" customFormat="1" x14ac:dyDescent="0.2">
      <c r="A51" s="650"/>
      <c r="B51" s="651"/>
      <c r="C51" s="651"/>
      <c r="D51" s="651"/>
      <c r="E51" s="651"/>
      <c r="F51" s="651"/>
      <c r="G51" s="651"/>
      <c r="H51" s="651"/>
      <c r="I51" s="651"/>
      <c r="J51" s="651"/>
      <c r="K51" s="651"/>
      <c r="L51" s="651"/>
      <c r="M51" s="651"/>
      <c r="N51" s="651"/>
      <c r="O51" s="651"/>
      <c r="P51" s="626"/>
    </row>
    <row r="52" spans="1:16" x14ac:dyDescent="0.2">
      <c r="A52" s="627" t="s">
        <v>24</v>
      </c>
      <c r="B52" s="552"/>
      <c r="C52" s="552"/>
      <c r="D52" s="552"/>
      <c r="E52" s="552"/>
      <c r="F52" s="552"/>
      <c r="G52" s="552"/>
      <c r="H52" s="552"/>
      <c r="I52" s="552"/>
      <c r="J52" s="552"/>
      <c r="K52" s="552"/>
      <c r="L52" s="552"/>
      <c r="M52" s="552"/>
      <c r="N52" s="552"/>
      <c r="O52" s="552"/>
      <c r="P52" s="552"/>
    </row>
    <row r="53" spans="1:16" ht="14.25" x14ac:dyDescent="0.2">
      <c r="A53" s="628" t="s">
        <v>392</v>
      </c>
      <c r="B53" s="628"/>
      <c r="C53" s="628"/>
      <c r="D53" s="628"/>
      <c r="N53" s="551"/>
      <c r="O53" s="551"/>
      <c r="P53" s="551"/>
    </row>
    <row r="54" spans="1:16" s="585" customFormat="1" ht="14.25" x14ac:dyDescent="0.2">
      <c r="A54" s="629" t="s">
        <v>393</v>
      </c>
      <c r="B54" s="628"/>
      <c r="C54" s="628"/>
      <c r="D54" s="628"/>
      <c r="E54" s="551"/>
      <c r="F54" s="551"/>
      <c r="G54" s="551"/>
      <c r="H54" s="551"/>
      <c r="I54" s="551"/>
      <c r="J54" s="551"/>
      <c r="K54" s="551"/>
      <c r="L54" s="551"/>
      <c r="M54" s="551"/>
      <c r="N54" s="551"/>
      <c r="O54" s="551"/>
      <c r="P54" s="551"/>
    </row>
    <row r="55" spans="1:16" ht="14.25" x14ac:dyDescent="0.2">
      <c r="A55" s="653" t="s">
        <v>404</v>
      </c>
      <c r="B55" s="654"/>
      <c r="C55" s="628"/>
      <c r="D55" s="628"/>
      <c r="E55" s="551"/>
      <c r="F55" s="551"/>
      <c r="G55" s="551"/>
      <c r="H55" s="551"/>
      <c r="I55" s="551"/>
      <c r="J55" s="551"/>
      <c r="K55" s="551"/>
      <c r="L55" s="551"/>
      <c r="M55" s="551"/>
      <c r="N55" s="551"/>
      <c r="O55" s="551"/>
      <c r="P55" s="551"/>
    </row>
    <row r="56" spans="1:16" ht="14.25" x14ac:dyDescent="0.2">
      <c r="A56" s="589" t="s">
        <v>405</v>
      </c>
      <c r="B56" s="589"/>
      <c r="C56" s="589"/>
      <c r="E56" s="630"/>
      <c r="F56" s="630"/>
      <c r="G56" s="630"/>
      <c r="H56" s="630"/>
      <c r="I56" s="630"/>
      <c r="J56" s="630"/>
      <c r="K56" s="630"/>
      <c r="L56" s="630"/>
      <c r="M56" s="630"/>
      <c r="N56" s="630"/>
    </row>
    <row r="57" spans="1:16" ht="14.25" x14ac:dyDescent="0.2">
      <c r="A57" s="589" t="s">
        <v>403</v>
      </c>
      <c r="B57" s="655"/>
      <c r="C57" s="655"/>
      <c r="D57" s="630"/>
      <c r="E57" s="630"/>
      <c r="F57" s="630"/>
      <c r="G57" s="630"/>
      <c r="H57" s="630"/>
      <c r="I57" s="630"/>
      <c r="J57" s="630"/>
      <c r="K57" s="630"/>
      <c r="L57" s="630"/>
      <c r="M57" s="630"/>
      <c r="N57" s="630"/>
    </row>
    <row r="58" spans="1:16" x14ac:dyDescent="0.2">
      <c r="A58" s="585"/>
      <c r="B58" s="630"/>
      <c r="C58" s="630"/>
      <c r="D58" s="630"/>
      <c r="E58" s="630"/>
      <c r="F58" s="630"/>
      <c r="G58" s="630"/>
      <c r="H58" s="630"/>
      <c r="I58" s="630"/>
      <c r="J58" s="630"/>
      <c r="K58" s="630"/>
      <c r="L58" s="630"/>
      <c r="M58" s="630"/>
      <c r="N58" s="630"/>
    </row>
    <row r="59" spans="1:16" x14ac:dyDescent="0.2">
      <c r="A59" s="585"/>
      <c r="B59" s="585"/>
      <c r="C59" s="585"/>
      <c r="D59" s="631"/>
      <c r="E59" s="360"/>
      <c r="F59" s="551"/>
      <c r="G59" s="585"/>
      <c r="H59" s="585"/>
      <c r="I59" s="585"/>
      <c r="J59" s="585"/>
      <c r="K59" s="585"/>
      <c r="M59" s="585"/>
    </row>
    <row r="60" spans="1:16" ht="14.25" x14ac:dyDescent="0.2">
      <c r="A60" s="680" t="s">
        <v>239</v>
      </c>
      <c r="B60" s="681"/>
      <c r="C60" s="681"/>
      <c r="D60" s="681"/>
      <c r="E60" s="360"/>
      <c r="F60" s="551"/>
      <c r="G60" s="585"/>
      <c r="H60" s="585"/>
      <c r="I60" s="585"/>
      <c r="J60" s="585"/>
      <c r="K60" s="585"/>
      <c r="M60" s="585"/>
    </row>
    <row r="61" spans="1:16" x14ac:dyDescent="0.2">
      <c r="A61" s="585"/>
      <c r="B61" s="585"/>
      <c r="C61" s="585"/>
      <c r="D61" s="585"/>
      <c r="E61" s="360"/>
      <c r="F61" s="585"/>
      <c r="G61" s="585"/>
      <c r="H61" s="585"/>
      <c r="I61" s="585"/>
      <c r="J61" s="585"/>
      <c r="K61" s="585"/>
      <c r="M61" s="585"/>
    </row>
    <row r="62" spans="1:16" x14ac:dyDescent="0.2">
      <c r="B62" s="585"/>
      <c r="C62" s="585"/>
      <c r="D62" s="551"/>
      <c r="E62" s="360"/>
      <c r="F62" s="551"/>
      <c r="G62" s="585"/>
      <c r="H62" s="585"/>
      <c r="I62" s="585"/>
      <c r="J62" s="585"/>
      <c r="K62" s="585"/>
      <c r="M62" s="585"/>
    </row>
    <row r="63" spans="1:16" x14ac:dyDescent="0.2">
      <c r="B63" s="585"/>
      <c r="C63" s="585"/>
      <c r="D63" s="551"/>
      <c r="E63" s="360"/>
      <c r="F63" s="551"/>
      <c r="G63" s="585"/>
      <c r="H63" s="585"/>
      <c r="I63" s="585"/>
      <c r="J63" s="585"/>
      <c r="K63" s="585"/>
      <c r="M63" s="585"/>
    </row>
    <row r="64" spans="1:16" x14ac:dyDescent="0.2">
      <c r="D64" s="632"/>
      <c r="E64" s="361"/>
      <c r="F64" s="632"/>
    </row>
    <row r="65" spans="4:6" x14ac:dyDescent="0.2">
      <c r="D65" s="632"/>
      <c r="E65" s="361"/>
      <c r="F65" s="632"/>
    </row>
    <row r="66" spans="4:6" x14ac:dyDescent="0.2">
      <c r="D66" s="632"/>
      <c r="E66" s="361"/>
      <c r="F66" s="632"/>
    </row>
    <row r="67" spans="4:6" x14ac:dyDescent="0.2">
      <c r="E67" s="633"/>
      <c r="F67" s="632"/>
    </row>
  </sheetData>
  <mergeCells count="3">
    <mergeCell ref="N6:N7"/>
    <mergeCell ref="P6:P7"/>
    <mergeCell ref="A60:D60"/>
  </mergeCells>
  <printOptions horizontalCentered="1"/>
  <pageMargins left="0" right="0" top="0.55000000000000004" bottom="0.17" header="0.3" footer="0.15"/>
  <pageSetup paperSize="17" scale="73" orientation="landscape" cellComments="atEnd" r:id="rId1"/>
  <headerFooter alignWithMargins="0">
    <oddHeader xml:space="preserve">&amp;C&amp;"Arial,Bold"
</oddHeader>
    <oddFooter>&amp;Rpage 8 of 12
&amp;A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81A7C3B71904D9DF67DA4ADCDEDDE" ma:contentTypeVersion="3" ma:contentTypeDescription="Create a new document." ma:contentTypeScope="" ma:versionID="ac2d340e4edad36afa7d49d55c793570">
  <xsd:schema xmlns:xsd="http://www.w3.org/2001/XMLSchema" xmlns:xs="http://www.w3.org/2001/XMLSchema" xmlns:p="http://schemas.microsoft.com/office/2006/metadata/properties" targetNamespace="http://schemas.microsoft.com/office/2006/metadata/properties" ma:root="true" ma:fieldsID="e31a2eb714f8f18ab3e073234d663f1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9ECE1D-ADC2-43AA-A61E-5C61F69CE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Program MW </vt:lpstr>
      <vt:lpstr>Ex ante LI &amp; Eligibility Stats</vt:lpstr>
      <vt:lpstr>Ex post LI &amp; Eligibility Stats</vt:lpstr>
      <vt:lpstr>TA-TI Distribution@</vt:lpstr>
      <vt:lpstr>Auto DR (TI)</vt:lpstr>
      <vt:lpstr>DRP Expenditures</vt:lpstr>
      <vt:lpstr>2016 DRP Carryover Expenditures</vt:lpstr>
      <vt:lpstr>Fund Shift Log</vt:lpstr>
      <vt:lpstr>Marketing</vt:lpstr>
      <vt:lpstr>Event Summary</vt:lpstr>
      <vt:lpstr>SDGE Costs - AMDRMA Balance</vt:lpstr>
      <vt:lpstr>SDGE Costs -GRC </vt:lpstr>
      <vt:lpstr>SDGE Costs -DPDRMA</vt:lpstr>
      <vt:lpstr>'2016 DRP Carryover Expenditures'!Print_Area</vt:lpstr>
      <vt:lpstr>'Auto DR (TI)'!Print_Area</vt:lpstr>
      <vt:lpstr>'DRP Expenditures'!Print_Area</vt:lpstr>
      <vt:lpstr>'Event Summary'!Print_Area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Josh Bode2</dc:creator>
  <cp:lastModifiedBy>Valdivieso, Guillermo</cp:lastModifiedBy>
  <cp:lastPrinted>2018-01-11T19:50:43Z</cp:lastPrinted>
  <dcterms:created xsi:type="dcterms:W3CDTF">2013-01-03T17:03:43Z</dcterms:created>
  <dcterms:modified xsi:type="dcterms:W3CDTF">2018-01-22T19:31:42Z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0x010100C8A81A7C3B71904D9DF67DA4ADCDEDDE</vt:lpwstr>
  </property>
  <property fmtid="{D5CDD505-2E9C-101B-9397-08002B2CF9AE}" pid="3" name="BExAnalyzer_OldName">
    <vt:lpwstr>(DRAFT) Feb 2017 CPUC Monthly DR Report.xlsx</vt:lpwstr>
  </property>
</Properties>
</file>