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updateLinks="never" defaultThemeVersion="124226"/>
  <mc:AlternateContent xmlns:mc="http://schemas.openxmlformats.org/markup-compatibility/2006">
    <mc:Choice Requires="x15">
      <x15ac:absPath xmlns:x15ac="http://schemas.microsoft.com/office/spreadsheetml/2010/11/ac" url="P:\Darren\ILP Monthy Reports, A.08-06-001, -002, -003, A.11-03-001, -002, -003, and R.13-09-011   LM# 501620\Apr 10 2020 Revised Report for Dec 2019\"/>
    </mc:Choice>
  </mc:AlternateContent>
  <xr:revisionPtr revIDLastSave="0" documentId="8_{36A3DB47-AE0B-475D-BDD6-AB5E5EDECE93}" xr6:coauthVersionLast="41" xr6:coauthVersionMax="41" xr10:uidLastSave="{00000000-0000-0000-0000-000000000000}"/>
  <bookViews>
    <workbookView xWindow="-120" yWindow="-120" windowWidth="20730" windowHeight="11160" tabRatio="848"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19 ILP Exp Carryover" sheetId="65" r:id="rId8"/>
    <sheet name="Event Summary" sheetId="87" r:id="rId9"/>
    <sheet name="Event Summary (b)" sheetId="89" r:id="rId10"/>
    <sheet name="Incentives 2018-22" sheetId="49" r:id="rId11"/>
    <sheet name="2019 ILP Incent Carryover" sheetId="59" r:id="rId12"/>
    <sheet name="ME&amp;O Actual Expenditures" sheetId="67" r:id="rId13"/>
    <sheet name="Fund Shift Log 2019" sheetId="50" r:id="rId14"/>
    <sheet name="DATAValid" sheetId="77"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RESswitchshoptestpercent" localSheetId="8">'[1]Cost Inputs'!#REF!</definedName>
    <definedName name="\RESswitchshoptestpercent" localSheetId="9">'[1]Cost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1">#REF!</definedName>
    <definedName name="_DAT1" localSheetId="6">#REF!</definedName>
    <definedName name="_DAT1" localSheetId="8">#REF!</definedName>
    <definedName name="_DAT1" localSheetId="9">#REF!</definedName>
    <definedName name="_DAT1" localSheetId="10">#REF!</definedName>
    <definedName name="_DAT1" localSheetId="12">#REF!</definedName>
    <definedName name="_DAT1" localSheetId="0">#REF!</definedName>
    <definedName name="_DAT1" localSheetId="5">#REF!</definedName>
    <definedName name="_DAT1">#REF!</definedName>
    <definedName name="_DAT10" localSheetId="7">#REF!</definedName>
    <definedName name="_DAT10" localSheetId="11">#REF!</definedName>
    <definedName name="_DAT10" localSheetId="6">#REF!</definedName>
    <definedName name="_DAT10" localSheetId="8">#REF!</definedName>
    <definedName name="_DAT10" localSheetId="9">#REF!</definedName>
    <definedName name="_DAT10" localSheetId="10">#REF!</definedName>
    <definedName name="_DAT10" localSheetId="12">#REF!</definedName>
    <definedName name="_DAT10" localSheetId="0">#REF!</definedName>
    <definedName name="_DAT10" localSheetId="5">#REF!</definedName>
    <definedName name="_DAT10">#REF!</definedName>
    <definedName name="_DAT11" localSheetId="7">#REF!</definedName>
    <definedName name="_DAT11" localSheetId="11">#REF!</definedName>
    <definedName name="_DAT11" localSheetId="6">#REF!</definedName>
    <definedName name="_DAT11" localSheetId="8">#REF!</definedName>
    <definedName name="_DAT11" localSheetId="9">#REF!</definedName>
    <definedName name="_DAT11" localSheetId="10">#REF!</definedName>
    <definedName name="_DAT11" localSheetId="12">#REF!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9">#REF!</definedName>
    <definedName name="_DAT12" localSheetId="12">#REF!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9">#REF!</definedName>
    <definedName name="_DAT13" localSheetId="12">#REF!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9">#REF!</definedName>
    <definedName name="_DAT14" localSheetId="12">#REF!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9">#REF!</definedName>
    <definedName name="_DAT15" localSheetId="12">#REF!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9">#REF!</definedName>
    <definedName name="_DAT16" localSheetId="12">#REF!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9">#REF!</definedName>
    <definedName name="_DAT17" localSheetId="12">#REF!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9">#REF!</definedName>
    <definedName name="_DAT2" localSheetId="12">#REF!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9">#REF!</definedName>
    <definedName name="_DAT3" localSheetId="12">#REF!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9">#REF!</definedName>
    <definedName name="_DAT4" localSheetId="12">#REF!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9">#REF!</definedName>
    <definedName name="_DAT5" localSheetId="12">#REF!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9">#REF!</definedName>
    <definedName name="_DAT6" localSheetId="12">#REF!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9">#REF!</definedName>
    <definedName name="_DAT7" localSheetId="12">#REF!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9">#REF!</definedName>
    <definedName name="_DAT8" localSheetId="12">#REF!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9">#REF!</definedName>
    <definedName name="_DAT9" localSheetId="12">#REF!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9" hidden="1">#REF!</definedName>
    <definedName name="_Fill" localSheetId="0" hidden="1">#REF!</definedName>
    <definedName name="_Fill" localSheetId="5" hidden="1">#REF!</definedName>
    <definedName name="_Fill" hidden="1">#REF!</definedName>
    <definedName name="_xlnm._FilterDatabase" localSheetId="8" hidden="1">'Event Summary'!$A$1:$L$42</definedName>
    <definedName name="_xlnm._FilterDatabase" localSheetId="9" hidden="1">'Event Summary (b)'!$A$1:$L$24</definedName>
    <definedName name="_PT1" localSheetId="6">#REF!</definedName>
    <definedName name="_PT1" localSheetId="8">#REF!</definedName>
    <definedName name="_PT1" localSheetId="9">#REF!</definedName>
    <definedName name="_PT1" localSheetId="0">#REF!</definedName>
    <definedName name="_PT1" localSheetId="5">#REF!</definedName>
    <definedName name="_PT1">#REF!</definedName>
    <definedName name="_PT2" localSheetId="6">#REF!</definedName>
    <definedName name="_PT2" localSheetId="8">#REF!</definedName>
    <definedName name="_PT2" localSheetId="9">#REF!</definedName>
    <definedName name="_PT2" localSheetId="0">#REF!</definedName>
    <definedName name="_PT2" localSheetId="5">#REF!</definedName>
    <definedName name="_PT2">#REF!</definedName>
    <definedName name="_Regression_Int" hidden="1">1</definedName>
    <definedName name="aa" localSheetId="8">#REF!</definedName>
    <definedName name="aa" localSheetId="9">#REF!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9">'[2]LOLPs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9">'[2]LOLPs and prices'!#REF!</definedName>
    <definedName name="acc_energy" localSheetId="0">'[2]LOLPs and prices'!#REF!</definedName>
    <definedName name="acc_energy" localSheetId="5">'[2]LOLPs and prices'!#REF!</definedName>
    <definedName name="acc_energy">'[2]LOLPs and prices'!#REF!</definedName>
    <definedName name="acc_energy_CO2" localSheetId="9">'[2]LOLPs and prices'!#REF!</definedName>
    <definedName name="acc_energy_CO2" localSheetId="0">'[2]LOLPs and prices'!#REF!</definedName>
    <definedName name="acc_energy_CO2">'[2]LOLPs and prices'!#REF!</definedName>
    <definedName name="acc_values" localSheetId="9">'[2]LOLPs and prices'!#REF!</definedName>
    <definedName name="acc_values" localSheetId="0">'[2]LOLPs and prices'!#REF!</definedName>
    <definedName name="acc_values">'[2]LOLPs and prices'!#REF!</definedName>
    <definedName name="acgrowth" localSheetId="9">[3]Inputs!#REF!</definedName>
    <definedName name="acgrowth" localSheetId="0">[3]Inputs!#REF!</definedName>
    <definedName name="acgrowth">[3]Inputs!#REF!</definedName>
    <definedName name="Achieve_GRC" localSheetId="7">#REF!</definedName>
    <definedName name="Achieve_GRC" localSheetId="11">#REF!</definedName>
    <definedName name="Achieve_GRC" localSheetId="6">#REF!</definedName>
    <definedName name="Achieve_GRC" localSheetId="8">#REF!</definedName>
    <definedName name="Achieve_GRC" localSheetId="9">#REF!</definedName>
    <definedName name="Achieve_GRC" localSheetId="10">#REF!</definedName>
    <definedName name="Achieve_GRC" localSheetId="12">#REF!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1">#REF!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0">#REF!</definedName>
    <definedName name="Achieve_Service_Excellenc" localSheetId="12">#REF!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1">#REF!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0">#REF!</definedName>
    <definedName name="Achieve_Service_Excellence" localSheetId="12">#REF!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9">'[1]Cost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9">'[1]Cost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9">'[1]Cost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9">#REF!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9">#REF!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9">#REF!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9"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9">'[1]Cost Inputs'!#REF!</definedName>
    <definedName name="attritionmoving" localSheetId="0">'[1]Cost Inputs'!#REF!</definedName>
    <definedName name="attritionmoving" localSheetId="5">'[1]Cost Inputs'!#REF!</definedName>
    <definedName name="attritionmoving">'[1]Cost Inputs'!#REF!</definedName>
    <definedName name="attritionoptout" localSheetId="9">'[1]Cost Inputs'!$E$42</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9"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9"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9">#REF!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9">#REF!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9">#REF!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9">#REF!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9">#REF!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9">#REF!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9">#REF!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9">#REF!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9">CHOOSE(MATCH([0]!ChartChoice,{"Sectors","Industries"},0),'Event Summary (b)'!Sectors,'Event Summary (b)'!Industries)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9">CHOOSE(MATCH([0]!ChartChoice,{"Sectors","Industries"},0),"Portfolio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9">CHOOSE(MATCH([0]!ChartChoice,{"Sectors","Industries"},0),'Event Summary (b)'!SectorValues,'Event Summary (b)'!IndustryValues)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9">#REF!</definedName>
    <definedName name="chosenDay" localSheetId="2">#REF!</definedName>
    <definedName name="chosenDay" localSheetId="0">#REF!</definedName>
    <definedName name="chosenDay">#REF!</definedName>
    <definedName name="co2_table" localSheetId="8">#REF!</definedName>
    <definedName name="co2_table" localSheetId="9">#REF!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9">#REF!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9">#REF!</definedName>
    <definedName name="Collect_Revenue" localSheetId="12">#REF!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9">[3]Inputs!#REF!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9">[3]Inputs!#REF!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9">[3]Inputs!#REF!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9">'[1]Cost Inputs'!#REF!</definedName>
    <definedName name="COMacqcostPCT" localSheetId="0">'[1]Cost Inputs'!#REF!</definedName>
    <definedName name="COMacqcostPCT" localSheetId="5">'[1]Cost Inputs'!#REF!</definedName>
    <definedName name="COMacqcostPCT">'[1]Cost Inputs'!#REF!</definedName>
    <definedName name="COMacqcostswitch" localSheetId="9">'[1]Cost Inputs'!#REF!</definedName>
    <definedName name="COMacqcostswitch" localSheetId="0">'[1]Cost Inputs'!#REF!</definedName>
    <definedName name="COMacqcostswitch">'[1]Cost Inputs'!#REF!</definedName>
    <definedName name="COMcurrentinstalleddevices" localSheetId="9">'[1]Cost Inputs'!#REF!</definedName>
    <definedName name="COMcurrentinstalleddevices" localSheetId="0">'[1]Cost Inputs'!#REF!</definedName>
    <definedName name="COMcurrentinstalleddevices">'[1]Cost Inputs'!#REF!</definedName>
    <definedName name="COMcurrentPCTs" localSheetId="9">'[1]Cost Inputs'!#REF!</definedName>
    <definedName name="COMcurrentPCTs" localSheetId="0">'[1]Cost Inputs'!#REF!</definedName>
    <definedName name="COMcurrentPCTs">'[1]Cost Inputs'!#REF!</definedName>
    <definedName name="COMcurrentswitches" localSheetId="9">'[1]Cost Inputs'!#REF!</definedName>
    <definedName name="COMcurrentswitches" localSheetId="0">'[1]Cost Inputs'!#REF!</definedName>
    <definedName name="COMcurrentswitches">'[1]Cost Inputs'!#REF!</definedName>
    <definedName name="COMdevicesperparticipant" localSheetId="9">'[1]Cost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9">#REF!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9">'[1]Cost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9">'[1]Cost Inputs'!#REF!</definedName>
    <definedName name="COMPCT2ndinstallcost" localSheetId="0">'[1]Cost Inputs'!#REF!</definedName>
    <definedName name="COMPCT2ndinstallcost">'[1]Cost Inputs'!#REF!</definedName>
    <definedName name="COMPCTacqcost" localSheetId="9">'[1]Cost Inputs'!#REF!</definedName>
    <definedName name="COMPCTacqcost" localSheetId="0">'[1]Cost Inputs'!#REF!</definedName>
    <definedName name="COMPCTacqcost">'[1]Cost Inputs'!#REF!</definedName>
    <definedName name="COMPCTacqincentive" localSheetId="9">'[1]Cost Inputs'!#REF!</definedName>
    <definedName name="COMPCTacqincentive" localSheetId="0">'[1]Cost Inputs'!#REF!</definedName>
    <definedName name="COMPCTacqincentive">'[1]Cost Inputs'!#REF!</definedName>
    <definedName name="COMPCTappointmentpercent" localSheetId="9">'[1]Cost Inputs'!#REF!</definedName>
    <definedName name="COMPCTappointmentpercent" localSheetId="0">'[1]Cost Inputs'!#REF!</definedName>
    <definedName name="COMPCTappointmentpercent">'[1]Cost Inputs'!#REF!</definedName>
    <definedName name="COMPCTCCcostperenroll" localSheetId="9">'[1]Cost Inputs'!#REF!</definedName>
    <definedName name="COMPCTCCcostperenroll" localSheetId="0">'[1]Cost Inputs'!#REF!</definedName>
    <definedName name="COMPCTCCcostperenroll">'[1]Cost Inputs'!#REF!</definedName>
    <definedName name="COMPCTCCpercentperenroll" localSheetId="9">'[1]Cost Inputs'!#REF!</definedName>
    <definedName name="COMPCTCCpercentperenroll" localSheetId="0">'[1]Cost Inputs'!#REF!</definedName>
    <definedName name="COMPCTCCpercentperenroll">'[1]Cost Inputs'!#REF!</definedName>
    <definedName name="COMPCTcostperappointment" localSheetId="9">'[1]Cost Inputs'!#REF!</definedName>
    <definedName name="COMPCTcostperappointment" localSheetId="0">'[1]Cost Inputs'!#REF!</definedName>
    <definedName name="COMPCTcostperappointment">'[1]Cost Inputs'!#REF!</definedName>
    <definedName name="COMPCTcostperinspection" localSheetId="9">'[1]Cost Inputs'!#REF!</definedName>
    <definedName name="COMPCTcostperinspection" localSheetId="0">'[1]Cost Inputs'!#REF!</definedName>
    <definedName name="COMPCTcostperinspection">'[1]Cost Inputs'!#REF!</definedName>
    <definedName name="COMPCTequipcost" localSheetId="9">'[1]Cost Inputs'!#REF!</definedName>
    <definedName name="COMPCTequipcost" localSheetId="0">'[1]Cost Inputs'!#REF!</definedName>
    <definedName name="COMPCTequipcost">'[1]Cost Inputs'!#REF!</definedName>
    <definedName name="COMPCTincentive" localSheetId="9">'[1]Cost Inputs'!#REF!</definedName>
    <definedName name="COMPCTincentive" localSheetId="0">'[1]Cost Inputs'!#REF!</definedName>
    <definedName name="COMPCTincentive">'[1]Cost Inputs'!#REF!</definedName>
    <definedName name="COMPCTinspectioncost" localSheetId="9">'[1]Cost Inputs'!#REF!</definedName>
    <definedName name="COMPCTinspectioncost" localSheetId="0">'[1]Cost Inputs'!#REF!</definedName>
    <definedName name="COMPCTinspectioncost">'[1]Cost Inputs'!#REF!</definedName>
    <definedName name="COMPCTinspectionpct" localSheetId="9">'[1]Cost Inputs'!#REF!</definedName>
    <definedName name="COMPCTinspectionpct" localSheetId="0">'[1]Cost Inputs'!#REF!</definedName>
    <definedName name="COMPCTinspectionpct">'[1]Cost Inputs'!#REF!</definedName>
    <definedName name="COMPCTinspectionpercent" localSheetId="9">'[1]Cost Inputs'!#REF!</definedName>
    <definedName name="COMPCTinspectionpercent" localSheetId="0">'[1]Cost Inputs'!#REF!</definedName>
    <definedName name="COMPCTinspectionpercent">'[1]Cost Inputs'!#REF!</definedName>
    <definedName name="comPCTinstallcost" localSheetId="9">'[1]Cost Inputs'!#REF!</definedName>
    <definedName name="comPCTinstallcost" localSheetId="0">'[1]Cost Inputs'!#REF!</definedName>
    <definedName name="comPCTinstallcost">'[1]Cost Inputs'!#REF!</definedName>
    <definedName name="COMPCTMandRcost" localSheetId="9">'[1]Cost Inputs'!#REF!</definedName>
    <definedName name="COMPCTMandRcost" localSheetId="0">'[1]Cost Inputs'!#REF!</definedName>
    <definedName name="COMPCTMandRcost">'[1]Cost Inputs'!#REF!</definedName>
    <definedName name="COMPCTMandRrate" localSheetId="9">'[1]Cost Inputs'!#REF!</definedName>
    <definedName name="COMPCTMandRrate" localSheetId="0">'[1]Cost Inputs'!#REF!</definedName>
    <definedName name="COMPCTMandRrate">'[1]Cost Inputs'!#REF!</definedName>
    <definedName name="COMpctoftotaldevices" localSheetId="9">[3]Inputs!#REF!</definedName>
    <definedName name="COMpctoftotaldevices" localSheetId="0">[3]Inputs!#REF!</definedName>
    <definedName name="COMpctoftotaldevices">[3]Inputs!#REF!</definedName>
    <definedName name="comPCTpctexisting" localSheetId="9">'[1]Cost Inputs'!#REF!</definedName>
    <definedName name="comPCTpctexisting" localSheetId="0">'[1]Cost Inputs'!#REF!</definedName>
    <definedName name="comPCTpctexisting">'[1]Cost Inputs'!#REF!</definedName>
    <definedName name="comPCTpercent" localSheetId="9">'[1]Cost Inputs'!#REF!</definedName>
    <definedName name="comPCTpercent" localSheetId="0">'[1]Cost Inputs'!#REF!</definedName>
    <definedName name="comPCTpercent">'[1]Cost Inputs'!#REF!</definedName>
    <definedName name="COMPCTpercentwappointments" localSheetId="9">'[1]Cost Inputs'!#REF!</definedName>
    <definedName name="COMPCTpercentwappointments" localSheetId="0">'[1]Cost Inputs'!#REF!</definedName>
    <definedName name="COMPCTpercentwappointments">'[1]Cost Inputs'!#REF!</definedName>
    <definedName name="COMPCTrecoverycost" localSheetId="9">'[1]Cost Inputs'!#REF!</definedName>
    <definedName name="COMPCTrecoverycost" localSheetId="0">'[1]Cost Inputs'!#REF!</definedName>
    <definedName name="COMPCTrecoverycost">'[1]Cost Inputs'!#REF!</definedName>
    <definedName name="COMPCTrecoverypct" localSheetId="9">'[1]Cost Inputs'!#REF!</definedName>
    <definedName name="COMPCTrecoverypct" localSheetId="0">'[1]Cost Inputs'!#REF!</definedName>
    <definedName name="COMPCTrecoverypct">'[1]Cost Inputs'!#REF!</definedName>
    <definedName name="COMpctshippingcost" localSheetId="9">'[1]Cost Inputs'!#REF!</definedName>
    <definedName name="COMpctshippingcost" localSheetId="0">'[1]Cost Inputs'!#REF!</definedName>
    <definedName name="COMpctshippingcost">'[1]Cost Inputs'!#REF!</definedName>
    <definedName name="COMPCTshoptestcost" localSheetId="9">'[1]Cost Inputs'!#REF!</definedName>
    <definedName name="COMPCTshoptestcost" localSheetId="0">'[1]Cost Inputs'!#REF!</definedName>
    <definedName name="COMPCTshoptestcost">'[1]Cost Inputs'!#REF!</definedName>
    <definedName name="COMPCTshoptestpercent" localSheetId="9">'[1]Cost Inputs'!#REF!</definedName>
    <definedName name="COMPCTshoptestpercent" localSheetId="0">'[1]Cost Inputs'!#REF!</definedName>
    <definedName name="COMPCTshoptestpercent">'[1]Cost Inputs'!#REF!</definedName>
    <definedName name="COMPCTshuntcost" localSheetId="9">'[1]Cost Inputs'!#REF!</definedName>
    <definedName name="COMPCTshuntcost" localSheetId="0">'[1]Cost Inputs'!#REF!</definedName>
    <definedName name="COMPCTshuntcost">'[1]Cost Inputs'!#REF!</definedName>
    <definedName name="COMPCTshuntpercent" localSheetId="9">'[1]Cost Inputs'!#REF!</definedName>
    <definedName name="COMPCTshuntpercent" localSheetId="0">'[1]Cost Inputs'!#REF!</definedName>
    <definedName name="COMPCTshuntpercent">'[1]Cost Inputs'!#REF!</definedName>
    <definedName name="COMPCTwallplatecost" localSheetId="9">'[1]Cost Inputs'!#REF!</definedName>
    <definedName name="COMPCTwallplatecost" localSheetId="0">'[1]Cost Inputs'!#REF!</definedName>
    <definedName name="COMPCTwallplatecost">'[1]Cost Inputs'!#REF!</definedName>
    <definedName name="COMPCTwallplatepercent" localSheetId="9">'[1]Cost Inputs'!#REF!</definedName>
    <definedName name="COMPCTwallplatepercent" localSheetId="0">'[1]Cost Inputs'!#REF!</definedName>
    <definedName name="COMPCTwallplatepercent">'[1]Cost Inputs'!#REF!</definedName>
    <definedName name="COMPCTwiresavercost" localSheetId="9">'[1]Cost Inputs'!#REF!</definedName>
    <definedName name="COMPCTwiresavercost" localSheetId="0">'[1]Cost Inputs'!#REF!</definedName>
    <definedName name="COMPCTwiresavercost">'[1]Cost Inputs'!#REF!</definedName>
    <definedName name="COMPCTwiresaverpercent" localSheetId="9">'[1]Cost Inputs'!#REF!</definedName>
    <definedName name="COMPCTwiresaverpercent" localSheetId="0">'[1]Cost Inputs'!#REF!</definedName>
    <definedName name="COMPCTwiresaverpercent">'[1]Cost Inputs'!#REF!</definedName>
    <definedName name="COMswitch1stinstallcost" localSheetId="9">'[1]Cost Inputs'!#REF!</definedName>
    <definedName name="COMswitch1stinstallcost" localSheetId="0">'[1]Cost Inputs'!#REF!</definedName>
    <definedName name="COMswitch1stinstallcost">'[1]Cost Inputs'!#REF!</definedName>
    <definedName name="COMswitch2ndinstallcost" localSheetId="9">'[1]Cost Inputs'!#REF!</definedName>
    <definedName name="COMswitch2ndinstallcost" localSheetId="0">'[1]Cost Inputs'!#REF!</definedName>
    <definedName name="COMswitch2ndinstallcost">'[1]Cost Inputs'!#REF!</definedName>
    <definedName name="COMswitchacqcost" localSheetId="9">'[1]Cost Inputs'!#REF!</definedName>
    <definedName name="COMswitchacqcost" localSheetId="0">'[1]Cost Inputs'!#REF!</definedName>
    <definedName name="COMswitchacqcost">'[1]Cost Inputs'!#REF!</definedName>
    <definedName name="COMswitchacqincentive" localSheetId="9">'[1]Cost Inputs'!#REF!</definedName>
    <definedName name="COMswitchacqincentive" localSheetId="0">'[1]Cost Inputs'!#REF!</definedName>
    <definedName name="COMswitchacqincentive">'[1]Cost Inputs'!#REF!</definedName>
    <definedName name="COMswitchappointmentpercent" localSheetId="9">'[1]Cost Inputs'!#REF!</definedName>
    <definedName name="COMswitchappointmentpercent" localSheetId="0">'[1]Cost Inputs'!#REF!</definedName>
    <definedName name="COMswitchappointmentpercent">'[1]Cost Inputs'!#REF!</definedName>
    <definedName name="COMswitchCCcostperenroll" localSheetId="9">'[1]Cost Inputs'!#REF!</definedName>
    <definedName name="COMswitchCCcostperenroll" localSheetId="0">'[1]Cost Inputs'!#REF!</definedName>
    <definedName name="COMswitchCCcostperenroll">'[1]Cost Inputs'!#REF!</definedName>
    <definedName name="COMswitchCCpercentperenroll" localSheetId="9">'[1]Cost Inputs'!#REF!</definedName>
    <definedName name="COMswitchCCpercentperenroll" localSheetId="0">'[1]Cost Inputs'!#REF!</definedName>
    <definedName name="COMswitchCCpercentperenroll">'[1]Cost Inputs'!#REF!</definedName>
    <definedName name="COMswitchcostperappointment" localSheetId="9">'[1]Cost Inputs'!#REF!</definedName>
    <definedName name="COMswitchcostperappointment" localSheetId="0">'[1]Cost Inputs'!#REF!</definedName>
    <definedName name="COMswitchcostperappointment">'[1]Cost Inputs'!#REF!</definedName>
    <definedName name="COMswitchcostperinspection" localSheetId="9">'[1]Cost Inputs'!#REF!</definedName>
    <definedName name="COMswitchcostperinspection" localSheetId="0">'[1]Cost Inputs'!#REF!</definedName>
    <definedName name="COMswitchcostperinspection">'[1]Cost Inputs'!#REF!</definedName>
    <definedName name="COMswitchequipcost" localSheetId="9">'[1]Cost Inputs'!#REF!</definedName>
    <definedName name="COMswitchequipcost" localSheetId="0">'[1]Cost Inputs'!#REF!</definedName>
    <definedName name="COMswitchequipcost">'[1]Cost Inputs'!#REF!</definedName>
    <definedName name="COMswitchincentive" localSheetId="9">'[1]Cost Inputs'!#REF!</definedName>
    <definedName name="COMswitchincentive" localSheetId="0">'[1]Cost Inputs'!#REF!</definedName>
    <definedName name="COMswitchincentive">'[1]Cost Inputs'!#REF!</definedName>
    <definedName name="COMswitchinspectioncost" localSheetId="9">'[1]Cost Inputs'!#REF!</definedName>
    <definedName name="COMswitchinspectioncost" localSheetId="0">'[1]Cost Inputs'!#REF!</definedName>
    <definedName name="COMswitchinspectioncost">'[1]Cost Inputs'!#REF!</definedName>
    <definedName name="COMswitchinspectionpct" localSheetId="9">'[1]Cost Inputs'!#REF!</definedName>
    <definedName name="COMswitchinspectionpct" localSheetId="0">'[1]Cost Inputs'!#REF!</definedName>
    <definedName name="COMswitchinspectionpct">'[1]Cost Inputs'!#REF!</definedName>
    <definedName name="COMswitchinspectionpercent" localSheetId="9">'[1]Cost Inputs'!#REF!</definedName>
    <definedName name="COMswitchinspectionpercent" localSheetId="0">'[1]Cost Inputs'!#REF!</definedName>
    <definedName name="COMswitchinspectionpercent">'[1]Cost Inputs'!#REF!</definedName>
    <definedName name="COMswitchinstallcost" localSheetId="9">'[1]Cost Inputs'!#REF!</definedName>
    <definedName name="COMswitchinstallcost" localSheetId="0">'[1]Cost Inputs'!#REF!</definedName>
    <definedName name="COMswitchinstallcost">'[1]Cost Inputs'!#REF!</definedName>
    <definedName name="COMswitchMandRcost" localSheetId="9">'[1]Cost Inputs'!#REF!</definedName>
    <definedName name="COMswitchMandRcost" localSheetId="0">'[1]Cost Inputs'!#REF!</definedName>
    <definedName name="COMswitchMandRcost">'[1]Cost Inputs'!#REF!</definedName>
    <definedName name="COMswitchMandRrate" localSheetId="9">'[1]Cost Inputs'!#REF!</definedName>
    <definedName name="COMswitchMandRrate" localSheetId="0">'[1]Cost Inputs'!#REF!</definedName>
    <definedName name="COMswitchMandRrate">'[1]Cost Inputs'!#REF!</definedName>
    <definedName name="comSWITCHpctexisting" localSheetId="9">'[1]Cost Inputs'!#REF!</definedName>
    <definedName name="comSWITCHpctexisting" localSheetId="0">'[1]Cost Inputs'!#REF!</definedName>
    <definedName name="comSWITCHpctexisting">'[1]Cost Inputs'!#REF!</definedName>
    <definedName name="comSWITCHpercent" localSheetId="9">'[1]Cost Inputs'!#REF!</definedName>
    <definedName name="comSWITCHpercent" localSheetId="0">'[1]Cost Inputs'!#REF!</definedName>
    <definedName name="comSWITCHpercent">'[1]Cost Inputs'!#REF!</definedName>
    <definedName name="COMswitchpercentwappointments" localSheetId="9">'[1]Cost Inputs'!#REF!</definedName>
    <definedName name="COMswitchpercentwappointments" localSheetId="0">'[1]Cost Inputs'!#REF!</definedName>
    <definedName name="COMswitchpercentwappointments">'[1]Cost Inputs'!#REF!</definedName>
    <definedName name="COMswitchrecoverycost" localSheetId="9">'[1]Cost Inputs'!#REF!</definedName>
    <definedName name="COMswitchrecoverycost" localSheetId="0">'[1]Cost Inputs'!#REF!</definedName>
    <definedName name="COMswitchrecoverycost">'[1]Cost Inputs'!#REF!</definedName>
    <definedName name="COMswitchrecoverypct" localSheetId="9">'[1]Cost Inputs'!#REF!</definedName>
    <definedName name="COMswitchrecoverypct" localSheetId="0">'[1]Cost Inputs'!#REF!</definedName>
    <definedName name="COMswitchrecoverypct">'[1]Cost Inputs'!#REF!</definedName>
    <definedName name="COMswitchshippingcost" localSheetId="9">'[1]Cost Inputs'!#REF!</definedName>
    <definedName name="COMswitchshippingcost" localSheetId="0">'[1]Cost Inputs'!#REF!</definedName>
    <definedName name="COMswitchshippingcost">'[1]Cost Inputs'!#REF!</definedName>
    <definedName name="COMswitchshoptestcost" localSheetId="9">'[1]Cost Inputs'!#REF!</definedName>
    <definedName name="COMswitchshoptestcost" localSheetId="0">'[1]Cost Inputs'!#REF!</definedName>
    <definedName name="COMswitchshoptestcost">'[1]Cost Inputs'!#REF!</definedName>
    <definedName name="COMswitchshoptestpercent" localSheetId="9">'[1]Cost Inputs'!#REF!</definedName>
    <definedName name="COMswitchshoptestpercent" localSheetId="0">'[1]Cost Inputs'!#REF!</definedName>
    <definedName name="COMswitchshoptestpercent">'[1]Cost Inputs'!#REF!</definedName>
    <definedName name="contigency2009" localSheetId="9">[3]Inputs!#REF!</definedName>
    <definedName name="contigency2009" localSheetId="0">[3]Inputs!#REF!</definedName>
    <definedName name="contigency2009">[3]Inputs!#REF!</definedName>
    <definedName name="contigency2010" localSheetId="9">[3]Inputs!#REF!</definedName>
    <definedName name="contigency2010" localSheetId="0">[3]Inputs!#REF!</definedName>
    <definedName name="contigency2010">[3]Inputs!#REF!</definedName>
    <definedName name="contingency2009" localSheetId="9">[3]Inputs!#REF!</definedName>
    <definedName name="contingency2009" localSheetId="0">[3]Inputs!#REF!</definedName>
    <definedName name="contingency2009">[3]Inputs!#REF!</definedName>
    <definedName name="contingency2010" localSheetId="9">[3]Inputs!#REF!</definedName>
    <definedName name="contingency2010" localSheetId="0">[3]Inputs!#REF!</definedName>
    <definedName name="contingency2010">[3]Inputs!#REF!</definedName>
    <definedName name="contingencypercent" localSheetId="9">'[1]Cost Inputs'!$E$30</definedName>
    <definedName name="contingencypercent">'[1]Cost Inputs'!$E$30</definedName>
    <definedName name="count" localSheetId="6">#REF!</definedName>
    <definedName name="count" localSheetId="8">#REF!</definedName>
    <definedName name="count" localSheetId="9">#REF!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9">#REF!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9">#REF!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9">#REF!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9">#REF!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9">[3]Inputs!#REF!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9">'[1]Cost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9">'[1]Cost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9"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9">#REF!</definedName>
    <definedName name="DATA1" localSheetId="12">#REF!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9">#REF!</definedName>
    <definedName name="DATA10" localSheetId="12">#REF!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9">#REF!</definedName>
    <definedName name="DATA11" localSheetId="12">#REF!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9">#REF!</definedName>
    <definedName name="DATA12" localSheetId="12">#REF!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9">#REF!</definedName>
    <definedName name="DATA13" localSheetId="12">#REF!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9">#REF!</definedName>
    <definedName name="DATA14" localSheetId="12">#REF!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9">#REF!</definedName>
    <definedName name="DATA15" localSheetId="12">#REF!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9">#REF!</definedName>
    <definedName name="DATA16" localSheetId="12">#REF!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9">#REF!</definedName>
    <definedName name="DATA17" localSheetId="12">#REF!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9">#REF!</definedName>
    <definedName name="DATA18" localSheetId="12">#REF!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9">#REF!</definedName>
    <definedName name="DATA19" localSheetId="12">#REF!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9">#REF!</definedName>
    <definedName name="DATA2" localSheetId="12">#REF!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9">#REF!</definedName>
    <definedName name="DATA20" localSheetId="12">#REF!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9">#REF!</definedName>
    <definedName name="DATA3" localSheetId="12">#REF!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9">#REF!</definedName>
    <definedName name="DATA4" localSheetId="12">#REF!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9">#REF!</definedName>
    <definedName name="DATA5" localSheetId="12">#REF!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1">#REF!</definedName>
    <definedName name="DATA6" localSheetId="6">#REF!</definedName>
    <definedName name="DATA6" localSheetId="8">#REF!</definedName>
    <definedName name="DATA6" localSheetId="9">#REF!</definedName>
    <definedName name="DATA6" localSheetId="10">#REF!</definedName>
    <definedName name="DATA6" localSheetId="12">#REF!</definedName>
    <definedName name="DATA6" localSheetId="0">#REF!</definedName>
    <definedName name="DATA6" localSheetId="5">#REF!</definedName>
    <definedName name="DATA6">#REF!</definedName>
    <definedName name="DATA7" localSheetId="7">#REF!</definedName>
    <definedName name="DATA7" localSheetId="11">#REF!</definedName>
    <definedName name="DATA7" localSheetId="6">#REF!</definedName>
    <definedName name="DATA7" localSheetId="8">#REF!</definedName>
    <definedName name="DATA7" localSheetId="9">#REF!</definedName>
    <definedName name="DATA7" localSheetId="10">#REF!</definedName>
    <definedName name="DATA7" localSheetId="12">#REF!</definedName>
    <definedName name="DATA7" localSheetId="0">#REF!</definedName>
    <definedName name="DATA7" localSheetId="5">#REF!</definedName>
    <definedName name="DATA7">#REF!</definedName>
    <definedName name="DATA8" localSheetId="7">#REF!</definedName>
    <definedName name="DATA8" localSheetId="11">#REF!</definedName>
    <definedName name="DATA8" localSheetId="6">#REF!</definedName>
    <definedName name="DATA8" localSheetId="8">#REF!</definedName>
    <definedName name="DATA8" localSheetId="9">#REF!</definedName>
    <definedName name="DATA8" localSheetId="10">#REF!</definedName>
    <definedName name="DATA8" localSheetId="12">#REF!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9">#REF!</definedName>
    <definedName name="DATA9" localSheetId="12">#REF!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9">#REF!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9">#REF!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9">#REF!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9">OFFSET('[5]r - SupplyCurve'!$O$4,1,0,[0]!delivRanks,1)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9">OFFSET('[5]r - SupplyCurve'!$C$4,1,0,[0]!delivRanks,1)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9">OFFSET('[5]r - SupplyCurve'!$BT$4,1,0,[0]!delivRanks,1)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9">OFFSET('[5]r - SupplyCurve'!$BQ$4,1,0,[0]!delivRanks,1)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9">'[1]Cost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9">'[1]Cost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 localSheetId="9">'[1]Cost Inputs'!$E$15</definedName>
    <definedName name="Discountrate">'[1]Cost Inputs'!$E$15</definedName>
    <definedName name="DLosses">[3]Inputs!$J$25</definedName>
    <definedName name="DREBA2012" localSheetId="7">#REF!</definedName>
    <definedName name="DREBA2012" localSheetId="11">#REF!</definedName>
    <definedName name="DREBA2012" localSheetId="6">#REF!</definedName>
    <definedName name="DREBA2012" localSheetId="8">#REF!</definedName>
    <definedName name="DREBA2012" localSheetId="9">#REF!</definedName>
    <definedName name="DREBA2012" localSheetId="13">#REF!</definedName>
    <definedName name="DREBA2012" localSheetId="10">#REF!</definedName>
    <definedName name="DREBA2012" localSheetId="12">#REF!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9">#REF!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9">#REF!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9"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9"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9">#REF!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9">#REF!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9">#REF!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9">#REF!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9">#REF!</definedName>
    <definedName name="Enhance_Delivery_Channels" localSheetId="12">#REF!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9">[3]Inputs!#REF!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9">#REF!</definedName>
    <definedName name="Ethics_and_Compliance" localSheetId="12">#REF!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9">'[1]Cost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9">'[1]Cost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9">OFFSET('[5]n - ExistingTx'!$I$5,1,0,[0]!existRanks,1)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9">OFFSET('[5]n - ExistingTx'!$N$5,1,0,[0]!existRanks,1)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9">OFFSET('[5]n - ExistingTx'!$CR$5,1,0,[0]!existRanks,1)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9">[3]Summary!#REF!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9">'[1]Cost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9">#REF!</definedName>
    <definedName name="forwards" localSheetId="0">#REF!</definedName>
    <definedName name="forwards" localSheetId="5">#REF!</definedName>
    <definedName name="forwards">#REF!</definedName>
    <definedName name="FTCcost" localSheetId="6">[3]Inputs!#REF!</definedName>
    <definedName name="FTCcost" localSheetId="9">[3]Inputs!#REF!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9">'[1]Cost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9">'[1]Cost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9">#REF!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9">#REF!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9">[3]Inputs!#REF!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9">#REF!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9">#REF!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9">#REF!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9">#REF!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9">'[1]Cost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9">#REF!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9">#REF!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9">#REF!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9">#REF!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9">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9">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9">'[1]Cost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9">#REF!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9"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9"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9" hidden="1">{"PI_Data",#N/A,TRUE,"P&amp;I Data"}</definedName>
    <definedName name="L" localSheetId="2" hidden="1">{"PI_Data",#N/A,TRUE,"P&amp;I Data"}</definedName>
    <definedName name="L" hidden="1">{"PI_Data",#N/A,TRUE,"P&amp;I Data"}</definedName>
    <definedName name="laborcostBGUgrowth" localSheetId="9">'[1]Cost Inputs'!#REF!</definedName>
    <definedName name="laborcostBGUgrowth" localSheetId="0">'[1]Cost Inputs'!#REF!</definedName>
    <definedName name="laborcostBGUgrowth">'[1]Cost Inputs'!#REF!</definedName>
    <definedName name="laborcostNBGUgrowth" localSheetId="9">'[1]Cost Inputs'!#REF!</definedName>
    <definedName name="laborcostNBGUgrowth" localSheetId="0">'[1]Cost Inputs'!#REF!</definedName>
    <definedName name="laborcostNBGUgrowth">'[1]Cost Inputs'!#REF!</definedName>
    <definedName name="Laborescalation" localSheetId="9">'[1]Cost Inputs'!#REF!</definedName>
    <definedName name="Laborescalation" localSheetId="0">'[1]Cost Inputs'!#REF!</definedName>
    <definedName name="Laborescalation">'[1]Cost Inputs'!#REF!</definedName>
    <definedName name="LastProgram" localSheetId="9">[3]Summary!#REF!</definedName>
    <definedName name="LastProgram" localSheetId="0">[3]Summary!#REF!</definedName>
    <definedName name="LastProgram">[3]Summary!#REF!</definedName>
    <definedName name="Launch_Refine_Market" localSheetId="7">#REF!</definedName>
    <definedName name="Launch_Refine_Market" localSheetId="11">#REF!</definedName>
    <definedName name="Launch_Refine_Market" localSheetId="6">#REF!</definedName>
    <definedName name="Launch_Refine_Market" localSheetId="8">#REF!</definedName>
    <definedName name="Launch_Refine_Market" localSheetId="9">#REF!</definedName>
    <definedName name="Launch_Refine_Market" localSheetId="12">#REF!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9">#REF!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9">#REF!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9">#REF!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9">[3]Inputs!#REF!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9">#REF!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9">#REF!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9"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9">#REF!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9">#REF!</definedName>
    <definedName name="Manage_AMI" localSheetId="12">#REF!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9">#REF!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9"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9">#REF!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9">#REF!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9">#REF!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9">#REF!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9">#REF!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9">#REF!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9">#REF!</definedName>
    <definedName name="Meet_Financial_Targets" localSheetId="12">#REF!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9">OFFSET('[5]t - BundleSupplySortCalcs'!$E$13,1,0,[0]!existRanks,1)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9">#REF!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9">#REF!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9">'[1]Cost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9"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9">#REF!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9">#REF!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9">OFFSET('[5]t - BundleSupplySortCalcs'!$J$13,1,0,[0]!newRanks,1)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9">OFFSET('[5]t - BundleSupplySortCalcs'!$K$13,1,0,[0]!newRanks,1)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9">OFFSET('[5]o - NewTx'!$J$5,1,0,[0]!newRanks,1)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9">OFFSET('[5]o - NewTx'!$Q$5,1,0,[0]!newRanks,1)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9">OFFSET('[5]o - NewTx'!$O$5,1,0,[0]!newRanks,1)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9">#REF!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9">#REF!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9">#REF!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9">#REF!</definedName>
    <definedName name="ORDERS2012" localSheetId="0">#REF!</definedName>
    <definedName name="ORDERS2012" localSheetId="5">#REF!</definedName>
    <definedName name="ORDERS2012">#REF!</definedName>
    <definedName name="p" localSheetId="8" hidden="1">{"PI_Data",#N/A,TRUE,"P&amp;I Data"}</definedName>
    <definedName name="p" localSheetId="9"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9">#REF!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9">#REF!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9">#REF!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9">#REF!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9">#REF!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9">#REF!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9">#REF!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9">#REF!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9">#REF!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9">#REF!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9">#REF!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9">[3]Inputs!#REF!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9">#REF!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9">#REF!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9">#REF!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9">#REF!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9">#REF!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9">#REF!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9">#REF!</definedName>
    <definedName name="PriceTable2" localSheetId="0">#REF!</definedName>
    <definedName name="PriceTable2" localSheetId="5">#REF!</definedName>
    <definedName name="PriceTable2">#REF!</definedName>
    <definedName name="_xlnm.Print_Area" localSheetId="7">'2019 ILP Exp Carryover'!$B$1:$O$66</definedName>
    <definedName name="_xlnm.Print_Area" localSheetId="11">'2019 ILP Incent Carryover'!$A$1:$N$25</definedName>
    <definedName name="_xlnm.Print_Area" localSheetId="1">'Cover Page'!$A$1:$K$33</definedName>
    <definedName name="_xlnm.Print_Area" localSheetId="6">'DREBA 2018-22'!$B$1:$U$62</definedName>
    <definedName name="_xlnm.Print_Area" localSheetId="8">'Event Summary'!$A$1:$L$42</definedName>
    <definedName name="_xlnm.Print_Area" localSheetId="9">'Event Summary (b)'!$A$1:$L$47</definedName>
    <definedName name="_xlnm.Print_Area" localSheetId="3">'Ex Ante LI &amp; Eligibility Stats'!$A$1:$O$18</definedName>
    <definedName name="_xlnm.Print_Area" localSheetId="4">'Ex Post LI &amp; Eligibility Stats'!$A$1:$O$18</definedName>
    <definedName name="_xlnm.Print_Area" localSheetId="13">'Fund Shift Log 2019'!$A$1:$E$21</definedName>
    <definedName name="_xlnm.Print_Area" localSheetId="10">'Incentives 2018-22'!$A$1:$P$20</definedName>
    <definedName name="_xlnm.Print_Area" localSheetId="12">'ME&amp;O Actual Expenditures'!$A$1:$R$60</definedName>
    <definedName name="_xlnm.Print_Area" localSheetId="2">'Program MW'!$A$1:$T$65</definedName>
    <definedName name="_xlnm.Print_Area" localSheetId="0">'Report Cover - Public'!$A$1:$K$39</definedName>
    <definedName name="_xlnm.Print_Area" localSheetId="5">'TA-TI Distribution'!$A$1:$Y$68</definedName>
    <definedName name="_xlnm.Print_Titles" localSheetId="9">'Event Summary (b)'!$1:$1</definedName>
    <definedName name="Proglife" localSheetId="6">[3]Inputs!#REF!</definedName>
    <definedName name="Proglife" localSheetId="8">[3]Inputs!#REF!</definedName>
    <definedName name="Proglife" localSheetId="9">[3]Inputs!#REF!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9">[3]Summary!#REF!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9">'[1]Cost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9">'[1]Cost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9"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1">#REF!</definedName>
    <definedName name="Reliability_Expectations" localSheetId="6">#REF!</definedName>
    <definedName name="Reliability_Expectations" localSheetId="8">#REF!</definedName>
    <definedName name="Reliability_Expectations" localSheetId="9">#REF!</definedName>
    <definedName name="Reliability_Expectations" localSheetId="10">#REF!</definedName>
    <definedName name="Reliability_Expectations" localSheetId="12">#REF!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9">'[1]Cost Inputs'!#REF!</definedName>
    <definedName name="replenishyears" localSheetId="0">'[1]Cost Inputs'!#REF!</definedName>
    <definedName name="replenishyears" localSheetId="5">'[1]Cost Inputs'!#REF!</definedName>
    <definedName name="replenishyears">'[1]Cost Inputs'!#REF!</definedName>
    <definedName name="ReportCoverPublic" localSheetId="9">'[1]Cost Inputs'!#REF!</definedName>
    <definedName name="ReportCoverPublic">'[1]Cost Inputs'!#REF!</definedName>
    <definedName name="RESacqcostPCT" localSheetId="6">'[1]Cost Inputs'!#REF!</definedName>
    <definedName name="RESacqcostPCT" localSheetId="9">'[1]Cost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9">'[1]Cost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9">'[1]Cost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9">'[1]Cost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9">#REF!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9">#REF!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9">'[1]Cost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9">'[1]Cost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9">'[1]Cost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9">'[1]Cost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9">'[1]Cost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9">'[1]Cost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9">'[1]Cost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9">'[1]Cost Inputs'!#REF!</definedName>
    <definedName name="RESPCTcostperinspection" localSheetId="0">'[1]Cost Inputs'!#REF!</definedName>
    <definedName name="RESPCTcostperinspection">'[1]Cost Inputs'!#REF!</definedName>
    <definedName name="RESPCTequipcost" localSheetId="9">'[1]Cost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9">#REF!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9">#REF!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9">'[1]Cost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9">'[1]Cost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9">'[1]Cost Inputs'!#REF!</definedName>
    <definedName name="RESPCTinspectionpct" localSheetId="0">'[1]Cost Inputs'!#REF!</definedName>
    <definedName name="RESPCTinspectionpct">'[1]Cost Inputs'!#REF!</definedName>
    <definedName name="RESPCTinspectionpercent" localSheetId="9">'[1]Cost Inputs'!#REF!</definedName>
    <definedName name="RESPCTinspectionpercent" localSheetId="0">'[1]Cost Inputs'!#REF!</definedName>
    <definedName name="RESPCTinspectionpercent">'[1]Cost Inputs'!#REF!</definedName>
    <definedName name="RESPCTinstallcost" localSheetId="9">'[1]Cost Inputs'!#REF!</definedName>
    <definedName name="RESPCTinstallcost" localSheetId="0">'[1]Cost Inputs'!#REF!</definedName>
    <definedName name="RESPCTinstallcost">'[1]Cost Inputs'!#REF!</definedName>
    <definedName name="RESPCTMandRcost" localSheetId="9">'[1]Cost Inputs'!#REF!</definedName>
    <definedName name="RESPCTMandRcost" localSheetId="0">'[1]Cost Inputs'!#REF!</definedName>
    <definedName name="RESPCTMandRcost">'[1]Cost Inputs'!#REF!</definedName>
    <definedName name="RESPCTMandRrate" localSheetId="9">'[1]Cost Inputs'!#REF!</definedName>
    <definedName name="RESPCTMandRrate" localSheetId="0">'[1]Cost Inputs'!#REF!</definedName>
    <definedName name="RESPCTMandRrate">'[1]Cost Inputs'!#REF!</definedName>
    <definedName name="resPCTpercent" localSheetId="9">'[1]Cost Inputs'!#REF!</definedName>
    <definedName name="resPCTpercent" localSheetId="0">'[1]Cost Inputs'!#REF!</definedName>
    <definedName name="resPCTpercent">'[1]Cost Inputs'!#REF!</definedName>
    <definedName name="RESPCTpercentwappointments" localSheetId="9">'[1]Cost Inputs'!#REF!</definedName>
    <definedName name="RESPCTpercentwappointments" localSheetId="0">'[1]Cost Inputs'!#REF!</definedName>
    <definedName name="RESPCTpercentwappointments">'[1]Cost Inputs'!#REF!</definedName>
    <definedName name="RESPCTrecoverycost" localSheetId="9">'[1]Cost Inputs'!#REF!</definedName>
    <definedName name="RESPCTrecoverycost" localSheetId="0">'[1]Cost Inputs'!#REF!</definedName>
    <definedName name="RESPCTrecoverycost">'[1]Cost Inputs'!#REF!</definedName>
    <definedName name="RESPCTrecoverypct" localSheetId="9">'[1]Cost Inputs'!#REF!</definedName>
    <definedName name="RESPCTrecoverypct" localSheetId="0">'[1]Cost Inputs'!#REF!</definedName>
    <definedName name="RESPCTrecoverypct">'[1]Cost Inputs'!#REF!</definedName>
    <definedName name="resPCTresSWITCHpctexisting" localSheetId="9">'[1]Cost Inputs'!#REF!</definedName>
    <definedName name="resPCTresSWITCHpctexisting" localSheetId="0">'[1]Cost Inputs'!#REF!</definedName>
    <definedName name="resPCTresSWITCHpctexisting">'[1]Cost Inputs'!#REF!</definedName>
    <definedName name="RESPCTshippingcost" localSheetId="9">'[1]Cost Inputs'!#REF!</definedName>
    <definedName name="RESPCTshippingcost" localSheetId="0">'[1]Cost Inputs'!#REF!</definedName>
    <definedName name="RESPCTshippingcost">'[1]Cost Inputs'!#REF!</definedName>
    <definedName name="RESPCTshoptestcost" localSheetId="9">'[1]Cost Inputs'!#REF!</definedName>
    <definedName name="RESPCTshoptestcost" localSheetId="0">'[1]Cost Inputs'!#REF!</definedName>
    <definedName name="RESPCTshoptestcost">'[1]Cost Inputs'!#REF!</definedName>
    <definedName name="RESPCTshoptestpercent" localSheetId="9">'[1]Cost Inputs'!#REF!</definedName>
    <definedName name="RESPCTshoptestpercent" localSheetId="0">'[1]Cost Inputs'!#REF!</definedName>
    <definedName name="RESPCTshoptestpercent">'[1]Cost Inputs'!#REF!</definedName>
    <definedName name="RESPCTshuntcost" localSheetId="9">'[1]Cost Inputs'!#REF!</definedName>
    <definedName name="RESPCTshuntcost" localSheetId="0">'[1]Cost Inputs'!#REF!</definedName>
    <definedName name="RESPCTshuntcost">'[1]Cost Inputs'!#REF!</definedName>
    <definedName name="RESPCTshuntpercent" localSheetId="9">'[1]Cost Inputs'!#REF!</definedName>
    <definedName name="RESPCTshuntpercent" localSheetId="0">'[1]Cost Inputs'!#REF!</definedName>
    <definedName name="RESPCTshuntpercent">'[1]Cost Inputs'!#REF!</definedName>
    <definedName name="RESPCTwallplatecost" localSheetId="9">'[1]Cost Inputs'!#REF!</definedName>
    <definedName name="RESPCTwallplatecost" localSheetId="0">'[1]Cost Inputs'!#REF!</definedName>
    <definedName name="RESPCTwallplatecost">'[1]Cost Inputs'!#REF!</definedName>
    <definedName name="RESPCTwallplatepercent" localSheetId="9">'[1]Cost Inputs'!#REF!</definedName>
    <definedName name="RESPCTwallplatepercent" localSheetId="0">'[1]Cost Inputs'!#REF!</definedName>
    <definedName name="RESPCTwallplatepercent">'[1]Cost Inputs'!#REF!</definedName>
    <definedName name="RESPCTwiresavercost" localSheetId="9">'[1]Cost Inputs'!#REF!</definedName>
    <definedName name="RESPCTwiresavercost" localSheetId="0">'[1]Cost Inputs'!#REF!</definedName>
    <definedName name="RESPCTwiresavercost">'[1]Cost Inputs'!#REF!</definedName>
    <definedName name="RESPCTwiresaverpercent" localSheetId="9">'[1]Cost Inputs'!#REF!</definedName>
    <definedName name="RESPCTwiresaverpercent" localSheetId="0">'[1]Cost Inputs'!#REF!</definedName>
    <definedName name="RESPCTwiresaverpercent">'[1]Cost Inputs'!#REF!</definedName>
    <definedName name="RESswitch1stinstallcost" localSheetId="9">'[1]Cost Inputs'!#REF!</definedName>
    <definedName name="RESswitch1stinstallcost" localSheetId="0">'[1]Cost Inputs'!#REF!</definedName>
    <definedName name="RESswitch1stinstallcost">'[1]Cost Inputs'!#REF!</definedName>
    <definedName name="RESswitch2ndinstallcost" localSheetId="9">'[1]Cost Inputs'!#REF!</definedName>
    <definedName name="RESswitch2ndinstallcost" localSheetId="0">'[1]Cost Inputs'!#REF!</definedName>
    <definedName name="RESswitch2ndinstallcost">'[1]Cost Inputs'!#REF!</definedName>
    <definedName name="RESswitchacqcost" localSheetId="9">'[1]Cost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9">'[1]Cost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9">'[1]Cost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9">'[1]Cost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9">'[1]Cost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9">'[1]Cost Inputs'!#REF!</definedName>
    <definedName name="RESswitchcostperinspection" localSheetId="0">'[1]Cost Inputs'!#REF!</definedName>
    <definedName name="RESswitchcostperinspection">'[1]Cost Inputs'!#REF!</definedName>
    <definedName name="RESswitchequipcost" localSheetId="9">'[1]Cost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9">#REF!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9">#REF!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9">'[1]Cost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9">'[1]Cost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9">'[1]Cost Inputs'!#REF!</definedName>
    <definedName name="RESswitchinspectionpct" localSheetId="0">'[1]Cost Inputs'!#REF!</definedName>
    <definedName name="RESswitchinspectionpct">'[1]Cost Inputs'!#REF!</definedName>
    <definedName name="RESswitchinspectionpercent" localSheetId="9">'[1]Cost Inputs'!#REF!</definedName>
    <definedName name="RESswitchinspectionpercent" localSheetId="0">'[1]Cost Inputs'!#REF!</definedName>
    <definedName name="RESswitchinspectionpercent">'[1]Cost Inputs'!#REF!</definedName>
    <definedName name="RESswitchinstallcost" localSheetId="9">'[1]Cost Inputs'!#REF!</definedName>
    <definedName name="RESswitchinstallcost" localSheetId="0">'[1]Cost Inputs'!#REF!</definedName>
    <definedName name="RESswitchinstallcost">'[1]Cost Inputs'!#REF!</definedName>
    <definedName name="RESswitchMandRcost" localSheetId="9">'[1]Cost Inputs'!#REF!</definedName>
    <definedName name="RESswitchMandRcost" localSheetId="0">'[1]Cost Inputs'!#REF!</definedName>
    <definedName name="RESswitchMandRcost">'[1]Cost Inputs'!#REF!</definedName>
    <definedName name="RESswitchMandRrate" localSheetId="9">'[1]Cost Inputs'!#REF!</definedName>
    <definedName name="RESswitchMandRrate" localSheetId="0">'[1]Cost Inputs'!#REF!</definedName>
    <definedName name="RESswitchMandRrate">'[1]Cost Inputs'!#REF!</definedName>
    <definedName name="resSWITCHpctexisting" localSheetId="9">'[1]Cost Inputs'!#REF!</definedName>
    <definedName name="resSWITCHpctexisting" localSheetId="0">'[1]Cost Inputs'!#REF!</definedName>
    <definedName name="resSWITCHpctexisting">'[1]Cost Inputs'!#REF!</definedName>
    <definedName name="resSWITCHpercent" localSheetId="9">'[1]Cost Inputs'!#REF!</definedName>
    <definedName name="resSWITCHpercent" localSheetId="0">'[1]Cost Inputs'!#REF!</definedName>
    <definedName name="resSWITCHpercent">'[1]Cost Inputs'!#REF!</definedName>
    <definedName name="RESswitchpercentwappointments" localSheetId="9">'[1]Cost Inputs'!#REF!</definedName>
    <definedName name="RESswitchpercentwappointments" localSheetId="0">'[1]Cost Inputs'!#REF!</definedName>
    <definedName name="RESswitchpercentwappointments">'[1]Cost Inputs'!#REF!</definedName>
    <definedName name="RESswitchrecoverycost" localSheetId="9">'[1]Cost Inputs'!#REF!</definedName>
    <definedName name="RESswitchrecoverycost" localSheetId="0">'[1]Cost Inputs'!#REF!</definedName>
    <definedName name="RESswitchrecoverycost">'[1]Cost Inputs'!#REF!</definedName>
    <definedName name="RESswitchrecoverypct" localSheetId="9">'[1]Cost Inputs'!#REF!</definedName>
    <definedName name="RESswitchrecoverypct" localSheetId="0">'[1]Cost Inputs'!#REF!</definedName>
    <definedName name="RESswitchrecoverypct">'[1]Cost Inputs'!#REF!</definedName>
    <definedName name="RESswitchshippingcost" localSheetId="9">'[1]Cost Inputs'!#REF!</definedName>
    <definedName name="RESswitchshippingcost" localSheetId="0">'[1]Cost Inputs'!#REF!</definedName>
    <definedName name="RESswitchshippingcost">'[1]Cost Inputs'!#REF!</definedName>
    <definedName name="RESswitchshoptestcost" localSheetId="9">'[1]Cost Inputs'!#REF!</definedName>
    <definedName name="RESswitchshoptestcost" localSheetId="0">'[1]Cost Inputs'!#REF!</definedName>
    <definedName name="RESswitchshoptestcost">'[1]Cost Inputs'!#REF!</definedName>
    <definedName name="RESswitchshoptestpercent" localSheetId="9">'[1]Cost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9">#REF!</definedName>
    <definedName name="rngTitle" localSheetId="0">#REF!</definedName>
    <definedName name="rngTitle" localSheetId="5">#REF!</definedName>
    <definedName name="rngTitle">#REF!</definedName>
    <definedName name="s" localSheetId="9">'[1]Cost Inputs'!#REF!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9">#REF!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9">[3]Inputs!#REF!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9">#REF!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9">#REF!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9">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9">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9">OFFSET('[5]n - ExistingTx'!$O$5,1,0,[0]!existRanks,1)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9">OFFSET('[5]n - ExistingTx'!$Q$5,1,0,[0]!existRanks,1)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9">#REF!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9">#REF!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9">#REF!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9">#REF!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9">#REF!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9">#REF!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9">'[1]Cost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9">#REF!</definedName>
    <definedName name="ss" localSheetId="0">#REF!</definedName>
    <definedName name="ss">#REF!</definedName>
    <definedName name="sss" localSheetId="8" hidden="1">{"PI_Data",#N/A,TRUE,"P&amp;I Data"}</definedName>
    <definedName name="sss" localSheetId="9" hidden="1">{"PI_Data",#N/A,TRUE,"P&amp;I Data"}</definedName>
    <definedName name="sss" hidden="1">{"PI_Data",#N/A,TRUE,"P&amp;I Data"}</definedName>
    <definedName name="Stabilization_Customer_Base" localSheetId="7">#REF!</definedName>
    <definedName name="Stabilization_Customer_Base" localSheetId="11">#REF!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0">#REF!</definedName>
    <definedName name="Stabilization_Customer_Base" localSheetId="12">#REF!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9">[3]Inputs!#REF!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9">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9">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9">#REF!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9">#REF!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9">#REF!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9">#REF!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9">#REF!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9">'[1]Cost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1">#REF!</definedName>
    <definedName name="TEST0" localSheetId="6">#REF!</definedName>
    <definedName name="TEST0" localSheetId="8">#REF!</definedName>
    <definedName name="TEST0" localSheetId="9">#REF!</definedName>
    <definedName name="TEST0" localSheetId="10">#REF!</definedName>
    <definedName name="TEST0" localSheetId="12">#REF!</definedName>
    <definedName name="TEST0" localSheetId="0">#REF!</definedName>
    <definedName name="TEST0" localSheetId="5">#REF!</definedName>
    <definedName name="TEST0">#REF!</definedName>
    <definedName name="TEST1" localSheetId="7">#REF!</definedName>
    <definedName name="TEST1" localSheetId="11">#REF!</definedName>
    <definedName name="TEST1" localSheetId="6">#REF!</definedName>
    <definedName name="TEST1" localSheetId="8">#REF!</definedName>
    <definedName name="TEST1" localSheetId="9">#REF!</definedName>
    <definedName name="TEST1" localSheetId="10">#REF!</definedName>
    <definedName name="TEST1" localSheetId="12">#REF!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9">#REF!</definedName>
    <definedName name="TEST10" localSheetId="12">#REF!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9">#REF!</definedName>
    <definedName name="TEST11" localSheetId="12">#REF!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9">#REF!</definedName>
    <definedName name="TEST12" localSheetId="12">#REF!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9">#REF!</definedName>
    <definedName name="TEST13" localSheetId="12">#REF!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9">#REF!</definedName>
    <definedName name="TEST14" localSheetId="12">#REF!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9">#REF!</definedName>
    <definedName name="TEST15" localSheetId="12">#REF!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9">#REF!</definedName>
    <definedName name="TEST16" localSheetId="12">#REF!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9">#REF!</definedName>
    <definedName name="TEST17" localSheetId="12">#REF!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9">#REF!</definedName>
    <definedName name="TEST18" localSheetId="12">#REF!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9">#REF!</definedName>
    <definedName name="TEST19" localSheetId="12">#REF!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9">#REF!</definedName>
    <definedName name="TEST2" localSheetId="12">#REF!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9">#REF!</definedName>
    <definedName name="TEST20" localSheetId="12">#REF!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9">#REF!</definedName>
    <definedName name="TEST21" localSheetId="12">#REF!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9">#REF!</definedName>
    <definedName name="TEST22" localSheetId="12">#REF!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9">#REF!</definedName>
    <definedName name="TEST23" localSheetId="12">#REF!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9">#REF!</definedName>
    <definedName name="TEST24" localSheetId="12">#REF!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9">#REF!</definedName>
    <definedName name="TEST25" localSheetId="12">#REF!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9">#REF!</definedName>
    <definedName name="TEST26" localSheetId="12">#REF!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9">#REF!</definedName>
    <definedName name="TEST27" localSheetId="12">#REF!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9">#REF!</definedName>
    <definedName name="TEST28" localSheetId="12">#REF!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9">#REF!</definedName>
    <definedName name="TEST3" localSheetId="12">#REF!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9">#REF!</definedName>
    <definedName name="TEST4" localSheetId="12">#REF!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9">#REF!</definedName>
    <definedName name="TEST5" localSheetId="12">#REF!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9">#REF!</definedName>
    <definedName name="TEST6" localSheetId="12">#REF!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9">#REF!</definedName>
    <definedName name="TEST7" localSheetId="12">#REF!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9">#REF!</definedName>
    <definedName name="TEST8" localSheetId="12">#REF!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9">#REF!</definedName>
    <definedName name="TEST9" localSheetId="12">#REF!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9">#REF!</definedName>
    <definedName name="TESTHKEY" localSheetId="12">#REF!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9">#REF!</definedName>
    <definedName name="TESTKEYS" localSheetId="12">#REF!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9">#REF!</definedName>
    <definedName name="TESTVKEY" localSheetId="12">#REF!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9">#REF!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9">#REF!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9">#REF!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9">#REF!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9">#REF!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9">#REF!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9">#REF!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9">#REF!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9">#REF!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9">#REF!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9">#REF!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9">"Total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9">'[1]Cost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9">'[1]Cost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9">#REF!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9">OFFSET('[5]o - NewTx'!$BR$5,1,0,[0]!newRanks,1)</definedName>
    <definedName name="tx1Time" localSheetId="2">OFFSET('[5]o - NewTx'!$BR$5,1,0,newRanks,1)</definedName>
    <definedName name="tx1Time">OFFSET('[5]o - NewTx'!$BR$5,1,0,newRanks,1)</definedName>
    <definedName name="tx2Time" localSheetId="8">OFFSET('[5]o - NewTx'!$BS$5,1,0,newRanks,1)</definedName>
    <definedName name="tx2Time" localSheetId="9">OFFSET('[5]o - NewTx'!$BS$5,1,0,[0]!newRanks,1)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9">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9">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9">#REF!</definedName>
    <definedName name="Updated" localSheetId="0">#REF!</definedName>
    <definedName name="Updated" localSheetId="5">#REF!</definedName>
    <definedName name="Updated">#REF!</definedName>
    <definedName name="Valued_Service_Provider" localSheetId="7">#REF!</definedName>
    <definedName name="Valued_Service_Provider" localSheetId="11">#REF!</definedName>
    <definedName name="Valued_Service_Provider" localSheetId="6">#REF!</definedName>
    <definedName name="Valued_Service_Provider" localSheetId="8">#REF!</definedName>
    <definedName name="Valued_Service_Provider" localSheetId="9">#REF!</definedName>
    <definedName name="Valued_Service_Provider" localSheetId="10">#REF!</definedName>
    <definedName name="Valued_Service_Provider" localSheetId="12">#REF!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1">#REF!</definedName>
    <definedName name="Voice_of_Customer" localSheetId="6">#REF!</definedName>
    <definedName name="Voice_of_Customer" localSheetId="8">#REF!</definedName>
    <definedName name="Voice_of_Customer" localSheetId="9">#REF!</definedName>
    <definedName name="Voice_of_Customer" localSheetId="10">#REF!</definedName>
    <definedName name="Voice_of_Customer" localSheetId="12">#REF!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9">#REF!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9"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9"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9"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9"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9"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9"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9"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9">#REF!</definedName>
    <definedName name="xx" localSheetId="0">#REF!</definedName>
    <definedName name="xx">#REF!</definedName>
    <definedName name="xxxx" localSheetId="6">#REF!</definedName>
    <definedName name="xxxx" localSheetId="8">#REF!</definedName>
    <definedName name="xxxx" localSheetId="9">#REF!</definedName>
    <definedName name="xxxx" localSheetId="0">#REF!</definedName>
    <definedName name="xxxx" localSheetId="5">#REF!</definedName>
    <definedName name="xxxx">#REF!</definedName>
    <definedName name="Year" localSheetId="6">#REF!</definedName>
    <definedName name="Year" localSheetId="8">#REF!</definedName>
    <definedName name="Year" localSheetId="9">#REF!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9">#REF!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9">#REF!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9">#REF!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9">#REF!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9">#REF!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9">#REF!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8" i="67" l="1"/>
  <c r="M17" i="59" l="1"/>
  <c r="N28" i="65"/>
  <c r="N23" i="65"/>
  <c r="N61" i="65"/>
  <c r="N59" i="65"/>
  <c r="N39" i="65"/>
  <c r="N33" i="65"/>
  <c r="N14" i="49"/>
  <c r="P52" i="73"/>
  <c r="P55" i="73" s="1"/>
  <c r="P54" i="73"/>
  <c r="P45" i="73"/>
  <c r="P37" i="73"/>
  <c r="P32" i="73"/>
  <c r="P26" i="73"/>
  <c r="P21" i="73"/>
  <c r="P16" i="73"/>
  <c r="P11" i="73"/>
  <c r="M14" i="49" l="1"/>
  <c r="L17" i="59"/>
  <c r="M28" i="65"/>
  <c r="M23" i="65"/>
  <c r="M51" i="65"/>
  <c r="M39" i="65"/>
  <c r="L39" i="65"/>
  <c r="L51" i="65"/>
  <c r="M59" i="65"/>
  <c r="M33" i="65"/>
  <c r="M61" i="65" l="1"/>
  <c r="O55" i="73" l="1"/>
  <c r="O52" i="73"/>
  <c r="O45" i="73"/>
  <c r="O37" i="73"/>
  <c r="O32" i="73"/>
  <c r="O26" i="73"/>
  <c r="O21" i="73"/>
  <c r="O16" i="73"/>
  <c r="O11" i="73"/>
  <c r="R63" i="72" l="1"/>
  <c r="R65" i="72" s="1"/>
  <c r="L25" i="67" l="1"/>
  <c r="K17" i="59" l="1"/>
  <c r="L23" i="65"/>
  <c r="L28" i="65"/>
  <c r="L33" i="65"/>
  <c r="L59" i="65"/>
  <c r="K59" i="65"/>
  <c r="L61" i="65" l="1"/>
  <c r="L14" i="49" l="1"/>
  <c r="N55" i="73"/>
  <c r="N52" i="73"/>
  <c r="N45" i="73"/>
  <c r="N37" i="73"/>
  <c r="N32" i="73"/>
  <c r="N26" i="73"/>
  <c r="N21" i="73"/>
  <c r="N16" i="73"/>
  <c r="N11" i="73"/>
  <c r="Q65" i="72" l="1"/>
  <c r="N65" i="72"/>
  <c r="M46" i="72"/>
  <c r="M45" i="72"/>
  <c r="Q51" i="72"/>
  <c r="Q46" i="72"/>
  <c r="N51" i="72"/>
  <c r="M51" i="72" l="1"/>
  <c r="K14" i="49"/>
  <c r="K25" i="67" l="1"/>
  <c r="J17" i="59" l="1"/>
  <c r="K33" i="65"/>
  <c r="K23" i="65"/>
  <c r="K51" i="65"/>
  <c r="K28" i="65"/>
  <c r="K39" i="65"/>
  <c r="M52" i="73"/>
  <c r="M21" i="73"/>
  <c r="M26" i="73"/>
  <c r="M32" i="73"/>
  <c r="M55" i="73" s="1"/>
  <c r="M37" i="73"/>
  <c r="M45" i="73"/>
  <c r="M16" i="73"/>
  <c r="M11" i="73"/>
  <c r="K61" i="65" l="1"/>
  <c r="J51" i="72"/>
  <c r="J65" i="72"/>
  <c r="J14" i="49" l="1"/>
  <c r="J25" i="67" l="1"/>
  <c r="I17" i="59" l="1"/>
  <c r="J59" i="65"/>
  <c r="J39" i="65"/>
  <c r="J28" i="65"/>
  <c r="J23" i="65"/>
  <c r="J33" i="65"/>
  <c r="L52" i="73"/>
  <c r="L55" i="73" s="1"/>
  <c r="L45" i="73"/>
  <c r="L37" i="73"/>
  <c r="L32" i="73"/>
  <c r="L26" i="73"/>
  <c r="L21" i="73"/>
  <c r="L16" i="73"/>
  <c r="L11" i="73"/>
  <c r="J61" i="65" l="1"/>
  <c r="E50" i="72"/>
  <c r="E49" i="72"/>
  <c r="E48" i="72"/>
  <c r="E47" i="72"/>
  <c r="E46" i="72"/>
  <c r="E45" i="72"/>
  <c r="E43" i="72"/>
  <c r="E42" i="72"/>
  <c r="E40" i="72"/>
  <c r="E39" i="72"/>
  <c r="C51" i="72"/>
  <c r="E51" i="72" l="1"/>
  <c r="I25" i="67"/>
  <c r="H17" i="59" l="1"/>
  <c r="I14" i="49"/>
  <c r="I59" i="65"/>
  <c r="H59" i="65"/>
  <c r="I39" i="65"/>
  <c r="I23" i="65"/>
  <c r="I61" i="65" s="1"/>
  <c r="I28" i="65"/>
  <c r="I33" i="65"/>
  <c r="K52" i="73"/>
  <c r="K54" i="73"/>
  <c r="K45" i="73"/>
  <c r="K37" i="73"/>
  <c r="K32" i="73"/>
  <c r="K26" i="73"/>
  <c r="K21" i="73"/>
  <c r="K16" i="73"/>
  <c r="K8" i="73"/>
  <c r="K11" i="73" s="1"/>
  <c r="K55" i="73" l="1"/>
  <c r="V31" i="72"/>
  <c r="V33" i="72" s="1"/>
  <c r="X27" i="72"/>
  <c r="Y25" i="72"/>
  <c r="X25" i="72"/>
  <c r="W25" i="72"/>
  <c r="W27" i="72" s="1"/>
  <c r="X19" i="72"/>
  <c r="W19" i="72"/>
  <c r="Y18" i="72"/>
  <c r="Y17" i="72"/>
  <c r="Y16" i="72"/>
  <c r="Y15" i="72"/>
  <c r="Y14" i="72"/>
  <c r="Y13" i="72"/>
  <c r="Y11" i="72"/>
  <c r="Y10" i="72"/>
  <c r="Y8" i="72"/>
  <c r="Y7" i="72"/>
  <c r="Y19" i="72" l="1"/>
  <c r="Y27" i="72" s="1"/>
  <c r="J52" i="73"/>
  <c r="H25" i="67" l="1"/>
  <c r="G17" i="59"/>
  <c r="H39" i="65" l="1"/>
  <c r="H28" i="65"/>
  <c r="H33" i="65"/>
  <c r="H23" i="65"/>
  <c r="H61" i="65" s="1"/>
  <c r="H14" i="49"/>
  <c r="J45" i="73"/>
  <c r="J37" i="73"/>
  <c r="J32" i="73"/>
  <c r="J26" i="73"/>
  <c r="J21" i="73"/>
  <c r="J16" i="73"/>
  <c r="J11" i="73"/>
  <c r="J55" i="73" l="1"/>
  <c r="G25" i="67"/>
  <c r="F17" i="59" l="1"/>
  <c r="G59" i="65"/>
  <c r="G51" i="65"/>
  <c r="G39" i="65"/>
  <c r="G46" i="65"/>
  <c r="G28" i="65"/>
  <c r="G18" i="65"/>
  <c r="G33" i="65"/>
  <c r="G9" i="65"/>
  <c r="G61" i="65" s="1"/>
  <c r="G14" i="65"/>
  <c r="G23" i="65"/>
  <c r="G14" i="49"/>
  <c r="I45" i="73"/>
  <c r="I37" i="73"/>
  <c r="I32" i="73"/>
  <c r="I26" i="73"/>
  <c r="I21" i="73"/>
  <c r="I16" i="73"/>
  <c r="I11" i="73"/>
  <c r="I52" i="73"/>
  <c r="I54" i="73"/>
  <c r="I55" i="73" l="1"/>
  <c r="R31" i="72"/>
  <c r="R33" i="72" s="1"/>
  <c r="T27" i="72"/>
  <c r="U25" i="72"/>
  <c r="T25" i="72"/>
  <c r="S25" i="72"/>
  <c r="S19" i="72"/>
  <c r="S27" i="72" s="1"/>
  <c r="T19" i="72"/>
  <c r="U18" i="72"/>
  <c r="U17" i="72"/>
  <c r="U16" i="72"/>
  <c r="U15" i="72"/>
  <c r="U14" i="72"/>
  <c r="U13" i="72"/>
  <c r="U11" i="72"/>
  <c r="U10" i="72"/>
  <c r="U8" i="72"/>
  <c r="U7" i="72"/>
  <c r="U19" i="72" l="1"/>
  <c r="U27" i="72"/>
  <c r="M25" i="72"/>
  <c r="L25" i="72"/>
  <c r="K25" i="72"/>
  <c r="I25" i="72"/>
  <c r="H25" i="72"/>
  <c r="G25" i="72"/>
  <c r="E25" i="72"/>
  <c r="D25" i="72"/>
  <c r="D27" i="72" s="1"/>
  <c r="C25" i="72"/>
  <c r="L19" i="72"/>
  <c r="K19" i="72"/>
  <c r="H19" i="72"/>
  <c r="G19" i="72"/>
  <c r="D19" i="72"/>
  <c r="C19" i="72"/>
  <c r="P27" i="72"/>
  <c r="P25" i="72"/>
  <c r="O25" i="72"/>
  <c r="O27" i="72" s="1"/>
  <c r="Q25" i="72"/>
  <c r="P19" i="72"/>
  <c r="O19" i="72"/>
  <c r="Q18" i="72"/>
  <c r="Q17" i="72"/>
  <c r="Q16" i="72"/>
  <c r="Q15" i="72"/>
  <c r="Q14" i="72"/>
  <c r="Q13" i="72"/>
  <c r="Q11" i="72"/>
  <c r="Q10" i="72"/>
  <c r="Q8" i="72"/>
  <c r="Q19" i="72" s="1"/>
  <c r="Q7" i="72"/>
  <c r="Q27" i="72" l="1"/>
  <c r="K27" i="72"/>
  <c r="G27" i="72"/>
  <c r="L27" i="72"/>
  <c r="C27" i="72"/>
  <c r="H27" i="72"/>
  <c r="H54" i="73"/>
  <c r="F51" i="65" l="1"/>
  <c r="E51" i="65"/>
  <c r="D51" i="65"/>
  <c r="F33" i="65"/>
  <c r="F39" i="65"/>
  <c r="F46" i="65"/>
  <c r="F59" i="65"/>
  <c r="E17" i="59"/>
  <c r="F28" i="65"/>
  <c r="F23" i="65"/>
  <c r="F18" i="65"/>
  <c r="F14" i="65"/>
  <c r="F9" i="65"/>
  <c r="F14" i="49"/>
  <c r="H26" i="73"/>
  <c r="H32" i="73"/>
  <c r="H37" i="73"/>
  <c r="H45" i="73"/>
  <c r="H52" i="73"/>
  <c r="H21" i="73"/>
  <c r="H16" i="73"/>
  <c r="H11" i="73"/>
  <c r="H55" i="73" l="1"/>
  <c r="F61" i="65"/>
  <c r="N33" i="72"/>
  <c r="N31" i="72"/>
  <c r="L42" i="68" l="1"/>
  <c r="J31" i="72" l="1"/>
  <c r="J33" i="72" s="1"/>
  <c r="M13" i="72" l="1"/>
  <c r="M14" i="72"/>
  <c r="M15" i="72"/>
  <c r="M16" i="72"/>
  <c r="M17" i="72"/>
  <c r="M18" i="72"/>
  <c r="M19" i="72" l="1"/>
  <c r="M27" i="72" s="1"/>
  <c r="D17" i="59"/>
  <c r="E14" i="49"/>
  <c r="E59" i="65"/>
  <c r="E61" i="65" s="1"/>
  <c r="E46" i="65"/>
  <c r="E39" i="65"/>
  <c r="E33" i="65"/>
  <c r="E28" i="65"/>
  <c r="E23" i="65"/>
  <c r="E18" i="65"/>
  <c r="E14" i="65"/>
  <c r="E9" i="65"/>
  <c r="G54" i="73"/>
  <c r="G52" i="73"/>
  <c r="G45" i="73"/>
  <c r="G37" i="73"/>
  <c r="G32" i="73"/>
  <c r="G26" i="73"/>
  <c r="G21" i="73"/>
  <c r="G16" i="73"/>
  <c r="G11" i="73"/>
  <c r="G55" i="73" s="1"/>
  <c r="E16" i="72" l="1"/>
  <c r="I16" i="72"/>
  <c r="E17" i="72"/>
  <c r="I17" i="72"/>
  <c r="N8" i="59" l="1"/>
  <c r="N9" i="59"/>
  <c r="N13" i="59"/>
  <c r="N14" i="59"/>
  <c r="N15" i="59"/>
  <c r="N16" i="59"/>
  <c r="N7" i="59"/>
  <c r="F54" i="73" l="1"/>
  <c r="D28" i="65" l="1"/>
  <c r="D18" i="65"/>
  <c r="D14" i="65"/>
  <c r="D9" i="65"/>
  <c r="F52" i="73" l="1"/>
  <c r="C17" i="59" l="1"/>
  <c r="D14" i="49"/>
  <c r="D59" i="65"/>
  <c r="D46" i="65"/>
  <c r="D39" i="65"/>
  <c r="D33" i="65"/>
  <c r="D23" i="65"/>
  <c r="F45" i="73"/>
  <c r="F37" i="73"/>
  <c r="F32" i="73"/>
  <c r="F26" i="73"/>
  <c r="F21" i="73"/>
  <c r="F16" i="73"/>
  <c r="F11" i="73"/>
  <c r="F55" i="73" s="1"/>
  <c r="D61" i="65" l="1"/>
  <c r="D25" i="67"/>
  <c r="D43" i="67" s="1"/>
  <c r="F31" i="72" l="1"/>
  <c r="F33" i="72" s="1"/>
  <c r="I18" i="72"/>
  <c r="I15" i="72"/>
  <c r="I14" i="72"/>
  <c r="I13" i="72"/>
  <c r="I19" i="72" l="1"/>
  <c r="I27" i="72" s="1"/>
  <c r="E14" i="72"/>
  <c r="E15" i="72"/>
  <c r="E18" i="72"/>
  <c r="E13" i="72"/>
  <c r="E19" i="72" l="1"/>
  <c r="E27" i="72" s="1"/>
  <c r="Q28" i="68"/>
  <c r="N28" i="68"/>
  <c r="K28" i="68"/>
  <c r="H28" i="68"/>
  <c r="Q21" i="68"/>
  <c r="N21" i="68"/>
  <c r="K21" i="68"/>
  <c r="H21" i="68"/>
  <c r="H29" i="68" s="1"/>
  <c r="E28" i="68"/>
  <c r="E21" i="68"/>
  <c r="Q54" i="68"/>
  <c r="N54" i="68"/>
  <c r="K54" i="68"/>
  <c r="H54" i="68"/>
  <c r="E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R50" i="68"/>
  <c r="P50" i="68"/>
  <c r="O50" i="68"/>
  <c r="M50" i="68"/>
  <c r="L50" i="68"/>
  <c r="J50" i="68"/>
  <c r="I50" i="68"/>
  <c r="G50" i="68"/>
  <c r="F50" i="68"/>
  <c r="S49" i="68"/>
  <c r="R49" i="68"/>
  <c r="P49" i="68"/>
  <c r="O49" i="68"/>
  <c r="O54" i="68" s="1"/>
  <c r="M49" i="68"/>
  <c r="L49" i="68"/>
  <c r="J49" i="68"/>
  <c r="J54" i="68" s="1"/>
  <c r="I49" i="68"/>
  <c r="I54" i="68" s="1"/>
  <c r="G49" i="68"/>
  <c r="F49" i="68"/>
  <c r="Q47" i="68"/>
  <c r="N47" i="68"/>
  <c r="K47" i="68"/>
  <c r="H47" i="68"/>
  <c r="E47" i="68"/>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R43" i="68"/>
  <c r="P43" i="68"/>
  <c r="O43" i="68"/>
  <c r="M43" i="68"/>
  <c r="L43" i="68"/>
  <c r="J43" i="68"/>
  <c r="I43" i="68"/>
  <c r="G43" i="68"/>
  <c r="F43" i="68"/>
  <c r="S42" i="68"/>
  <c r="R42" i="68"/>
  <c r="P42" i="68"/>
  <c r="P47" i="68" s="1"/>
  <c r="O42" i="68"/>
  <c r="O47" i="68" s="1"/>
  <c r="M42" i="68"/>
  <c r="J42" i="68"/>
  <c r="I42" i="68"/>
  <c r="G42" i="68"/>
  <c r="F42" i="68"/>
  <c r="B54" i="68"/>
  <c r="B28" i="68"/>
  <c r="B47" i="68"/>
  <c r="R54" i="68" l="1"/>
  <c r="S54" i="68"/>
  <c r="S55" i="68" s="1"/>
  <c r="R47" i="68"/>
  <c r="S47" i="68"/>
  <c r="P54" i="68"/>
  <c r="L54" i="68"/>
  <c r="M54" i="68"/>
  <c r="M47" i="68"/>
  <c r="L47" i="68"/>
  <c r="I47" i="68"/>
  <c r="I55" i="68" s="1"/>
  <c r="J47" i="68"/>
  <c r="F54" i="68"/>
  <c r="F55" i="68" s="1"/>
  <c r="G54" i="68"/>
  <c r="G55" i="68" s="1"/>
  <c r="F47" i="68"/>
  <c r="G47" i="68"/>
  <c r="Q29" i="68"/>
  <c r="N29" i="68"/>
  <c r="Q55" i="68"/>
  <c r="K29" i="68"/>
  <c r="E55" i="68"/>
  <c r="O55" i="68"/>
  <c r="R55" i="68"/>
  <c r="K55" i="68"/>
  <c r="B55" i="68"/>
  <c r="N55" i="68"/>
  <c r="H55" i="68"/>
  <c r="J55" i="68"/>
  <c r="P55" i="68"/>
  <c r="E29" i="68"/>
  <c r="C51" i="67"/>
  <c r="L55" i="68" l="1"/>
  <c r="M55" i="68"/>
  <c r="B58" i="67"/>
  <c r="B51" i="67"/>
  <c r="B43" i="67"/>
  <c r="E52" i="73" l="1"/>
  <c r="E45" i="73"/>
  <c r="E37" i="73"/>
  <c r="E32" i="73"/>
  <c r="E26" i="73"/>
  <c r="E21" i="73"/>
  <c r="E16" i="73"/>
  <c r="E11" i="73"/>
  <c r="E55" i="73" s="1"/>
  <c r="D52" i="73"/>
  <c r="D45" i="73"/>
  <c r="D37" i="73"/>
  <c r="D32" i="73"/>
  <c r="D26" i="73"/>
  <c r="D21" i="73"/>
  <c r="D16" i="73"/>
  <c r="D11" i="73"/>
  <c r="D55" i="73" s="1"/>
  <c r="O8" i="49"/>
  <c r="O9" i="49"/>
  <c r="O11" i="49"/>
  <c r="O12" i="49"/>
  <c r="O13" i="49"/>
  <c r="O7" i="49"/>
  <c r="O18" i="49"/>
  <c r="B14" i="49"/>
  <c r="P18" i="49" l="1"/>
  <c r="P13" i="49"/>
  <c r="P12" i="49"/>
  <c r="P11" i="49"/>
  <c r="P9" i="49"/>
  <c r="P8" i="49"/>
  <c r="P7" i="49"/>
  <c r="O14" i="49" l="1"/>
  <c r="O20" i="67"/>
  <c r="O22" i="67"/>
  <c r="P22" i="67" s="1"/>
  <c r="D6" i="67"/>
  <c r="E6" i="67"/>
  <c r="C16" i="68"/>
  <c r="C17" i="68"/>
  <c r="C18" i="68"/>
  <c r="C19" i="68"/>
  <c r="C20" i="68"/>
  <c r="B21" i="68"/>
  <c r="P20" i="67" l="1"/>
  <c r="C21" i="68"/>
  <c r="L51" i="67"/>
  <c r="Q50" i="73" l="1"/>
  <c r="Q51" i="73"/>
  <c r="R51" i="73" s="1"/>
  <c r="R50" i="73" l="1"/>
  <c r="U50" i="73" s="1"/>
  <c r="E51" i="67" l="1"/>
  <c r="C55" i="73" l="1"/>
  <c r="T54" i="73"/>
  <c r="Q54" i="73"/>
  <c r="R54" i="73" s="1"/>
  <c r="T52" i="73"/>
  <c r="Q49" i="73"/>
  <c r="Q48" i="73"/>
  <c r="R48" i="73" s="1"/>
  <c r="T45" i="73"/>
  <c r="S45" i="73"/>
  <c r="Q44" i="73"/>
  <c r="Q43" i="73"/>
  <c r="Q42" i="73"/>
  <c r="Q41" i="73"/>
  <c r="Q40" i="73"/>
  <c r="T37" i="73"/>
  <c r="S37" i="73"/>
  <c r="Q36" i="73"/>
  <c r="Q35" i="73"/>
  <c r="T32" i="73"/>
  <c r="S32" i="73"/>
  <c r="Q31" i="73"/>
  <c r="R31" i="73" s="1"/>
  <c r="Q30" i="73"/>
  <c r="R30" i="73" s="1"/>
  <c r="Q29" i="73"/>
  <c r="R29" i="73" s="1"/>
  <c r="T26" i="73"/>
  <c r="S26" i="73"/>
  <c r="Q25" i="73"/>
  <c r="Q24" i="73"/>
  <c r="R24" i="73" s="1"/>
  <c r="R22" i="73"/>
  <c r="T21" i="73"/>
  <c r="S21" i="73"/>
  <c r="C21" i="73"/>
  <c r="Q20" i="73"/>
  <c r="Q19" i="73"/>
  <c r="T16" i="73"/>
  <c r="S16" i="73"/>
  <c r="Q15" i="73"/>
  <c r="R15" i="73" s="1"/>
  <c r="Q14" i="73"/>
  <c r="T11" i="73"/>
  <c r="S11" i="73"/>
  <c r="Q10" i="73"/>
  <c r="R10" i="73" s="1"/>
  <c r="Q9" i="73"/>
  <c r="R9" i="73" s="1"/>
  <c r="Q8" i="73"/>
  <c r="R8" i="73" s="1"/>
  <c r="B31" i="72"/>
  <c r="B33" i="72" s="1"/>
  <c r="R14" i="73" l="1"/>
  <c r="R16" i="73" s="1"/>
  <c r="R19" i="73"/>
  <c r="R36" i="73"/>
  <c r="U36" i="73" s="1"/>
  <c r="R41" i="73"/>
  <c r="U41" i="73" s="1"/>
  <c r="R20" i="73"/>
  <c r="U20" i="73" s="1"/>
  <c r="R42" i="73"/>
  <c r="U42" i="73" s="1"/>
  <c r="R32" i="73"/>
  <c r="R43" i="73"/>
  <c r="U43" i="73" s="1"/>
  <c r="R11" i="73"/>
  <c r="R25" i="73"/>
  <c r="R26" i="73" s="1"/>
  <c r="R35" i="73"/>
  <c r="U35" i="73" s="1"/>
  <c r="R40" i="73"/>
  <c r="R44" i="73"/>
  <c r="U44" i="73" s="1"/>
  <c r="R49" i="73"/>
  <c r="S49" i="73" s="1"/>
  <c r="S51" i="73" s="1"/>
  <c r="U51" i="73" s="1"/>
  <c r="Q52" i="73"/>
  <c r="T55" i="73"/>
  <c r="Q37" i="73"/>
  <c r="Q32" i="73"/>
  <c r="Q26" i="73"/>
  <c r="Q16" i="73"/>
  <c r="Q11" i="73"/>
  <c r="U11" i="73" s="1"/>
  <c r="Q45" i="73"/>
  <c r="Q21" i="73"/>
  <c r="R21" i="73" l="1"/>
  <c r="U21" i="73" s="1"/>
  <c r="U26" i="73"/>
  <c r="U49" i="73"/>
  <c r="R52" i="73"/>
  <c r="U32" i="73"/>
  <c r="U16" i="73"/>
  <c r="R45" i="73"/>
  <c r="U45" i="73" s="1"/>
  <c r="U19" i="73"/>
  <c r="U40" i="73"/>
  <c r="U25" i="73"/>
  <c r="R37" i="73"/>
  <c r="U14" i="73"/>
  <c r="S52" i="73"/>
  <c r="Q55" i="73"/>
  <c r="R55" i="73" l="1"/>
  <c r="U37" i="73"/>
  <c r="U52" i="73"/>
  <c r="S55" i="73"/>
  <c r="O56" i="65"/>
  <c r="O57" i="65"/>
  <c r="U55" i="73" l="1"/>
  <c r="C26" i="68"/>
  <c r="C23" i="68" l="1"/>
  <c r="B29" i="68" l="1"/>
  <c r="C24" i="68" l="1"/>
  <c r="C25" i="68"/>
  <c r="C27" i="68"/>
  <c r="C28" i="68" l="1"/>
  <c r="N58" i="67"/>
  <c r="M58" i="67"/>
  <c r="L58" i="67"/>
  <c r="K58" i="67"/>
  <c r="J58" i="67"/>
  <c r="I58" i="67"/>
  <c r="H58" i="67"/>
  <c r="G58" i="67"/>
  <c r="F58" i="67"/>
  <c r="E58" i="67"/>
  <c r="D58" i="67"/>
  <c r="C58" i="67"/>
  <c r="O57" i="67"/>
  <c r="P57" i="67" s="1"/>
  <c r="O56" i="67"/>
  <c r="P56" i="67" s="1"/>
  <c r="O55" i="67"/>
  <c r="P55" i="67" s="1"/>
  <c r="O54" i="67"/>
  <c r="P54" i="67" s="1"/>
  <c r="N51" i="67"/>
  <c r="M51" i="67"/>
  <c r="K51" i="67"/>
  <c r="J51" i="67"/>
  <c r="I51" i="67"/>
  <c r="H51" i="67"/>
  <c r="G51" i="67"/>
  <c r="F51" i="67"/>
  <c r="D51" i="67"/>
  <c r="O50" i="67"/>
  <c r="P50" i="67" s="1"/>
  <c r="O49" i="67"/>
  <c r="P49" i="67" s="1"/>
  <c r="O48" i="67"/>
  <c r="P48" i="67" s="1"/>
  <c r="O47" i="67"/>
  <c r="P47" i="67" s="1"/>
  <c r="O46" i="67"/>
  <c r="P46" i="67" s="1"/>
  <c r="N43" i="67"/>
  <c r="O30" i="67"/>
  <c r="P30" i="67" s="1"/>
  <c r="O29" i="67"/>
  <c r="P29" i="67" s="1"/>
  <c r="P28" i="67"/>
  <c r="O27" i="67"/>
  <c r="P27" i="67" s="1"/>
  <c r="O26" i="67"/>
  <c r="P26" i="67" s="1"/>
  <c r="M43" i="67"/>
  <c r="L43" i="67"/>
  <c r="K43" i="67"/>
  <c r="J43" i="67"/>
  <c r="I43" i="67"/>
  <c r="G43" i="67"/>
  <c r="F43" i="67"/>
  <c r="E43" i="67"/>
  <c r="C25" i="67"/>
  <c r="C43" i="67" s="1"/>
  <c r="O17" i="67"/>
  <c r="P17" i="67" s="1"/>
  <c r="O15" i="67"/>
  <c r="P15" i="67" s="1"/>
  <c r="O13" i="67"/>
  <c r="P13" i="67" s="1"/>
  <c r="N6" i="67"/>
  <c r="M6" i="67"/>
  <c r="L6" i="67"/>
  <c r="K6" i="67"/>
  <c r="J6" i="67"/>
  <c r="I6" i="67"/>
  <c r="H6" i="67"/>
  <c r="G6" i="67"/>
  <c r="F6" i="67"/>
  <c r="C6" i="67"/>
  <c r="O5" i="67"/>
  <c r="P5" i="67" s="1"/>
  <c r="O4" i="67"/>
  <c r="P4" i="67" s="1"/>
  <c r="C14" i="49"/>
  <c r="U29" i="73"/>
  <c r="U8" i="73"/>
  <c r="U30" i="73"/>
  <c r="U10" i="73"/>
  <c r="U9" i="73"/>
  <c r="U24" i="73"/>
  <c r="C59" i="65"/>
  <c r="O58" i="65"/>
  <c r="O55" i="65"/>
  <c r="O54" i="65"/>
  <c r="C51" i="65"/>
  <c r="O50" i="65"/>
  <c r="O49" i="65"/>
  <c r="C46" i="65"/>
  <c r="O45" i="65"/>
  <c r="O44" i="65"/>
  <c r="O43" i="65"/>
  <c r="O42" i="65"/>
  <c r="C39" i="65"/>
  <c r="O38" i="65"/>
  <c r="O37" i="65"/>
  <c r="O36" i="65"/>
  <c r="C33" i="65"/>
  <c r="O32" i="65"/>
  <c r="O31" i="65"/>
  <c r="C28" i="65"/>
  <c r="O27" i="65"/>
  <c r="O26" i="65"/>
  <c r="C23" i="65"/>
  <c r="O22" i="65"/>
  <c r="C18" i="65"/>
  <c r="O17" i="65"/>
  <c r="O18" i="65" s="1"/>
  <c r="C14" i="65"/>
  <c r="O13" i="65"/>
  <c r="O12" i="65"/>
  <c r="C9" i="65"/>
  <c r="O8" i="65"/>
  <c r="O7" i="65"/>
  <c r="P58" i="67" l="1"/>
  <c r="P51" i="67"/>
  <c r="O51" i="67"/>
  <c r="O6" i="67"/>
  <c r="P6" i="67" s="1"/>
  <c r="O58" i="67"/>
  <c r="O25" i="67"/>
  <c r="O43" i="67" s="1"/>
  <c r="O9" i="65"/>
  <c r="O28" i="65"/>
  <c r="O33" i="65"/>
  <c r="O59" i="65"/>
  <c r="O14" i="65"/>
  <c r="P14" i="49"/>
  <c r="O46" i="65"/>
  <c r="O51" i="65"/>
  <c r="O21" i="65"/>
  <c r="O23" i="65" s="1"/>
  <c r="O39" i="65"/>
  <c r="C61" i="65"/>
  <c r="H43" i="67"/>
  <c r="B17" i="59"/>
  <c r="N17" i="59" s="1"/>
  <c r="P25" i="67" l="1"/>
  <c r="P43" i="67" s="1"/>
  <c r="O61" i="65"/>
  <c r="C29" i="68" l="1"/>
  <c r="C31" i="68"/>
  <c r="F4" i="68"/>
  <c r="D4" i="68"/>
  <c r="F27" i="68" l="1"/>
  <c r="F25" i="68"/>
  <c r="F23" i="68"/>
  <c r="F19" i="68"/>
  <c r="F17" i="68"/>
  <c r="F26" i="68"/>
  <c r="F24" i="68"/>
  <c r="F20" i="68"/>
  <c r="F18" i="68"/>
  <c r="F16" i="68"/>
  <c r="C45" i="68"/>
  <c r="C43" i="68"/>
  <c r="C53" i="68"/>
  <c r="C51" i="68"/>
  <c r="C49" i="68"/>
  <c r="C46" i="68"/>
  <c r="C44" i="68"/>
  <c r="C42" i="68"/>
  <c r="C52" i="68"/>
  <c r="C50" i="68"/>
  <c r="D17" i="68"/>
  <c r="D19" i="68"/>
  <c r="D16" i="68"/>
  <c r="D18" i="68"/>
  <c r="D20" i="68"/>
  <c r="D23" i="68"/>
  <c r="D25" i="68"/>
  <c r="D26" i="68"/>
  <c r="D24" i="68"/>
  <c r="D27" i="68"/>
  <c r="G4" i="68"/>
  <c r="D31" i="68"/>
  <c r="I4" i="68"/>
  <c r="F31" i="68"/>
  <c r="B21" i="50"/>
  <c r="C54" i="68" l="1"/>
  <c r="C47" i="68"/>
  <c r="I27" i="68"/>
  <c r="I26" i="68"/>
  <c r="I25" i="68"/>
  <c r="I24" i="68"/>
  <c r="I23" i="68"/>
  <c r="I20" i="68"/>
  <c r="I19" i="68"/>
  <c r="I18" i="68"/>
  <c r="I17" i="68"/>
  <c r="I16" i="68"/>
  <c r="F28" i="68"/>
  <c r="G20" i="68"/>
  <c r="G26" i="68"/>
  <c r="G18" i="68"/>
  <c r="G27" i="68"/>
  <c r="G25" i="68"/>
  <c r="G23" i="68"/>
  <c r="G19" i="68"/>
  <c r="G17" i="68"/>
  <c r="G24" i="68"/>
  <c r="G16" i="68"/>
  <c r="F21" i="68"/>
  <c r="D28" i="68"/>
  <c r="D46" i="68"/>
  <c r="D44" i="68"/>
  <c r="D42" i="68"/>
  <c r="D52" i="68"/>
  <c r="D50" i="68"/>
  <c r="D45" i="68"/>
  <c r="D43" i="68"/>
  <c r="D53" i="68"/>
  <c r="D51" i="68"/>
  <c r="D49" i="68"/>
  <c r="D21" i="68"/>
  <c r="G31" i="68"/>
  <c r="J4" i="68"/>
  <c r="I31" i="68"/>
  <c r="L4" i="68"/>
  <c r="C55" i="68" l="1"/>
  <c r="D54" i="68"/>
  <c r="D47" i="68"/>
  <c r="D29" i="68"/>
  <c r="L27" i="68"/>
  <c r="L26" i="68"/>
  <c r="L25" i="68"/>
  <c r="L24" i="68"/>
  <c r="L23" i="68"/>
  <c r="L20" i="68"/>
  <c r="L19" i="68"/>
  <c r="L18" i="68"/>
  <c r="L17" i="68"/>
  <c r="L16" i="68"/>
  <c r="I21" i="68"/>
  <c r="J26" i="68"/>
  <c r="J24" i="68"/>
  <c r="J19" i="68"/>
  <c r="J17" i="68"/>
  <c r="J25" i="68"/>
  <c r="J20" i="68"/>
  <c r="J18" i="68"/>
  <c r="J16" i="68"/>
  <c r="J27" i="68"/>
  <c r="J23" i="68"/>
  <c r="I28" i="68"/>
  <c r="F29" i="68"/>
  <c r="G21" i="68"/>
  <c r="G28" i="68"/>
  <c r="J31" i="68"/>
  <c r="L31" i="68"/>
  <c r="O4" i="68"/>
  <c r="M4" i="68"/>
  <c r="O27" i="68" l="1"/>
  <c r="O26" i="68"/>
  <c r="O25" i="68"/>
  <c r="O24" i="68"/>
  <c r="O23" i="68"/>
  <c r="O20" i="68"/>
  <c r="O19" i="68"/>
  <c r="O18" i="68"/>
  <c r="O17" i="68"/>
  <c r="O16" i="68"/>
  <c r="O21" i="68" s="1"/>
  <c r="D55" i="68"/>
  <c r="J21" i="68"/>
  <c r="I29" i="68"/>
  <c r="M27" i="68"/>
  <c r="M26" i="68"/>
  <c r="M25" i="68"/>
  <c r="M24" i="68"/>
  <c r="M23" i="68"/>
  <c r="M20" i="68"/>
  <c r="M19" i="68"/>
  <c r="M18" i="68"/>
  <c r="M17" i="68"/>
  <c r="M16" i="68"/>
  <c r="L21" i="68"/>
  <c r="J28" i="68"/>
  <c r="L28" i="68"/>
  <c r="G29" i="68"/>
  <c r="P4" i="68"/>
  <c r="R4" i="68"/>
  <c r="O31" i="68"/>
  <c r="M31" i="68"/>
  <c r="P24" i="68" l="1"/>
  <c r="P20" i="68"/>
  <c r="P18" i="68"/>
  <c r="P23" i="68"/>
  <c r="P16" i="68"/>
  <c r="P26" i="68"/>
  <c r="P25" i="68"/>
  <c r="P19" i="68"/>
  <c r="P17" i="68"/>
  <c r="P27" i="68"/>
  <c r="R27" i="68"/>
  <c r="R26" i="68"/>
  <c r="R25" i="68"/>
  <c r="R24" i="68"/>
  <c r="R23" i="68"/>
  <c r="R28" i="68" s="1"/>
  <c r="R20" i="68"/>
  <c r="R19" i="68"/>
  <c r="R18" i="68"/>
  <c r="R17" i="68"/>
  <c r="R16" i="68"/>
  <c r="R21" i="68" s="1"/>
  <c r="R29" i="68" s="1"/>
  <c r="O28" i="68"/>
  <c r="O29" i="68" s="1"/>
  <c r="L29" i="68"/>
  <c r="M28" i="68"/>
  <c r="M21" i="68"/>
  <c r="J29" i="68"/>
  <c r="P31" i="68"/>
  <c r="R31" i="68"/>
  <c r="S4" i="68"/>
  <c r="P28" i="68" l="1"/>
  <c r="S27" i="68"/>
  <c r="S26" i="68"/>
  <c r="S25" i="68"/>
  <c r="S24" i="68"/>
  <c r="S23" i="68"/>
  <c r="S20" i="68"/>
  <c r="S19" i="68"/>
  <c r="S18" i="68"/>
  <c r="S17" i="68"/>
  <c r="S16" i="68"/>
  <c r="S21" i="68" s="1"/>
  <c r="P21" i="68"/>
  <c r="P29" i="68" s="1"/>
  <c r="M29" i="68"/>
  <c r="S31" i="68"/>
  <c r="S28" i="68" l="1"/>
  <c r="S29" i="68" s="1"/>
</calcChain>
</file>

<file path=xl/sharedStrings.xml><?xml version="1.0" encoding="utf-8"?>
<sst xmlns="http://schemas.openxmlformats.org/spreadsheetml/2006/main" count="1654" uniqueCount="432">
  <si>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</si>
  <si>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</si>
  <si>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</si>
  <si>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</si>
  <si>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</si>
  <si>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</si>
  <si>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</si>
  <si>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</si>
  <si>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</si>
  <si>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</si>
  <si>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</si>
  <si>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</si>
  <si>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</si>
  <si>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</si>
  <si>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</si>
  <si>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</si>
  <si>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</si>
  <si>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</si>
  <si>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CBP - Day Ahead</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</si>
  <si>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</si>
  <si>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</si>
  <si>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</si>
  <si>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</si>
  <si>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</si>
  <si>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</si>
  <si>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</si>
  <si>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</si>
  <si>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</si>
  <si>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</si>
  <si>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</si>
  <si>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</si>
  <si>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</si>
  <si>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</si>
  <si>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</si>
  <si>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</si>
  <si>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</si>
  <si>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</si>
  <si>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</si>
  <si>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</si>
  <si>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</si>
  <si>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</si>
  <si>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</si>
  <si>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</si>
  <si>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</si>
  <si>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</si>
  <si>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</si>
  <si>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</si>
  <si>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</si>
  <si>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</si>
  <si>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</si>
  <si>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</si>
  <si>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</si>
  <si>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</si>
  <si>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</si>
  <si>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</si>
  <si>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</si>
  <si>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</si>
  <si>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</si>
  <si>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</si>
  <si>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</si>
  <si>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</si>
  <si>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</si>
  <si>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</si>
  <si>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</si>
  <si>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</si>
  <si>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</si>
  <si>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</si>
  <si>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</si>
  <si>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</si>
  <si>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</si>
  <si>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</si>
  <si>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</si>
  <si>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</si>
  <si>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</si>
  <si>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</si>
  <si>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</si>
  <si>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</si>
  <si>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</si>
  <si>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</si>
  <si>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</si>
  <si>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</si>
  <si>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</si>
  <si>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</si>
  <si>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</si>
  <si>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</si>
  <si>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</si>
  <si>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</si>
  <si>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</si>
  <si>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</si>
  <si>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</si>
  <si>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</si>
  <si>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</si>
  <si>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</si>
  <si>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</si>
  <si>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</si>
  <si>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</si>
  <si>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</si>
  <si>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</si>
  <si>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</si>
  <si>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</si>
  <si>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</si>
  <si>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</si>
  <si>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</si>
  <si>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</si>
  <si>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</si>
  <si>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</si>
  <si>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</si>
  <si>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</si>
  <si>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</si>
  <si>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</si>
  <si>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</si>
  <si>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</si>
  <si>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</si>
  <si>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Annual Total Cost</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</si>
  <si>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</si>
  <si>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</si>
  <si>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</si>
  <si>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</si>
  <si>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</si>
  <si>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</si>
  <si>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</si>
  <si>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</si>
  <si>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</si>
  <si>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</si>
  <si>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</si>
  <si>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</si>
  <si>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</si>
  <si>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</si>
  <si>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</si>
  <si>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</si>
  <si>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</si>
  <si>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t>PeakChoice</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</si>
  <si>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</si>
  <si>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</si>
  <si>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</si>
  <si>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</si>
  <si>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</si>
  <si>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</si>
  <si>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</si>
  <si>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</si>
  <si>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</si>
  <si>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</si>
  <si>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</si>
  <si>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</si>
  <si>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</si>
  <si>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</si>
  <si>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</si>
  <si>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</si>
  <si>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</si>
  <si>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</si>
  <si>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</si>
  <si>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</si>
  <si>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</si>
  <si>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</si>
  <si>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</si>
  <si>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</si>
  <si>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</si>
  <si>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</si>
  <si>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</si>
  <si>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</si>
  <si>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</si>
  <si>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</si>
  <si>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</si>
  <si>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</si>
  <si>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</si>
  <si>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</si>
  <si>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</si>
  <si>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</si>
  <si>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</si>
  <si>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</si>
  <si>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</si>
  <si>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</si>
  <si>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</si>
  <si>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</si>
  <si>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</si>
  <si>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</si>
  <si>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</si>
  <si>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</si>
  <si>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</si>
  <si>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</si>
  <si>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</si>
  <si>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</si>
  <si>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r>
      <t>Year-to-Date</t>
    </r>
    <r>
      <rPr>
        <b/>
        <sz val="10"/>
        <rFont val="Arial"/>
        <family val="2"/>
      </rPr>
      <t xml:space="preserve"> Total Cost</t>
    </r>
  </si>
  <si>
    <r>
      <t>SmartAC</t>
    </r>
    <r>
      <rPr>
        <vertAlign val="superscript"/>
        <sz val="10"/>
        <rFont val="Arial"/>
        <family val="2"/>
      </rPr>
      <t xml:space="preserve">TM </t>
    </r>
  </si>
  <si>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</si>
  <si>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</si>
  <si>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</si>
  <si>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</si>
  <si>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</si>
  <si>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t>SmartRateTM - Residential</t>
  </si>
  <si>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</si>
  <si>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</si>
  <si>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</si>
  <si>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</si>
  <si>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</si>
  <si>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</si>
  <si>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</si>
  <si>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</si>
  <si>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</si>
  <si>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</si>
  <si>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</si>
  <si>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</si>
  <si>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</si>
  <si>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</si>
  <si>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</si>
  <si>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</si>
  <si>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</si>
  <si>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</si>
  <si>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</si>
  <si>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</si>
  <si>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</si>
  <si>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</si>
  <si>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</si>
  <si>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</si>
  <si>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</si>
  <si>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</si>
  <si>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</si>
  <si>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</si>
  <si>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</si>
  <si>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</si>
  <si>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</si>
  <si>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</si>
  <si>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t>2018 Program Expenditures</t>
    </r>
    <r>
      <rPr>
        <vertAlign val="superscript"/>
        <sz val="9"/>
        <rFont val="Arial"/>
        <family val="2"/>
      </rPr>
      <t xml:space="preserve"> 1</t>
    </r>
  </si>
  <si>
    <r>
      <t xml:space="preserve">Total Incremental Cost </t>
    </r>
    <r>
      <rPr>
        <vertAlign val="superscript"/>
        <sz val="9"/>
        <rFont val="Arial"/>
        <family val="2"/>
      </rPr>
      <t>3</t>
    </r>
  </si>
  <si>
    <t>2017 Expenditures</t>
  </si>
  <si>
    <t>AC Cycling: Smart AC</t>
  </si>
  <si>
    <t>OMBC/SLRP</t>
  </si>
  <si>
    <t>Permanent Load Shifting (PLS)</t>
  </si>
  <si>
    <t>DRAM Phase 4</t>
  </si>
  <si>
    <t>Local Capacity Planning Areas and
Disadvantaged Communities Pilot</t>
  </si>
  <si>
    <t>DR Core Marketing &amp; Outreach</t>
  </si>
  <si>
    <t>DR Measurement and Evaluation (DRMEC)</t>
  </si>
  <si>
    <t>Support for Market Activities</t>
  </si>
  <si>
    <t>Support for Retail &amp; Customer Facing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</si>
  <si>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</si>
  <si>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</si>
  <si>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</si>
  <si>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</si>
  <si>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t>PILOT PROGRAMS</t>
  </si>
  <si>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</si>
  <si>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</si>
  <si>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</si>
  <si>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</si>
  <si>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</si>
  <si>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</si>
  <si>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</si>
  <si>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</si>
  <si>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</si>
  <si>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</si>
  <si>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</si>
  <si>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</si>
  <si>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</si>
  <si>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</si>
  <si>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</si>
  <si>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</si>
  <si>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</si>
  <si>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</si>
  <si>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</si>
  <si>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</si>
  <si>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</si>
  <si>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</si>
  <si>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</si>
  <si>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</si>
  <si>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</si>
  <si>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</si>
  <si>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</si>
  <si>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</si>
  <si>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</si>
  <si>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</si>
  <si>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</si>
  <si>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</si>
  <si>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</si>
  <si>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</si>
  <si>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</si>
  <si>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</si>
  <si>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</si>
  <si>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</si>
  <si>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</si>
  <si>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</si>
  <si>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</si>
  <si>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</si>
  <si>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</si>
  <si>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</si>
  <si>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</si>
  <si>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</si>
  <si>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</si>
  <si>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</si>
  <si>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</si>
  <si>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</si>
  <si>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</si>
  <si>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</si>
  <si>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</si>
  <si>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</si>
  <si>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</si>
  <si>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</si>
  <si>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</si>
  <si>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</si>
  <si>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</si>
  <si>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</si>
  <si>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</si>
  <si>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</si>
  <si>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</si>
  <si>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</si>
  <si>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</si>
  <si>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</si>
  <si>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Program Name</t>
  </si>
  <si>
    <t>Residential IDSM</t>
  </si>
  <si>
    <t>Non Residential IDSM</t>
  </si>
  <si>
    <r>
      <t xml:space="preserve">2018-22 Funding </t>
    </r>
    <r>
      <rPr>
        <b/>
        <vertAlign val="superscript"/>
        <sz val="9"/>
        <rFont val="Arial"/>
        <family val="2"/>
      </rPr>
      <t>3</t>
    </r>
  </si>
  <si>
    <r>
      <t>Percent Funding</t>
    </r>
    <r>
      <rPr>
        <b/>
        <vertAlign val="superscript"/>
        <sz val="9"/>
        <rFont val="Arial"/>
        <family val="2"/>
      </rPr>
      <t xml:space="preserve"> 3</t>
    </r>
  </si>
  <si>
    <t>2018-22 Funding and Percent Funding includes incentives (reported on Table I-5) to accurately show budget used.</t>
  </si>
  <si>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</si>
  <si>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</si>
  <si>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</si>
  <si>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</si>
  <si>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</si>
  <si>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</si>
  <si>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</si>
  <si>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</si>
  <si>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t>Carry-Over Expenditures incurred in 2019</t>
  </si>
  <si>
    <t>Carry-Over Incentives incurred in 2019</t>
  </si>
  <si>
    <r>
      <t xml:space="preserve">DRAM Phase 4 </t>
    </r>
    <r>
      <rPr>
        <vertAlign val="superscript"/>
        <sz val="10"/>
        <rFont val="Arial"/>
        <family val="2"/>
      </rPr>
      <t>2</t>
    </r>
  </si>
  <si>
    <r>
      <t xml:space="preserve">Revenues from Penalties </t>
    </r>
    <r>
      <rPr>
        <vertAlign val="superscript"/>
        <sz val="10"/>
        <rFont val="Arial"/>
        <family val="2"/>
      </rPr>
      <t>3</t>
    </r>
  </si>
  <si>
    <t>Program-to-Date Total Cost</t>
  </si>
  <si>
    <t>2018 Expenditures</t>
  </si>
  <si>
    <t>Year-to-Date  2019 Expenditures</t>
  </si>
  <si>
    <t xml:space="preserve"> 2018 Expenditures</t>
  </si>
  <si>
    <t>Total Funding Cycle expenditures to date</t>
  </si>
  <si>
    <t>2019 Authorized Budget (if Applicable)</t>
  </si>
  <si>
    <t>2019 Detailed Breakdown of MWs To Date in TA/Auto DR/TI Programs</t>
  </si>
  <si>
    <t>FEB</t>
  </si>
  <si>
    <t>Day Of</t>
  </si>
  <si>
    <t>Transmission Emergency</t>
  </si>
  <si>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</si>
  <si>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MAR</t>
  </si>
  <si>
    <t>PG&amp;E Test</t>
  </si>
  <si>
    <t>CBP</t>
  </si>
  <si>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t>
    </r>
  </si>
  <si>
    <t>5.4 Million</t>
  </si>
  <si>
    <t>PG&amp;E customers receiving bundled service, Community Choice Aggregation (CCA) service, or Direct Access (DA) service and being billed on a PG&amp;E residential, commercial, industrial, or agricultural electric rate schedule.</t>
  </si>
  <si>
    <t>Eligible Accounts as of Jan 1, 2019</t>
  </si>
  <si>
    <t xml:space="preserve">The average ex ante load impacts per customer are based on the load impacts filing on April 2, 2019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</si>
  <si>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2, 2019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</si>
  <si>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Ex Ante Estimated MW</t>
  </si>
  <si>
    <t>Ex Post Estimated MW</t>
  </si>
  <si>
    <r>
      <rPr>
        <vertAlign val="superscript"/>
        <sz val="10"/>
        <rFont val="Cambria"/>
        <family val="1"/>
      </rPr>
      <t>1</t>
    </r>
    <r>
      <rPr>
        <sz val="10"/>
        <rFont val="Cambria"/>
        <family val="1"/>
      </rPr>
      <t xml:space="preserve"> For Pilot Program SSP II (Load Decrease) and XSP Pilot Program (Load Increase), in the absence of a formal load impact evaluation, PG&amp;E estimates SSP 950 kW and XSP 2860 kW.</t>
    </r>
  </si>
  <si>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</si>
  <si>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</si>
  <si>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</si>
  <si>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</si>
  <si>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</si>
  <si>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r>
      <t xml:space="preserve">Non-Residential </t>
    </r>
    <r>
      <rPr>
        <vertAlign val="superscript"/>
        <sz val="11"/>
        <color theme="1"/>
        <rFont val="Calibri"/>
        <family val="2"/>
      </rPr>
      <t>4</t>
    </r>
  </si>
  <si>
    <r>
      <rPr>
        <vertAlign val="superscript"/>
        <sz val="10"/>
        <rFont val="Cambria"/>
        <family val="1"/>
      </rPr>
      <t>4</t>
    </r>
    <r>
      <rPr>
        <sz val="10"/>
        <rFont val="Cambria"/>
        <family val="1"/>
      </rPr>
      <t xml:space="preserve"> Revised February Non-residential SSP II (Load Decrease) Service Account count.</t>
    </r>
  </si>
  <si>
    <t>Ex Post Estimated MW = In compliance with Decision 08-04-050, the values presented herein are based on the April 2, 2019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</si>
  <si>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t>Ex Ante Estimated MW = In compliance with Decision 08-04-050, the values presented herein are based on the April 2, 2019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</si>
  <si>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Load Reduction MW (Max Hourly)</t>
  </si>
  <si>
    <t>Zones</t>
  </si>
  <si>
    <r>
      <t xml:space="preserve">Service Accounts </t>
    </r>
    <r>
      <rPr>
        <b/>
        <vertAlign val="superscript"/>
        <sz val="9"/>
        <rFont val="Arial"/>
        <family val="2"/>
      </rPr>
      <t>5</t>
    </r>
  </si>
  <si>
    <r>
      <t xml:space="preserve">Ex Ante Estimated MW </t>
    </r>
    <r>
      <rPr>
        <b/>
        <vertAlign val="superscript"/>
        <sz val="9"/>
        <rFont val="Arial"/>
        <family val="2"/>
      </rPr>
      <t>6</t>
    </r>
  </si>
  <si>
    <r>
      <rPr>
        <vertAlign val="superscript"/>
        <sz val="10"/>
        <rFont val="Cambria"/>
        <family val="1"/>
        <scheme val="major"/>
      </rPr>
      <t>5</t>
    </r>
    <r>
      <rPr>
        <sz val="10"/>
        <rFont val="Cambria"/>
        <family val="1"/>
        <scheme val="major"/>
      </rPr>
      <t xml:space="preserve"> Data was revised due to true-up for BIP enrollments from January through April.</t>
    </r>
  </si>
  <si>
    <r>
      <rPr>
        <vertAlign val="superscript"/>
        <sz val="10"/>
        <rFont val="Cambria"/>
        <family val="1"/>
        <scheme val="major"/>
      </rPr>
      <t>6</t>
    </r>
    <r>
      <rPr>
        <sz val="10"/>
        <rFont val="Cambria"/>
        <family val="1"/>
        <scheme val="major"/>
      </rPr>
      <t xml:space="preserve"> Negative number in May for PDP (above 20 kW &amp; below 200 kW) is due to the event window not lining up with the RA measurement window.</t>
    </r>
  </si>
  <si>
    <t>JUN</t>
  </si>
  <si>
    <t>Day Ahead</t>
  </si>
  <si>
    <t>System</t>
  </si>
  <si>
    <t>Temperature</t>
  </si>
  <si>
    <r>
      <t>Enabling Technologies (e.g., AutoDR, TI)</t>
    </r>
    <r>
      <rPr>
        <vertAlign val="superscript"/>
        <sz val="10"/>
        <rFont val="Calibri"/>
        <family val="2"/>
      </rPr>
      <t xml:space="preserve"> 2</t>
    </r>
  </si>
  <si>
    <r>
      <rPr>
        <vertAlign val="superscript"/>
        <sz val="10"/>
        <rFont val="Calibri"/>
        <family val="2"/>
      </rPr>
      <t>2</t>
    </r>
    <r>
      <rPr>
        <sz val="10"/>
        <rFont val="Calibri"/>
        <family val="2"/>
      </rPr>
      <t>Updated March and May to financial reporting to include only current finding cycle</t>
    </r>
  </si>
  <si>
    <r>
      <t>Customer Awareness, Education and Outreach</t>
    </r>
    <r>
      <rPr>
        <vertAlign val="superscript"/>
        <sz val="10"/>
        <rFont val="Calibri"/>
        <family val="2"/>
      </rPr>
      <t>2</t>
    </r>
  </si>
  <si>
    <r>
      <t>Collateral- Development, Printing, Distribution etc. (all non-labor costs)</t>
    </r>
    <r>
      <rPr>
        <vertAlign val="superscript"/>
        <sz val="10"/>
        <rFont val="Calibri"/>
        <family val="2"/>
      </rPr>
      <t>3</t>
    </r>
  </si>
  <si>
    <r>
      <t>Labor</t>
    </r>
    <r>
      <rPr>
        <vertAlign val="superscript"/>
        <sz val="10"/>
        <rFont val="Calibri"/>
        <family val="2"/>
      </rPr>
      <t>4</t>
    </r>
  </si>
  <si>
    <r>
      <t>Agricultural</t>
    </r>
    <r>
      <rPr>
        <vertAlign val="superscript"/>
        <sz val="10"/>
        <rFont val="Calibri"/>
        <family val="2"/>
      </rPr>
      <t>4</t>
    </r>
  </si>
  <si>
    <r>
      <t>Large Commercial and Industrial</t>
    </r>
    <r>
      <rPr>
        <vertAlign val="superscript"/>
        <sz val="10"/>
        <rFont val="Calibri"/>
        <family val="2"/>
      </rPr>
      <t>4</t>
    </r>
  </si>
  <si>
    <r>
      <rPr>
        <vertAlign val="superscript"/>
        <sz val="10"/>
        <rFont val="Calibri"/>
        <family val="2"/>
      </rPr>
      <t>3</t>
    </r>
    <r>
      <rPr>
        <sz val="10"/>
        <rFont val="Calibri"/>
        <family val="2"/>
      </rPr>
      <t>Updated April to financial reporting to include only current finding cycle</t>
    </r>
  </si>
  <si>
    <r>
      <rPr>
        <vertAlign val="superscript"/>
        <sz val="10"/>
        <rFont val="Calibri"/>
        <family val="2"/>
      </rPr>
      <t>4</t>
    </r>
    <r>
      <rPr>
        <sz val="10"/>
        <rFont val="Calibri"/>
        <family val="2"/>
      </rPr>
      <t>Updated March to financial reporting to include only current finding cycle</t>
    </r>
  </si>
  <si>
    <t>JUL</t>
  </si>
  <si>
    <r>
      <rPr>
        <vertAlign val="superscript"/>
        <sz val="9"/>
        <rFont val="Arial"/>
        <family val="2"/>
      </rPr>
      <t>1</t>
    </r>
    <r>
      <rPr>
        <sz val="9"/>
        <rFont val="Arial"/>
        <family val="2"/>
      </rPr>
      <t xml:space="preserve"> Expenditures on this page reflect expenses incurred in 2019 from all prior funding cycles</t>
    </r>
  </si>
  <si>
    <r>
      <rPr>
        <vertAlign val="superscript"/>
        <sz val="9"/>
        <rFont val="Arial"/>
        <family val="2"/>
      </rPr>
      <t>2</t>
    </r>
    <r>
      <rPr>
        <sz val="9"/>
        <rFont val="Arial"/>
        <family val="2"/>
      </rPr>
      <t xml:space="preserve"> January credit for DR Enrollment &amp; Support is due to the reversal of an accrual and reversal of a prior month incorrect charge.</t>
    </r>
  </si>
  <si>
    <r>
      <rPr>
        <vertAlign val="superscript"/>
        <sz val="9"/>
        <rFont val="Arial"/>
        <family val="2"/>
      </rPr>
      <t xml:space="preserve">1 </t>
    </r>
    <r>
      <rPr>
        <sz val="9"/>
        <rFont val="Arial"/>
        <family val="2"/>
      </rPr>
      <t xml:space="preserve">Incentives reported are net of penalties paid by the aggregators. </t>
    </r>
  </si>
  <si>
    <r>
      <t xml:space="preserve">2 </t>
    </r>
    <r>
      <rPr>
        <sz val="9"/>
        <rFont val="Arial"/>
        <family val="2"/>
      </rPr>
      <t xml:space="preserve">DRAM incentives are confidential and redacted for the public version. The MWs under contract are known, and the costs are being paid under the contracts that won in the RFO.  </t>
    </r>
  </si>
  <si>
    <r>
      <t xml:space="preserve">3 </t>
    </r>
    <r>
      <rPr>
        <sz val="9"/>
        <rFont val="Arial"/>
        <family val="2"/>
      </rPr>
      <t xml:space="preserve">Revenues from Penalties denote penalty/default payments made by aggregators and charges to direct enrolled customers enrolled in BIP programs. </t>
    </r>
  </si>
  <si>
    <r>
      <t>1</t>
    </r>
    <r>
      <rPr>
        <sz val="9"/>
        <rFont val="Arial"/>
        <family val="2"/>
      </rPr>
      <t xml:space="preserve"> Incentives on this page reflect incentives paid in 2019 from all prior funding cycles.</t>
    </r>
  </si>
  <si>
    <t>SubLap/Zones (1): Fresno PGF1</t>
  </si>
  <si>
    <r>
      <rPr>
        <vertAlign val="superscript"/>
        <sz val="9"/>
        <rFont val="Arial"/>
        <family val="2"/>
      </rPr>
      <t>1</t>
    </r>
    <r>
      <rPr>
        <sz val="9"/>
        <rFont val="Arial"/>
        <family val="2"/>
      </rPr>
      <t xml:space="preserve"> The expenditures listed are in support of PG&amp;E's DR programs for large commercial, industrial and agricultural customers. </t>
    </r>
  </si>
  <si>
    <r>
      <rPr>
        <vertAlign val="superscript"/>
        <sz val="9"/>
        <rFont val="Arial"/>
        <family val="2"/>
      </rPr>
      <t xml:space="preserve">2 </t>
    </r>
    <r>
      <rPr>
        <sz val="9"/>
        <rFont val="Arial"/>
        <family val="2"/>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</si>
  <si>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rPr>
        <vertAlign val="superscript"/>
        <sz val="9"/>
        <rFont val="Arial"/>
        <family val="2"/>
      </rPr>
      <t>3</t>
    </r>
    <r>
      <rPr>
        <sz val="9"/>
        <rFont val="Arial"/>
        <family val="2"/>
      </rPr>
      <t xml:space="preserve"> Total Incremental Cost excludes incentives (only Admin costs are reported here).  Incentives are reported on Table I-5. </t>
    </r>
  </si>
  <si>
    <t>CAISO Market Award</t>
  </si>
  <si>
    <t>SubLap/Zones (2): South Bay PGSB, Peninsula PGP2</t>
  </si>
  <si>
    <t>SubLap/Zone (1): ZP26 PGZP</t>
  </si>
  <si>
    <t>Sublap/Zones (12): Central Coast PGCC, East Bay PGEB, Geysers PGFG, Kern PGKN, North Bay PGNB, North of Path 15 PGNP, Peninsula PGP2, South Bay PGSB, San Francisco PGSF, Sierra PGSI, Stockton PGST, ZP26 PGZP</t>
  </si>
  <si>
    <t>SubLap/Zones (3): Fresno PGF1, Kern PGKN, ZP26 PGZP</t>
  </si>
  <si>
    <t>SubLap/Zones (14): Central Coast PGCC, East Bay PGEB, Fresno PGF1, Geysers PGFG, Humbolt PGHB, Kern PGKN, North Bay PGNB, North Coast PGNC, North of Path 15 PGNP, Peninsula PGP2, San Francisco PGSF, Sierra PGSI, South Bay PGSB, Stockton PGST</t>
  </si>
  <si>
    <r>
      <t>Event No.</t>
    </r>
    <r>
      <rPr>
        <sz val="10"/>
        <rFont val="Arial"/>
        <family val="2"/>
      </rPr>
      <t xml:space="preserve"> </t>
    </r>
    <r>
      <rPr>
        <sz val="8"/>
        <rFont val="Arial"/>
        <family val="2"/>
      </rPr>
      <t>(by Program Type)</t>
    </r>
  </si>
  <si>
    <r>
      <t xml:space="preserve">Load Reduction MW (Max Hourly) </t>
    </r>
    <r>
      <rPr>
        <b/>
        <vertAlign val="superscript"/>
        <sz val="10"/>
        <rFont val="Arial"/>
        <family val="2"/>
      </rPr>
      <t>2,3</t>
    </r>
  </si>
  <si>
    <r>
      <t>Auto DR</t>
    </r>
    <r>
      <rPr>
        <vertAlign val="superscript"/>
        <sz val="9"/>
        <rFont val="Arial"/>
        <family val="2"/>
      </rPr>
      <t>4</t>
    </r>
  </si>
  <si>
    <r>
      <rPr>
        <vertAlign val="superscript"/>
        <sz val="9"/>
        <rFont val="Arial"/>
        <family val="2"/>
      </rPr>
      <t>4</t>
    </r>
    <r>
      <rPr>
        <sz val="9"/>
        <rFont val="Arial"/>
        <family val="2"/>
      </rPr>
      <t xml:space="preserve"> Updated adjustement for AutoDR July +$73,000 for accrual and adjustmnet in August to offset accrual</t>
    </r>
  </si>
  <si>
    <t>AUG</t>
  </si>
  <si>
    <t>SubLap/Zones (1): South Bay PGSB</t>
  </si>
  <si>
    <t>SubLap/Zones (2): San Francisco PGSF, South Bay PGSB</t>
  </si>
  <si>
    <t>SubLap/Zones (2): Peninsula PGP2, South Bay PGSB</t>
  </si>
  <si>
    <t>SubLap/Zones (5): Geysers PGFG, North Bay PGNB, Peninsula PGP2, South Bay PGSB, San Francisco PGSF</t>
  </si>
  <si>
    <t>Category 2:  Price-Responsive Programs (continued)</t>
  </si>
  <si>
    <t>SubLap/Zones (5): East Bay PGEB, North Bay PGNB, Peninsula PGP2, South Bay PGSB, Sierra PGSI</t>
  </si>
  <si>
    <t>SubLap/Zones (1): North Coast PGNC</t>
  </si>
  <si>
    <t>SubLap/Zones (7): Fresno PGF1, Kern PGKN, North Coast PGNC, North of Path 15 PGNP, Sierra PGSI, Stockton PGST, ZP26 PGZP</t>
  </si>
  <si>
    <t>SubLap/Zones (6): Fresno PGF1, Kern PGKN, North of Path 15 PGNP, Sierra PGSI, Stockton PGST, ZP26 PGZP</t>
  </si>
  <si>
    <r>
      <t>Event No.</t>
    </r>
    <r>
      <rPr>
        <sz val="10"/>
        <rFont val="Arial"/>
        <family val="2"/>
      </rPr>
      <t xml:space="preserve"> </t>
    </r>
    <r>
      <rPr>
        <sz val="9"/>
        <rFont val="Arial"/>
        <family val="2"/>
      </rPr>
      <t>(by Program / Type)</t>
    </r>
  </si>
  <si>
    <t>SEPT</t>
  </si>
  <si>
    <t>SubLap/Zones (11): South Bay PGSB, Central Coast PGCC, East Bay PGEB, Fresno PGF1, Kern PGKN, North Bay PGNB, Peninsula PGP2, South Bay PGSB, San Francisco PGSF,  Stockton PGST, ZP26 PGZP</t>
  </si>
  <si>
    <t>SubLap/Zones (2): South Bay PGSB, San Francisco PGSF</t>
  </si>
  <si>
    <t>SEP</t>
  </si>
  <si>
    <t xml:space="preserve">SubLap/Zones (2): Peninsula PGP2, South Bay PGSB </t>
  </si>
  <si>
    <t>SubLap/Zones (1): North Bay PGNB</t>
  </si>
  <si>
    <t>SubLap/Zones (3): East Bay PGEB, Peninsula PGP2, South Bay PGSB</t>
  </si>
  <si>
    <t>OCT</t>
  </si>
  <si>
    <t>SubLap/Zones (1): Peninsula PGP2</t>
  </si>
  <si>
    <t>PG&amp;E Test / CAISO Market Award</t>
  </si>
  <si>
    <r>
      <t xml:space="preserve">7/24/2019 </t>
    </r>
    <r>
      <rPr>
        <vertAlign val="superscript"/>
        <sz val="10"/>
        <color theme="1"/>
        <rFont val="Arial"/>
        <family val="2"/>
      </rPr>
      <t>1</t>
    </r>
  </si>
  <si>
    <r>
      <t xml:space="preserve">8/27/2019 </t>
    </r>
    <r>
      <rPr>
        <vertAlign val="superscript"/>
        <sz val="10"/>
        <color theme="1"/>
        <rFont val="Arial"/>
        <family val="2"/>
      </rPr>
      <t>1</t>
    </r>
  </si>
  <si>
    <r>
      <rPr>
        <vertAlign val="superscript"/>
        <sz val="10"/>
        <rFont val="Arial"/>
        <family val="2"/>
      </rPr>
      <t>1</t>
    </r>
    <r>
      <rPr>
        <sz val="10"/>
        <rFont val="Arial"/>
        <family val="2"/>
      </rPr>
      <t xml:space="preserve"> Amended the Trigger reason for event days 7/24/2019 and 8/27/2019 to include CAISO Market Award</t>
    </r>
  </si>
  <si>
    <t>SubLap/Zones (13): Central Coast PGCC, East Bay PGEB, Fresno PGF1, Geysers PGFG, Kern PGKN, North Bay PGNB,North of Path 15 PGNP, Peninsula PGP2, South Bay PGSB, San Francisco PGSF, Sierra PGSI, Stockton PGST, ZP26 PGZP</t>
  </si>
  <si>
    <t>Technical Assistance &amp; Technology Incentives (TA&amp;TI) Identified as of December 2019</t>
  </si>
  <si>
    <t>2018-2019 Admin Expenditures</t>
  </si>
  <si>
    <t>10/6/202</t>
  </si>
  <si>
    <t>SubLap/Zones (15): ZP26 PGZP,Central Coast PGCC, East Bay PGEB, Fresno PGF1, Geysers PGFG, Humbolt PGHB, Kern PGKN, North Bay PGNB, North Coast PGNC, North of Path 15 PGNP, Peninsula PGP2, San Francisco PGSF, Sierra PGSI, South Bay PGSB, Stockton PGST</t>
  </si>
  <si>
    <t>Original filling January 21, 2020</t>
  </si>
  <si>
    <t>Programs for December 2019 ILP Revised</t>
  </si>
  <si>
    <r>
      <t xml:space="preserve">            Pacific Gas and Electric Company (“PG&amp;E”) hereby submits this revised report on Interruptible Load and Demand Response Programs for December 2019 because of an update made in April 2020 to include a missing BIP event on October 6, 2019. This report is being sent to the Energy Division via EnergyDivisionCentralFiles@cpuc.ca.gov and served on the service list for A.11-03-001 </t>
    </r>
    <r>
      <rPr>
        <strike/>
        <sz val="12"/>
        <rFont val="Arial"/>
        <family val="2"/>
      </rPr>
      <t xml:space="preserve"> </t>
    </r>
  </si>
  <si>
    <t>Public</t>
  </si>
  <si>
    <t>REDACTED</t>
  </si>
  <si>
    <r>
      <rPr>
        <vertAlign val="superscript"/>
        <sz val="10"/>
        <rFont val="Arial"/>
        <family val="2"/>
      </rPr>
      <t>2</t>
    </r>
    <r>
      <rPr>
        <sz val="10"/>
        <rFont val="Arial"/>
        <family val="2"/>
      </rPr>
      <t xml:space="preserve"> Update made in April 2020 to include missing BIP event on 10/6/2019</t>
    </r>
  </si>
  <si>
    <r>
      <t xml:space="preserve">Base Interruptible Program </t>
    </r>
    <r>
      <rPr>
        <vertAlign val="superscript"/>
        <sz val="10"/>
        <rFont val="Arial"/>
        <family val="2"/>
      </rPr>
      <t>2</t>
    </r>
  </si>
  <si>
    <t xml:space="preserve">     Revised April 10,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</si>
</sst>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b/>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vertAlign val="superscript"/>
      <sz val="11"/>
      <color theme="1"/>
      <name val="Calibri"/>
      <family val="2"/>
    </font>
    <font>
      <sz val="9"/>
      <color theme="1"/>
      <name val="Arial"/>
      <family val="2"/>
    </font>
    <font>
      <vertAlign val="superscript"/>
      <sz val="10"/>
      <color theme="1"/>
      <name val="Arial"/>
      <family val="2"/>
    </font>
  </fonts>
  <fills count="135">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mediumGray">
        <bgColor theme="0" tint="-0.14996795556505021"/>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FFFF00"/>
        <bgColor indexed="64"/>
      </patternFill>
    </fill>
  </fills>
  <borders count="357">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auto="1"/>
      </left>
      <right/>
      <top style="thin">
        <color auto="1"/>
      </top>
      <bottom style="thin">
        <color auto="1"/>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4" fontId="30" fillId="18" borderId="3" applyNumberFormat="0" applyProtection="0">
      <alignment horizontal="right" vertical="center" wrapText="1"/>
    </xf>
    <xf numFmtId="4" fontId="31" fillId="19" borderId="20" applyNumberFormat="0" applyProtection="0">
      <alignment vertical="center"/>
    </xf>
    <xf numFmtId="4" fontId="32" fillId="20" borderId="21">
      <alignment vertical="center"/>
    </xf>
    <xf numFmtId="4" fontId="33" fillId="20" borderId="21">
      <alignment vertical="center"/>
    </xf>
    <xf numFmtId="4" fontId="32" fillId="21" borderId="21">
      <alignment vertical="center"/>
    </xf>
    <xf numFmtId="4" fontId="33" fillId="21" borderId="21">
      <alignment vertical="center"/>
    </xf>
    <xf numFmtId="4" fontId="30" fillId="18" borderId="3" applyNumberFormat="0" applyProtection="0">
      <alignment horizontal="left" vertical="center" indent="1"/>
    </xf>
    <xf numFmtId="0" fontId="17" fillId="19" borderId="20"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20" applyNumberFormat="0" applyProtection="0">
      <alignment horizontal="right" vertical="center"/>
    </xf>
    <xf numFmtId="4" fontId="16" fillId="25" borderId="20" applyNumberFormat="0" applyProtection="0">
      <alignment horizontal="right" vertical="center"/>
    </xf>
    <xf numFmtId="4" fontId="16" fillId="26" borderId="20" applyNumberFormat="0" applyProtection="0">
      <alignment horizontal="right" vertical="center"/>
    </xf>
    <xf numFmtId="4" fontId="16" fillId="27" borderId="20" applyNumberFormat="0" applyProtection="0">
      <alignment horizontal="right" vertical="center"/>
    </xf>
    <xf numFmtId="4" fontId="16" fillId="28" borderId="20" applyNumberFormat="0" applyProtection="0">
      <alignment horizontal="right" vertical="center"/>
    </xf>
    <xf numFmtId="4" fontId="16" fillId="29" borderId="20" applyNumberFormat="0" applyProtection="0">
      <alignment horizontal="right" vertical="center"/>
    </xf>
    <xf numFmtId="4" fontId="16" fillId="30" borderId="20" applyNumberFormat="0" applyProtection="0">
      <alignment horizontal="right" vertical="center"/>
    </xf>
    <xf numFmtId="4" fontId="16" fillId="31" borderId="20" applyNumberFormat="0" applyProtection="0">
      <alignment horizontal="right" vertical="center"/>
    </xf>
    <xf numFmtId="4" fontId="16" fillId="32" borderId="20"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20" applyNumberFormat="0" applyProtection="0">
      <alignment horizontal="right" vertical="center"/>
    </xf>
    <xf numFmtId="4" fontId="35" fillId="37" borderId="22">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20" applyNumberFormat="0" applyProtection="0">
      <alignment horizontal="left" vertical="top" indent="1"/>
    </xf>
    <xf numFmtId="0" fontId="24" fillId="0" borderId="3" applyNumberFormat="0" applyProtection="0">
      <alignment horizontal="left" vertical="center" indent="2"/>
    </xf>
    <xf numFmtId="0" fontId="20" fillId="38" borderId="20" applyNumberFormat="0" applyProtection="0">
      <alignment horizontal="left" vertical="top" indent="1"/>
    </xf>
    <xf numFmtId="0" fontId="24" fillId="0" borderId="3" applyNumberFormat="0" applyProtection="0">
      <alignment horizontal="left" vertical="center" indent="2"/>
    </xf>
    <xf numFmtId="0" fontId="20" fillId="39" borderId="20" applyNumberFormat="0" applyProtection="0">
      <alignment horizontal="left" vertical="top" indent="1"/>
    </xf>
    <xf numFmtId="0" fontId="24" fillId="0" borderId="3" applyNumberFormat="0" applyProtection="0">
      <alignment horizontal="left" vertical="center" indent="2"/>
    </xf>
    <xf numFmtId="0" fontId="20" fillId="3" borderId="20" applyNumberFormat="0" applyProtection="0">
      <alignment horizontal="left" vertical="top" indent="1"/>
    </xf>
    <xf numFmtId="4" fontId="16" fillId="40" borderId="20" applyNumberFormat="0" applyProtection="0">
      <alignment vertical="center"/>
    </xf>
    <xf numFmtId="4" fontId="36" fillId="40" borderId="20" applyNumberFormat="0" applyProtection="0">
      <alignment vertical="center"/>
    </xf>
    <xf numFmtId="4" fontId="37" fillId="20" borderId="22">
      <alignment vertical="center"/>
    </xf>
    <xf numFmtId="4" fontId="38" fillId="20" borderId="22">
      <alignment vertical="center"/>
    </xf>
    <xf numFmtId="4" fontId="37" fillId="21" borderId="22">
      <alignment vertical="center"/>
    </xf>
    <xf numFmtId="4" fontId="38" fillId="21" borderId="22">
      <alignment vertical="center"/>
    </xf>
    <xf numFmtId="4" fontId="39" fillId="0" borderId="0" applyNumberFormat="0" applyProtection="0">
      <alignment horizontal="left" vertical="center" indent="1"/>
    </xf>
    <xf numFmtId="0" fontId="16" fillId="40" borderId="20"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20" applyNumberFormat="0" applyProtection="0">
      <alignment horizontal="right" vertical="center"/>
    </xf>
    <xf numFmtId="4" fontId="40" fillId="20" borderId="22">
      <alignment vertical="center"/>
    </xf>
    <xf numFmtId="4" fontId="41" fillId="20" borderId="22">
      <alignment vertical="center"/>
    </xf>
    <xf numFmtId="4" fontId="40" fillId="21" borderId="22">
      <alignment vertical="center"/>
    </xf>
    <xf numFmtId="4" fontId="41" fillId="42" borderId="22">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32" fillId="21" borderId="22">
      <alignment vertical="center"/>
    </xf>
    <xf numFmtId="4" fontId="33" fillId="21" borderId="22">
      <alignment vertical="center"/>
    </xf>
    <xf numFmtId="4" fontId="44" fillId="40" borderId="23">
      <alignment horizontal="left" vertical="center" indent="1"/>
    </xf>
    <xf numFmtId="4" fontId="18" fillId="0" borderId="0" applyNumberFormat="0" applyProtection="0">
      <alignment vertical="center"/>
    </xf>
    <xf numFmtId="4" fontId="45" fillId="41" borderId="20"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6" applyNumberFormat="0" applyAlignment="0" applyProtection="0"/>
    <xf numFmtId="0" fontId="72" fillId="57" borderId="39"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3" applyNumberFormat="0" applyFill="0" applyAlignment="0" applyProtection="0"/>
    <xf numFmtId="0" fontId="77" fillId="0" borderId="34" applyNumberFormat="0" applyFill="0" applyAlignment="0" applyProtection="0"/>
    <xf numFmtId="0" fontId="78" fillId="0" borderId="35" applyNumberFormat="0" applyFill="0" applyAlignment="0" applyProtection="0"/>
    <xf numFmtId="0" fontId="78" fillId="0" borderId="0" applyNumberFormat="0" applyFill="0" applyBorder="0" applyAlignment="0" applyProtection="0"/>
    <xf numFmtId="0" fontId="79" fillId="55" borderId="36" applyNumberFormat="0" applyAlignment="0" applyProtection="0"/>
    <xf numFmtId="0" fontId="80" fillId="0" borderId="38" applyNumberFormat="0" applyFill="0" applyAlignment="0" applyProtection="0"/>
    <xf numFmtId="0" fontId="81" fillId="54" borderId="0" applyNumberFormat="0" applyBorder="0" applyAlignment="0" applyProtection="0"/>
    <xf numFmtId="0" fontId="82" fillId="56" borderId="37"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40" applyNumberFormat="0" applyFill="0" applyAlignment="0" applyProtection="0"/>
    <xf numFmtId="0" fontId="85" fillId="0" borderId="0" applyNumberFormat="0" applyFill="0" applyBorder="0" applyAlignment="0" applyProtection="0"/>
    <xf numFmtId="4" fontId="23" fillId="0" borderId="44"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4" applyNumberFormat="0" applyProtection="0">
      <alignment horizontal="right" vertical="center" wrapText="1"/>
    </xf>
    <xf numFmtId="4" fontId="31" fillId="19" borderId="45" applyNumberFormat="0" applyProtection="0">
      <alignment vertical="center"/>
    </xf>
    <xf numFmtId="4" fontId="30" fillId="18" borderId="44" applyNumberFormat="0" applyProtection="0">
      <alignment horizontal="left" vertical="center" indent="1"/>
    </xf>
    <xf numFmtId="0" fontId="17" fillId="19" borderId="45" applyNumberFormat="0" applyProtection="0">
      <alignment horizontal="left" vertical="top" indent="1"/>
    </xf>
    <xf numFmtId="4" fontId="25" fillId="22" borderId="44" applyNumberFormat="0" applyProtection="0">
      <alignment horizontal="left" vertical="center"/>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7" fillId="33" borderId="44" applyNumberFormat="0" applyProtection="0">
      <alignment horizontal="left" vertical="center" indent="1"/>
    </xf>
    <xf numFmtId="4" fontId="16" fillId="34" borderId="44" applyNumberFormat="0" applyProtection="0">
      <alignment horizontal="left" vertical="center" indent="1"/>
    </xf>
    <xf numFmtId="4" fontId="16" fillId="36" borderId="45" applyNumberFormat="0" applyProtection="0">
      <alignment horizontal="right" vertical="center"/>
    </xf>
    <xf numFmtId="0" fontId="24" fillId="0" borderId="44" applyNumberFormat="0" applyProtection="0">
      <alignment horizontal="left" vertical="center" indent="2"/>
    </xf>
    <xf numFmtId="0" fontId="20" fillId="35" borderId="45" applyNumberFormat="0" applyProtection="0">
      <alignment horizontal="left" vertical="top" indent="1"/>
    </xf>
    <xf numFmtId="0" fontId="24" fillId="0" borderId="44" applyNumberFormat="0" applyProtection="0">
      <alignment horizontal="left" vertical="center" indent="2"/>
    </xf>
    <xf numFmtId="0" fontId="20" fillId="38" borderId="45" applyNumberFormat="0" applyProtection="0">
      <alignment horizontal="left" vertical="top" indent="1"/>
    </xf>
    <xf numFmtId="0" fontId="24" fillId="0" borderId="44" applyNumberFormat="0" applyProtection="0">
      <alignment horizontal="left" vertical="center" indent="2"/>
    </xf>
    <xf numFmtId="0" fontId="20" fillId="39" borderId="45" applyNumberFormat="0" applyProtection="0">
      <alignment horizontal="left" vertical="top" indent="1"/>
    </xf>
    <xf numFmtId="0" fontId="24" fillId="0" borderId="44" applyNumberFormat="0" applyProtection="0">
      <alignment horizontal="left" vertical="center" indent="2"/>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23" fillId="0" borderId="44" applyNumberFormat="0" applyProtection="0">
      <alignment horizontal="right" vertical="center" wrapText="1"/>
    </xf>
    <xf numFmtId="4" fontId="36" fillId="41" borderId="45" applyNumberFormat="0" applyProtection="0">
      <alignment horizontal="right" vertical="center"/>
    </xf>
    <xf numFmtId="0" fontId="25" fillId="43" borderId="44" applyNumberFormat="0" applyProtection="0">
      <alignment horizontal="center" vertical="center" wrapText="1"/>
    </xf>
    <xf numFmtId="0" fontId="25" fillId="44" borderId="44" applyNumberFormat="0" applyProtection="0">
      <alignment horizontal="center" vertical="top" wrapText="1"/>
    </xf>
    <xf numFmtId="4" fontId="45" fillId="41" borderId="45" applyNumberFormat="0" applyProtection="0">
      <alignment horizontal="right" vertical="center"/>
    </xf>
    <xf numFmtId="0" fontId="13" fillId="0" borderId="0"/>
    <xf numFmtId="44" fontId="13"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0" fontId="20" fillId="84" borderId="44" applyNumberFormat="0">
      <protection locked="0"/>
    </xf>
    <xf numFmtId="4" fontId="23" fillId="0" borderId="46" applyNumberFormat="0" applyProtection="0">
      <alignment horizontal="left" vertical="center" indent="1"/>
    </xf>
    <xf numFmtId="0" fontId="13" fillId="0" borderId="0"/>
    <xf numFmtId="0" fontId="13" fillId="0" borderId="0"/>
    <xf numFmtId="4" fontId="23" fillId="0" borderId="48" applyNumberFormat="0" applyProtection="0">
      <alignment horizontal="left" vertical="center" indent="1"/>
    </xf>
    <xf numFmtId="4" fontId="25" fillId="22" borderId="62" applyNumberFormat="0" applyProtection="0">
      <alignment horizontal="left" vertical="center"/>
    </xf>
    <xf numFmtId="0" fontId="24" fillId="0" borderId="53" applyNumberFormat="0" applyProtection="0">
      <alignment horizontal="left" vertical="center" indent="2"/>
    </xf>
    <xf numFmtId="4" fontId="30" fillId="18" borderId="53" applyNumberFormat="0" applyProtection="0">
      <alignment horizontal="right" vertical="center" wrapText="1"/>
    </xf>
    <xf numFmtId="4" fontId="16" fillId="31" borderId="63" applyNumberFormat="0" applyProtection="0">
      <alignment horizontal="right" vertical="center"/>
    </xf>
    <xf numFmtId="0" fontId="20" fillId="39" borderId="63" applyNumberFormat="0" applyProtection="0">
      <alignment horizontal="left" vertical="top" indent="1"/>
    </xf>
    <xf numFmtId="0" fontId="20" fillId="84" borderId="53" applyNumberFormat="0">
      <protection locked="0"/>
    </xf>
    <xf numFmtId="4" fontId="25" fillId="22" borderId="53" applyNumberFormat="0" applyProtection="0">
      <alignment horizontal="left" vertical="center"/>
    </xf>
    <xf numFmtId="4" fontId="30" fillId="18" borderId="53" applyNumberFormat="0" applyProtection="0">
      <alignment horizontal="right" vertical="center" wrapText="1"/>
    </xf>
    <xf numFmtId="0" fontId="17" fillId="19" borderId="63" applyNumberFormat="0" applyProtection="0">
      <alignment horizontal="left" vertical="top" indent="1"/>
    </xf>
    <xf numFmtId="4" fontId="31" fillId="19" borderId="63" applyNumberFormat="0" applyProtection="0">
      <alignment vertical="center"/>
    </xf>
    <xf numFmtId="0" fontId="12" fillId="0" borderId="0"/>
    <xf numFmtId="44" fontId="12" fillId="0" borderId="0" applyFont="0" applyFill="0" applyBorder="0" applyAlignment="0" applyProtection="0"/>
    <xf numFmtId="4" fontId="16" fillId="34" borderId="53" applyNumberFormat="0" applyProtection="0">
      <alignment horizontal="left" vertical="center" indent="1"/>
    </xf>
    <xf numFmtId="4" fontId="30" fillId="18" borderId="62" applyNumberFormat="0" applyProtection="0">
      <alignment horizontal="left" vertical="center" indent="1"/>
    </xf>
    <xf numFmtId="0" fontId="24" fillId="0" borderId="62" applyNumberFormat="0" applyProtection="0">
      <alignment horizontal="left" vertical="center" indent="2"/>
    </xf>
    <xf numFmtId="0" fontId="20" fillId="38" borderId="63" applyNumberFormat="0" applyProtection="0">
      <alignment horizontal="left" vertical="top" indent="1"/>
    </xf>
    <xf numFmtId="0" fontId="24" fillId="0" borderId="62" applyNumberFormat="0" applyProtection="0">
      <alignment horizontal="left" vertical="center" indent="2"/>
    </xf>
    <xf numFmtId="0" fontId="20" fillId="35" borderId="63" applyNumberFormat="0" applyProtection="0">
      <alignment horizontal="left" vertical="top" indent="1"/>
    </xf>
    <xf numFmtId="0" fontId="24" fillId="0" borderId="62" applyNumberFormat="0" applyProtection="0">
      <alignment horizontal="left" vertical="center" indent="2"/>
    </xf>
    <xf numFmtId="4" fontId="16" fillId="36" borderId="63" applyNumberFormat="0" applyProtection="0">
      <alignment horizontal="right" vertical="center"/>
    </xf>
    <xf numFmtId="4" fontId="16" fillId="34" borderId="62" applyNumberFormat="0" applyProtection="0">
      <alignment horizontal="left" vertical="center" indent="1"/>
    </xf>
    <xf numFmtId="4" fontId="17" fillId="33" borderId="62" applyNumberFormat="0" applyProtection="0">
      <alignment horizontal="left" vertical="center" indent="1"/>
    </xf>
    <xf numFmtId="4" fontId="16" fillId="32" borderId="63" applyNumberFormat="0" applyProtection="0">
      <alignment horizontal="right" vertical="center"/>
    </xf>
    <xf numFmtId="0" fontId="25" fillId="44" borderId="53" applyNumberFormat="0" applyProtection="0">
      <alignment horizontal="center" vertical="top" wrapText="1"/>
    </xf>
    <xf numFmtId="0" fontId="25" fillId="43" borderId="53" applyNumberFormat="0" applyProtection="0">
      <alignment horizontal="center" vertical="center" wrapText="1"/>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23" fillId="0" borderId="53" applyNumberFormat="0" applyProtection="0">
      <alignment horizontal="right" vertical="center" wrapText="1"/>
    </xf>
    <xf numFmtId="4" fontId="16" fillId="24" borderId="63" applyNumberFormat="0" applyProtection="0">
      <alignment horizontal="right" vertical="center"/>
    </xf>
    <xf numFmtId="4" fontId="30" fillId="18" borderId="62" applyNumberFormat="0" applyProtection="0">
      <alignment horizontal="right" vertical="center" wrapText="1"/>
    </xf>
    <xf numFmtId="0" fontId="24" fillId="0" borderId="53" applyNumberFormat="0" applyProtection="0">
      <alignment horizontal="left" vertical="center" indent="2"/>
    </xf>
    <xf numFmtId="0" fontId="24" fillId="0" borderId="53" applyNumberFormat="0" applyProtection="0">
      <alignment horizontal="left" vertical="center" indent="2"/>
    </xf>
    <xf numFmtId="0" fontId="24" fillId="0" borderId="53" applyNumberFormat="0" applyProtection="0">
      <alignment horizontal="left" vertical="center" indent="2"/>
    </xf>
    <xf numFmtId="4" fontId="30" fillId="18" borderId="53" applyNumberFormat="0" applyProtection="0">
      <alignment horizontal="left" vertical="center" indent="1"/>
    </xf>
    <xf numFmtId="4" fontId="17" fillId="33" borderId="53" applyNumberFormat="0" applyProtection="0">
      <alignment horizontal="left" vertical="center" indent="1"/>
    </xf>
    <xf numFmtId="0" fontId="12" fillId="0" borderId="0"/>
    <xf numFmtId="0" fontId="12" fillId="0" borderId="0"/>
    <xf numFmtId="4" fontId="31" fillId="19" borderId="50" applyNumberFormat="0" applyProtection="0">
      <alignment vertical="center"/>
    </xf>
    <xf numFmtId="0" fontId="17" fillId="19" borderId="50" applyNumberFormat="0" applyProtection="0">
      <alignment horizontal="left" vertical="top" indent="1"/>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0" fontId="12" fillId="0" borderId="0"/>
    <xf numFmtId="44" fontId="12" fillId="0" borderId="0" applyFont="0" applyFill="0" applyBorder="0" applyAlignment="0" applyProtection="0"/>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4" fontId="23" fillId="0" borderId="51" applyNumberFormat="0" applyProtection="0">
      <alignment horizontal="left" vertical="center" indent="1"/>
    </xf>
    <xf numFmtId="0" fontId="12" fillId="0" borderId="0"/>
    <xf numFmtId="0" fontId="12" fillId="0" borderId="0"/>
    <xf numFmtId="4" fontId="23" fillId="0" borderId="53" applyNumberFormat="0" applyProtection="0">
      <alignment horizontal="left" vertical="center" indent="1"/>
    </xf>
    <xf numFmtId="0" fontId="12" fillId="0" borderId="0"/>
    <xf numFmtId="44" fontId="12" fillId="0" borderId="0" applyFont="0" applyFill="0" applyBorder="0" applyAlignment="0" applyProtection="0"/>
    <xf numFmtId="4" fontId="16" fillId="24" borderId="54" applyNumberFormat="0" applyProtection="0">
      <alignment horizontal="right" vertical="center"/>
    </xf>
    <xf numFmtId="4" fontId="31" fillId="19" borderId="54" applyNumberFormat="0" applyProtection="0">
      <alignmen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16" fillId="30" borderId="54" applyNumberFormat="0" applyProtection="0">
      <alignment horizontal="right" vertical="center"/>
    </xf>
    <xf numFmtId="0" fontId="12" fillId="0" borderId="0"/>
    <xf numFmtId="44" fontId="12" fillId="0" borderId="0" applyFont="0" applyFill="0" applyBorder="0" applyAlignment="0" applyProtection="0"/>
    <xf numFmtId="4" fontId="16" fillId="32" borderId="54" applyNumberFormat="0" applyProtection="0">
      <alignment horizontal="right" vertical="center"/>
    </xf>
    <xf numFmtId="4" fontId="16" fillId="29" borderId="54" applyNumberFormat="0" applyProtection="0">
      <alignment horizontal="right" vertical="center"/>
    </xf>
    <xf numFmtId="4" fontId="16" fillId="25" borderId="54" applyNumberFormat="0" applyProtection="0">
      <alignment horizontal="right" vertical="center"/>
    </xf>
    <xf numFmtId="4" fontId="16" fillId="27" borderId="54" applyNumberFormat="0" applyProtection="0">
      <alignment horizontal="right" vertical="center"/>
    </xf>
    <xf numFmtId="0" fontId="17" fillId="19" borderId="54" applyNumberFormat="0" applyProtection="0">
      <alignment horizontal="left" vertical="top" indent="1"/>
    </xf>
    <xf numFmtId="0" fontId="12" fillId="0" borderId="0"/>
    <xf numFmtId="0" fontId="12" fillId="0" borderId="0"/>
    <xf numFmtId="4" fontId="16" fillId="28" borderId="54" applyNumberFormat="0" applyProtection="0">
      <alignment horizontal="right" vertical="center"/>
    </xf>
    <xf numFmtId="4" fontId="16" fillId="31" borderId="54" applyNumberFormat="0" applyProtection="0">
      <alignment horizontal="right" vertical="center"/>
    </xf>
    <xf numFmtId="4" fontId="16" fillId="26" borderId="54" applyNumberFormat="0" applyProtection="0">
      <alignment horizontal="right" vertical="center"/>
    </xf>
    <xf numFmtId="4" fontId="31" fillId="19" borderId="54" applyNumberFormat="0" applyProtection="0">
      <alignment vertical="center"/>
    </xf>
    <xf numFmtId="4" fontId="30" fillId="18" borderId="53" applyNumberFormat="0" applyProtection="0">
      <alignment horizontal="left" vertical="center" indent="1"/>
    </xf>
    <xf numFmtId="0" fontId="17" fillId="19" borderId="54" applyNumberFormat="0" applyProtection="0">
      <alignment horizontal="left" vertical="top" indent="1"/>
    </xf>
    <xf numFmtId="4" fontId="25" fillId="22" borderId="53" applyNumberFormat="0" applyProtection="0">
      <alignment horizontal="left" vertical="center"/>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54" applyNumberFormat="0" applyProtection="0">
      <alignment horizontal="right" vertical="center"/>
    </xf>
    <xf numFmtId="0" fontId="24" fillId="0" borderId="53" applyNumberFormat="0" applyProtection="0">
      <alignment horizontal="left" vertical="center" indent="2"/>
    </xf>
    <xf numFmtId="0" fontId="20" fillId="35" borderId="54" applyNumberFormat="0" applyProtection="0">
      <alignment horizontal="left" vertical="top" indent="1"/>
    </xf>
    <xf numFmtId="0" fontId="24" fillId="0" borderId="53" applyNumberFormat="0" applyProtection="0">
      <alignment horizontal="left" vertical="center" indent="2"/>
    </xf>
    <xf numFmtId="0" fontId="20" fillId="38" borderId="54" applyNumberFormat="0" applyProtection="0">
      <alignment horizontal="left" vertical="top" indent="1"/>
    </xf>
    <xf numFmtId="0" fontId="24" fillId="0" borderId="53" applyNumberFormat="0" applyProtection="0">
      <alignment horizontal="left" vertical="center" indent="2"/>
    </xf>
    <xf numFmtId="0" fontId="20" fillId="39" borderId="54" applyNumberFormat="0" applyProtection="0">
      <alignment horizontal="left" vertical="top" indent="1"/>
    </xf>
    <xf numFmtId="0" fontId="24" fillId="0" borderId="53" applyNumberFormat="0" applyProtection="0">
      <alignment horizontal="left" vertical="center" indent="2"/>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23" fillId="0" borderId="53" applyNumberFormat="0" applyProtection="0">
      <alignment horizontal="right" vertical="center" wrapText="1"/>
    </xf>
    <xf numFmtId="4" fontId="36" fillId="41" borderId="54"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0" fontId="20" fillId="84" borderId="53" applyNumberFormat="0">
      <protection locked="0"/>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4" fontId="31" fillId="19" borderId="59" applyNumberFormat="0" applyProtection="0">
      <alignment vertical="center"/>
    </xf>
    <xf numFmtId="0" fontId="17" fillId="19" borderId="59" applyNumberFormat="0" applyProtection="0">
      <alignment horizontal="left" vertical="top" indent="1"/>
    </xf>
    <xf numFmtId="4" fontId="16" fillId="24" borderId="59" applyNumberFormat="0" applyProtection="0">
      <alignment horizontal="right" vertical="center"/>
    </xf>
    <xf numFmtId="4" fontId="16" fillId="25" borderId="59" applyNumberFormat="0" applyProtection="0">
      <alignment horizontal="right" vertical="center"/>
    </xf>
    <xf numFmtId="4" fontId="16" fillId="26" borderId="59" applyNumberFormat="0" applyProtection="0">
      <alignment horizontal="right" vertical="center"/>
    </xf>
    <xf numFmtId="4" fontId="16" fillId="27" borderId="59" applyNumberFormat="0" applyProtection="0">
      <alignment horizontal="right" vertical="center"/>
    </xf>
    <xf numFmtId="4" fontId="16" fillId="28" borderId="59" applyNumberFormat="0" applyProtection="0">
      <alignment horizontal="right" vertical="center"/>
    </xf>
    <xf numFmtId="4" fontId="16" fillId="29" borderId="59" applyNumberFormat="0" applyProtection="0">
      <alignment horizontal="right" vertical="center"/>
    </xf>
    <xf numFmtId="4" fontId="16" fillId="30" borderId="59" applyNumberFormat="0" applyProtection="0">
      <alignment horizontal="right" vertical="center"/>
    </xf>
    <xf numFmtId="4" fontId="16" fillId="31" borderId="59" applyNumberFormat="0" applyProtection="0">
      <alignment horizontal="right" vertical="center"/>
    </xf>
    <xf numFmtId="4" fontId="16" fillId="32" borderId="59" applyNumberFormat="0" applyProtection="0">
      <alignment horizontal="righ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4" fontId="23" fillId="0" borderId="62"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24" fillId="0" borderId="62" applyNumberFormat="0" applyProtection="0">
      <alignment horizontal="left" vertical="center" indent="2"/>
    </xf>
    <xf numFmtId="0" fontId="20" fillId="3" borderId="63" applyNumberFormat="0" applyProtection="0">
      <alignment horizontal="left" vertical="top" indent="1"/>
    </xf>
    <xf numFmtId="4" fontId="16" fillId="40" borderId="63" applyNumberFormat="0" applyProtection="0">
      <alignment vertical="center"/>
    </xf>
    <xf numFmtId="4" fontId="36" fillId="40" borderId="63" applyNumberFormat="0" applyProtection="0">
      <alignment vertical="center"/>
    </xf>
    <xf numFmtId="0" fontId="16" fillId="40" borderId="63" applyNumberFormat="0" applyProtection="0">
      <alignment horizontal="left" vertical="top" indent="1"/>
    </xf>
    <xf numFmtId="4" fontId="23" fillId="0" borderId="62" applyNumberFormat="0" applyProtection="0">
      <alignment horizontal="right" vertical="center" wrapText="1"/>
    </xf>
    <xf numFmtId="4" fontId="36" fillId="41" borderId="63" applyNumberFormat="0" applyProtection="0">
      <alignment horizontal="right" vertical="center"/>
    </xf>
    <xf numFmtId="0" fontId="25" fillId="43" borderId="62" applyNumberFormat="0" applyProtection="0">
      <alignment horizontal="center" vertical="center" wrapText="1"/>
    </xf>
    <xf numFmtId="0" fontId="25" fillId="44" borderId="62" applyNumberFormat="0" applyProtection="0">
      <alignment horizontal="center" vertical="top" wrapText="1"/>
    </xf>
    <xf numFmtId="4" fontId="45" fillId="41" borderId="63"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2" applyNumberFormat="0">
      <protection locked="0"/>
    </xf>
    <xf numFmtId="4" fontId="23" fillId="0" borderId="64"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11" fillId="0" borderId="0"/>
    <xf numFmtId="4" fontId="23" fillId="0" borderId="57" applyNumberFormat="0" applyProtection="0">
      <alignment horizontal="left" vertical="center" indent="1"/>
    </xf>
    <xf numFmtId="0" fontId="100" fillId="0" borderId="0"/>
    <xf numFmtId="0" fontId="66" fillId="0" borderId="0" applyNumberFormat="0" applyFill="0" applyBorder="0" applyAlignment="0" applyProtection="0"/>
    <xf numFmtId="0" fontId="102" fillId="0" borderId="33" applyNumberFormat="0" applyFill="0" applyAlignment="0" applyProtection="0"/>
    <xf numFmtId="0" fontId="103" fillId="0" borderId="34" applyNumberFormat="0" applyFill="0" applyAlignment="0" applyProtection="0"/>
    <xf numFmtId="0" fontId="104" fillId="0" borderId="35" applyNumberFormat="0" applyFill="0" applyAlignment="0" applyProtection="0"/>
    <xf numFmtId="0" fontId="104" fillId="0" borderId="0" applyNumberFormat="0" applyFill="0" applyBorder="0" applyAlignment="0" applyProtection="0"/>
    <xf numFmtId="0" fontId="105" fillId="52" borderId="0" applyNumberFormat="0" applyBorder="0" applyAlignment="0" applyProtection="0"/>
    <xf numFmtId="0" fontId="106" fillId="53" borderId="0" applyNumberFormat="0" applyBorder="0" applyAlignment="0" applyProtection="0"/>
    <xf numFmtId="0" fontId="107" fillId="54" borderId="0" applyNumberFormat="0" applyBorder="0" applyAlignment="0" applyProtection="0"/>
    <xf numFmtId="0" fontId="108" fillId="55" borderId="36" applyNumberFormat="0" applyAlignment="0" applyProtection="0"/>
    <xf numFmtId="0" fontId="109" fillId="56" borderId="37" applyNumberFormat="0" applyAlignment="0" applyProtection="0"/>
    <xf numFmtId="0" fontId="110" fillId="56" borderId="36" applyNumberFormat="0" applyAlignment="0" applyProtection="0"/>
    <xf numFmtId="0" fontId="111" fillId="0" borderId="38" applyNumberFormat="0" applyFill="0" applyAlignment="0" applyProtection="0"/>
    <xf numFmtId="0" fontId="112" fillId="57" borderId="39" applyNumberFormat="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40" applyNumberFormat="0" applyFill="0" applyAlignment="0" applyProtection="0"/>
    <xf numFmtId="0" fontId="116"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6" fillId="59" borderId="0" applyNumberFormat="0" applyBorder="0" applyAlignment="0" applyProtection="0"/>
    <xf numFmtId="0" fontId="116"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6" fillId="61" borderId="0" applyNumberFormat="0" applyBorder="0" applyAlignment="0" applyProtection="0"/>
    <xf numFmtId="0" fontId="116"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6" fillId="65" borderId="0" applyNumberFormat="0" applyBorder="0" applyAlignment="0" applyProtection="0"/>
    <xf numFmtId="0" fontId="116"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6" fillId="67" borderId="0" applyNumberFormat="0" applyBorder="0" applyAlignment="0" applyProtection="0"/>
    <xf numFmtId="0" fontId="116"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6"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99" fillId="0" borderId="0"/>
    <xf numFmtId="43" fontId="99" fillId="0" borderId="0" applyFont="0" applyFill="0" applyBorder="0" applyAlignment="0" applyProtection="0"/>
    <xf numFmtId="0" fontId="10" fillId="0" borderId="0"/>
    <xf numFmtId="43" fontId="10" fillId="0" borderId="0" applyFont="0" applyFill="0" applyBorder="0" applyAlignment="0" applyProtection="0"/>
    <xf numFmtId="43" fontId="99" fillId="0" borderId="0" applyFont="0" applyFill="0" applyBorder="0" applyAlignment="0" applyProtection="0"/>
    <xf numFmtId="0" fontId="10" fillId="5" borderId="19" applyNumberFormat="0" applyFont="0" applyAlignment="0" applyProtection="0"/>
    <xf numFmtId="0" fontId="99" fillId="0" borderId="0"/>
    <xf numFmtId="9" fontId="10" fillId="0" borderId="0" applyFont="0" applyFill="0" applyBorder="0" applyAlignment="0" applyProtection="0"/>
    <xf numFmtId="43" fontId="100" fillId="0" borderId="0" applyFont="0" applyFill="0" applyBorder="0" applyAlignment="0" applyProtection="0"/>
    <xf numFmtId="9" fontId="100" fillId="0" borderId="0" applyFont="0" applyFill="0" applyBorder="0" applyAlignment="0" applyProtection="0"/>
    <xf numFmtId="0" fontId="99" fillId="0" borderId="0"/>
    <xf numFmtId="44" fontId="29" fillId="0" borderId="0" applyFont="0" applyFill="0" applyBorder="0" applyAlignment="0" applyProtection="0"/>
    <xf numFmtId="4" fontId="30" fillId="18" borderId="57" applyNumberFormat="0" applyProtection="0">
      <alignment horizontal="right" vertical="center" wrapText="1"/>
    </xf>
    <xf numFmtId="4" fontId="31" fillId="19" borderId="71" applyNumberFormat="0" applyProtection="0">
      <alignment vertical="center"/>
    </xf>
    <xf numFmtId="4" fontId="30" fillId="18" borderId="57" applyNumberFormat="0" applyProtection="0">
      <alignment horizontal="left" vertical="center" indent="1"/>
    </xf>
    <xf numFmtId="0" fontId="17" fillId="19" borderId="71" applyNumberFormat="0" applyProtection="0">
      <alignment horizontal="left" vertical="top" indent="1"/>
    </xf>
    <xf numFmtId="4" fontId="25" fillId="22" borderId="57" applyNumberFormat="0" applyProtection="0">
      <alignment horizontal="left" vertical="center"/>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1" applyNumberFormat="0" applyProtection="0">
      <alignment horizontal="right" vertical="center"/>
    </xf>
    <xf numFmtId="0" fontId="24" fillId="0" borderId="57" applyNumberFormat="0" applyProtection="0">
      <alignment horizontal="left" vertical="center" indent="2"/>
    </xf>
    <xf numFmtId="0" fontId="20" fillId="35" borderId="71" applyNumberFormat="0" applyProtection="0">
      <alignment horizontal="left" vertical="top" indent="1"/>
    </xf>
    <xf numFmtId="0" fontId="24" fillId="0" borderId="57" applyNumberFormat="0" applyProtection="0">
      <alignment horizontal="left" vertical="center" indent="2"/>
    </xf>
    <xf numFmtId="0" fontId="20" fillId="38" borderId="71" applyNumberFormat="0" applyProtection="0">
      <alignment horizontal="left" vertical="top" indent="1"/>
    </xf>
    <xf numFmtId="0" fontId="24" fillId="0" borderId="57" applyNumberFormat="0" applyProtection="0">
      <alignment horizontal="left" vertical="center" indent="2"/>
    </xf>
    <xf numFmtId="0" fontId="20" fillId="39" borderId="71" applyNumberFormat="0" applyProtection="0">
      <alignment horizontal="left" vertical="top" indent="1"/>
    </xf>
    <xf numFmtId="0" fontId="24" fillId="0" borderId="57"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57" applyNumberFormat="0" applyProtection="0">
      <alignment horizontal="right" vertical="center" wrapText="1"/>
    </xf>
    <xf numFmtId="4" fontId="36" fillId="41" borderId="71"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1" applyNumberFormat="0" applyProtection="0">
      <alignment horizontal="right" vertical="center"/>
    </xf>
    <xf numFmtId="0" fontId="9" fillId="0" borderId="0"/>
    <xf numFmtId="44" fontId="9" fillId="0" borderId="0" applyFont="0" applyFill="0" applyBorder="0" applyAlignment="0" applyProtection="0"/>
    <xf numFmtId="0" fontId="20" fillId="84" borderId="57" applyNumberFormat="0">
      <protection locked="0"/>
    </xf>
    <xf numFmtId="0" fontId="9" fillId="0" borderId="0"/>
    <xf numFmtId="0" fontId="9" fillId="0" borderId="0"/>
    <xf numFmtId="4" fontId="30" fillId="18" borderId="57" applyNumberFormat="0" applyProtection="0">
      <alignment horizontal="right" vertical="center" wrapText="1"/>
    </xf>
    <xf numFmtId="4" fontId="31" fillId="19" borderId="72" applyNumberFormat="0" applyProtection="0">
      <alignment vertical="center"/>
    </xf>
    <xf numFmtId="4" fontId="30" fillId="18" borderId="57" applyNumberFormat="0" applyProtection="0">
      <alignment horizontal="left" vertical="center" indent="1"/>
    </xf>
    <xf numFmtId="0" fontId="17" fillId="19" borderId="72" applyNumberFormat="0" applyProtection="0">
      <alignment horizontal="left" vertical="top" indent="1"/>
    </xf>
    <xf numFmtId="4" fontId="25" fillId="22" borderId="57" applyNumberFormat="0" applyProtection="0">
      <alignment horizontal="left" vertical="center"/>
    </xf>
    <xf numFmtId="4" fontId="16" fillId="24" borderId="72" applyNumberFormat="0" applyProtection="0">
      <alignment horizontal="right" vertical="center"/>
    </xf>
    <xf numFmtId="4" fontId="16" fillId="25" borderId="72" applyNumberFormat="0" applyProtection="0">
      <alignment horizontal="right" vertical="center"/>
    </xf>
    <xf numFmtId="4" fontId="16" fillId="26" borderId="72" applyNumberFormat="0" applyProtection="0">
      <alignment horizontal="right" vertical="center"/>
    </xf>
    <xf numFmtId="4" fontId="16" fillId="27" borderId="72" applyNumberFormat="0" applyProtection="0">
      <alignment horizontal="right" vertical="center"/>
    </xf>
    <xf numFmtId="4" fontId="16" fillId="28" borderId="72" applyNumberFormat="0" applyProtection="0">
      <alignment horizontal="right" vertical="center"/>
    </xf>
    <xf numFmtId="4" fontId="16" fillId="29" borderId="72" applyNumberFormat="0" applyProtection="0">
      <alignment horizontal="right" vertical="center"/>
    </xf>
    <xf numFmtId="4" fontId="16" fillId="30" borderId="72" applyNumberFormat="0" applyProtection="0">
      <alignment horizontal="right" vertical="center"/>
    </xf>
    <xf numFmtId="4" fontId="16" fillId="31" borderId="72" applyNumberFormat="0" applyProtection="0">
      <alignment horizontal="right" vertical="center"/>
    </xf>
    <xf numFmtId="4" fontId="16" fillId="32" borderId="72"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2" applyNumberFormat="0" applyProtection="0">
      <alignment horizontal="right" vertical="center"/>
    </xf>
    <xf numFmtId="0" fontId="24" fillId="0" borderId="57" applyNumberFormat="0" applyProtection="0">
      <alignment horizontal="left" vertical="center" indent="2"/>
    </xf>
    <xf numFmtId="0" fontId="20" fillId="35" borderId="72" applyNumberFormat="0" applyProtection="0">
      <alignment horizontal="left" vertical="top" indent="1"/>
    </xf>
    <xf numFmtId="0" fontId="24" fillId="0" borderId="57" applyNumberFormat="0" applyProtection="0">
      <alignment horizontal="left" vertical="center" indent="2"/>
    </xf>
    <xf numFmtId="0" fontId="20" fillId="38" borderId="72" applyNumberFormat="0" applyProtection="0">
      <alignment horizontal="left" vertical="top" indent="1"/>
    </xf>
    <xf numFmtId="0" fontId="24" fillId="0" borderId="57" applyNumberFormat="0" applyProtection="0">
      <alignment horizontal="left" vertical="center" indent="2"/>
    </xf>
    <xf numFmtId="0" fontId="20" fillId="39" borderId="72" applyNumberFormat="0" applyProtection="0">
      <alignment horizontal="left" vertical="top" indent="1"/>
    </xf>
    <xf numFmtId="0" fontId="24" fillId="0" borderId="57" applyNumberFormat="0" applyProtection="0">
      <alignment horizontal="left" vertical="center" indent="2"/>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23" fillId="0" borderId="57" applyNumberFormat="0" applyProtection="0">
      <alignment horizontal="right" vertical="center" wrapText="1"/>
    </xf>
    <xf numFmtId="4" fontId="36" fillId="41" borderId="72"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2" applyNumberFormat="0" applyProtection="0">
      <alignment horizontal="right" vertical="center"/>
    </xf>
    <xf numFmtId="0" fontId="9" fillId="0" borderId="0"/>
    <xf numFmtId="44" fontId="9" fillId="0" borderId="0" applyFont="0" applyFill="0" applyBorder="0" applyAlignment="0" applyProtection="0"/>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0" fontId="20" fillId="84" borderId="57" applyNumberFormat="0">
      <protection locked="0"/>
    </xf>
    <xf numFmtId="0" fontId="9" fillId="0" borderId="0"/>
    <xf numFmtId="0" fontId="9" fillId="0" borderId="0"/>
    <xf numFmtId="4" fontId="25" fillId="22" borderId="74" applyNumberFormat="0" applyProtection="0">
      <alignment horizontal="left" vertical="center"/>
    </xf>
    <xf numFmtId="0" fontId="24" fillId="0" borderId="66" applyNumberFormat="0" applyProtection="0">
      <alignment horizontal="left" vertical="center" indent="2"/>
    </xf>
    <xf numFmtId="4" fontId="30" fillId="18" borderId="66" applyNumberFormat="0" applyProtection="0">
      <alignment horizontal="right" vertical="center" wrapText="1"/>
    </xf>
    <xf numFmtId="4" fontId="16" fillId="31" borderId="73" applyNumberFormat="0" applyProtection="0">
      <alignment horizontal="right" vertical="center"/>
    </xf>
    <xf numFmtId="0" fontId="20" fillId="39" borderId="73" applyNumberFormat="0" applyProtection="0">
      <alignment horizontal="left" vertical="top" indent="1"/>
    </xf>
    <xf numFmtId="0" fontId="20" fillId="84" borderId="66" applyNumberFormat="0">
      <protection locked="0"/>
    </xf>
    <xf numFmtId="4" fontId="25" fillId="22" borderId="66" applyNumberFormat="0" applyProtection="0">
      <alignment horizontal="left" vertical="center"/>
    </xf>
    <xf numFmtId="4" fontId="30" fillId="18" borderId="66" applyNumberFormat="0" applyProtection="0">
      <alignment horizontal="right" vertical="center" wrapText="1"/>
    </xf>
    <xf numFmtId="0" fontId="17" fillId="19" borderId="73" applyNumberFormat="0" applyProtection="0">
      <alignment horizontal="left" vertical="top" indent="1"/>
    </xf>
    <xf numFmtId="4" fontId="31" fillId="19" borderId="73" applyNumberFormat="0" applyProtection="0">
      <alignment vertical="center"/>
    </xf>
    <xf numFmtId="0" fontId="9" fillId="0" borderId="0"/>
    <xf numFmtId="44" fontId="9" fillId="0" borderId="0" applyFont="0" applyFill="0" applyBorder="0" applyAlignment="0" applyProtection="0"/>
    <xf numFmtId="4" fontId="16" fillId="34" borderId="66" applyNumberFormat="0" applyProtection="0">
      <alignment horizontal="left" vertical="center" indent="1"/>
    </xf>
    <xf numFmtId="4" fontId="30" fillId="18" borderId="74" applyNumberFormat="0" applyProtection="0">
      <alignment horizontal="left" vertical="center" indent="1"/>
    </xf>
    <xf numFmtId="0" fontId="24" fillId="0" borderId="74" applyNumberFormat="0" applyProtection="0">
      <alignment horizontal="left" vertical="center" indent="2"/>
    </xf>
    <xf numFmtId="0" fontId="20" fillId="38" borderId="73" applyNumberFormat="0" applyProtection="0">
      <alignment horizontal="left" vertical="top" indent="1"/>
    </xf>
    <xf numFmtId="0" fontId="24" fillId="0" borderId="74" applyNumberFormat="0" applyProtection="0">
      <alignment horizontal="left" vertical="center" indent="2"/>
    </xf>
    <xf numFmtId="0" fontId="20" fillId="35" borderId="73" applyNumberFormat="0" applyProtection="0">
      <alignment horizontal="left" vertical="top" indent="1"/>
    </xf>
    <xf numFmtId="0" fontId="24" fillId="0" borderId="74" applyNumberFormat="0" applyProtection="0">
      <alignment horizontal="left" vertical="center" indent="2"/>
    </xf>
    <xf numFmtId="4" fontId="16" fillId="36" borderId="73" applyNumberFormat="0" applyProtection="0">
      <alignment horizontal="right" vertical="center"/>
    </xf>
    <xf numFmtId="4" fontId="16" fillId="34" borderId="74" applyNumberFormat="0" applyProtection="0">
      <alignment horizontal="left" vertical="center" indent="1"/>
    </xf>
    <xf numFmtId="4" fontId="17" fillId="33" borderId="74" applyNumberFormat="0" applyProtection="0">
      <alignment horizontal="left" vertical="center" indent="1"/>
    </xf>
    <xf numFmtId="4" fontId="16" fillId="32" borderId="73" applyNumberFormat="0" applyProtection="0">
      <alignment horizontal="right" vertical="center"/>
    </xf>
    <xf numFmtId="0" fontId="25" fillId="44" borderId="66" applyNumberFormat="0" applyProtection="0">
      <alignment horizontal="center" vertical="top" wrapText="1"/>
    </xf>
    <xf numFmtId="0" fontId="25" fillId="43" borderId="66" applyNumberFormat="0" applyProtection="0">
      <alignment horizontal="center" vertical="center" wrapText="1"/>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23" fillId="0" borderId="66" applyNumberFormat="0" applyProtection="0">
      <alignment horizontal="right" vertical="center" wrapText="1"/>
    </xf>
    <xf numFmtId="4" fontId="16" fillId="24" borderId="73" applyNumberFormat="0" applyProtection="0">
      <alignment horizontal="right" vertical="center"/>
    </xf>
    <xf numFmtId="4" fontId="30" fillId="18" borderId="74" applyNumberFormat="0" applyProtection="0">
      <alignment horizontal="right" vertical="center" wrapTex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4" fontId="30" fillId="18" borderId="66" applyNumberFormat="0" applyProtection="0">
      <alignment horizontal="left" vertical="center" indent="1"/>
    </xf>
    <xf numFmtId="4" fontId="17" fillId="33" borderId="66" applyNumberFormat="0" applyProtection="0">
      <alignment horizontal="left" vertical="center" indent="1"/>
    </xf>
    <xf numFmtId="0" fontId="9" fillId="0" borderId="0"/>
    <xf numFmtId="0" fontId="9" fillId="0" borderId="0"/>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0" fontId="9" fillId="0" borderId="0"/>
    <xf numFmtId="44" fontId="9" fillId="0" borderId="0" applyFont="0" applyFill="0" applyBorder="0" applyAlignment="0" applyProtection="0"/>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6" applyNumberFormat="0" applyProtection="0">
      <alignment horizontal="left" vertical="center" indent="1"/>
    </xf>
    <xf numFmtId="0" fontId="9" fillId="0" borderId="0"/>
    <xf numFmtId="0" fontId="9" fillId="0" borderId="0"/>
    <xf numFmtId="4" fontId="23" fillId="0" borderId="66"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7" applyNumberFormat="0" applyProtection="0">
      <alignment vertical="center"/>
    </xf>
    <xf numFmtId="4" fontId="30" fillId="18" borderId="66" applyNumberFormat="0" applyProtection="0">
      <alignment horizontal="left" vertical="center" indent="1"/>
    </xf>
    <xf numFmtId="0" fontId="17" fillId="19" borderId="67" applyNumberFormat="0" applyProtection="0">
      <alignment horizontal="left" vertical="top" indent="1"/>
    </xf>
    <xf numFmtId="4" fontId="25" fillId="22" borderId="66" applyNumberFormat="0" applyProtection="0">
      <alignment horizontal="left" vertical="center"/>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7" fillId="33" borderId="66" applyNumberFormat="0" applyProtection="0">
      <alignment horizontal="left" vertical="center" indent="1"/>
    </xf>
    <xf numFmtId="4" fontId="16" fillId="34" borderId="66" applyNumberFormat="0" applyProtection="0">
      <alignment horizontal="left" vertical="center" indent="1"/>
    </xf>
    <xf numFmtId="4" fontId="16" fillId="36" borderId="67" applyNumberFormat="0" applyProtection="0">
      <alignment horizontal="right" vertical="center"/>
    </xf>
    <xf numFmtId="0" fontId="24" fillId="0" borderId="66" applyNumberFormat="0" applyProtection="0">
      <alignment horizontal="left" vertical="center" indent="2"/>
    </xf>
    <xf numFmtId="0" fontId="20" fillId="35" borderId="67" applyNumberFormat="0" applyProtection="0">
      <alignment horizontal="left" vertical="top" indent="1"/>
    </xf>
    <xf numFmtId="0" fontId="24" fillId="0" borderId="66" applyNumberFormat="0" applyProtection="0">
      <alignment horizontal="left" vertical="center" indent="2"/>
    </xf>
    <xf numFmtId="0" fontId="20" fillId="38" borderId="67" applyNumberFormat="0" applyProtection="0">
      <alignment horizontal="left" vertical="top" indent="1"/>
    </xf>
    <xf numFmtId="0" fontId="24" fillId="0" borderId="66" applyNumberFormat="0" applyProtection="0">
      <alignment horizontal="left" vertical="center" indent="2"/>
    </xf>
    <xf numFmtId="0" fontId="20" fillId="39" borderId="67" applyNumberFormat="0" applyProtection="0">
      <alignment horizontal="left" vertical="top" indent="1"/>
    </xf>
    <xf numFmtId="0" fontId="24" fillId="0" borderId="66"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6" applyNumberFormat="0" applyProtection="0">
      <alignment horizontal="right" vertical="center" wrapText="1"/>
    </xf>
    <xf numFmtId="4" fontId="36" fillId="41" borderId="67" applyNumberFormat="0" applyProtection="0">
      <alignment horizontal="right" vertical="center"/>
    </xf>
    <xf numFmtId="0" fontId="25" fillId="43" borderId="66" applyNumberFormat="0" applyProtection="0">
      <alignment horizontal="center" vertical="center" wrapText="1"/>
    </xf>
    <xf numFmtId="0" fontId="25" fillId="44" borderId="66"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6" applyNumberFormat="0">
      <protection locked="0"/>
    </xf>
    <xf numFmtId="4" fontId="23" fillId="0" borderId="66"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4" fontId="31" fillId="19" borderId="73" applyNumberFormat="0" applyProtection="0">
      <alignment vertical="center"/>
    </xf>
    <xf numFmtId="0" fontId="17" fillId="19" borderId="73" applyNumberFormat="0" applyProtection="0">
      <alignment horizontal="left" vertical="top" indent="1"/>
    </xf>
    <xf numFmtId="4" fontId="16" fillId="24" borderId="73" applyNumberFormat="0" applyProtection="0">
      <alignment horizontal="right" vertical="center"/>
    </xf>
    <xf numFmtId="4" fontId="16" fillId="25" borderId="73" applyNumberFormat="0" applyProtection="0">
      <alignment horizontal="right" vertical="center"/>
    </xf>
    <xf numFmtId="4" fontId="16" fillId="26" borderId="73" applyNumberFormat="0" applyProtection="0">
      <alignment horizontal="right" vertical="center"/>
    </xf>
    <xf numFmtId="4" fontId="16" fillId="27" borderId="73" applyNumberFormat="0" applyProtection="0">
      <alignment horizontal="right" vertical="center"/>
    </xf>
    <xf numFmtId="4" fontId="16" fillId="28" borderId="73" applyNumberFormat="0" applyProtection="0">
      <alignment horizontal="right" vertical="center"/>
    </xf>
    <xf numFmtId="4" fontId="16" fillId="29" borderId="73" applyNumberFormat="0" applyProtection="0">
      <alignment horizontal="right" vertical="center"/>
    </xf>
    <xf numFmtId="4" fontId="16" fillId="30" borderId="73" applyNumberFormat="0" applyProtection="0">
      <alignment horizontal="right" vertical="center"/>
    </xf>
    <xf numFmtId="4" fontId="16" fillId="31" borderId="73" applyNumberFormat="0" applyProtection="0">
      <alignment horizontal="right" vertical="center"/>
    </xf>
    <xf numFmtId="4" fontId="16" fillId="32" borderId="73" applyNumberFormat="0" applyProtection="0">
      <alignment horizontal="righ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24" fillId="0" borderId="74" applyNumberFormat="0" applyProtection="0">
      <alignment horizontal="left" vertical="center" indent="2"/>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23" fillId="0" borderId="74" applyNumberFormat="0" applyProtection="0">
      <alignment horizontal="right" vertical="center" wrapText="1"/>
    </xf>
    <xf numFmtId="4" fontId="36" fillId="41" borderId="73" applyNumberFormat="0" applyProtection="0">
      <alignment horizontal="right" vertical="center"/>
    </xf>
    <xf numFmtId="0" fontId="25" fillId="43" borderId="74" applyNumberFormat="0" applyProtection="0">
      <alignment horizontal="center" vertical="center" wrapText="1"/>
    </xf>
    <xf numFmtId="0" fontId="25" fillId="44" borderId="74" applyNumberFormat="0" applyProtection="0">
      <alignment horizontal="center" vertical="top" wrapText="1"/>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0" fontId="20" fillId="84" borderId="74" applyNumberFormat="0">
      <protection locked="0"/>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9" fillId="0" borderId="0"/>
    <xf numFmtId="4" fontId="23" fillId="0" borderId="66"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9"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0" fillId="0" borderId="0" applyNumberFormat="0" applyFill="0" applyBorder="0" applyAlignment="0" applyProtection="0">
      <alignment vertical="top"/>
    </xf>
    <xf numFmtId="0" fontId="121" fillId="0" borderId="0" applyNumberFormat="0" applyFill="0" applyBorder="0" applyAlignment="0" applyProtection="0">
      <alignment vertical="top"/>
    </xf>
    <xf numFmtId="0" fontId="20" fillId="0" borderId="0" applyNumberFormat="0" applyFill="0" applyBorder="0" applyAlignment="0" applyProtection="0"/>
    <xf numFmtId="0" fontId="122"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3" fillId="0" borderId="0" applyNumberFormat="0" applyFill="0" applyBorder="0" applyAlignment="0" applyProtection="0">
      <alignment vertical="top"/>
      <protection locked="0"/>
    </xf>
    <xf numFmtId="0" fontId="1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5" fillId="0" borderId="0"/>
    <xf numFmtId="0" fontId="125" fillId="0" borderId="0"/>
    <xf numFmtId="0" fontId="125" fillId="0" borderId="0"/>
    <xf numFmtId="0" fontId="20" fillId="0" borderId="0"/>
    <xf numFmtId="0" fontId="20" fillId="0" borderId="0"/>
    <xf numFmtId="0" fontId="20" fillId="0" borderId="0"/>
    <xf numFmtId="0" fontId="20" fillId="0" borderId="0"/>
    <xf numFmtId="0" fontId="20" fillId="0" borderId="0"/>
    <xf numFmtId="0" fontId="125"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8"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9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3"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4" borderId="0" applyNumberFormat="0" applyBorder="0" applyAlignment="0" applyProtection="0"/>
    <xf numFmtId="0" fontId="29" fillId="16" borderId="0" applyNumberFormat="0" applyBorder="0" applyAlignment="0" applyProtection="0"/>
    <xf numFmtId="39" fontId="126"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1"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6"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7" borderId="0" applyNumberFormat="0" applyBorder="0" applyAlignment="0" applyProtection="0"/>
    <xf numFmtId="0" fontId="90" fillId="59" borderId="0" applyNumberFormat="0" applyBorder="0" applyAlignment="0" applyProtection="0"/>
    <xf numFmtId="0" fontId="69" fillId="96" borderId="0" applyNumberFormat="0" applyBorder="0" applyAlignment="0" applyProtection="0"/>
    <xf numFmtId="0" fontId="96" fillId="59"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6" borderId="0" applyNumberFormat="0" applyBorder="0" applyAlignment="0" applyProtection="0"/>
    <xf numFmtId="0" fontId="69" fillId="96" borderId="0" applyNumberFormat="0" applyBorder="0" applyAlignment="0" applyProtection="0"/>
    <xf numFmtId="0" fontId="69" fillId="96"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8"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9" borderId="0" applyNumberFormat="0" applyBorder="0" applyAlignment="0" applyProtection="0"/>
    <xf numFmtId="0" fontId="96" fillId="67"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4" borderId="0" applyNumberFormat="0" applyBorder="0" applyAlignment="0" applyProtection="0"/>
    <xf numFmtId="0" fontId="96" fillId="69" borderId="0" applyNumberFormat="0" applyBorder="0" applyAlignment="0" applyProtection="0"/>
    <xf numFmtId="0" fontId="69" fillId="94" borderId="0" applyNumberFormat="0" applyBorder="0" applyAlignment="0" applyProtection="0"/>
    <xf numFmtId="0" fontId="69" fillId="28" borderId="0" applyNumberFormat="0" applyBorder="0" applyAlignment="0" applyProtection="0"/>
    <xf numFmtId="0" fontId="69" fillId="94" borderId="0" applyNumberFormat="0" applyBorder="0" applyAlignment="0" applyProtection="0"/>
    <xf numFmtId="0" fontId="69" fillId="94" borderId="0" applyNumberFormat="0" applyBorder="0" applyAlignment="0" applyProtection="0"/>
    <xf numFmtId="0" fontId="69" fillId="94"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67" fillId="58" borderId="0" applyNumberFormat="0" applyBorder="0" applyAlignment="0" applyProtection="0"/>
    <xf numFmtId="0" fontId="69" fillId="99"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67" fillId="64" borderId="0" applyNumberFormat="0" applyBorder="0" applyAlignment="0" applyProtection="0"/>
    <xf numFmtId="0" fontId="69" fillId="100"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69" fillId="99"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2" fontId="127" fillId="39" borderId="76">
      <alignment horizontal="center" vertical="center"/>
    </xf>
    <xf numFmtId="181" fontId="20" fillId="39" borderId="76">
      <alignment horizontal="center" vertical="center"/>
    </xf>
    <xf numFmtId="0" fontId="127" fillId="34" borderId="6" applyNumberFormat="0" applyFont="0" applyBorder="0" applyAlignment="0" applyProtection="0">
      <protection hidden="1"/>
    </xf>
    <xf numFmtId="0" fontId="70" fillId="53" borderId="0" applyNumberFormat="0" applyBorder="0" applyAlignment="0" applyProtection="0"/>
    <xf numFmtId="0" fontId="128" fillId="53" borderId="0" applyNumberFormat="0" applyBorder="0" applyAlignment="0" applyProtection="0"/>
    <xf numFmtId="0" fontId="129" fillId="91" borderId="0" applyNumberFormat="0" applyBorder="0" applyAlignment="0" applyProtection="0"/>
    <xf numFmtId="0" fontId="130" fillId="53" borderId="0" applyNumberFormat="0" applyBorder="0" applyAlignment="0" applyProtection="0"/>
    <xf numFmtId="0" fontId="129" fillId="91" borderId="0" applyNumberFormat="0" applyBorder="0" applyAlignment="0" applyProtection="0"/>
    <xf numFmtId="0" fontId="130" fillId="53" borderId="0" applyNumberFormat="0" applyBorder="0" applyAlignment="0" applyProtection="0"/>
    <xf numFmtId="0" fontId="129" fillId="91" borderId="0" applyNumberFormat="0" applyBorder="0" applyAlignment="0" applyProtection="0"/>
    <xf numFmtId="0" fontId="129" fillId="24" borderId="0" applyNumberFormat="0" applyBorder="0" applyAlignment="0" applyProtection="0"/>
    <xf numFmtId="0" fontId="129" fillId="91" borderId="0" applyNumberFormat="0" applyBorder="0" applyAlignment="0" applyProtection="0"/>
    <xf numFmtId="0" fontId="129" fillId="91" borderId="0" applyNumberFormat="0" applyBorder="0" applyAlignment="0" applyProtection="0"/>
    <xf numFmtId="0" fontId="106" fillId="53" borderId="0" applyNumberFormat="0" applyBorder="0" applyAlignment="0" applyProtection="0"/>
    <xf numFmtId="0" fontId="130" fillId="53" borderId="0" applyNumberFormat="0" applyBorder="0" applyAlignment="0" applyProtection="0"/>
    <xf numFmtId="3" fontId="131"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6" applyNumberFormat="0" applyAlignment="0" applyProtection="0"/>
    <xf numFmtId="0" fontId="132" fillId="34" borderId="77" applyNumberFormat="0" applyAlignment="0" applyProtection="0"/>
    <xf numFmtId="0" fontId="133" fillId="56" borderId="36" applyNumberFormat="0" applyAlignment="0" applyProtection="0"/>
    <xf numFmtId="0" fontId="134" fillId="92" borderId="77" applyNumberFormat="0" applyAlignment="0" applyProtection="0"/>
    <xf numFmtId="0" fontId="135" fillId="56" borderId="36" applyNumberFormat="0" applyAlignment="0" applyProtection="0"/>
    <xf numFmtId="0" fontId="134" fillId="92" borderId="77" applyNumberFormat="0" applyAlignment="0" applyProtection="0"/>
    <xf numFmtId="0" fontId="132" fillId="34" borderId="77" applyNumberFormat="0" applyAlignment="0" applyProtection="0"/>
    <xf numFmtId="0" fontId="134" fillId="92" borderId="77" applyNumberFormat="0" applyAlignment="0" applyProtection="0"/>
    <xf numFmtId="0" fontId="134" fillId="92" borderId="77" applyNumberFormat="0" applyAlignment="0" applyProtection="0"/>
    <xf numFmtId="0" fontId="134" fillId="92" borderId="77" applyNumberFormat="0" applyAlignment="0" applyProtection="0"/>
    <xf numFmtId="0" fontId="134" fillId="92" borderId="77" applyNumberFormat="0" applyAlignment="0" applyProtection="0"/>
    <xf numFmtId="0" fontId="134" fillId="92" borderId="77" applyNumberFormat="0" applyAlignment="0" applyProtection="0"/>
    <xf numFmtId="0" fontId="135" fillId="56" borderId="36" applyNumberFormat="0" applyAlignment="0" applyProtection="0"/>
    <xf numFmtId="0" fontId="136" fillId="101" borderId="0" applyNumberFormat="0" applyFont="0" applyBorder="0" applyAlignment="0" applyProtection="0">
      <alignment vertical="center"/>
    </xf>
    <xf numFmtId="0" fontId="72" fillId="57" borderId="39" applyNumberFormat="0" applyAlignment="0" applyProtection="0"/>
    <xf numFmtId="0" fontId="89" fillId="57" borderId="39" applyNumberFormat="0" applyAlignment="0" applyProtection="0"/>
    <xf numFmtId="0" fontId="137" fillId="102" borderId="78" applyNumberFormat="0" applyAlignment="0" applyProtection="0"/>
    <xf numFmtId="0" fontId="95" fillId="57" borderId="39" applyNumberFormat="0" applyAlignment="0" applyProtection="0"/>
    <xf numFmtId="0" fontId="137" fillId="102" borderId="78" applyNumberFormat="0" applyAlignment="0" applyProtection="0"/>
    <xf numFmtId="0" fontId="137" fillId="96" borderId="78" applyNumberFormat="0" applyAlignment="0" applyProtection="0"/>
    <xf numFmtId="0" fontId="137" fillId="102" borderId="78" applyNumberFormat="0" applyAlignment="0" applyProtection="0"/>
    <xf numFmtId="0" fontId="137" fillId="102" borderId="78" applyNumberFormat="0" applyAlignment="0" applyProtection="0"/>
    <xf numFmtId="0" fontId="137" fillId="102" borderId="78" applyNumberFormat="0" applyAlignment="0" applyProtection="0"/>
    <xf numFmtId="0" fontId="95" fillId="57" borderId="39"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6"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6"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9" fillId="0" borderId="0" applyFont="0" applyFill="0" applyBorder="0" applyAlignment="0" applyProtection="0"/>
    <xf numFmtId="43" fontId="136" fillId="0" borderId="0" applyFont="0" applyFill="0" applyBorder="0" applyAlignment="0" applyProtection="0"/>
    <xf numFmtId="43" fontId="9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6"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0" fillId="0" borderId="0" applyNumberFormat="0" applyAlignment="0">
      <alignment horizontal="left"/>
    </xf>
    <xf numFmtId="186" fontId="20" fillId="0" borderId="0" applyFont="0" applyFill="0" applyBorder="0" applyAlignment="0" applyProtection="0"/>
    <xf numFmtId="187" fontId="141" fillId="0" borderId="0" applyFont="0" applyFill="0" applyBorder="0" applyAlignment="0" applyProtection="0"/>
    <xf numFmtId="44" fontId="68" fillId="0" borderId="0" applyFont="0" applyFill="0" applyBorder="0" applyAlignment="0" applyProtection="0"/>
    <xf numFmtId="44" fontId="126"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39" fillId="0" borderId="0" applyFont="0" applyFill="0" applyBorder="0" applyAlignment="0" applyProtection="0"/>
    <xf numFmtId="44" fontId="68" fillId="0" borderId="0" applyFont="0" applyFill="0" applyBorder="0" applyAlignment="0" applyProtection="0"/>
    <xf numFmtId="44" fontId="142" fillId="0" borderId="0" applyFont="0" applyFill="0" applyBorder="0" applyAlignment="0" applyProtection="0"/>
    <xf numFmtId="44" fontId="126" fillId="0" borderId="0" applyFont="0" applyFill="0" applyBorder="0" applyAlignment="0" applyProtection="0"/>
    <xf numFmtId="44" fontId="24" fillId="0" borderId="0" applyFont="0" applyFill="0" applyBorder="0" applyAlignment="0" applyProtection="0"/>
    <xf numFmtId="44" fontId="126"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6"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6"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3" fillId="0" borderId="0" applyFont="0" applyFill="0" applyBorder="0" applyAlignment="0" applyProtection="0"/>
    <xf numFmtId="190" fontId="126" fillId="0" borderId="0" applyFont="0" applyFill="0" applyBorder="0" applyAlignment="0" applyProtection="0"/>
    <xf numFmtId="6" fontId="144" fillId="0" borderId="0">
      <protection locked="0"/>
    </xf>
    <xf numFmtId="191" fontId="20" fillId="0" borderId="0" applyFont="0" applyFill="0" applyBorder="0" applyAlignment="0" applyProtection="0"/>
    <xf numFmtId="192" fontId="145" fillId="0" borderId="0">
      <alignment horizontal="right"/>
      <protection locked="0"/>
    </xf>
    <xf numFmtId="0" fontId="146"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9">
      <alignment horizontal="right"/>
    </xf>
    <xf numFmtId="167" fontId="141"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0"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1" fillId="52" borderId="0" applyNumberFormat="0" applyBorder="0" applyAlignment="0" applyProtection="0"/>
    <xf numFmtId="0" fontId="152" fillId="31" borderId="0" applyNumberFormat="0" applyBorder="0" applyAlignment="0" applyProtection="0"/>
    <xf numFmtId="0" fontId="153" fillId="52" borderId="0" applyNumberFormat="0" applyBorder="0" applyAlignment="0" applyProtection="0"/>
    <xf numFmtId="0" fontId="152" fillId="31" borderId="0" applyNumberFormat="0" applyBorder="0" applyAlignment="0" applyProtection="0"/>
    <xf numFmtId="0" fontId="152" fillId="89"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3" fillId="52" borderId="0" applyNumberFormat="0" applyBorder="0" applyAlignment="0" applyProtection="0"/>
    <xf numFmtId="38" fontId="22" fillId="103" borderId="0" applyNumberFormat="0" applyBorder="0" applyAlignment="0" applyProtection="0"/>
    <xf numFmtId="38" fontId="22" fillId="103" borderId="0" applyNumberFormat="0" applyBorder="0" applyAlignment="0" applyProtection="0"/>
    <xf numFmtId="38" fontId="22" fillId="103" borderId="0" applyNumberFormat="0" applyBorder="0" applyAlignment="0" applyProtection="0"/>
    <xf numFmtId="0" fontId="154" fillId="0" borderId="0" applyNumberFormat="0" applyFill="0" applyBorder="0" applyAlignment="0" applyProtection="0"/>
    <xf numFmtId="0" fontId="155" fillId="0" borderId="15" applyNumberFormat="0" applyAlignment="0" applyProtection="0">
      <alignment horizontal="left" vertical="center"/>
    </xf>
    <xf numFmtId="0" fontId="155" fillId="0" borderId="75">
      <alignment horizontal="left" vertical="center"/>
    </xf>
    <xf numFmtId="0" fontId="155" fillId="0" borderId="75">
      <alignment horizontal="left" vertical="center"/>
    </xf>
    <xf numFmtId="0" fontId="155" fillId="0" borderId="75">
      <alignment horizontal="left" vertical="center"/>
    </xf>
    <xf numFmtId="0" fontId="155" fillId="0" borderId="75">
      <alignment horizontal="left" vertical="center"/>
    </xf>
    <xf numFmtId="0" fontId="155" fillId="0" borderId="75">
      <alignment horizontal="left" vertical="center"/>
    </xf>
    <xf numFmtId="0" fontId="155" fillId="0" borderId="75">
      <alignment horizontal="left" vertical="center"/>
    </xf>
    <xf numFmtId="0" fontId="156" fillId="0" borderId="0" applyNumberFormat="0" applyFont="0" applyFill="0" applyAlignment="0" applyProtection="0"/>
    <xf numFmtId="0" fontId="156" fillId="0" borderId="0" applyNumberFormat="0" applyFont="0" applyFill="0" applyAlignment="0" applyProtection="0"/>
    <xf numFmtId="0" fontId="156" fillId="0" borderId="0" applyNumberFormat="0" applyFont="0" applyFill="0" applyAlignment="0" applyProtection="0"/>
    <xf numFmtId="0" fontId="156" fillId="0" borderId="0" applyNumberFormat="0" applyFont="0" applyFill="0" applyAlignment="0" applyProtection="0"/>
    <xf numFmtId="0" fontId="156" fillId="0" borderId="0" applyNumberFormat="0" applyFont="0" applyFill="0" applyAlignment="0" applyProtection="0"/>
    <xf numFmtId="0" fontId="76" fillId="0" borderId="33" applyNumberFormat="0" applyFill="0" applyAlignment="0" applyProtection="0"/>
    <xf numFmtId="0" fontId="156" fillId="0" borderId="0" applyNumberFormat="0" applyFont="0" applyFill="0" applyAlignment="0" applyProtection="0"/>
    <xf numFmtId="0" fontId="157" fillId="0" borderId="33" applyNumberFormat="0" applyFill="0" applyAlignment="0" applyProtection="0"/>
    <xf numFmtId="0" fontId="156" fillId="0" borderId="0" applyNumberFormat="0" applyFont="0" applyFill="0" applyAlignment="0" applyProtection="0"/>
    <xf numFmtId="0" fontId="158" fillId="0" borderId="80" applyNumberFormat="0" applyFill="0" applyAlignment="0" applyProtection="0"/>
    <xf numFmtId="0" fontId="159" fillId="0" borderId="81" applyNumberFormat="0" applyFill="0" applyAlignment="0" applyProtection="0"/>
    <xf numFmtId="0" fontId="156" fillId="0" borderId="0" applyNumberFormat="0" applyFont="0" applyFill="0" applyAlignment="0" applyProtection="0"/>
    <xf numFmtId="0" fontId="158" fillId="0" borderId="80" applyNumberFormat="0" applyFill="0" applyAlignment="0" applyProtection="0"/>
    <xf numFmtId="0" fontId="158" fillId="0" borderId="80" applyNumberFormat="0" applyFill="0" applyAlignment="0" applyProtection="0"/>
    <xf numFmtId="0" fontId="156" fillId="0" borderId="0" applyNumberFormat="0" applyFont="0" applyFill="0" applyAlignment="0" applyProtection="0"/>
    <xf numFmtId="0" fontId="158" fillId="0" borderId="80" applyNumberFormat="0" applyFill="0" applyAlignment="0" applyProtection="0"/>
    <xf numFmtId="0" fontId="156" fillId="0" borderId="0" applyNumberFormat="0" applyFont="0" applyFill="0" applyAlignment="0" applyProtection="0"/>
    <xf numFmtId="0" fontId="158" fillId="0" borderId="80" applyNumberFormat="0" applyFill="0" applyAlignment="0" applyProtection="0"/>
    <xf numFmtId="0" fontId="156" fillId="0" borderId="0" applyNumberFormat="0" applyFont="0" applyFill="0" applyAlignment="0" applyProtection="0"/>
    <xf numFmtId="0" fontId="156" fillId="0" borderId="0" applyNumberFormat="0" applyFont="0" applyFill="0" applyAlignment="0" applyProtection="0"/>
    <xf numFmtId="0" fontId="157" fillId="0" borderId="33" applyNumberFormat="0" applyFill="0" applyAlignment="0" applyProtection="0"/>
    <xf numFmtId="0" fontId="156"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77" fillId="0" borderId="34" applyNumberFormat="0" applyFill="0" applyAlignment="0" applyProtection="0"/>
    <xf numFmtId="0" fontId="155" fillId="0" borderId="0" applyNumberFormat="0" applyFont="0" applyFill="0" applyAlignment="0" applyProtection="0"/>
    <xf numFmtId="0" fontId="160" fillId="0" borderId="34" applyNumberFormat="0" applyFill="0" applyAlignment="0" applyProtection="0"/>
    <xf numFmtId="0" fontId="155" fillId="0" borderId="0" applyNumberFormat="0" applyFont="0" applyFill="0" applyAlignment="0" applyProtection="0"/>
    <xf numFmtId="0" fontId="161" fillId="0" borderId="82" applyNumberFormat="0" applyFill="0" applyAlignment="0" applyProtection="0"/>
    <xf numFmtId="0" fontId="162" fillId="0" borderId="21" applyNumberFormat="0" applyFill="0" applyAlignment="0" applyProtection="0"/>
    <xf numFmtId="0" fontId="155" fillId="0" borderId="0" applyNumberFormat="0" applyFont="0" applyFill="0" applyAlignment="0" applyProtection="0"/>
    <xf numFmtId="0" fontId="161" fillId="0" borderId="82" applyNumberFormat="0" applyFill="0" applyAlignment="0" applyProtection="0"/>
    <xf numFmtId="0" fontId="161" fillId="0" borderId="82" applyNumberFormat="0" applyFill="0" applyAlignment="0" applyProtection="0"/>
    <xf numFmtId="0" fontId="155" fillId="0" borderId="0" applyNumberFormat="0" applyFont="0" applyFill="0" applyAlignment="0" applyProtection="0"/>
    <xf numFmtId="0" fontId="161" fillId="0" borderId="82" applyNumberFormat="0" applyFill="0" applyAlignment="0" applyProtection="0"/>
    <xf numFmtId="0" fontId="155" fillId="0" borderId="0" applyNumberFormat="0" applyFont="0" applyFill="0" applyAlignment="0" applyProtection="0"/>
    <xf numFmtId="0" fontId="161" fillId="0" borderId="82" applyNumberFormat="0" applyFill="0" applyAlignment="0" applyProtection="0"/>
    <xf numFmtId="0" fontId="155" fillId="0" borderId="0" applyNumberFormat="0" applyFont="0" applyFill="0" applyAlignment="0" applyProtection="0"/>
    <xf numFmtId="0" fontId="155" fillId="0" borderId="0" applyNumberFormat="0" applyFont="0" applyFill="0" applyAlignment="0" applyProtection="0"/>
    <xf numFmtId="0" fontId="160" fillId="0" borderId="34" applyNumberFormat="0" applyFill="0" applyAlignment="0" applyProtection="0"/>
    <xf numFmtId="0" fontId="155" fillId="0" borderId="0" applyNumberFormat="0" applyFont="0" applyFill="0" applyAlignment="0" applyProtection="0"/>
    <xf numFmtId="0" fontId="78" fillId="0" borderId="35" applyNumberFormat="0" applyFill="0" applyAlignment="0" applyProtection="0"/>
    <xf numFmtId="0" fontId="163" fillId="0" borderId="35" applyNumberFormat="0" applyFill="0" applyAlignment="0" applyProtection="0"/>
    <xf numFmtId="0" fontId="164" fillId="0" borderId="83" applyNumberFormat="0" applyFill="0" applyAlignment="0" applyProtection="0"/>
    <xf numFmtId="0" fontId="165" fillId="0" borderId="84" applyNumberFormat="0" applyFill="0" applyAlignment="0" applyProtection="0"/>
    <xf numFmtId="0" fontId="164" fillId="0" borderId="83" applyNumberFormat="0" applyFill="0" applyAlignment="0" applyProtection="0"/>
    <xf numFmtId="0" fontId="164" fillId="0" borderId="83" applyNumberFormat="0" applyFill="0" applyAlignment="0" applyProtection="0"/>
    <xf numFmtId="0" fontId="164" fillId="0" borderId="83" applyNumberFormat="0" applyFill="0" applyAlignment="0" applyProtection="0"/>
    <xf numFmtId="0" fontId="164" fillId="0" borderId="83" applyNumberFormat="0" applyFill="0" applyAlignment="0" applyProtection="0"/>
    <xf numFmtId="0" fontId="163" fillId="0" borderId="35" applyNumberFormat="0" applyFill="0" applyAlignment="0" applyProtection="0"/>
    <xf numFmtId="0" fontId="78"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3"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6" fillId="0" borderId="85" applyNumberFormat="0" applyFill="0" applyAlignment="0" applyProtection="0"/>
    <xf numFmtId="39" fontId="167" fillId="0" borderId="0">
      <protection locked="0"/>
    </xf>
    <xf numFmtId="206" fontId="167" fillId="0" borderId="0"/>
    <xf numFmtId="0" fontId="168"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6" applyNumberFormat="0" applyAlignment="0" applyProtection="0"/>
    <xf numFmtId="0" fontId="169" fillId="94" borderId="77" applyNumberFormat="0" applyAlignment="0" applyProtection="0"/>
    <xf numFmtId="0" fontId="170" fillId="55" borderId="36" applyNumberFormat="0" applyAlignment="0" applyProtection="0"/>
    <xf numFmtId="0" fontId="169" fillId="94" borderId="77" applyNumberFormat="0" applyAlignment="0" applyProtection="0"/>
    <xf numFmtId="0" fontId="171" fillId="55" borderId="36" applyNumberFormat="0" applyAlignment="0" applyProtection="0"/>
    <xf numFmtId="0" fontId="169" fillId="94" borderId="77" applyNumberFormat="0" applyAlignment="0" applyProtection="0"/>
    <xf numFmtId="0" fontId="171" fillId="55" borderId="36" applyNumberFormat="0" applyAlignment="0" applyProtection="0"/>
    <xf numFmtId="0" fontId="169" fillId="94" borderId="77" applyNumberFormat="0" applyAlignment="0" applyProtection="0"/>
    <xf numFmtId="0" fontId="171" fillId="55" borderId="36" applyNumberFormat="0" applyAlignment="0" applyProtection="0"/>
    <xf numFmtId="0" fontId="169" fillId="94" borderId="77" applyNumberFormat="0" applyAlignment="0" applyProtection="0"/>
    <xf numFmtId="0" fontId="169" fillId="94" borderId="77" applyNumberFormat="0" applyAlignment="0" applyProtection="0"/>
    <xf numFmtId="0" fontId="169" fillId="94" borderId="77" applyNumberFormat="0" applyAlignment="0" applyProtection="0"/>
    <xf numFmtId="0" fontId="171" fillId="55" borderId="36" applyNumberFormat="0" applyAlignment="0" applyProtection="0"/>
    <xf numFmtId="207" fontId="126" fillId="0" borderId="0" applyFont="0" applyFill="0" applyBorder="0" applyAlignment="0" applyProtection="0">
      <alignment horizontal="left" indent="1"/>
    </xf>
    <xf numFmtId="0" fontId="80" fillId="0" borderId="38" applyNumberFormat="0" applyFill="0" applyAlignment="0" applyProtection="0"/>
    <xf numFmtId="0" fontId="172" fillId="0" borderId="86" applyNumberFormat="0" applyFill="0" applyAlignment="0" applyProtection="0"/>
    <xf numFmtId="0" fontId="173" fillId="0" borderId="38" applyNumberFormat="0" applyFill="0" applyAlignment="0" applyProtection="0"/>
    <xf numFmtId="0" fontId="174" fillId="0" borderId="87" applyNumberFormat="0" applyFill="0" applyAlignment="0" applyProtection="0"/>
    <xf numFmtId="0" fontId="175" fillId="0" borderId="38" applyNumberFormat="0" applyFill="0" applyAlignment="0" applyProtection="0"/>
    <xf numFmtId="0" fontId="174" fillId="0" borderId="87" applyNumberFormat="0" applyFill="0" applyAlignment="0" applyProtection="0"/>
    <xf numFmtId="0" fontId="172" fillId="0" borderId="86" applyNumberFormat="0" applyFill="0" applyAlignment="0" applyProtection="0"/>
    <xf numFmtId="0" fontId="174" fillId="0" borderId="87" applyNumberFormat="0" applyFill="0" applyAlignment="0" applyProtection="0"/>
    <xf numFmtId="0" fontId="174" fillId="0" borderId="87" applyNumberFormat="0" applyFill="0" applyAlignment="0" applyProtection="0"/>
    <xf numFmtId="0" fontId="174" fillId="0" borderId="87" applyNumberFormat="0" applyFill="0" applyAlignment="0" applyProtection="0"/>
    <xf numFmtId="0" fontId="175" fillId="0" borderId="38"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5" fillId="0" borderId="0"/>
    <xf numFmtId="0" fontId="155" fillId="0" borderId="0"/>
    <xf numFmtId="0" fontId="81" fillId="54" borderId="0" applyNumberFormat="0" applyBorder="0" applyAlignment="0" applyProtection="0"/>
    <xf numFmtId="0" fontId="176" fillId="54" borderId="0" applyNumberFormat="0" applyBorder="0" applyAlignment="0" applyProtection="0"/>
    <xf numFmtId="0" fontId="177" fillId="104" borderId="0" applyNumberFormat="0" applyBorder="0" applyAlignment="0" applyProtection="0"/>
    <xf numFmtId="0" fontId="178" fillId="54" borderId="0" applyNumberFormat="0" applyBorder="0" applyAlignment="0" applyProtection="0"/>
    <xf numFmtId="0" fontId="177" fillId="104" borderId="0" applyNumberFormat="0" applyBorder="0" applyAlignment="0" applyProtection="0"/>
    <xf numFmtId="0" fontId="177" fillId="104" borderId="0" applyNumberFormat="0" applyBorder="0" applyAlignment="0" applyProtection="0"/>
    <xf numFmtId="0" fontId="177" fillId="104" borderId="0" applyNumberFormat="0" applyBorder="0" applyAlignment="0" applyProtection="0"/>
    <xf numFmtId="0" fontId="177" fillId="104" borderId="0" applyNumberFormat="0" applyBorder="0" applyAlignment="0" applyProtection="0"/>
    <xf numFmtId="0" fontId="178" fillId="54" borderId="0" applyNumberFormat="0" applyBorder="0" applyAlignment="0" applyProtection="0"/>
    <xf numFmtId="37" fontId="179" fillId="0" borderId="0"/>
    <xf numFmtId="211" fontId="180" fillId="0" borderId="0"/>
    <xf numFmtId="212" fontId="20" fillId="0" borderId="0"/>
    <xf numFmtId="212" fontId="20" fillId="0" borderId="0"/>
    <xf numFmtId="212" fontId="20" fillId="0" borderId="0"/>
    <xf numFmtId="212" fontId="20" fillId="0" borderId="0"/>
    <xf numFmtId="0" fontId="180" fillId="0" borderId="0"/>
    <xf numFmtId="212" fontId="20" fillId="0" borderId="0"/>
    <xf numFmtId="206" fontId="181" fillId="0" borderId="0"/>
    <xf numFmtId="206" fontId="181" fillId="0" borderId="0"/>
    <xf numFmtId="206" fontId="181" fillId="0" borderId="0"/>
    <xf numFmtId="206" fontId="181" fillId="0" borderId="0"/>
    <xf numFmtId="206" fontId="181" fillId="0" borderId="0"/>
    <xf numFmtId="206" fontId="181" fillId="0" borderId="0"/>
    <xf numFmtId="206" fontId="181"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6"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99"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6" fillId="0" borderId="0"/>
    <xf numFmtId="0" fontId="126"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39"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6"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9"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6"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6"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2" fillId="0" borderId="0"/>
    <xf numFmtId="0" fontId="24" fillId="0" borderId="0" applyNumberFormat="0" applyProtection="0">
      <alignment horizontal="center" vertical="top"/>
    </xf>
    <xf numFmtId="0" fontId="24" fillId="0" borderId="0"/>
    <xf numFmtId="0" fontId="142" fillId="0" borderId="0"/>
    <xf numFmtId="0" fontId="24" fillId="0" borderId="0"/>
    <xf numFmtId="0" fontId="142" fillId="0" borderId="0"/>
    <xf numFmtId="0" fontId="24" fillId="0" borderId="0"/>
    <xf numFmtId="0" fontId="142" fillId="0" borderId="0"/>
    <xf numFmtId="0" fontId="24" fillId="0" borderId="0" applyNumberFormat="0" applyProtection="0">
      <alignment horizontal="center" vertical="top"/>
    </xf>
    <xf numFmtId="0" fontId="136" fillId="0" borderId="0">
      <alignment vertical="center"/>
    </xf>
    <xf numFmtId="0" fontId="142"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38" fillId="0" borderId="0"/>
    <xf numFmtId="0" fontId="138" fillId="0" borderId="0"/>
    <xf numFmtId="0" fontId="138" fillId="0" borderId="0"/>
    <xf numFmtId="0" fontId="138"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6" fillId="0" borderId="0"/>
    <xf numFmtId="0" fontId="126"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99" fillId="4" borderId="0"/>
    <xf numFmtId="0" fontId="24" fillId="0" borderId="0" applyNumberFormat="0" applyProtection="0">
      <alignment horizontal="center" vertical="top"/>
    </xf>
    <xf numFmtId="0" fontId="24" fillId="0" borderId="0" applyNumberFormat="0" applyProtection="0">
      <alignment horizontal="center" vertical="top"/>
    </xf>
    <xf numFmtId="167" fontId="99" fillId="4" borderId="0"/>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3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88"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90"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8"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8"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68" fillId="90" borderId="88" applyNumberFormat="0" applyFont="0" applyAlignment="0" applyProtection="0"/>
    <xf numFmtId="0" fontId="29" fillId="5" borderId="19"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7" applyNumberFormat="0" applyAlignment="0" applyProtection="0"/>
    <xf numFmtId="0" fontId="182" fillId="34" borderId="89" applyNumberFormat="0" applyAlignment="0" applyProtection="0"/>
    <xf numFmtId="0" fontId="183" fillId="56" borderId="37" applyNumberFormat="0" applyAlignment="0" applyProtection="0"/>
    <xf numFmtId="0" fontId="182" fillId="92" borderId="89" applyNumberFormat="0" applyAlignment="0" applyProtection="0"/>
    <xf numFmtId="0" fontId="184" fillId="56" borderId="37" applyNumberFormat="0" applyAlignment="0" applyProtection="0"/>
    <xf numFmtId="0" fontId="182" fillId="92" borderId="89" applyNumberFormat="0" applyAlignment="0" applyProtection="0"/>
    <xf numFmtId="0" fontId="182" fillId="34" borderId="89" applyNumberFormat="0" applyAlignment="0" applyProtection="0"/>
    <xf numFmtId="0" fontId="182" fillId="92" borderId="89" applyNumberFormat="0" applyAlignment="0" applyProtection="0"/>
    <xf numFmtId="0" fontId="182" fillId="92" borderId="89" applyNumberFormat="0" applyAlignment="0" applyProtection="0"/>
    <xf numFmtId="0" fontId="182" fillId="92" borderId="89" applyNumberFormat="0" applyAlignment="0" applyProtection="0"/>
    <xf numFmtId="0" fontId="182" fillId="92" borderId="89" applyNumberFormat="0" applyAlignment="0" applyProtection="0"/>
    <xf numFmtId="0" fontId="182" fillId="92" borderId="89" applyNumberFormat="0" applyAlignment="0" applyProtection="0"/>
    <xf numFmtId="0" fontId="184" fillId="56" borderId="37" applyNumberFormat="0" applyAlignment="0" applyProtection="0"/>
    <xf numFmtId="0" fontId="20" fillId="0" borderId="0">
      <alignment horizontal="left" wrapText="1"/>
    </xf>
    <xf numFmtId="206" fontId="185"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6"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6" fillId="0" borderId="6" applyNumberFormat="0" applyFill="0" applyBorder="0" applyAlignment="0" applyProtection="0">
      <protection hidden="1"/>
    </xf>
    <xf numFmtId="0" fontId="187" fillId="0" borderId="0" applyNumberFormat="0" applyFill="0" applyBorder="0" applyAlignment="0"/>
    <xf numFmtId="171" fontId="131" fillId="0" borderId="0" applyFill="0" applyBorder="0" applyProtection="0">
      <alignment horizontal="right"/>
    </xf>
    <xf numFmtId="14" fontId="188" fillId="0" borderId="0" applyNumberFormat="0" applyFill="0" applyBorder="0" applyAlignment="0" applyProtection="0">
      <alignment horizontal="left"/>
    </xf>
    <xf numFmtId="0" fontId="20" fillId="0" borderId="0"/>
    <xf numFmtId="0" fontId="20" fillId="0" borderId="0"/>
    <xf numFmtId="4" fontId="55" fillId="105" borderId="3" applyNumberFormat="0" applyProtection="0">
      <alignment horizontal="right" vertical="center" wrapText="1"/>
    </xf>
    <xf numFmtId="4" fontId="55" fillId="105" borderId="3" applyNumberFormat="0" applyProtection="0">
      <alignment horizontal="right" vertical="center" wrapText="1"/>
    </xf>
    <xf numFmtId="4" fontId="16" fillId="0" borderId="89" applyNumberFormat="0" applyProtection="0">
      <alignment vertical="center"/>
    </xf>
    <xf numFmtId="4" fontId="16" fillId="0" borderId="89" applyNumberFormat="0" applyProtection="0">
      <alignment vertical="center"/>
    </xf>
    <xf numFmtId="4" fontId="55" fillId="106" borderId="3" applyNumberFormat="0" applyProtection="0">
      <alignment horizontal="right" vertical="center" wrapText="1"/>
    </xf>
    <xf numFmtId="4" fontId="16" fillId="0" borderId="89" applyNumberFormat="0" applyProtection="0">
      <alignment horizontal="left" vertical="center" indent="1"/>
    </xf>
    <xf numFmtId="4" fontId="16" fillId="19" borderId="89" applyNumberFormat="0" applyProtection="0">
      <alignment horizontal="left" vertical="center" indent="1"/>
    </xf>
    <xf numFmtId="4" fontId="25" fillId="22" borderId="66" applyNumberFormat="0" applyProtection="0">
      <alignment horizontal="left" vertical="center"/>
    </xf>
    <xf numFmtId="0" fontId="20" fillId="0" borderId="89" applyNumberFormat="0" applyProtection="0">
      <alignment horizontal="left" vertical="center" indent="1"/>
    </xf>
    <xf numFmtId="4" fontId="25" fillId="22" borderId="66" applyNumberFormat="0" applyProtection="0">
      <alignment horizontal="left" vertical="center"/>
    </xf>
    <xf numFmtId="4" fontId="16" fillId="2" borderId="89" applyNumberFormat="0" applyProtection="0">
      <alignment horizontal="right" vertical="center"/>
    </xf>
    <xf numFmtId="4" fontId="16" fillId="107" borderId="89" applyNumberFormat="0" applyProtection="0">
      <alignment horizontal="right" vertical="center"/>
    </xf>
    <xf numFmtId="4" fontId="16" fillId="42" borderId="89" applyNumberFormat="0" applyProtection="0">
      <alignment horizontal="right" vertical="center"/>
    </xf>
    <xf numFmtId="4" fontId="16" fillId="108" borderId="89" applyNumberFormat="0" applyProtection="0">
      <alignment horizontal="right" vertical="center"/>
    </xf>
    <xf numFmtId="4" fontId="16" fillId="109" borderId="89" applyNumberFormat="0" applyProtection="0">
      <alignment horizontal="right" vertical="center"/>
    </xf>
    <xf numFmtId="4" fontId="16" fillId="110" borderId="89" applyNumberFormat="0" applyProtection="0">
      <alignment horizontal="right" vertical="center"/>
    </xf>
    <xf numFmtId="4" fontId="16" fillId="111" borderId="89" applyNumberFormat="0" applyProtection="0">
      <alignment horizontal="right" vertical="center"/>
    </xf>
    <xf numFmtId="4" fontId="16" fillId="112" borderId="89" applyNumberFormat="0" applyProtection="0">
      <alignment horizontal="right" vertical="center"/>
    </xf>
    <xf numFmtId="4" fontId="16" fillId="113" borderId="89"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4" borderId="89"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5"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4" fillId="0" borderId="66" applyNumberFormat="0" applyProtection="0">
      <alignment horizontal="left" vertical="center" indent="2"/>
    </xf>
    <xf numFmtId="0" fontId="20" fillId="49"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4" fillId="115" borderId="66" applyNumberFormat="0" applyProtection="0">
      <alignment horizontal="left" vertical="center" indent="2"/>
    </xf>
    <xf numFmtId="0" fontId="24" fillId="115"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5" fillId="116" borderId="66" applyNumberFormat="0" applyProtection="0">
      <alignment horizontal="left" vertical="center" indent="2"/>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2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4" fillId="117" borderId="66" applyNumberFormat="0" applyProtection="0">
      <alignment horizontal="left" vertical="center" indent="2"/>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10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3"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3"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14"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4"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4"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4" fontId="16" fillId="40" borderId="89" applyNumberFormat="0" applyProtection="0">
      <alignment vertical="center"/>
    </xf>
    <xf numFmtId="4" fontId="39" fillId="0" borderId="66" applyNumberFormat="0" applyProtection="0">
      <alignment horizontal="left" vertical="center" indent="1"/>
    </xf>
    <xf numFmtId="4" fontId="16" fillId="40" borderId="89" applyNumberFormat="0" applyProtection="0">
      <alignment horizontal="left" vertical="center" indent="1"/>
    </xf>
    <xf numFmtId="4" fontId="39" fillId="0" borderId="66" applyNumberFormat="0" applyProtection="0">
      <alignment horizontal="left" vertical="center" indent="1"/>
    </xf>
    <xf numFmtId="4" fontId="39" fillId="0" borderId="0" applyNumberFormat="0" applyProtection="0">
      <alignment horizontal="left" vertical="center" indent="1"/>
    </xf>
    <xf numFmtId="4" fontId="16" fillId="40" borderId="89" applyNumberFormat="0" applyProtection="0">
      <alignment horizontal="left" vertical="center" indent="1"/>
    </xf>
    <xf numFmtId="4" fontId="16" fillId="40" borderId="89" applyNumberFormat="0" applyProtection="0">
      <alignment horizontal="left" vertical="center" indent="1"/>
    </xf>
    <xf numFmtId="4" fontId="39" fillId="0" borderId="0" applyNumberFormat="0" applyProtection="0">
      <alignment horizontal="right" vertical="center" wrapText="1"/>
    </xf>
    <xf numFmtId="4" fontId="23" fillId="0" borderId="66" applyNumberFormat="0" applyProtection="0">
      <alignment horizontal="right" vertical="center" wrapText="1"/>
    </xf>
    <xf numFmtId="4" fontId="23" fillId="0" borderId="90" applyNumberFormat="0" applyProtection="0">
      <alignment horizontal="right" vertical="center" wrapText="1"/>
    </xf>
    <xf numFmtId="4" fontId="23" fillId="0" borderId="66" applyNumberFormat="0" applyProtection="0">
      <alignment horizontal="right" vertical="center" wrapText="1"/>
    </xf>
    <xf numFmtId="4" fontId="24" fillId="0" borderId="66" applyNumberFormat="0" applyProtection="0">
      <alignment horizontal="right" vertical="center" wrapText="1"/>
    </xf>
    <xf numFmtId="4" fontId="16" fillId="0" borderId="89" applyNumberFormat="0" applyProtection="0">
      <alignment horizontal="right" vertical="center"/>
    </xf>
    <xf numFmtId="4" fontId="16" fillId="0" borderId="89" applyNumberFormat="0" applyProtection="0">
      <alignment horizontal="right" vertical="center"/>
    </xf>
    <xf numFmtId="4" fontId="39" fillId="0" borderId="0" applyNumberFormat="0" applyProtection="0">
      <alignment horizontal="right" vertical="center" wrapTex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0" fontId="20" fillId="0" borderId="89" applyNumberFormat="0" applyProtection="0">
      <alignment horizontal="left" vertical="center" indent="1"/>
    </xf>
    <xf numFmtId="0" fontId="20" fillId="0" borderId="89" applyNumberFormat="0" applyProtection="0">
      <alignment horizontal="left" vertical="center" indent="1"/>
    </xf>
    <xf numFmtId="4" fontId="39" fillId="0" borderId="0" applyNumberFormat="0" applyProtection="0">
      <alignment horizontal="left" vertical="center" indent="1"/>
    </xf>
    <xf numFmtId="0" fontId="25" fillId="43" borderId="66" applyNumberFormat="0" applyProtection="0">
      <alignment horizontal="center" vertical="center" wrapText="1"/>
    </xf>
    <xf numFmtId="0" fontId="20" fillId="0" borderId="89" applyNumberFormat="0" applyProtection="0">
      <alignment horizontal="left" vertical="center" indent="1"/>
    </xf>
    <xf numFmtId="0" fontId="20" fillId="0" borderId="89" applyNumberFormat="0" applyProtection="0">
      <alignment horizontal="left" vertical="center" inden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44" fillId="40" borderId="23">
      <alignment horizontal="left" vertical="center" indent="1"/>
    </xf>
    <xf numFmtId="0" fontId="189" fillId="0" borderId="0"/>
    <xf numFmtId="4" fontId="18" fillId="0" borderId="0" applyNumberFormat="0" applyProtection="0">
      <alignment vertical="center"/>
    </xf>
    <xf numFmtId="4" fontId="45" fillId="118" borderId="89"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0" fillId="119" borderId="0"/>
    <xf numFmtId="49" fontId="191" fillId="119" borderId="0"/>
    <xf numFmtId="49" fontId="192" fillId="119" borderId="91"/>
    <xf numFmtId="49" fontId="192" fillId="119" borderId="0"/>
    <xf numFmtId="0" fontId="190" fillId="37" borderId="91">
      <protection locked="0"/>
    </xf>
    <xf numFmtId="0" fontId="190" fillId="119" borderId="0"/>
    <xf numFmtId="0" fontId="193" fillId="120" borderId="0"/>
    <xf numFmtId="0" fontId="193" fillId="113" borderId="0"/>
    <xf numFmtId="0" fontId="193" fillId="108" borderId="0"/>
    <xf numFmtId="206" fontId="194" fillId="0" borderId="68">
      <alignment horizontal="center"/>
    </xf>
    <xf numFmtId="206" fontId="194" fillId="0" borderId="68">
      <alignment horizontal="center"/>
    </xf>
    <xf numFmtId="206" fontId="194" fillId="0" borderId="68">
      <alignment horizontal="center"/>
    </xf>
    <xf numFmtId="206" fontId="194" fillId="0" borderId="68">
      <alignment horizontal="center"/>
    </xf>
    <xf numFmtId="206" fontId="194" fillId="0" borderId="68">
      <alignment horizontal="center"/>
    </xf>
    <xf numFmtId="206" fontId="194" fillId="0" borderId="68">
      <alignment horizontal="center"/>
    </xf>
    <xf numFmtId="0" fontId="20" fillId="0" borderId="0"/>
    <xf numFmtId="0" fontId="20" fillId="0" borderId="0"/>
    <xf numFmtId="0" fontId="195"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6"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6" fillId="121" borderId="0" applyNumberFormat="0">
      <alignment vertical="center"/>
    </xf>
    <xf numFmtId="40" fontId="197" fillId="0" borderId="0" applyBorder="0">
      <alignment horizontal="right"/>
    </xf>
    <xf numFmtId="0" fontId="198" fillId="122" borderId="0" applyNumberFormat="0" applyFill="0" applyBorder="0" applyProtection="0">
      <alignment wrapText="1"/>
    </xf>
    <xf numFmtId="49" fontId="199" fillId="0" borderId="1">
      <alignment vertical="center"/>
    </xf>
    <xf numFmtId="49" fontId="155" fillId="0" borderId="0" applyFont="0" applyFill="0" applyBorder="0" applyAlignment="0" applyProtection="0"/>
    <xf numFmtId="49" fontId="155" fillId="0" borderId="0" applyFont="0" applyFill="0" applyBorder="0" applyAlignment="0" applyProtection="0"/>
    <xf numFmtId="217" fontId="155" fillId="0" borderId="0" applyFont="0" applyFill="0" applyBorder="0" applyAlignment="0" applyProtection="0"/>
    <xf numFmtId="217" fontId="155" fillId="0" borderId="0" applyFont="0" applyFill="0" applyBorder="0" applyAlignment="0" applyProtection="0"/>
    <xf numFmtId="218" fontId="126" fillId="0" borderId="0" applyFont="0" applyFill="0" applyBorder="0" applyAlignment="0" applyProtection="0"/>
    <xf numFmtId="0" fontId="200" fillId="123"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0" fillId="123" borderId="0" applyNumberFormat="0" applyBorder="0" applyAlignment="0" applyProtection="0"/>
    <xf numFmtId="0" fontId="136" fillId="124" borderId="0" applyNumberFormat="0" applyFont="0" applyBorder="0" applyAlignment="0" applyProtection="0">
      <alignment vertical="center"/>
    </xf>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0" fontId="84" fillId="0" borderId="40" applyNumberFormat="0" applyFill="0" applyAlignment="0" applyProtection="0"/>
    <xf numFmtId="0" fontId="73" fillId="0" borderId="93" applyNumberFormat="0" applyFill="0" applyAlignment="0" applyProtection="0"/>
    <xf numFmtId="0" fontId="20" fillId="0" borderId="92" applyNumberFormat="0" applyFont="0" applyBorder="0" applyAlignment="0" applyProtection="0"/>
    <xf numFmtId="0" fontId="73" fillId="0" borderId="93" applyNumberFormat="0" applyFill="0" applyAlignment="0" applyProtection="0"/>
    <xf numFmtId="0" fontId="202"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101"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73" fillId="0" borderId="93" applyNumberFormat="0" applyFill="0" applyAlignment="0" applyProtection="0"/>
    <xf numFmtId="204" fontId="20" fillId="0" borderId="94">
      <protection locked="0"/>
    </xf>
    <xf numFmtId="204" fontId="20" fillId="0" borderId="94">
      <protection locked="0"/>
    </xf>
    <xf numFmtId="0" fontId="73" fillId="0" borderId="93" applyNumberFormat="0" applyFill="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20" fillId="0" borderId="92" applyNumberFormat="0" applyFont="0" applyBorder="0" applyAlignment="0" applyProtection="0"/>
    <xf numFmtId="0" fontId="101" fillId="0" borderId="40" applyNumberFormat="0" applyFill="0" applyAlignment="0" applyProtection="0"/>
    <xf numFmtId="0" fontId="20" fillId="0" borderId="92" applyNumberFormat="0" applyFont="0" applyBorder="0" applyAlignment="0" applyProtection="0"/>
    <xf numFmtId="7" fontId="203" fillId="124"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4" fillId="0" borderId="85" applyProtection="0"/>
    <xf numFmtId="219" fontId="205" fillId="0" borderId="0" applyFont="0" applyFill="0" applyBorder="0" applyAlignment="0" applyProtection="0"/>
    <xf numFmtId="220" fontId="150" fillId="0" borderId="0" applyFont="0" applyFill="0" applyBorder="0" applyAlignment="0" applyProtection="0"/>
    <xf numFmtId="221" fontId="150" fillId="0" borderId="0" applyFont="0" applyFill="0" applyBorder="0" applyAlignment="0" applyProtection="0"/>
    <xf numFmtId="222" fontId="150"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6" fillId="0" borderId="0" applyNumberFormat="0" applyFill="0" applyBorder="0" applyAlignment="0" applyProtection="0"/>
    <xf numFmtId="0" fontId="119"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119"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7" fillId="0" borderId="0" applyFill="0" applyBorder="0" applyAlignment="0" applyProtection="0"/>
    <xf numFmtId="0" fontId="208"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3" fillId="6" borderId="0" applyNumberFormat="0" applyBorder="0" applyAlignment="0" applyProtection="0"/>
    <xf numFmtId="0" fontId="16" fillId="25" borderId="0" applyNumberFormat="0" applyBorder="0" applyAlignment="0" applyProtection="0"/>
    <xf numFmtId="0" fontId="223" fillId="8" borderId="0" applyNumberFormat="0" applyBorder="0" applyAlignment="0" applyProtection="0"/>
    <xf numFmtId="0" fontId="16" fillId="90" borderId="0" applyNumberFormat="0" applyBorder="0" applyAlignment="0" applyProtection="0"/>
    <xf numFmtId="0" fontId="223" fillId="10" borderId="0" applyNumberFormat="0" applyBorder="0" applyAlignment="0" applyProtection="0"/>
    <xf numFmtId="0" fontId="16" fillId="84" borderId="0" applyNumberFormat="0" applyBorder="0" applyAlignment="0" applyProtection="0"/>
    <xf numFmtId="0" fontId="223" fillId="12" borderId="0" applyNumberFormat="0" applyBorder="0" applyAlignment="0" applyProtection="0"/>
    <xf numFmtId="0" fontId="16" fillId="95" borderId="0" applyNumberFormat="0" applyBorder="0" applyAlignment="0" applyProtection="0"/>
    <xf numFmtId="0" fontId="223" fillId="14" borderId="0" applyNumberFormat="0" applyBorder="0" applyAlignment="0" applyProtection="0"/>
    <xf numFmtId="0" fontId="16" fillId="24" borderId="0" applyNumberFormat="0" applyBorder="0" applyAlignment="0" applyProtection="0"/>
    <xf numFmtId="0" fontId="223" fillId="16" borderId="0" applyNumberFormat="0" applyBorder="0" applyAlignment="0" applyProtection="0"/>
    <xf numFmtId="0" fontId="16" fillId="100" borderId="0" applyNumberFormat="0" applyBorder="0" applyAlignment="0" applyProtection="0"/>
    <xf numFmtId="0" fontId="223" fillId="7" borderId="0" applyNumberFormat="0" applyBorder="0" applyAlignment="0" applyProtection="0"/>
    <xf numFmtId="0" fontId="16" fillId="25" borderId="0" applyNumberFormat="0" applyBorder="0" applyAlignment="0" applyProtection="0"/>
    <xf numFmtId="0" fontId="223" fillId="9" borderId="0" applyNumberFormat="0" applyBorder="0" applyAlignment="0" applyProtection="0"/>
    <xf numFmtId="0" fontId="16" fillId="30" borderId="0" applyNumberFormat="0" applyBorder="0" applyAlignment="0" applyProtection="0"/>
    <xf numFmtId="0" fontId="223" fillId="11" borderId="0" applyNumberFormat="0" applyBorder="0" applyAlignment="0" applyProtection="0"/>
    <xf numFmtId="0" fontId="16" fillId="34" borderId="0" applyNumberFormat="0" applyBorder="0" applyAlignment="0" applyProtection="0"/>
    <xf numFmtId="0" fontId="223" fillId="13" borderId="0" applyNumberFormat="0" applyBorder="0" applyAlignment="0" applyProtection="0"/>
    <xf numFmtId="0" fontId="16" fillId="100" borderId="0" applyNumberFormat="0" applyBorder="0" applyAlignment="0" applyProtection="0"/>
    <xf numFmtId="0" fontId="223" fillId="15" borderId="0" applyNumberFormat="0" applyBorder="0" applyAlignment="0" applyProtection="0"/>
    <xf numFmtId="0" fontId="16" fillId="94" borderId="0" applyNumberFormat="0" applyBorder="0" applyAlignment="0" applyProtection="0"/>
    <xf numFmtId="0" fontId="223" fillId="17" borderId="0" applyNumberFormat="0" applyBorder="0" applyAlignment="0" applyProtection="0"/>
    <xf numFmtId="0" fontId="217" fillId="100" borderId="0" applyNumberFormat="0" applyBorder="0" applyAlignment="0" applyProtection="0"/>
    <xf numFmtId="0" fontId="217" fillId="25" borderId="0" applyNumberFormat="0" applyBorder="0" applyAlignment="0" applyProtection="0"/>
    <xf numFmtId="0" fontId="217" fillId="30" borderId="0" applyNumberFormat="0" applyBorder="0" applyAlignment="0" applyProtection="0"/>
    <xf numFmtId="0" fontId="217" fillId="34" borderId="0" applyNumberFormat="0" applyBorder="0" applyAlignment="0" applyProtection="0"/>
    <xf numFmtId="0" fontId="217" fillId="100" borderId="0" applyNumberFormat="0" applyBorder="0" applyAlignment="0" applyProtection="0"/>
    <xf numFmtId="0" fontId="217" fillId="94" borderId="0" applyNumberFormat="0" applyBorder="0" applyAlignment="0" applyProtection="0"/>
    <xf numFmtId="0" fontId="69" fillId="125" borderId="0" applyNumberFormat="0" applyBorder="0" applyAlignment="0" applyProtection="0"/>
    <xf numFmtId="0" fontId="69" fillId="126" borderId="0" applyNumberFormat="0" applyBorder="0" applyAlignment="0" applyProtection="0"/>
    <xf numFmtId="0" fontId="69" fillId="75"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69" fillId="129" borderId="0" applyNumberFormat="0" applyBorder="0" applyAlignment="0" applyProtection="0"/>
    <xf numFmtId="0" fontId="218" fillId="74" borderId="0" applyNumberFormat="0" applyBorder="0" applyAlignment="0" applyProtection="0"/>
    <xf numFmtId="0" fontId="134" fillId="130" borderId="105" applyNumberFormat="0" applyAlignment="0" applyProtection="0"/>
    <xf numFmtId="0" fontId="137" fillId="75" borderId="78" applyNumberFormat="0" applyAlignment="0" applyProtection="0"/>
    <xf numFmtId="0" fontId="219" fillId="0" borderId="0" applyNumberFormat="0" applyFill="0" applyBorder="0" applyAlignment="0" applyProtection="0"/>
    <xf numFmtId="0" fontId="152" fillId="131" borderId="0" applyNumberFormat="0" applyBorder="0" applyAlignment="0" applyProtection="0"/>
    <xf numFmtId="0" fontId="158" fillId="0" borderId="106" applyNumberFormat="0" applyFill="0" applyAlignment="0" applyProtection="0"/>
    <xf numFmtId="0" fontId="161" fillId="0" borderId="21" applyNumberFormat="0" applyFill="0" applyAlignment="0" applyProtection="0"/>
    <xf numFmtId="0" fontId="164" fillId="0" borderId="107" applyNumberFormat="0" applyFill="0" applyAlignment="0" applyProtection="0"/>
    <xf numFmtId="0" fontId="220" fillId="80" borderId="105" applyNumberFormat="0" applyAlignment="0" applyProtection="0"/>
    <xf numFmtId="0" fontId="177" fillId="80" borderId="0" applyNumberFormat="0" applyBorder="0" applyAlignment="0" applyProtection="0"/>
    <xf numFmtId="0" fontId="223" fillId="0" borderId="0"/>
    <xf numFmtId="0" fontId="20" fillId="79" borderId="108" applyNumberFormat="0" applyFont="0" applyAlignment="0" applyProtection="0"/>
    <xf numFmtId="0" fontId="222" fillId="5" borderId="19" applyNumberFormat="0" applyFont="0" applyAlignment="0" applyProtection="0"/>
    <xf numFmtId="0" fontId="182" fillId="130" borderId="109" applyNumberFormat="0" applyAlignment="0" applyProtection="0"/>
    <xf numFmtId="4" fontId="17" fillId="104" borderId="110" applyNumberFormat="0" applyProtection="0">
      <alignment vertical="center"/>
    </xf>
    <xf numFmtId="4" fontId="31" fillId="104" borderId="110" applyNumberFormat="0" applyProtection="0">
      <alignment vertical="center"/>
    </xf>
    <xf numFmtId="4" fontId="17" fillId="104" borderId="110" applyNumberFormat="0" applyProtection="0">
      <alignment horizontal="left" vertical="center" indent="1"/>
    </xf>
    <xf numFmtId="0" fontId="17" fillId="104" borderId="110" applyNumberFormat="0" applyProtection="0">
      <alignment horizontal="left" vertical="top" indent="1"/>
    </xf>
    <xf numFmtId="4" fontId="17" fillId="36" borderId="0" applyNumberFormat="0" applyProtection="0">
      <alignment horizontal="left" vertical="center" indent="1"/>
    </xf>
    <xf numFmtId="4" fontId="16" fillId="24"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7" fillId="132" borderId="111" applyNumberFormat="0" applyProtection="0">
      <alignment horizontal="left" vertical="center" indent="1"/>
    </xf>
    <xf numFmtId="4" fontId="16" fillId="41" borderId="0" applyNumberFormat="0" applyProtection="0">
      <alignment horizontal="left" vertical="center" indent="1"/>
    </xf>
    <xf numFmtId="4" fontId="34" fillId="100" borderId="0" applyNumberFormat="0" applyProtection="0">
      <alignment horizontal="left" vertical="center" indent="1"/>
    </xf>
    <xf numFmtId="4" fontId="16" fillId="36" borderId="110"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100" borderId="110" applyNumberFormat="0" applyProtection="0">
      <alignment horizontal="left" vertical="center" indent="1"/>
    </xf>
    <xf numFmtId="0" fontId="20" fillId="100" borderId="110" applyNumberFormat="0" applyProtection="0">
      <alignment horizontal="left" vertical="top" indent="1"/>
    </xf>
    <xf numFmtId="0" fontId="20" fillId="36" borderId="110" applyNumberFormat="0" applyProtection="0">
      <alignment horizontal="left" vertical="center" indent="1"/>
    </xf>
    <xf numFmtId="0" fontId="20" fillId="36" borderId="110" applyNumberFormat="0" applyProtection="0">
      <alignment horizontal="left" vertical="top" indent="1"/>
    </xf>
    <xf numFmtId="0" fontId="20" fillId="95" borderId="110" applyNumberFormat="0" applyProtection="0">
      <alignment horizontal="left" vertical="center" indent="1"/>
    </xf>
    <xf numFmtId="0" fontId="20" fillId="95" borderId="110" applyNumberFormat="0" applyProtection="0">
      <alignment horizontal="left" vertical="top" indent="1"/>
    </xf>
    <xf numFmtId="0" fontId="20" fillId="41" borderId="110" applyNumberFormat="0" applyProtection="0">
      <alignment horizontal="left" vertical="center" indent="1"/>
    </xf>
    <xf numFmtId="0" fontId="20" fillId="41" borderId="110" applyNumberFormat="0" applyProtection="0">
      <alignment horizontal="left" vertical="top" indent="1"/>
    </xf>
    <xf numFmtId="0" fontId="20" fillId="84" borderId="102" applyNumberFormat="0">
      <protection locked="0"/>
    </xf>
    <xf numFmtId="4" fontId="16" fillId="90" borderId="110" applyNumberFormat="0" applyProtection="0">
      <alignment vertical="center"/>
    </xf>
    <xf numFmtId="4" fontId="36" fillId="90" borderId="110" applyNumberFormat="0" applyProtection="0">
      <alignment vertical="center"/>
    </xf>
    <xf numFmtId="4" fontId="16" fillId="90" borderId="110" applyNumberFormat="0" applyProtection="0">
      <alignment horizontal="left" vertical="center" indent="1"/>
    </xf>
    <xf numFmtId="0" fontId="16" fillId="90" borderId="110" applyNumberFormat="0" applyProtection="0">
      <alignment horizontal="left" vertical="top" indent="1"/>
    </xf>
    <xf numFmtId="4" fontId="16" fillId="41" borderId="110" applyNumberFormat="0" applyProtection="0">
      <alignment horizontal="right" vertical="center"/>
    </xf>
    <xf numFmtId="4" fontId="36" fillId="41" borderId="110" applyNumberFormat="0" applyProtection="0">
      <alignment horizontal="right" vertical="center"/>
    </xf>
    <xf numFmtId="4" fontId="16" fillId="36" borderId="110" applyNumberFormat="0" applyProtection="0">
      <alignment horizontal="left" vertical="center" indent="1"/>
    </xf>
    <xf numFmtId="0" fontId="16" fillId="36" borderId="110" applyNumberFormat="0" applyProtection="0">
      <alignment horizontal="left" vertical="top" indent="1"/>
    </xf>
    <xf numFmtId="4" fontId="221" fillId="133" borderId="0" applyNumberFormat="0" applyProtection="0">
      <alignment horizontal="left" vertical="center" indent="1"/>
    </xf>
    <xf numFmtId="4" fontId="45" fillId="41" borderId="110" applyNumberFormat="0" applyProtection="0">
      <alignment horizontal="right" vertical="center"/>
    </xf>
    <xf numFmtId="0" fontId="73" fillId="0" borderId="112" applyNumberFormat="0" applyFill="0" applyAlignment="0" applyProtection="0"/>
    <xf numFmtId="0" fontId="7" fillId="0" borderId="0"/>
    <xf numFmtId="9" fontId="7" fillId="0" borderId="0" applyFont="0" applyFill="0" applyBorder="0" applyAlignment="0" applyProtection="0"/>
    <xf numFmtId="0" fontId="99" fillId="0" borderId="0"/>
    <xf numFmtId="0" fontId="126" fillId="0" borderId="0"/>
    <xf numFmtId="43" fontId="126" fillId="0" borderId="0" applyFont="0" applyFill="0" applyBorder="0" applyAlignment="0" applyProtection="0"/>
    <xf numFmtId="9" fontId="99"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2" applyNumberFormat="0" applyProtection="0">
      <alignment horizontal="left" vertical="center" indent="1"/>
    </xf>
    <xf numFmtId="4" fontId="55" fillId="105" borderId="102"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3" applyNumberFormat="0" applyProtection="0">
      <alignment horizontal="left" vertical="top" indent="1"/>
    </xf>
    <xf numFmtId="4" fontId="36" fillId="40" borderId="123" applyNumberFormat="0" applyProtection="0">
      <alignment vertical="center"/>
    </xf>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3"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0" fontId="6" fillId="5" borderId="19" applyNumberFormat="0" applyFont="0" applyAlignment="0" applyProtection="0"/>
    <xf numFmtId="4" fontId="16" fillId="27"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23" fillId="0" borderId="102"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2" fillId="34" borderId="117" applyNumberFormat="0" applyAlignment="0" applyProtection="0"/>
    <xf numFmtId="0" fontId="134" fillId="92" borderId="117" applyNumberFormat="0" applyAlignment="0" applyProtection="0"/>
    <xf numFmtId="0" fontId="134" fillId="92" borderId="117" applyNumberFormat="0" applyAlignment="0" applyProtection="0"/>
    <xf numFmtId="0" fontId="132" fillId="34" borderId="117" applyNumberFormat="0" applyAlignment="0" applyProtection="0"/>
    <xf numFmtId="0" fontId="134" fillId="92" borderId="117" applyNumberFormat="0" applyAlignment="0" applyProtection="0"/>
    <xf numFmtId="0" fontId="134" fillId="92" borderId="117" applyNumberFormat="0" applyAlignment="0" applyProtection="0"/>
    <xf numFmtId="0" fontId="134" fillId="92" borderId="117" applyNumberFormat="0" applyAlignment="0" applyProtection="0"/>
    <xf numFmtId="0" fontId="134" fillId="92" borderId="117" applyNumberFormat="0" applyAlignment="0" applyProtection="0"/>
    <xf numFmtId="0" fontId="134" fillId="92" borderId="11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5" fillId="0" borderId="114">
      <alignment horizontal="left" vertical="center"/>
    </xf>
    <xf numFmtId="0" fontId="155" fillId="0" borderId="114">
      <alignment horizontal="left" vertical="center"/>
    </xf>
    <xf numFmtId="0" fontId="155" fillId="0" borderId="114">
      <alignment horizontal="left" vertical="center"/>
    </xf>
    <xf numFmtId="0" fontId="155" fillId="0" borderId="114">
      <alignment horizontal="left" vertical="center"/>
    </xf>
    <xf numFmtId="0" fontId="155" fillId="0" borderId="114">
      <alignment horizontal="left" vertical="center"/>
    </xf>
    <xf numFmtId="0" fontId="155" fillId="0" borderId="114">
      <alignment horizontal="left" vertical="center"/>
    </xf>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169" fillId="94" borderId="11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0" fontId="169" fillId="94" borderId="127" applyNumberFormat="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0" fontId="155" fillId="0" borderId="128">
      <alignment horizontal="left" vertical="center"/>
    </xf>
    <xf numFmtId="0" fontId="155" fillId="0" borderId="128">
      <alignment horizontal="left" vertical="center"/>
    </xf>
    <xf numFmtId="0" fontId="155" fillId="0" borderId="128">
      <alignment horizontal="left" vertical="center"/>
    </xf>
    <xf numFmtId="0" fontId="155" fillId="0" borderId="128">
      <alignment horizontal="left" vertical="center"/>
    </xf>
    <xf numFmtId="0" fontId="155" fillId="0" borderId="128">
      <alignment horizontal="left" vertical="center"/>
    </xf>
    <xf numFmtId="0" fontId="155" fillId="0" borderId="128">
      <alignment horizontal="left" vertical="center"/>
    </xf>
    <xf numFmtId="0" fontId="134" fillId="92" borderId="127" applyNumberFormat="0" applyAlignment="0" applyProtection="0"/>
    <xf numFmtId="0" fontId="134" fillId="92" borderId="127" applyNumberFormat="0" applyAlignment="0" applyProtection="0"/>
    <xf numFmtId="0" fontId="134" fillId="92" borderId="127" applyNumberFormat="0" applyAlignment="0" applyProtection="0"/>
    <xf numFmtId="0" fontId="134" fillId="92" borderId="127" applyNumberFormat="0" applyAlignment="0" applyProtection="0"/>
    <xf numFmtId="0" fontId="134" fillId="92" borderId="127" applyNumberFormat="0" applyAlignment="0" applyProtection="0"/>
    <xf numFmtId="0" fontId="132" fillId="34" borderId="127" applyNumberFormat="0" applyAlignment="0" applyProtection="0"/>
    <xf numFmtId="0" fontId="134" fillId="92" borderId="127" applyNumberFormat="0" applyAlignment="0" applyProtection="0"/>
    <xf numFmtId="0" fontId="134" fillId="92" borderId="127" applyNumberFormat="0" applyAlignment="0" applyProtection="0"/>
    <xf numFmtId="0" fontId="132" fillId="34"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0" borderId="0"/>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23" fillId="0" borderId="116" applyNumberFormat="0" applyProtection="0">
      <alignment horizontal="left" vertical="center" inden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6" fillId="0" borderId="0"/>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6" fillId="0" borderId="0"/>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0" fontId="20" fillId="90" borderId="118" applyNumberFormat="0" applyFont="0" applyAlignment="0" applyProtection="0"/>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0" fontId="20" fillId="90" borderId="117" applyNumberFormat="0" applyFont="0" applyAlignment="0" applyProtection="0"/>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20" fillId="90" borderId="117" applyNumberFormat="0" applyFont="0" applyAlignment="0" applyProtection="0"/>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20" fillId="90" borderId="117" applyNumberFormat="0" applyFont="0" applyAlignment="0" applyProtection="0"/>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0" fontId="20" fillId="90" borderId="117" applyNumberFormat="0" applyFont="0" applyAlignment="0" applyProtection="0"/>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20" fillId="90" borderId="117" applyNumberFormat="0" applyFont="0" applyAlignment="0" applyProtection="0"/>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5" borderId="19" applyNumberFormat="0" applyFont="0" applyAlignment="0" applyProtection="0"/>
    <xf numFmtId="0" fontId="6" fillId="5" borderId="19" applyNumberFormat="0" applyFont="0" applyAlignment="0" applyProtection="0"/>
    <xf numFmtId="0" fontId="68" fillId="90" borderId="118" applyNumberFormat="0" applyFont="0" applyAlignment="0" applyProtection="0"/>
    <xf numFmtId="0" fontId="182" fillId="34" borderId="119" applyNumberFormat="0" applyAlignment="0" applyProtection="0"/>
    <xf numFmtId="0" fontId="182" fillId="92" borderId="119" applyNumberFormat="0" applyAlignment="0" applyProtection="0"/>
    <xf numFmtId="0" fontId="182" fillId="92" borderId="119" applyNumberFormat="0" applyAlignment="0" applyProtection="0"/>
    <xf numFmtId="0" fontId="182" fillId="34" borderId="119" applyNumberFormat="0" applyAlignment="0" applyProtection="0"/>
    <xf numFmtId="0" fontId="182" fillId="92" borderId="119" applyNumberFormat="0" applyAlignment="0" applyProtection="0"/>
    <xf numFmtId="0" fontId="182" fillId="92" borderId="119" applyNumberFormat="0" applyAlignment="0" applyProtection="0"/>
    <xf numFmtId="0" fontId="182" fillId="92" borderId="119" applyNumberFormat="0" applyAlignment="0" applyProtection="0"/>
    <xf numFmtId="0" fontId="182" fillId="92" borderId="119" applyNumberFormat="0" applyAlignment="0" applyProtection="0"/>
    <xf numFmtId="0" fontId="182" fillId="92" borderId="1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5" borderId="116" applyNumberFormat="0" applyProtection="0">
      <alignment horizontal="right" vertical="center" wrapText="1"/>
    </xf>
    <xf numFmtId="4" fontId="55" fillId="105" borderId="116" applyNumberFormat="0" applyProtection="0">
      <alignment horizontal="right" vertical="center" wrapText="1"/>
    </xf>
    <xf numFmtId="4" fontId="16" fillId="0" borderId="119" applyNumberFormat="0" applyProtection="0">
      <alignment vertical="center"/>
    </xf>
    <xf numFmtId="4" fontId="16" fillId="0" borderId="119" applyNumberFormat="0" applyProtection="0">
      <alignment vertical="center"/>
    </xf>
    <xf numFmtId="4" fontId="16" fillId="0" borderId="119" applyNumberFormat="0" applyProtection="0">
      <alignment horizontal="left" vertical="center" indent="1"/>
    </xf>
    <xf numFmtId="4" fontId="16" fillId="19" borderId="119" applyNumberFormat="0" applyProtection="0">
      <alignment horizontal="left" vertical="center" indent="1"/>
    </xf>
    <xf numFmtId="4" fontId="25" fillId="22" borderId="116" applyNumberFormat="0" applyProtection="0">
      <alignment horizontal="left" vertical="center"/>
    </xf>
    <xf numFmtId="0" fontId="20" fillId="0" borderId="119" applyNumberFormat="0" applyProtection="0">
      <alignment horizontal="left" vertical="center" indent="1"/>
    </xf>
    <xf numFmtId="4" fontId="16" fillId="2" borderId="119" applyNumberFormat="0" applyProtection="0">
      <alignment horizontal="right" vertical="center"/>
    </xf>
    <xf numFmtId="4" fontId="16" fillId="107" borderId="119" applyNumberFormat="0" applyProtection="0">
      <alignment horizontal="right" vertical="center"/>
    </xf>
    <xf numFmtId="4" fontId="16" fillId="42" borderId="119" applyNumberFormat="0" applyProtection="0">
      <alignment horizontal="right" vertical="center"/>
    </xf>
    <xf numFmtId="4" fontId="16" fillId="108" borderId="119" applyNumberFormat="0" applyProtection="0">
      <alignment horizontal="right" vertical="center"/>
    </xf>
    <xf numFmtId="4" fontId="16" fillId="109" borderId="119" applyNumberFormat="0" applyProtection="0">
      <alignment horizontal="right" vertical="center"/>
    </xf>
    <xf numFmtId="4" fontId="16" fillId="110" borderId="119" applyNumberFormat="0" applyProtection="0">
      <alignment horizontal="right" vertical="center"/>
    </xf>
    <xf numFmtId="4" fontId="16" fillId="111" borderId="119" applyNumberFormat="0" applyProtection="0">
      <alignment horizontal="right" vertical="center"/>
    </xf>
    <xf numFmtId="4" fontId="16" fillId="112" borderId="119" applyNumberFormat="0" applyProtection="0">
      <alignment horizontal="right" vertical="center"/>
    </xf>
    <xf numFmtId="4" fontId="16" fillId="113" borderId="119" applyNumberFormat="0" applyProtection="0">
      <alignment horizontal="right" vertical="center"/>
    </xf>
    <xf numFmtId="0" fontId="20" fillId="114" borderId="119" applyNumberFormat="0" applyProtection="0">
      <alignment horizontal="left" vertical="center" indent="1"/>
    </xf>
    <xf numFmtId="0" fontId="24" fillId="115"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4" fillId="0" borderId="116" applyNumberFormat="0" applyProtection="0">
      <alignment horizontal="left" vertical="center" indent="2"/>
    </xf>
    <xf numFmtId="0" fontId="20" fillId="49"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4" fillId="115" borderId="116" applyNumberFormat="0" applyProtection="0">
      <alignment horizontal="left" vertical="center" indent="2"/>
    </xf>
    <xf numFmtId="0" fontId="24" fillId="115"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5" fillId="116" borderId="116"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2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117"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7" borderId="116" applyNumberFormat="0" applyProtection="0">
      <alignment horizontal="left" vertical="center" indent="2"/>
    </xf>
    <xf numFmtId="0" fontId="24" fillId="117" borderId="116"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3"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3"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4"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4"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4"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9" applyNumberFormat="0" applyProtection="0">
      <alignment vertical="center"/>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16" fillId="40" borderId="119" applyNumberFormat="0" applyProtection="0">
      <alignment horizontal="left" vertical="center"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4" fillId="0" borderId="116" applyNumberFormat="0" applyProtection="0">
      <alignment horizontal="right" vertical="center" wrapText="1"/>
    </xf>
    <xf numFmtId="4" fontId="16" fillId="0" borderId="119" applyNumberFormat="0" applyProtection="0">
      <alignment horizontal="right" vertical="center"/>
    </xf>
    <xf numFmtId="4" fontId="16" fillId="0" borderId="119"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0" fillId="0" borderId="119" applyNumberFormat="0" applyProtection="0">
      <alignment horizontal="left" vertical="center" indent="1"/>
    </xf>
    <xf numFmtId="0" fontId="20" fillId="0" borderId="119" applyNumberFormat="0" applyProtection="0">
      <alignment horizontal="left" vertical="center" indent="1"/>
    </xf>
    <xf numFmtId="0" fontId="25" fillId="43" borderId="116" applyNumberFormat="0" applyProtection="0">
      <alignment horizontal="center" vertical="center" wrapText="1"/>
    </xf>
    <xf numFmtId="0" fontId="20" fillId="0" borderId="119" applyNumberFormat="0" applyProtection="0">
      <alignment horizontal="left" vertical="center" indent="1"/>
    </xf>
    <xf numFmtId="0" fontId="20" fillId="0" borderId="119" applyNumberFormat="0" applyProtection="0">
      <alignment horizontal="left" vertical="center" indent="1"/>
    </xf>
    <xf numFmtId="4" fontId="45" fillId="118" borderId="119" applyNumberFormat="0" applyProtection="0">
      <alignment horizontal="right" vertical="center"/>
    </xf>
    <xf numFmtId="206" fontId="194" fillId="0" borderId="101">
      <alignment horizontal="center"/>
    </xf>
    <xf numFmtId="206" fontId="194" fillId="0" borderId="101">
      <alignment horizontal="center"/>
    </xf>
    <xf numFmtId="206" fontId="194" fillId="0" borderId="101">
      <alignment horizontal="center"/>
    </xf>
    <xf numFmtId="206" fontId="194" fillId="0" borderId="101">
      <alignment horizontal="center"/>
    </xf>
    <xf numFmtId="206" fontId="194" fillId="0" borderId="101">
      <alignment horizontal="center"/>
    </xf>
    <xf numFmtId="206" fontId="194" fillId="0" borderId="101">
      <alignment horizontal="center"/>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204" fontId="20" fillId="0" borderId="121">
      <protection locked="0"/>
    </xf>
    <xf numFmtId="204" fontId="20" fillId="0" borderId="121">
      <protection locked="0"/>
    </xf>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20" fillId="90" borderId="129"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20" fillId="90" borderId="127" applyNumberFormat="0" applyFont="0" applyAlignment="0" applyProtection="0"/>
    <xf numFmtId="0" fontId="68" fillId="90" borderId="129" applyNumberFormat="0" applyFont="0" applyAlignment="0" applyProtection="0"/>
    <xf numFmtId="0" fontId="182" fillId="34" borderId="130" applyNumberFormat="0" applyAlignment="0" applyProtection="0"/>
    <xf numFmtId="0" fontId="182" fillId="92" borderId="130" applyNumberFormat="0" applyAlignment="0" applyProtection="0"/>
    <xf numFmtId="0" fontId="182" fillId="92" borderId="130" applyNumberFormat="0" applyAlignment="0" applyProtection="0"/>
    <xf numFmtId="0" fontId="182" fillId="34" borderId="130" applyNumberFormat="0" applyAlignment="0" applyProtection="0"/>
    <xf numFmtId="0" fontId="182" fillId="92" borderId="130" applyNumberFormat="0" applyAlignment="0" applyProtection="0"/>
    <xf numFmtId="0" fontId="182" fillId="92" borderId="130" applyNumberFormat="0" applyAlignment="0" applyProtection="0"/>
    <xf numFmtId="0" fontId="182" fillId="92" borderId="130" applyNumberFormat="0" applyAlignment="0" applyProtection="0"/>
    <xf numFmtId="0" fontId="182" fillId="92" borderId="130" applyNumberFormat="0" applyAlignment="0" applyProtection="0"/>
    <xf numFmtId="0" fontId="182" fillId="92" borderId="130" applyNumberFormat="0" applyAlignment="0" applyProtection="0"/>
    <xf numFmtId="4" fontId="55" fillId="105" borderId="131" applyNumberFormat="0" applyProtection="0">
      <alignment horizontal="right" vertical="center" wrapText="1"/>
    </xf>
    <xf numFmtId="4" fontId="55" fillId="105" borderId="131" applyNumberFormat="0" applyProtection="0">
      <alignment horizontal="right" vertical="center" wrapText="1"/>
    </xf>
    <xf numFmtId="4" fontId="16" fillId="0" borderId="130" applyNumberFormat="0" applyProtection="0">
      <alignment vertical="center"/>
    </xf>
    <xf numFmtId="4" fontId="16" fillId="0" borderId="130" applyNumberFormat="0" applyProtection="0">
      <alignment vertical="center"/>
    </xf>
    <xf numFmtId="4" fontId="16" fillId="0" borderId="130" applyNumberFormat="0" applyProtection="0">
      <alignment horizontal="left" vertical="center" indent="1"/>
    </xf>
    <xf numFmtId="4" fontId="16" fillId="19" borderId="130" applyNumberFormat="0" applyProtection="0">
      <alignment horizontal="left" vertical="center" indent="1"/>
    </xf>
    <xf numFmtId="4" fontId="25" fillId="22" borderId="131" applyNumberFormat="0" applyProtection="0">
      <alignment horizontal="left" vertical="center"/>
    </xf>
    <xf numFmtId="0" fontId="20" fillId="0" borderId="130" applyNumberFormat="0" applyProtection="0">
      <alignment horizontal="left" vertical="center" indent="1"/>
    </xf>
    <xf numFmtId="4" fontId="16" fillId="2" borderId="130" applyNumberFormat="0" applyProtection="0">
      <alignment horizontal="right" vertical="center"/>
    </xf>
    <xf numFmtId="4" fontId="16" fillId="107" borderId="130" applyNumberFormat="0" applyProtection="0">
      <alignment horizontal="right" vertical="center"/>
    </xf>
    <xf numFmtId="4" fontId="16" fillId="42" borderId="130" applyNumberFormat="0" applyProtection="0">
      <alignment horizontal="right" vertical="center"/>
    </xf>
    <xf numFmtId="4" fontId="16" fillId="108" borderId="130" applyNumberFormat="0" applyProtection="0">
      <alignment horizontal="right" vertical="center"/>
    </xf>
    <xf numFmtId="4" fontId="16" fillId="109" borderId="130" applyNumberFormat="0" applyProtection="0">
      <alignment horizontal="right" vertical="center"/>
    </xf>
    <xf numFmtId="4" fontId="16" fillId="110" borderId="130" applyNumberFormat="0" applyProtection="0">
      <alignment horizontal="right" vertical="center"/>
    </xf>
    <xf numFmtId="4" fontId="16" fillId="111" borderId="130" applyNumberFormat="0" applyProtection="0">
      <alignment horizontal="right" vertical="center"/>
    </xf>
    <xf numFmtId="4" fontId="16" fillId="112" borderId="130" applyNumberFormat="0" applyProtection="0">
      <alignment horizontal="right" vertical="center"/>
    </xf>
    <xf numFmtId="4" fontId="16" fillId="113" borderId="130" applyNumberFormat="0" applyProtection="0">
      <alignment horizontal="right" vertical="center"/>
    </xf>
    <xf numFmtId="0" fontId="20" fillId="114" borderId="130" applyNumberFormat="0" applyProtection="0">
      <alignment horizontal="left" vertical="center" indent="1"/>
    </xf>
    <xf numFmtId="0" fontId="24" fillId="115"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4" fillId="0" borderId="131" applyNumberFormat="0" applyProtection="0">
      <alignment horizontal="left" vertical="center" indent="2"/>
    </xf>
    <xf numFmtId="0" fontId="20" fillId="49"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4" fillId="115" borderId="131" applyNumberFormat="0" applyProtection="0">
      <alignment horizontal="left" vertical="center" indent="2"/>
    </xf>
    <xf numFmtId="0" fontId="24" fillId="115"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5" fillId="116" borderId="131"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2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117"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7" borderId="131" applyNumberFormat="0" applyProtection="0">
      <alignment horizontal="left" vertical="center" indent="2"/>
    </xf>
    <xf numFmtId="0" fontId="24" fillId="117" borderId="131"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10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3"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3"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14"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4"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4"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0" applyNumberFormat="0" applyProtection="0">
      <alignment vertical="center"/>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16" fillId="40" borderId="130" applyNumberFormat="0" applyProtection="0">
      <alignment horizontal="left" vertical="center"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4" fillId="0" borderId="131" applyNumberFormat="0" applyProtection="0">
      <alignment horizontal="right" vertical="center" wrapText="1"/>
    </xf>
    <xf numFmtId="4" fontId="16" fillId="0" borderId="130" applyNumberFormat="0" applyProtection="0">
      <alignment horizontal="right" vertical="center"/>
    </xf>
    <xf numFmtId="4" fontId="16" fillId="0" borderId="130" applyNumberFormat="0" applyProtection="0">
      <alignment horizontal="right" vertical="center"/>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0" fontId="20" fillId="0" borderId="130" applyNumberFormat="0" applyProtection="0">
      <alignment horizontal="left" vertical="center" indent="1"/>
    </xf>
    <xf numFmtId="0" fontId="20" fillId="0" borderId="130" applyNumberFormat="0" applyProtection="0">
      <alignment horizontal="left" vertical="center" indent="1"/>
    </xf>
    <xf numFmtId="0" fontId="25" fillId="43" borderId="131" applyNumberFormat="0" applyProtection="0">
      <alignment horizontal="center" vertical="center" wrapText="1"/>
    </xf>
    <xf numFmtId="0" fontId="20" fillId="0" borderId="130" applyNumberFormat="0" applyProtection="0">
      <alignment horizontal="left" vertical="center" indent="1"/>
    </xf>
    <xf numFmtId="0" fontId="20" fillId="0" borderId="130" applyNumberFormat="0" applyProtection="0">
      <alignment horizontal="left" vertical="center" indent="1"/>
    </xf>
    <xf numFmtId="4" fontId="45" fillId="118" borderId="130" applyNumberFormat="0" applyProtection="0">
      <alignment horizontal="right" vertical="center"/>
    </xf>
    <xf numFmtId="206" fontId="194" fillId="0" borderId="122">
      <alignment horizontal="center"/>
    </xf>
    <xf numFmtId="206" fontId="194" fillId="0" borderId="122">
      <alignment horizontal="center"/>
    </xf>
    <xf numFmtId="206" fontId="194" fillId="0" borderId="122">
      <alignment horizontal="center"/>
    </xf>
    <xf numFmtId="206" fontId="194" fillId="0" borderId="122">
      <alignment horizontal="center"/>
    </xf>
    <xf numFmtId="206" fontId="194" fillId="0" borderId="122">
      <alignment horizontal="center"/>
    </xf>
    <xf numFmtId="206" fontId="194" fillId="0" borderId="122">
      <alignment horizontal="center"/>
    </xf>
    <xf numFmtId="0" fontId="73" fillId="0" borderId="132" applyNumberFormat="0" applyFill="0" applyAlignment="0" applyProtection="0"/>
    <xf numFmtId="0" fontId="73" fillId="0" borderId="132" applyNumberFormat="0" applyFill="0" applyAlignment="0" applyProtection="0"/>
    <xf numFmtId="0" fontId="73" fillId="0" borderId="132" applyNumberFormat="0" applyFill="0" applyAlignment="0" applyProtection="0"/>
    <xf numFmtId="204" fontId="20" fillId="0" borderId="133">
      <protection locked="0"/>
    </xf>
    <xf numFmtId="204" fontId="20" fillId="0" borderId="133">
      <protection locked="0"/>
    </xf>
    <xf numFmtId="0" fontId="73" fillId="0" borderId="132"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0" fontId="24" fillId="0" borderId="131"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0" fontId="25" fillId="43" borderId="136" applyNumberFormat="0" applyProtection="0">
      <alignment horizontal="center" vertical="center"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23" fillId="0" borderId="131"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2" fillId="34" borderId="139" applyNumberFormat="0" applyAlignment="0" applyProtection="0"/>
    <xf numFmtId="0" fontId="134" fillId="92" borderId="139" applyNumberFormat="0" applyAlignment="0" applyProtection="0"/>
    <xf numFmtId="0" fontId="134" fillId="92" borderId="139" applyNumberFormat="0" applyAlignment="0" applyProtection="0"/>
    <xf numFmtId="0" fontId="132" fillId="34" borderId="139" applyNumberFormat="0" applyAlignment="0" applyProtection="0"/>
    <xf numFmtId="0" fontId="134" fillId="92" borderId="139" applyNumberFormat="0" applyAlignment="0" applyProtection="0"/>
    <xf numFmtId="0" fontId="134" fillId="92" borderId="139" applyNumberFormat="0" applyAlignment="0" applyProtection="0"/>
    <xf numFmtId="0" fontId="134" fillId="92" borderId="139" applyNumberFormat="0" applyAlignment="0" applyProtection="0"/>
    <xf numFmtId="0" fontId="134" fillId="92" borderId="139" applyNumberFormat="0" applyAlignment="0" applyProtection="0"/>
    <xf numFmtId="0" fontId="134" fillId="92" borderId="13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5" fillId="0" borderId="140">
      <alignment horizontal="left" vertical="center"/>
    </xf>
    <xf numFmtId="0" fontId="155" fillId="0" borderId="140">
      <alignment horizontal="left" vertical="center"/>
    </xf>
    <xf numFmtId="0" fontId="155" fillId="0" borderId="140">
      <alignment horizontal="left" vertical="center"/>
    </xf>
    <xf numFmtId="0" fontId="155" fillId="0" borderId="140">
      <alignment horizontal="left" vertical="center"/>
    </xf>
    <xf numFmtId="0" fontId="155" fillId="0" borderId="140">
      <alignment horizontal="left" vertical="center"/>
    </xf>
    <xf numFmtId="0" fontId="155" fillId="0" borderId="140">
      <alignment horizontal="left" vertical="center"/>
    </xf>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169" fillId="94" borderId="13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90" borderId="141"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20" fillId="90" borderId="139" applyNumberFormat="0" applyFont="0" applyAlignment="0" applyProtection="0"/>
    <xf numFmtId="0" fontId="5" fillId="5" borderId="19" applyNumberFormat="0" applyFont="0" applyAlignment="0" applyProtection="0"/>
    <xf numFmtId="0" fontId="5" fillId="5" borderId="19" applyNumberFormat="0" applyFont="0" applyAlignment="0" applyProtection="0"/>
    <xf numFmtId="0" fontId="68" fillId="90" borderId="141" applyNumberFormat="0" applyFont="0" applyAlignment="0" applyProtection="0"/>
    <xf numFmtId="0" fontId="182" fillId="34" borderId="142" applyNumberFormat="0" applyAlignment="0" applyProtection="0"/>
    <xf numFmtId="0" fontId="182" fillId="92" borderId="142" applyNumberFormat="0" applyAlignment="0" applyProtection="0"/>
    <xf numFmtId="0" fontId="182" fillId="92" borderId="142" applyNumberFormat="0" applyAlignment="0" applyProtection="0"/>
    <xf numFmtId="0" fontId="182" fillId="34" borderId="142" applyNumberFormat="0" applyAlignment="0" applyProtection="0"/>
    <xf numFmtId="0" fontId="182" fillId="92" borderId="142" applyNumberFormat="0" applyAlignment="0" applyProtection="0"/>
    <xf numFmtId="0" fontId="182" fillId="92" borderId="142" applyNumberFormat="0" applyAlignment="0" applyProtection="0"/>
    <xf numFmtId="0" fontId="182" fillId="92" borderId="142" applyNumberFormat="0" applyAlignment="0" applyProtection="0"/>
    <xf numFmtId="0" fontId="182" fillId="92" borderId="142" applyNumberFormat="0" applyAlignment="0" applyProtection="0"/>
    <xf numFmtId="0" fontId="182" fillId="92" borderId="14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5" borderId="143" applyNumberFormat="0" applyProtection="0">
      <alignment horizontal="right" vertical="center" wrapText="1"/>
    </xf>
    <xf numFmtId="4" fontId="55" fillId="105" borderId="143" applyNumberFormat="0" applyProtection="0">
      <alignment horizontal="right" vertical="center" wrapText="1"/>
    </xf>
    <xf numFmtId="4" fontId="16" fillId="0" borderId="142" applyNumberFormat="0" applyProtection="0">
      <alignment vertical="center"/>
    </xf>
    <xf numFmtId="4" fontId="16" fillId="0" borderId="142" applyNumberFormat="0" applyProtection="0">
      <alignment vertical="center"/>
    </xf>
    <xf numFmtId="4" fontId="16" fillId="0" borderId="142" applyNumberFormat="0" applyProtection="0">
      <alignment horizontal="left" vertical="center" indent="1"/>
    </xf>
    <xf numFmtId="4" fontId="16" fillId="19" borderId="142" applyNumberFormat="0" applyProtection="0">
      <alignment horizontal="left" vertical="center" indent="1"/>
    </xf>
    <xf numFmtId="4" fontId="25" fillId="22" borderId="143" applyNumberFormat="0" applyProtection="0">
      <alignment horizontal="left" vertical="center"/>
    </xf>
    <xf numFmtId="0" fontId="20" fillId="0" borderId="142" applyNumberFormat="0" applyProtection="0">
      <alignment horizontal="left" vertical="center" indent="1"/>
    </xf>
    <xf numFmtId="4" fontId="16" fillId="2" borderId="142" applyNumberFormat="0" applyProtection="0">
      <alignment horizontal="right" vertical="center"/>
    </xf>
    <xf numFmtId="4" fontId="16" fillId="107" borderId="142" applyNumberFormat="0" applyProtection="0">
      <alignment horizontal="right" vertical="center"/>
    </xf>
    <xf numFmtId="4" fontId="16" fillId="42" borderId="142" applyNumberFormat="0" applyProtection="0">
      <alignment horizontal="right" vertical="center"/>
    </xf>
    <xf numFmtId="4" fontId="16" fillId="108" borderId="142" applyNumberFormat="0" applyProtection="0">
      <alignment horizontal="right" vertical="center"/>
    </xf>
    <xf numFmtId="4" fontId="16" fillId="109" borderId="142" applyNumberFormat="0" applyProtection="0">
      <alignment horizontal="right" vertical="center"/>
    </xf>
    <xf numFmtId="4" fontId="16" fillId="110" borderId="142" applyNumberFormat="0" applyProtection="0">
      <alignment horizontal="right" vertical="center"/>
    </xf>
    <xf numFmtId="4" fontId="16" fillId="111" borderId="142" applyNumberFormat="0" applyProtection="0">
      <alignment horizontal="right" vertical="center"/>
    </xf>
    <xf numFmtId="4" fontId="16" fillId="112" borderId="142" applyNumberFormat="0" applyProtection="0">
      <alignment horizontal="right" vertical="center"/>
    </xf>
    <xf numFmtId="4" fontId="16" fillId="113" borderId="142" applyNumberFormat="0" applyProtection="0">
      <alignment horizontal="right" vertical="center"/>
    </xf>
    <xf numFmtId="0" fontId="20" fillId="114" borderId="142" applyNumberFormat="0" applyProtection="0">
      <alignment horizontal="left" vertical="center" indent="1"/>
    </xf>
    <xf numFmtId="0" fontId="24" fillId="115"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4" fillId="0" borderId="143" applyNumberFormat="0" applyProtection="0">
      <alignment horizontal="left" vertical="center" indent="2"/>
    </xf>
    <xf numFmtId="0" fontId="20" fillId="49"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4" fillId="115" borderId="143" applyNumberFormat="0" applyProtection="0">
      <alignment horizontal="left" vertical="center" indent="2"/>
    </xf>
    <xf numFmtId="0" fontId="24" fillId="115"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5" fillId="116" borderId="143"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2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117"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7" borderId="143" applyNumberFormat="0" applyProtection="0">
      <alignment horizontal="left" vertical="center" indent="2"/>
    </xf>
    <xf numFmtId="0" fontId="24" fillId="117" borderId="143"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10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3"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3"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14"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4"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4"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43" applyNumberFormat="0">
      <protection locked="0"/>
    </xf>
    <xf numFmtId="0" fontId="20" fillId="84" borderId="143" applyNumberFormat="0">
      <protection locked="0"/>
    </xf>
    <xf numFmtId="0" fontId="20" fillId="84" borderId="143" applyNumberFormat="0">
      <protection locked="0"/>
    </xf>
    <xf numFmtId="0" fontId="20" fillId="84" borderId="143" applyNumberFormat="0">
      <protection locked="0"/>
    </xf>
    <xf numFmtId="4" fontId="16" fillId="40" borderId="142" applyNumberFormat="0" applyProtection="0">
      <alignment vertical="center"/>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16" fillId="40" borderId="142" applyNumberFormat="0" applyProtection="0">
      <alignment horizontal="left" vertical="center" indent="1"/>
    </xf>
    <xf numFmtId="4" fontId="23" fillId="0" borderId="143" applyNumberFormat="0" applyProtection="0">
      <alignment horizontal="right" vertical="center" wrapText="1"/>
    </xf>
    <xf numFmtId="4" fontId="23" fillId="0" borderId="143" applyNumberFormat="0" applyProtection="0">
      <alignment horizontal="right" vertical="center" wrapText="1"/>
    </xf>
    <xf numFmtId="4" fontId="24" fillId="0" borderId="143" applyNumberFormat="0" applyProtection="0">
      <alignment horizontal="right" vertical="center" wrapText="1"/>
    </xf>
    <xf numFmtId="4" fontId="16" fillId="0" borderId="142" applyNumberFormat="0" applyProtection="0">
      <alignment horizontal="right" vertical="center"/>
    </xf>
    <xf numFmtId="4" fontId="16" fillId="0" borderId="142" applyNumberFormat="0" applyProtection="0">
      <alignment horizontal="right" vertical="center"/>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0" fontId="20" fillId="0" borderId="142" applyNumberFormat="0" applyProtection="0">
      <alignment horizontal="left" vertical="center" indent="1"/>
    </xf>
    <xf numFmtId="0" fontId="20" fillId="0" borderId="142" applyNumberFormat="0" applyProtection="0">
      <alignment horizontal="left" vertical="center" indent="1"/>
    </xf>
    <xf numFmtId="0" fontId="25" fillId="43" borderId="143" applyNumberFormat="0" applyProtection="0">
      <alignment horizontal="center" vertical="center" wrapText="1"/>
    </xf>
    <xf numFmtId="0" fontId="20" fillId="0" borderId="142" applyNumberFormat="0" applyProtection="0">
      <alignment horizontal="left" vertical="center" indent="1"/>
    </xf>
    <xf numFmtId="0" fontId="20" fillId="0" borderId="142" applyNumberFormat="0" applyProtection="0">
      <alignment horizontal="left" vertical="center" indent="1"/>
    </xf>
    <xf numFmtId="4" fontId="45" fillId="118" borderId="142" applyNumberFormat="0" applyProtection="0">
      <alignment horizontal="right" vertical="center"/>
    </xf>
    <xf numFmtId="206" fontId="194" fillId="0" borderId="134">
      <alignment horizontal="center"/>
    </xf>
    <xf numFmtId="206" fontId="194" fillId="0" borderId="134">
      <alignment horizontal="center"/>
    </xf>
    <xf numFmtId="206" fontId="194" fillId="0" borderId="134">
      <alignment horizontal="center"/>
    </xf>
    <xf numFmtId="206" fontId="194" fillId="0" borderId="134">
      <alignment horizontal="center"/>
    </xf>
    <xf numFmtId="206" fontId="194" fillId="0" borderId="134">
      <alignment horizontal="center"/>
    </xf>
    <xf numFmtId="206" fontId="194" fillId="0" borderId="134">
      <alignment horizontal="center"/>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204" fontId="20" fillId="0" borderId="145">
      <protection locked="0"/>
    </xf>
    <xf numFmtId="204" fontId="20" fillId="0" borderId="145">
      <protection locked="0"/>
    </xf>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71" applyNumberFormat="0" applyProtection="0">
      <alignment horizontal="left" vertical="top" indent="1"/>
    </xf>
    <xf numFmtId="0" fontId="24" fillId="0" borderId="172" applyNumberFormat="0" applyProtection="0">
      <alignment horizontal="left" vertical="center" indent="2"/>
    </xf>
    <xf numFmtId="4" fontId="30" fillId="18" borderId="174" applyNumberFormat="0" applyProtection="0">
      <alignment horizontal="left" vertical="center" indent="1"/>
    </xf>
    <xf numFmtId="0" fontId="25" fillId="43" borderId="170" applyNumberFormat="0" applyProtection="0">
      <alignment horizontal="center" vertical="center" wrapText="1"/>
    </xf>
    <xf numFmtId="4" fontId="30" fillId="18" borderId="143" applyNumberFormat="0" applyProtection="0">
      <alignment horizontal="right" vertical="center" wrapText="1"/>
    </xf>
    <xf numFmtId="4" fontId="30" fillId="18" borderId="143" applyNumberFormat="0" applyProtection="0">
      <alignment horizontal="left" vertical="center" indent="1"/>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23" fillId="0" borderId="143" applyNumberFormat="0" applyProtection="0">
      <alignment horizontal="right" vertical="center" wrapText="1"/>
    </xf>
    <xf numFmtId="4" fontId="23" fillId="0" borderId="170" applyNumberFormat="0" applyProtection="0">
      <alignment horizontal="left" vertical="center" indent="1"/>
    </xf>
    <xf numFmtId="0" fontId="25" fillId="44" borderId="143" applyNumberFormat="0" applyProtection="0">
      <alignment horizontal="center" vertical="top" wrapText="1"/>
    </xf>
    <xf numFmtId="0" fontId="24" fillId="0" borderId="170" applyNumberFormat="0" applyProtection="0">
      <alignment horizontal="left" vertical="center" indent="2"/>
    </xf>
    <xf numFmtId="0" fontId="20" fillId="3" borderId="171" applyNumberFormat="0" applyProtection="0">
      <alignment horizontal="left" vertical="top" indent="1"/>
    </xf>
    <xf numFmtId="0" fontId="4" fillId="0" borderId="0"/>
    <xf numFmtId="44" fontId="4" fillId="0" borderId="0" applyFont="0" applyFill="0" applyBorder="0" applyAlignment="0" applyProtection="0"/>
    <xf numFmtId="0" fontId="25" fillId="44" borderId="174" applyNumberFormat="0" applyProtection="0">
      <alignment horizontal="center" vertical="top" wrapText="1"/>
    </xf>
    <xf numFmtId="4" fontId="23" fillId="0" borderId="143" applyNumberFormat="0" applyProtection="0">
      <alignment horizontal="left" vertical="center" indent="1"/>
    </xf>
    <xf numFmtId="4" fontId="16" fillId="27" borderId="171" applyNumberFormat="0" applyProtection="0">
      <alignment horizontal="right" vertical="center"/>
    </xf>
    <xf numFmtId="4" fontId="16" fillId="24" borderId="173" applyNumberFormat="0" applyProtection="0">
      <alignment horizontal="right" vertical="center"/>
    </xf>
    <xf numFmtId="0" fontId="4" fillId="0" borderId="0"/>
    <xf numFmtId="0" fontId="4" fillId="0" borderId="0"/>
    <xf numFmtId="4" fontId="30" fillId="18" borderId="143" applyNumberFormat="0" applyProtection="0">
      <alignment horizontal="right" vertical="center" wrapText="1"/>
    </xf>
    <xf numFmtId="4" fontId="31" fillId="19" borderId="158" applyNumberFormat="0" applyProtection="0">
      <alignment vertical="center"/>
    </xf>
    <xf numFmtId="4" fontId="30" fillId="18" borderId="143" applyNumberFormat="0" applyProtection="0">
      <alignment horizontal="left" vertical="center" indent="1"/>
    </xf>
    <xf numFmtId="0" fontId="17" fillId="19" borderId="158" applyNumberFormat="0" applyProtection="0">
      <alignment horizontal="left" vertical="top" indent="1"/>
    </xf>
    <xf numFmtId="4" fontId="25" fillId="22" borderId="143"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16" fillId="36" borderId="158" applyNumberFormat="0" applyProtection="0">
      <alignment horizontal="right" vertical="center"/>
    </xf>
    <xf numFmtId="0" fontId="20" fillId="35" borderId="158" applyNumberFormat="0" applyProtection="0">
      <alignment horizontal="left" vertical="top" indent="1"/>
    </xf>
    <xf numFmtId="0" fontId="24" fillId="0" borderId="143" applyNumberFormat="0" applyProtection="0">
      <alignment horizontal="left" vertical="center" indent="2"/>
    </xf>
    <xf numFmtId="0" fontId="20" fillId="38" borderId="158" applyNumberFormat="0" applyProtection="0">
      <alignment horizontal="left" vertical="top" indent="1"/>
    </xf>
    <xf numFmtId="0" fontId="24" fillId="0" borderId="143" applyNumberFormat="0" applyProtection="0">
      <alignment horizontal="left" vertical="center" indent="2"/>
    </xf>
    <xf numFmtId="0" fontId="20" fillId="39" borderId="158" applyNumberFormat="0" applyProtection="0">
      <alignment horizontal="left" vertical="top" indent="1"/>
    </xf>
    <xf numFmtId="0" fontId="24" fillId="0" borderId="143"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43" applyNumberFormat="0" applyProtection="0">
      <alignment horizontal="right" vertical="center" wrapText="1"/>
    </xf>
    <xf numFmtId="4" fontId="36" fillId="41" borderId="158" applyNumberFormat="0" applyProtection="0">
      <alignment horizontal="right" vertical="center"/>
    </xf>
    <xf numFmtId="0" fontId="25" fillId="43" borderId="143" applyNumberFormat="0" applyProtection="0">
      <alignment horizontal="center" vertical="center" wrapText="1"/>
    </xf>
    <xf numFmtId="0" fontId="25" fillId="44" borderId="143"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43" applyNumberFormat="0">
      <protection locked="0"/>
    </xf>
    <xf numFmtId="4" fontId="23" fillId="0" borderId="143" applyNumberFormat="0" applyProtection="0">
      <alignment horizontal="left" vertical="center" indent="1"/>
    </xf>
    <xf numFmtId="0" fontId="4" fillId="0" borderId="0"/>
    <xf numFmtId="0" fontId="4" fillId="0" borderId="0"/>
    <xf numFmtId="4" fontId="23" fillId="0" borderId="143" applyNumberFormat="0" applyProtection="0">
      <alignment horizontal="left" vertical="center" indent="1"/>
    </xf>
    <xf numFmtId="4" fontId="25" fillId="22" borderId="162" applyNumberFormat="0" applyProtection="0">
      <alignment horizontal="left" vertical="center"/>
    </xf>
    <xf numFmtId="0" fontId="24" fillId="0" borderId="160" applyNumberFormat="0" applyProtection="0">
      <alignment horizontal="left" vertical="center" indent="2"/>
    </xf>
    <xf numFmtId="4" fontId="30" fillId="18" borderId="160"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0" applyNumberFormat="0">
      <protection locked="0"/>
    </xf>
    <xf numFmtId="4" fontId="25" fillId="22" borderId="160" applyNumberFormat="0" applyProtection="0">
      <alignment horizontal="left" vertical="center"/>
    </xf>
    <xf numFmtId="4" fontId="30" fillId="18" borderId="160"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0"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0" applyNumberFormat="0" applyProtection="0">
      <alignment horizontal="center" vertical="top" wrapText="1"/>
    </xf>
    <xf numFmtId="0" fontId="25" fillId="43" borderId="160"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0"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4" fontId="30" fillId="18" borderId="160" applyNumberFormat="0" applyProtection="0">
      <alignment horizontal="left" vertical="center" indent="1"/>
    </xf>
    <xf numFmtId="4" fontId="17" fillId="33" borderId="160" applyNumberFormat="0" applyProtection="0">
      <alignment horizontal="left" vertical="center" indent="1"/>
    </xf>
    <xf numFmtId="0" fontId="4" fillId="0" borderId="0"/>
    <xf numFmtId="0" fontId="4" fillId="0" borderId="0"/>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0" fontId="4" fillId="0" borderId="0"/>
    <xf numFmtId="0" fontId="4" fillId="0" borderId="0"/>
    <xf numFmtId="4" fontId="23" fillId="0" borderId="160" applyNumberFormat="0" applyProtection="0">
      <alignment horizontal="left" vertical="center" indent="1"/>
    </xf>
    <xf numFmtId="0" fontId="4" fillId="0" borderId="0"/>
    <xf numFmtId="44" fontId="4" fillId="0" borderId="0" applyFont="0" applyFill="0" applyBorder="0" applyAlignment="0" applyProtection="0"/>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0" fontId="4" fillId="0" borderId="0"/>
    <xf numFmtId="44" fontId="4" fillId="0" borderId="0" applyFont="0" applyFill="0" applyBorder="0" applyAlignment="0" applyProtection="0"/>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0" fontId="4" fillId="0" borderId="0"/>
    <xf numFmtId="0" fontId="4" fillId="0" borderId="0"/>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59" applyNumberFormat="0" applyProtection="0">
      <alignment vertical="center"/>
    </xf>
    <xf numFmtId="4" fontId="30" fillId="18" borderId="160" applyNumberFormat="0" applyProtection="0">
      <alignment horizontal="left" vertical="center" indent="1"/>
    </xf>
    <xf numFmtId="0" fontId="17" fillId="19" borderId="159" applyNumberFormat="0" applyProtection="0">
      <alignment horizontal="left" vertical="top" indent="1"/>
    </xf>
    <xf numFmtId="4" fontId="25" fillId="22" borderId="160"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59" applyNumberFormat="0" applyProtection="0">
      <alignment horizontal="right" vertical="center"/>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0"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71" applyNumberFormat="0" applyProtection="0">
      <alignment horizontal="left" vertical="top" indent="1"/>
    </xf>
    <xf numFmtId="0" fontId="20" fillId="84" borderId="174" applyNumberFormat="0">
      <protection locked="0"/>
    </xf>
    <xf numFmtId="0" fontId="4" fillId="0" borderId="0"/>
    <xf numFmtId="0" fontId="4" fillId="0" borderId="0"/>
    <xf numFmtId="0" fontId="16" fillId="40" borderId="171" applyNumberFormat="0" applyProtection="0">
      <alignment horizontal="left" vertical="top" indent="1"/>
    </xf>
    <xf numFmtId="4" fontId="36" fillId="40" borderId="171"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0" fontId="20" fillId="84" borderId="160" applyNumberFormat="0">
      <protection locked="0"/>
    </xf>
    <xf numFmtId="0" fontId="4" fillId="0" borderId="0"/>
    <xf numFmtId="0" fontId="4" fillId="0" borderId="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0" applyNumberFormat="0">
      <protection locked="0"/>
    </xf>
    <xf numFmtId="0" fontId="4" fillId="0" borderId="0"/>
    <xf numFmtId="0" fontId="4" fillId="0" borderId="0"/>
    <xf numFmtId="4" fontId="25" fillId="22" borderId="162" applyNumberFormat="0" applyProtection="0">
      <alignment horizontal="left" vertical="center"/>
    </xf>
    <xf numFmtId="0" fontId="24" fillId="0" borderId="162" applyNumberFormat="0" applyProtection="0">
      <alignment horizontal="left" vertical="center" indent="2"/>
    </xf>
    <xf numFmtId="4" fontId="30" fillId="18" borderId="162"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2" applyNumberFormat="0">
      <protection locked="0"/>
    </xf>
    <xf numFmtId="4" fontId="25" fillId="22" borderId="162" applyNumberFormat="0" applyProtection="0">
      <alignment horizontal="left" vertical="center"/>
    </xf>
    <xf numFmtId="4" fontId="30" fillId="18" borderId="162"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2"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2" applyNumberFormat="0" applyProtection="0">
      <alignment horizontal="center" vertical="top" wrapText="1"/>
    </xf>
    <xf numFmtId="0" fontId="25" fillId="43" borderId="162"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2"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4" fontId="30" fillId="18" borderId="162" applyNumberFormat="0" applyProtection="0">
      <alignment horizontal="left" vertical="center" indent="1"/>
    </xf>
    <xf numFmtId="4" fontId="17" fillId="33" borderId="162" applyNumberFormat="0" applyProtection="0">
      <alignment horizontal="left" vertical="center" indent="1"/>
    </xf>
    <xf numFmtId="0" fontId="4" fillId="0" borderId="0"/>
    <xf numFmtId="0" fontId="4" fillId="0" borderId="0"/>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0" fontId="4" fillId="0" borderId="0"/>
    <xf numFmtId="0" fontId="4" fillId="0" borderId="0"/>
    <xf numFmtId="4" fontId="23" fillId="0" borderId="162"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61" applyNumberFormat="0" applyProtection="0">
      <alignment vertical="center"/>
    </xf>
    <xf numFmtId="4" fontId="30" fillId="18" borderId="162" applyNumberFormat="0" applyProtection="0">
      <alignment horizontal="left" vertical="center" indent="1"/>
    </xf>
    <xf numFmtId="0" fontId="17" fillId="19" borderId="161" applyNumberFormat="0" applyProtection="0">
      <alignment horizontal="left" vertical="top" indent="1"/>
    </xf>
    <xf numFmtId="4" fontId="25" fillId="22" borderId="162"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161" applyNumberFormat="0" applyProtection="0">
      <alignment horizontal="right" vertical="center"/>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2"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3" fillId="0" borderId="143" applyNumberFormat="0" applyProtection="0">
      <alignment horizontal="left" vertical="center" indent="1"/>
    </xf>
    <xf numFmtId="4" fontId="23" fillId="0" borderId="143"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7" fillId="34" borderId="97" applyNumberFormat="0" applyFont="0" applyBorder="0" applyAlignment="0" applyProtection="0">
      <protection hidden="1"/>
    </xf>
    <xf numFmtId="0" fontId="132" fillId="34" borderId="165" applyNumberFormat="0" applyAlignment="0" applyProtection="0"/>
    <xf numFmtId="0" fontId="134" fillId="92" borderId="165" applyNumberFormat="0" applyAlignment="0" applyProtection="0"/>
    <xf numFmtId="0" fontId="134" fillId="92" borderId="165" applyNumberFormat="0" applyAlignment="0" applyProtection="0"/>
    <xf numFmtId="0" fontId="132" fillId="34" borderId="165" applyNumberFormat="0" applyAlignment="0" applyProtection="0"/>
    <xf numFmtId="0" fontId="134" fillId="92" borderId="165" applyNumberFormat="0" applyAlignment="0" applyProtection="0"/>
    <xf numFmtId="0" fontId="134" fillId="92" borderId="165" applyNumberFormat="0" applyAlignment="0" applyProtection="0"/>
    <xf numFmtId="0" fontId="134" fillId="92" borderId="165" applyNumberFormat="0" applyAlignment="0" applyProtection="0"/>
    <xf numFmtId="0" fontId="134" fillId="92" borderId="165" applyNumberFormat="0" applyAlignment="0" applyProtection="0"/>
    <xf numFmtId="0" fontId="134" fillId="92" borderId="16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5" fillId="0" borderId="164">
      <alignment horizontal="left" vertical="center"/>
    </xf>
    <xf numFmtId="0" fontId="155" fillId="0" borderId="164">
      <alignment horizontal="left" vertical="center"/>
    </xf>
    <xf numFmtId="0" fontId="155" fillId="0" borderId="164">
      <alignment horizontal="left" vertical="center"/>
    </xf>
    <xf numFmtId="0" fontId="155" fillId="0" borderId="164">
      <alignment horizontal="left" vertical="center"/>
    </xf>
    <xf numFmtId="0" fontId="155" fillId="0" borderId="164">
      <alignment horizontal="left" vertical="center"/>
    </xf>
    <xf numFmtId="0" fontId="155" fillId="0" borderId="164">
      <alignment horizontal="left" vertical="center"/>
    </xf>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169" fillId="94" borderId="1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0" fontId="169" fillId="94" borderId="177" applyNumberFormat="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0" fontId="155" fillId="0" borderId="176">
      <alignment horizontal="left" vertical="center"/>
    </xf>
    <xf numFmtId="0" fontId="155" fillId="0" borderId="176">
      <alignment horizontal="left" vertical="center"/>
    </xf>
    <xf numFmtId="0" fontId="155" fillId="0" borderId="176">
      <alignment horizontal="left" vertical="center"/>
    </xf>
    <xf numFmtId="0" fontId="155" fillId="0" borderId="176">
      <alignment horizontal="left" vertical="center"/>
    </xf>
    <xf numFmtId="0" fontId="155" fillId="0" borderId="176">
      <alignment horizontal="left" vertical="center"/>
    </xf>
    <xf numFmtId="0" fontId="155" fillId="0" borderId="176">
      <alignment horizontal="left" vertical="center"/>
    </xf>
    <xf numFmtId="0" fontId="134" fillId="92" borderId="177" applyNumberFormat="0" applyAlignment="0" applyProtection="0"/>
    <xf numFmtId="0" fontId="134" fillId="92" borderId="177" applyNumberFormat="0" applyAlignment="0" applyProtection="0"/>
    <xf numFmtId="0" fontId="134" fillId="92" borderId="177" applyNumberFormat="0" applyAlignment="0" applyProtection="0"/>
    <xf numFmtId="0" fontId="134" fillId="92" borderId="177" applyNumberFormat="0" applyAlignment="0" applyProtection="0"/>
    <xf numFmtId="0" fontId="134" fillId="92" borderId="177" applyNumberFormat="0" applyAlignment="0" applyProtection="0"/>
    <xf numFmtId="0" fontId="132" fillId="34" borderId="177" applyNumberFormat="0" applyAlignment="0" applyProtection="0"/>
    <xf numFmtId="0" fontId="134" fillId="92" borderId="177" applyNumberFormat="0" applyAlignment="0" applyProtection="0"/>
    <xf numFmtId="0" fontId="134" fillId="92" borderId="177" applyNumberFormat="0" applyAlignment="0" applyProtection="0"/>
    <xf numFmtId="0" fontId="132" fillId="34"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70" applyNumberFormat="0" applyProtection="0">
      <alignment horizontal="left" vertical="center" indent="1"/>
    </xf>
    <xf numFmtId="4" fontId="23" fillId="0" borderId="170" applyNumberFormat="0" applyProtection="0">
      <alignment horizontal="left" vertical="center" indent="1"/>
    </xf>
    <xf numFmtId="4" fontId="23" fillId="0" borderId="174"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4" fontId="16" fillId="36" borderId="173" applyNumberFormat="0" applyProtection="0">
      <alignment horizontal="right" vertical="center"/>
    </xf>
    <xf numFmtId="4" fontId="16" fillId="34" borderId="174" applyNumberFormat="0" applyProtection="0">
      <alignment horizontal="left" vertical="center" indent="1"/>
    </xf>
    <xf numFmtId="4" fontId="17" fillId="33" borderId="174"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4" applyNumberFormat="0" applyProtection="0">
      <alignment horizontal="left" vertical="center"/>
    </xf>
    <xf numFmtId="0" fontId="17" fillId="19" borderId="173" applyNumberFormat="0" applyProtection="0">
      <alignment horizontal="left" vertical="top" indent="1"/>
    </xf>
    <xf numFmtId="4" fontId="30" fillId="18" borderId="174" applyNumberFormat="0" applyProtection="0">
      <alignment horizontal="left" vertical="center" indent="1"/>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7" fillId="33" borderId="174" applyNumberFormat="0" applyProtection="0">
      <alignment horizontal="left" vertical="center" indent="1"/>
    </xf>
    <xf numFmtId="4" fontId="30" fillId="18" borderId="174"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4"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4" applyNumberFormat="0" applyProtection="0">
      <alignment horizontal="center" vertical="center" wrapText="1"/>
    </xf>
    <xf numFmtId="0" fontId="25" fillId="44" borderId="174"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30" fillId="18" borderId="174" applyNumberFormat="0" applyProtection="0">
      <alignment horizontal="left" vertical="center" indent="1"/>
    </xf>
    <xf numFmtId="4" fontId="16" fillId="34"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4" applyNumberFormat="0" applyProtection="0">
      <alignment horizontal="right" vertical="center" wrapText="1"/>
    </xf>
    <xf numFmtId="4" fontId="25" fillId="22" borderId="174" applyNumberFormat="0" applyProtection="0">
      <alignment horizontal="left" vertical="center"/>
    </xf>
    <xf numFmtId="0" fontId="20" fillId="84" borderId="174"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4" applyNumberFormat="0" applyProtection="0">
      <alignment horizontal="right" vertical="center" wrapText="1"/>
    </xf>
    <xf numFmtId="0" fontId="24" fillId="0" borderId="174" applyNumberFormat="0" applyProtection="0">
      <alignment horizontal="left" vertical="center" indent="2"/>
    </xf>
    <xf numFmtId="4" fontId="25" fillId="22" borderId="174" applyNumberFormat="0" applyProtection="0">
      <alignment horizontal="left" vertical="center"/>
    </xf>
    <xf numFmtId="0" fontId="20" fillId="84" borderId="172"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20" fillId="84" borderId="172" applyNumberFormat="0">
      <protection locked="0"/>
    </xf>
    <xf numFmtId="0" fontId="4" fillId="0" borderId="0"/>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4" fillId="0" borderId="0"/>
    <xf numFmtId="4" fontId="23" fillId="0" borderId="172"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4" fillId="0" borderId="0"/>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0" fontId="4" fillId="0" borderId="0"/>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4" fillId="0" borderId="0"/>
    <xf numFmtId="4" fontId="16" fillId="31" borderId="173" applyNumberFormat="0" applyProtection="0">
      <alignment horizontal="right" vertical="center"/>
    </xf>
    <xf numFmtId="0" fontId="4" fillId="0" borderId="0"/>
    <xf numFmtId="4" fontId="16" fillId="32" borderId="173" applyNumberFormat="0" applyProtection="0">
      <alignment horizontal="right" vertical="center"/>
    </xf>
    <xf numFmtId="4" fontId="16" fillId="36" borderId="173" applyNumberFormat="0" applyProtection="0">
      <alignment horizontal="right" vertical="center"/>
    </xf>
    <xf numFmtId="0" fontId="4" fillId="0" borderId="0"/>
    <xf numFmtId="0" fontId="20" fillId="35" borderId="173" applyNumberFormat="0" applyProtection="0">
      <alignment horizontal="left" vertical="top" indent="1"/>
    </xf>
    <xf numFmtId="0" fontId="20" fillId="38"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0" fontId="4" fillId="0" borderId="0"/>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0" fontId="4" fillId="0" borderId="0"/>
    <xf numFmtId="4" fontId="16" fillId="28" borderId="171" applyNumberFormat="0" applyProtection="0">
      <alignment horizontal="right" vertical="center"/>
    </xf>
    <xf numFmtId="0" fontId="4" fillId="0" borderId="0"/>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71" applyNumberFormat="0" applyProtection="0">
      <alignment horizontal="right" vertical="center"/>
    </xf>
    <xf numFmtId="4" fontId="16" fillId="29" borderId="171" applyNumberFormat="0" applyProtection="0">
      <alignment horizontal="right" vertical="center"/>
    </xf>
    <xf numFmtId="0" fontId="4" fillId="0" borderId="0"/>
    <xf numFmtId="0" fontId="4" fillId="0" borderId="0"/>
    <xf numFmtId="0" fontId="4" fillId="0" borderId="0"/>
    <xf numFmtId="4" fontId="16" fillId="30"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71" applyNumberFormat="0" applyProtection="0">
      <alignment horizontal="right" vertical="center"/>
    </xf>
    <xf numFmtId="0" fontId="4" fillId="0" borderId="0"/>
    <xf numFmtId="0" fontId="4" fillId="0" borderId="0"/>
    <xf numFmtId="4" fontId="16" fillId="36" borderId="171" applyNumberFormat="0" applyProtection="0">
      <alignment horizontal="right" vertical="center"/>
    </xf>
    <xf numFmtId="0" fontId="4" fillId="0" borderId="0"/>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4" fontId="16" fillId="36" borderId="171"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2" applyNumberFormat="0" applyProtection="0">
      <alignment horizontal="left" vertical="center"/>
    </xf>
    <xf numFmtId="0" fontId="17" fillId="19" borderId="171" applyNumberFormat="0" applyProtection="0">
      <alignment horizontal="left" vertical="top" indent="1"/>
    </xf>
    <xf numFmtId="4" fontId="30" fillId="18" borderId="172" applyNumberFormat="0" applyProtection="0">
      <alignment horizontal="left" vertical="center" indent="1"/>
    </xf>
    <xf numFmtId="4" fontId="31" fillId="19" borderId="171"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4" fontId="16" fillId="40" borderId="171" applyNumberFormat="0" applyProtection="0">
      <alignment vertical="center"/>
    </xf>
    <xf numFmtId="0" fontId="4" fillId="0" borderId="0"/>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0" fontId="20" fillId="90" borderId="166" applyNumberFormat="0" applyFont="0" applyAlignment="0" applyProtection="0"/>
    <xf numFmtId="4" fontId="31" fillId="19" borderId="171" applyNumberFormat="0" applyProtection="0">
      <alignment vertical="center"/>
    </xf>
    <xf numFmtId="4" fontId="17" fillId="33" borderId="172" applyNumberFormat="0" applyProtection="0">
      <alignment horizontal="left" vertical="center" indent="1"/>
    </xf>
    <xf numFmtId="4" fontId="30" fillId="18" borderId="172"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2"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2" applyNumberFormat="0" applyProtection="0">
      <alignment horizontal="center" vertical="center" wrapText="1"/>
    </xf>
    <xf numFmtId="0" fontId="25" fillId="44" borderId="172"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0" fontId="20" fillId="90" borderId="165" applyNumberFormat="0" applyFont="0" applyAlignment="0" applyProtection="0"/>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16" fillId="34" borderId="172"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2" applyNumberFormat="0" applyProtection="0">
      <alignment horizontal="right" vertical="center" wrapText="1"/>
    </xf>
    <xf numFmtId="4" fontId="25" fillId="22" borderId="172" applyNumberFormat="0" applyProtection="0">
      <alignment horizontal="left" vertical="center"/>
    </xf>
    <xf numFmtId="0" fontId="20" fillId="84" borderId="172"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2" applyNumberFormat="0" applyProtection="0">
      <alignment horizontal="right" vertical="center" wrapText="1"/>
    </xf>
    <xf numFmtId="0" fontId="24" fillId="0" borderId="172" applyNumberFormat="0" applyProtection="0">
      <alignment horizontal="left" vertical="center" indent="2"/>
    </xf>
    <xf numFmtId="4" fontId="25" fillId="22" borderId="174" applyNumberFormat="0" applyProtection="0">
      <alignment horizontal="left" vertical="center"/>
    </xf>
    <xf numFmtId="4" fontId="23" fillId="0" borderId="170" applyNumberFormat="0" applyProtection="0">
      <alignment horizontal="left" vertical="center" indent="1"/>
    </xf>
    <xf numFmtId="0" fontId="20" fillId="90" borderId="165" applyNumberFormat="0" applyFont="0" applyAlignment="0" applyProtection="0"/>
    <xf numFmtId="4" fontId="23" fillId="0" borderId="170" applyNumberFormat="0" applyProtection="0">
      <alignment horizontal="left" vertical="center" indent="1"/>
    </xf>
    <xf numFmtId="0" fontId="20" fillId="84" borderId="170" applyNumberFormat="0">
      <protection locked="0"/>
    </xf>
    <xf numFmtId="0" fontId="20" fillId="90" borderId="165" applyNumberFormat="0" applyFont="0" applyAlignment="0" applyProtection="0"/>
    <xf numFmtId="0" fontId="25" fillId="44" borderId="170" applyNumberFormat="0" applyProtection="0">
      <alignment horizontal="center" vertical="top" wrapText="1"/>
    </xf>
    <xf numFmtId="4" fontId="23" fillId="0" borderId="170" applyNumberFormat="0" applyProtection="0">
      <alignment horizontal="right" vertical="center" wrapText="1"/>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16" fillId="34" borderId="170" applyNumberFormat="0" applyProtection="0">
      <alignment horizontal="left" vertical="center" indent="1"/>
    </xf>
    <xf numFmtId="0" fontId="20" fillId="90" borderId="165" applyNumberFormat="0" applyFont="0" applyAlignment="0" applyProtection="0"/>
    <xf numFmtId="4" fontId="17" fillId="33" borderId="170" applyNumberFormat="0" applyProtection="0">
      <alignment horizontal="left" vertical="center" indent="1"/>
    </xf>
    <xf numFmtId="4" fontId="25" fillId="22" borderId="170" applyNumberFormat="0" applyProtection="0">
      <alignment horizontal="left" vertical="center"/>
    </xf>
    <xf numFmtId="0" fontId="20" fillId="90" borderId="165" applyNumberFormat="0" applyFont="0" applyAlignment="0" applyProtection="0"/>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3" fillId="0" borderId="170" applyNumberFormat="0" applyProtection="0">
      <alignment horizontal="left" vertical="center" indent="1"/>
    </xf>
    <xf numFmtId="0" fontId="68" fillId="90" borderId="166" applyNumberFormat="0" applyFont="0" applyAlignment="0" applyProtection="0"/>
    <xf numFmtId="0" fontId="20" fillId="84" borderId="170" applyNumberFormat="0">
      <protection locked="0"/>
    </xf>
    <xf numFmtId="0" fontId="182" fillId="34" borderId="167" applyNumberFormat="0" applyAlignment="0" applyProtection="0"/>
    <xf numFmtId="0" fontId="182" fillId="92" borderId="167" applyNumberFormat="0" applyAlignment="0" applyProtection="0"/>
    <xf numFmtId="0" fontId="182" fillId="92" borderId="167" applyNumberFormat="0" applyAlignment="0" applyProtection="0"/>
    <xf numFmtId="0" fontId="182" fillId="34" borderId="167" applyNumberFormat="0" applyAlignment="0" applyProtection="0"/>
    <xf numFmtId="0" fontId="182" fillId="92" borderId="167" applyNumberFormat="0" applyAlignment="0" applyProtection="0"/>
    <xf numFmtId="0" fontId="182" fillId="92" borderId="167" applyNumberFormat="0" applyAlignment="0" applyProtection="0"/>
    <xf numFmtId="0" fontId="182" fillId="92" borderId="167" applyNumberFormat="0" applyAlignment="0" applyProtection="0"/>
    <xf numFmtId="0" fontId="182" fillId="92" borderId="167" applyNumberFormat="0" applyAlignment="0" applyProtection="0"/>
    <xf numFmtId="0" fontId="182" fillId="92" borderId="16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6" fillId="0" borderId="97" applyNumberFormat="0" applyFill="0" applyBorder="0" applyAlignment="0" applyProtection="0">
      <protection hidden="1"/>
    </xf>
    <xf numFmtId="4" fontId="16" fillId="0" borderId="167" applyNumberFormat="0" applyProtection="0">
      <alignment vertical="center"/>
    </xf>
    <xf numFmtId="4" fontId="16" fillId="0" borderId="167" applyNumberFormat="0" applyProtection="0">
      <alignment vertical="center"/>
    </xf>
    <xf numFmtId="4" fontId="16" fillId="0" borderId="167" applyNumberFormat="0" applyProtection="0">
      <alignment horizontal="left" vertical="center" indent="1"/>
    </xf>
    <xf numFmtId="4" fontId="16" fillId="19" borderId="167" applyNumberFormat="0" applyProtection="0">
      <alignment horizontal="left" vertical="center" indent="1"/>
    </xf>
    <xf numFmtId="4" fontId="25" fillId="22" borderId="162" applyNumberFormat="0" applyProtection="0">
      <alignment horizontal="left" vertical="center"/>
    </xf>
    <xf numFmtId="0" fontId="20" fillId="0" borderId="167" applyNumberFormat="0" applyProtection="0">
      <alignment horizontal="left" vertical="center" indent="1"/>
    </xf>
    <xf numFmtId="4" fontId="16" fillId="2" borderId="167" applyNumberFormat="0" applyProtection="0">
      <alignment horizontal="right" vertical="center"/>
    </xf>
    <xf numFmtId="4" fontId="16" fillId="107" borderId="167" applyNumberFormat="0" applyProtection="0">
      <alignment horizontal="right" vertical="center"/>
    </xf>
    <xf numFmtId="4" fontId="16" fillId="42" borderId="167" applyNumberFormat="0" applyProtection="0">
      <alignment horizontal="right" vertical="center"/>
    </xf>
    <xf numFmtId="4" fontId="16" fillId="108" borderId="167" applyNumberFormat="0" applyProtection="0">
      <alignment horizontal="right" vertical="center"/>
    </xf>
    <xf numFmtId="4" fontId="16" fillId="109" borderId="167" applyNumberFormat="0" applyProtection="0">
      <alignment horizontal="right" vertical="center"/>
    </xf>
    <xf numFmtId="4" fontId="16" fillId="110" borderId="167" applyNumberFormat="0" applyProtection="0">
      <alignment horizontal="right" vertical="center"/>
    </xf>
    <xf numFmtId="4" fontId="16" fillId="111" borderId="167" applyNumberFormat="0" applyProtection="0">
      <alignment horizontal="right" vertical="center"/>
    </xf>
    <xf numFmtId="4" fontId="16" fillId="112" borderId="167" applyNumberFormat="0" applyProtection="0">
      <alignment horizontal="right" vertical="center"/>
    </xf>
    <xf numFmtId="4" fontId="16" fillId="113" borderId="167" applyNumberFormat="0" applyProtection="0">
      <alignment horizontal="right" vertical="center"/>
    </xf>
    <xf numFmtId="0" fontId="20" fillId="114" borderId="167" applyNumberFormat="0" applyProtection="0">
      <alignment horizontal="left" vertical="center" indent="1"/>
    </xf>
    <xf numFmtId="0" fontId="24" fillId="115"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4" fillId="0" borderId="162" applyNumberFormat="0" applyProtection="0">
      <alignment horizontal="left" vertical="center" indent="2"/>
    </xf>
    <xf numFmtId="0" fontId="20" fillId="49"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4" fillId="115" borderId="162" applyNumberFormat="0" applyProtection="0">
      <alignment horizontal="left" vertical="center" indent="2"/>
    </xf>
    <xf numFmtId="0" fontId="24" fillId="115"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5" fillId="116" borderId="162" applyNumberFormat="0" applyProtection="0">
      <alignment horizontal="left" vertical="center" indent="2"/>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2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117"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7" borderId="162" applyNumberFormat="0" applyProtection="0">
      <alignment horizontal="left" vertical="center" indent="2"/>
    </xf>
    <xf numFmtId="0" fontId="24" fillId="117" borderId="162" applyNumberFormat="0" applyProtection="0">
      <alignment horizontal="left" vertical="center" indent="2"/>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10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3"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3"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14"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4"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4"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84" borderId="162" applyNumberFormat="0">
      <protection locked="0"/>
    </xf>
    <xf numFmtId="0" fontId="20" fillId="84" borderId="162" applyNumberFormat="0">
      <protection locked="0"/>
    </xf>
    <xf numFmtId="0" fontId="20" fillId="84" borderId="162" applyNumberFormat="0">
      <protection locked="0"/>
    </xf>
    <xf numFmtId="0" fontId="20" fillId="84" borderId="162" applyNumberFormat="0">
      <protection locked="0"/>
    </xf>
    <xf numFmtId="4" fontId="16" fillId="40" borderId="167" applyNumberFormat="0" applyProtection="0">
      <alignment vertical="center"/>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16" fillId="40" borderId="167" applyNumberFormat="0" applyProtection="0">
      <alignment horizontal="left" vertical="center" indent="1"/>
    </xf>
    <xf numFmtId="4" fontId="23" fillId="0" borderId="162" applyNumberFormat="0" applyProtection="0">
      <alignment horizontal="right" vertical="center" wrapText="1"/>
    </xf>
    <xf numFmtId="0" fontId="25" fillId="44" borderId="170" applyNumberFormat="0" applyProtection="0">
      <alignment horizontal="center" vertical="top" wrapText="1"/>
    </xf>
    <xf numFmtId="4" fontId="23" fillId="0" borderId="162" applyNumberFormat="0" applyProtection="0">
      <alignment horizontal="right" vertical="center" wrapText="1"/>
    </xf>
    <xf numFmtId="4" fontId="24" fillId="0" borderId="162" applyNumberFormat="0" applyProtection="0">
      <alignment horizontal="right" vertical="center" wrapText="1"/>
    </xf>
    <xf numFmtId="4" fontId="16" fillId="0" borderId="167" applyNumberFormat="0" applyProtection="0">
      <alignment horizontal="right" vertical="center"/>
    </xf>
    <xf numFmtId="4" fontId="16" fillId="0" borderId="167" applyNumberFormat="0" applyProtection="0">
      <alignment horizontal="right" vertical="center"/>
    </xf>
    <xf numFmtId="0" fontId="25" fillId="43" borderId="170" applyNumberFormat="0" applyProtection="0">
      <alignment horizontal="center" vertical="center" wrapTex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0" fontId="20" fillId="0" borderId="167" applyNumberFormat="0" applyProtection="0">
      <alignment horizontal="left" vertical="center" indent="1"/>
    </xf>
    <xf numFmtId="0" fontId="20" fillId="0" borderId="167" applyNumberFormat="0" applyProtection="0">
      <alignment horizontal="left" vertical="center" indent="1"/>
    </xf>
    <xf numFmtId="4" fontId="23" fillId="0" borderId="170" applyNumberFormat="0" applyProtection="0">
      <alignment horizontal="right" vertical="center" wrapText="1"/>
    </xf>
    <xf numFmtId="0" fontId="25" fillId="43" borderId="162" applyNumberFormat="0" applyProtection="0">
      <alignment horizontal="center" vertical="center" wrapText="1"/>
    </xf>
    <xf numFmtId="0" fontId="20" fillId="0" borderId="167" applyNumberFormat="0" applyProtection="0">
      <alignment horizontal="left" vertical="center" indent="1"/>
    </xf>
    <xf numFmtId="0" fontId="20" fillId="0" borderId="167" applyNumberFormat="0" applyProtection="0">
      <alignment horizontal="left" vertical="center" indent="1"/>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45" fillId="118" borderId="167" applyNumberFormat="0" applyProtection="0">
      <alignment horizontal="right" vertical="center"/>
    </xf>
    <xf numFmtId="0" fontId="24" fillId="0" borderId="170" applyNumberFormat="0" applyProtection="0">
      <alignment horizontal="left" vertical="center" indent="2"/>
    </xf>
    <xf numFmtId="4" fontId="16" fillId="34" borderId="170" applyNumberFormat="0" applyProtection="0">
      <alignment horizontal="left" vertical="center" indent="1"/>
    </xf>
    <xf numFmtId="4" fontId="17" fillId="33" borderId="170" applyNumberFormat="0" applyProtection="0">
      <alignment horizontal="left" vertical="center" indent="1"/>
    </xf>
    <xf numFmtId="206" fontId="194" fillId="0" borderId="163">
      <alignment horizontal="center"/>
    </xf>
    <xf numFmtId="206" fontId="194" fillId="0" borderId="163">
      <alignment horizontal="center"/>
    </xf>
    <xf numFmtId="206" fontId="194" fillId="0" borderId="163">
      <alignment horizontal="center"/>
    </xf>
    <xf numFmtId="206" fontId="194" fillId="0" borderId="163">
      <alignment horizontal="center"/>
    </xf>
    <xf numFmtId="206" fontId="194" fillId="0" borderId="163">
      <alignment horizontal="center"/>
    </xf>
    <xf numFmtId="206" fontId="194" fillId="0" borderId="163">
      <alignment horizontal="center"/>
    </xf>
    <xf numFmtId="4" fontId="25" fillId="22" borderId="170" applyNumberFormat="0" applyProtection="0">
      <alignment horizontal="left" vertical="center"/>
    </xf>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73" fillId="0" borderId="168" applyNumberFormat="0" applyFill="0" applyAlignment="0" applyProtection="0"/>
    <xf numFmtId="0" fontId="73" fillId="0" borderId="168" applyNumberFormat="0" applyFill="0" applyAlignment="0" applyProtection="0"/>
    <xf numFmtId="0" fontId="73" fillId="0" borderId="168" applyNumberFormat="0" applyFill="0" applyAlignment="0" applyProtection="0"/>
    <xf numFmtId="204" fontId="20" fillId="0" borderId="169">
      <protection locked="0"/>
    </xf>
    <xf numFmtId="204" fontId="20" fillId="0" borderId="169">
      <protection locked="0"/>
    </xf>
    <xf numFmtId="0" fontId="73" fillId="0" borderId="168" applyNumberFormat="0" applyFill="0" applyAlignment="0" applyProtection="0"/>
    <xf numFmtId="0" fontId="20" fillId="90" borderId="178"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20" fillId="90" borderId="177" applyNumberFormat="0" applyFont="0" applyAlignment="0" applyProtection="0"/>
    <xf numFmtId="0" fontId="68" fillId="90" borderId="178" applyNumberFormat="0" applyFont="0" applyAlignment="0" applyProtection="0"/>
    <xf numFmtId="0" fontId="182" fillId="34" borderId="179" applyNumberFormat="0" applyAlignment="0" applyProtection="0"/>
    <xf numFmtId="0" fontId="182" fillId="92" borderId="179" applyNumberFormat="0" applyAlignment="0" applyProtection="0"/>
    <xf numFmtId="0" fontId="182" fillId="92" borderId="179" applyNumberFormat="0" applyAlignment="0" applyProtection="0"/>
    <xf numFmtId="0" fontId="182" fillId="34" borderId="179" applyNumberFormat="0" applyAlignment="0" applyProtection="0"/>
    <xf numFmtId="0" fontId="182" fillId="92" borderId="179" applyNumberFormat="0" applyAlignment="0" applyProtection="0"/>
    <xf numFmtId="0" fontId="182" fillId="92" borderId="179" applyNumberFormat="0" applyAlignment="0" applyProtection="0"/>
    <xf numFmtId="0" fontId="182" fillId="92" borderId="179" applyNumberFormat="0" applyAlignment="0" applyProtection="0"/>
    <xf numFmtId="0" fontId="182" fillId="92" borderId="179" applyNumberFormat="0" applyAlignment="0" applyProtection="0"/>
    <xf numFmtId="0" fontId="182" fillId="92" borderId="179" applyNumberFormat="0" applyAlignment="0" applyProtection="0"/>
    <xf numFmtId="4" fontId="55" fillId="105" borderId="170" applyNumberFormat="0" applyProtection="0">
      <alignment horizontal="right" vertical="center" wrapText="1"/>
    </xf>
    <xf numFmtId="4" fontId="55" fillId="105" borderId="170" applyNumberFormat="0" applyProtection="0">
      <alignment horizontal="right" vertical="center" wrapText="1"/>
    </xf>
    <xf numFmtId="4" fontId="16" fillId="0" borderId="179" applyNumberFormat="0" applyProtection="0">
      <alignment vertical="center"/>
    </xf>
    <xf numFmtId="4" fontId="16" fillId="0" borderId="179" applyNumberFormat="0" applyProtection="0">
      <alignment vertical="center"/>
    </xf>
    <xf numFmtId="4" fontId="16" fillId="0" borderId="179" applyNumberFormat="0" applyProtection="0">
      <alignment horizontal="left" vertical="center" indent="1"/>
    </xf>
    <xf numFmtId="4" fontId="16" fillId="19" borderId="179" applyNumberFormat="0" applyProtection="0">
      <alignment horizontal="left" vertical="center" indent="1"/>
    </xf>
    <xf numFmtId="4" fontId="25" fillId="22" borderId="174" applyNumberFormat="0" applyProtection="0">
      <alignment horizontal="left" vertical="center"/>
    </xf>
    <xf numFmtId="0" fontId="20" fillId="0" borderId="179" applyNumberFormat="0" applyProtection="0">
      <alignment horizontal="left" vertical="center" indent="1"/>
    </xf>
    <xf numFmtId="4" fontId="16" fillId="2" borderId="179" applyNumberFormat="0" applyProtection="0">
      <alignment horizontal="right" vertical="center"/>
    </xf>
    <xf numFmtId="4" fontId="16" fillId="107" borderId="179" applyNumberFormat="0" applyProtection="0">
      <alignment horizontal="right" vertical="center"/>
    </xf>
    <xf numFmtId="4" fontId="16" fillId="42" borderId="179" applyNumberFormat="0" applyProtection="0">
      <alignment horizontal="right" vertical="center"/>
    </xf>
    <xf numFmtId="4" fontId="16" fillId="108" borderId="179" applyNumberFormat="0" applyProtection="0">
      <alignment horizontal="right" vertical="center"/>
    </xf>
    <xf numFmtId="4" fontId="16" fillId="109" borderId="179" applyNumberFormat="0" applyProtection="0">
      <alignment horizontal="right" vertical="center"/>
    </xf>
    <xf numFmtId="4" fontId="16" fillId="110" borderId="179" applyNumberFormat="0" applyProtection="0">
      <alignment horizontal="right" vertical="center"/>
    </xf>
    <xf numFmtId="4" fontId="16" fillId="111" borderId="179" applyNumberFormat="0" applyProtection="0">
      <alignment horizontal="right" vertical="center"/>
    </xf>
    <xf numFmtId="4" fontId="16" fillId="112" borderId="179" applyNumberFormat="0" applyProtection="0">
      <alignment horizontal="right" vertical="center"/>
    </xf>
    <xf numFmtId="4" fontId="16" fillId="113" borderId="179" applyNumberFormat="0" applyProtection="0">
      <alignment horizontal="right" vertical="center"/>
    </xf>
    <xf numFmtId="0" fontId="20" fillId="114" borderId="179" applyNumberFormat="0" applyProtection="0">
      <alignment horizontal="left" vertical="center" indent="1"/>
    </xf>
    <xf numFmtId="0" fontId="24" fillId="115"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4" fillId="0" borderId="174" applyNumberFormat="0" applyProtection="0">
      <alignment horizontal="left" vertical="center" indent="2"/>
    </xf>
    <xf numFmtId="0" fontId="20" fillId="49"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4" fillId="115" borderId="174" applyNumberFormat="0" applyProtection="0">
      <alignment horizontal="left" vertical="center" indent="2"/>
    </xf>
    <xf numFmtId="0" fontId="24" fillId="115"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5" fillId="116" borderId="174" applyNumberFormat="0" applyProtection="0">
      <alignment horizontal="left" vertical="center" indent="2"/>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2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117"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7" borderId="174" applyNumberFormat="0" applyProtection="0">
      <alignment horizontal="left" vertical="center" indent="2"/>
    </xf>
    <xf numFmtId="0" fontId="24" fillId="117" borderId="174" applyNumberFormat="0" applyProtection="0">
      <alignment horizontal="left" vertical="center" indent="2"/>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10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3"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3"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14"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4"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4"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84" borderId="174" applyNumberFormat="0">
      <protection locked="0"/>
    </xf>
    <xf numFmtId="0" fontId="20" fillId="84" borderId="174" applyNumberFormat="0">
      <protection locked="0"/>
    </xf>
    <xf numFmtId="0" fontId="20" fillId="84" borderId="174" applyNumberFormat="0">
      <protection locked="0"/>
    </xf>
    <xf numFmtId="0" fontId="20" fillId="84" borderId="174" applyNumberFormat="0">
      <protection locked="0"/>
    </xf>
    <xf numFmtId="4" fontId="16" fillId="40" borderId="179" applyNumberFormat="0" applyProtection="0">
      <alignment vertical="center"/>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16" fillId="40" borderId="179" applyNumberFormat="0" applyProtection="0">
      <alignment horizontal="left" vertical="center" indent="1"/>
    </xf>
    <xf numFmtId="4" fontId="23" fillId="0" borderId="174" applyNumberFormat="0" applyProtection="0">
      <alignment horizontal="right" vertical="center" wrapText="1"/>
    </xf>
    <xf numFmtId="4" fontId="23" fillId="0" borderId="174" applyNumberFormat="0" applyProtection="0">
      <alignment horizontal="right" vertical="center" wrapText="1"/>
    </xf>
    <xf numFmtId="4" fontId="24" fillId="0" borderId="174" applyNumberFormat="0" applyProtection="0">
      <alignment horizontal="right" vertical="center" wrapText="1"/>
    </xf>
    <xf numFmtId="4" fontId="16" fillId="0" borderId="179" applyNumberFormat="0" applyProtection="0">
      <alignment horizontal="right" vertical="center"/>
    </xf>
    <xf numFmtId="4" fontId="16" fillId="0" borderId="179"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0" borderId="179" applyNumberFormat="0" applyProtection="0">
      <alignment horizontal="left" vertical="center" indent="1"/>
    </xf>
    <xf numFmtId="0" fontId="20" fillId="0" borderId="179" applyNumberFormat="0" applyProtection="0">
      <alignment horizontal="left" vertical="center" indent="1"/>
    </xf>
    <xf numFmtId="0" fontId="25" fillId="43" borderId="174" applyNumberFormat="0" applyProtection="0">
      <alignment horizontal="center" vertical="center" wrapText="1"/>
    </xf>
    <xf numFmtId="0" fontId="20" fillId="0" borderId="179" applyNumberFormat="0" applyProtection="0">
      <alignment horizontal="left" vertical="center" indent="1"/>
    </xf>
    <xf numFmtId="0" fontId="20" fillId="0" borderId="179" applyNumberFormat="0" applyProtection="0">
      <alignment horizontal="left" vertical="center" indent="1"/>
    </xf>
    <xf numFmtId="4" fontId="45" fillId="118" borderId="179" applyNumberFormat="0" applyProtection="0">
      <alignment horizontal="right" vertical="center"/>
    </xf>
    <xf numFmtId="206" fontId="194" fillId="0" borderId="175">
      <alignment horizontal="center"/>
    </xf>
    <xf numFmtId="206" fontId="194" fillId="0" borderId="175">
      <alignment horizontal="center"/>
    </xf>
    <xf numFmtId="206" fontId="194" fillId="0" borderId="175">
      <alignment horizontal="center"/>
    </xf>
    <xf numFmtId="206" fontId="194" fillId="0" borderId="175">
      <alignment horizontal="center"/>
    </xf>
    <xf numFmtId="206" fontId="194" fillId="0" borderId="175">
      <alignment horizontal="center"/>
    </xf>
    <xf numFmtId="206" fontId="194" fillId="0" borderId="175">
      <alignment horizontal="center"/>
    </xf>
    <xf numFmtId="0" fontId="73" fillId="0" borderId="180" applyNumberFormat="0" applyFill="0" applyAlignment="0" applyProtection="0"/>
    <xf numFmtId="0" fontId="73" fillId="0" borderId="180" applyNumberFormat="0" applyFill="0" applyAlignment="0" applyProtection="0"/>
    <xf numFmtId="0" fontId="73" fillId="0" borderId="180" applyNumberFormat="0" applyFill="0" applyAlignment="0" applyProtection="0"/>
    <xf numFmtId="204" fontId="20" fillId="0" borderId="181">
      <protection locked="0"/>
    </xf>
    <xf numFmtId="204" fontId="20" fillId="0" borderId="181">
      <protection locked="0"/>
    </xf>
    <xf numFmtId="0" fontId="73" fillId="0" borderId="180" applyNumberFormat="0" applyFill="0" applyAlignment="0" applyProtection="0"/>
    <xf numFmtId="4" fontId="31" fillId="19" borderId="214" applyNumberFormat="0" applyProtection="0">
      <alignment vertical="center"/>
    </xf>
    <xf numFmtId="0" fontId="17" fillId="19" borderId="214" applyNumberFormat="0" applyProtection="0">
      <alignment horizontal="left" vertical="top" indent="1"/>
    </xf>
    <xf numFmtId="4" fontId="16" fillId="24" borderId="214" applyNumberFormat="0" applyProtection="0">
      <alignment horizontal="right" vertical="center"/>
    </xf>
    <xf numFmtId="4" fontId="16" fillId="25" borderId="214" applyNumberFormat="0" applyProtection="0">
      <alignment horizontal="right" vertical="center"/>
    </xf>
    <xf numFmtId="4" fontId="16" fillId="26" borderId="214" applyNumberFormat="0" applyProtection="0">
      <alignment horizontal="right" vertical="center"/>
    </xf>
    <xf numFmtId="4" fontId="16" fillId="27" borderId="214" applyNumberFormat="0" applyProtection="0">
      <alignment horizontal="right" vertical="center"/>
    </xf>
    <xf numFmtId="4" fontId="16" fillId="28" borderId="214" applyNumberFormat="0" applyProtection="0">
      <alignment horizontal="right" vertical="center"/>
    </xf>
    <xf numFmtId="4" fontId="16" fillId="29" borderId="214" applyNumberFormat="0" applyProtection="0">
      <alignment horizontal="right" vertical="center"/>
    </xf>
    <xf numFmtId="4" fontId="16" fillId="30" borderId="214" applyNumberFormat="0" applyProtection="0">
      <alignment horizontal="right" vertical="center"/>
    </xf>
    <xf numFmtId="4" fontId="16" fillId="31" borderId="214" applyNumberFormat="0" applyProtection="0">
      <alignment horizontal="right" vertical="center"/>
    </xf>
    <xf numFmtId="4" fontId="16" fillId="32" borderId="214" applyNumberFormat="0" applyProtection="0">
      <alignment horizontal="right" vertical="center"/>
    </xf>
    <xf numFmtId="4" fontId="16" fillId="36" borderId="214" applyNumberFormat="0" applyProtection="0">
      <alignment horizontal="right" vertical="center"/>
    </xf>
    <xf numFmtId="0" fontId="20" fillId="35" borderId="214" applyNumberFormat="0" applyProtection="0">
      <alignment horizontal="left" vertical="top" indent="1"/>
    </xf>
    <xf numFmtId="0" fontId="20" fillId="38" borderId="214" applyNumberFormat="0" applyProtection="0">
      <alignment horizontal="left" vertical="top" indent="1"/>
    </xf>
    <xf numFmtId="0" fontId="20" fillId="39" borderId="214" applyNumberFormat="0" applyProtection="0">
      <alignment horizontal="left" vertical="top" indent="1"/>
    </xf>
    <xf numFmtId="0" fontId="20" fillId="3" borderId="214" applyNumberFormat="0" applyProtection="0">
      <alignment horizontal="left" vertical="top" indent="1"/>
    </xf>
    <xf numFmtId="4" fontId="16" fillId="40" borderId="214" applyNumberFormat="0" applyProtection="0">
      <alignment vertical="center"/>
    </xf>
    <xf numFmtId="4" fontId="36" fillId="40" borderId="214" applyNumberFormat="0" applyProtection="0">
      <alignment vertical="center"/>
    </xf>
    <xf numFmtId="0" fontId="16" fillId="40" borderId="214" applyNumberFormat="0" applyProtection="0">
      <alignment horizontal="left" vertical="top" indent="1"/>
    </xf>
    <xf numFmtId="4" fontId="36" fillId="41" borderId="214" applyNumberFormat="0" applyProtection="0">
      <alignment horizontal="right" vertical="center"/>
    </xf>
    <xf numFmtId="4" fontId="45" fillId="41" borderId="276" applyNumberFormat="0" applyProtection="0">
      <alignment horizontal="right" vertical="center"/>
    </xf>
    <xf numFmtId="0" fontId="25" fillId="43" borderId="227" applyNumberFormat="0" applyProtection="0">
      <alignment horizontal="center" vertical="center" wrapText="1"/>
    </xf>
    <xf numFmtId="4" fontId="36" fillId="41" borderId="276" applyNumberFormat="0" applyProtection="0">
      <alignment horizontal="right" vertical="center"/>
    </xf>
    <xf numFmtId="4" fontId="45" fillId="41" borderId="214" applyNumberFormat="0" applyProtection="0">
      <alignment horizontal="right" vertical="center"/>
    </xf>
    <xf numFmtId="0" fontId="3" fillId="0" borderId="0"/>
    <xf numFmtId="44" fontId="3" fillId="0" borderId="0" applyFont="0" applyFill="0" applyBorder="0" applyAlignment="0" applyProtection="0"/>
    <xf numFmtId="0" fontId="20" fillId="38" borderId="276" applyNumberFormat="0" applyProtection="0">
      <alignment horizontal="left" vertical="top" indent="1"/>
    </xf>
    <xf numFmtId="4" fontId="16" fillId="30" borderId="276" applyNumberFormat="0" applyProtection="0">
      <alignment horizontal="right" vertical="center"/>
    </xf>
    <xf numFmtId="4" fontId="16" fillId="36" borderId="276" applyNumberFormat="0" applyProtection="0">
      <alignment horizontal="right" vertical="center"/>
    </xf>
    <xf numFmtId="0" fontId="3" fillId="0" borderId="0"/>
    <xf numFmtId="0" fontId="3" fillId="0" borderId="0"/>
    <xf numFmtId="4" fontId="31" fillId="19" borderId="215" applyNumberFormat="0" applyProtection="0">
      <alignment vertical="center"/>
    </xf>
    <xf numFmtId="0" fontId="17" fillId="19" borderId="215" applyNumberFormat="0" applyProtection="0">
      <alignment horizontal="left" vertical="top" indent="1"/>
    </xf>
    <xf numFmtId="4" fontId="16" fillId="24" borderId="215" applyNumberFormat="0" applyProtection="0">
      <alignment horizontal="right" vertical="center"/>
    </xf>
    <xf numFmtId="4" fontId="16" fillId="25" borderId="215" applyNumberFormat="0" applyProtection="0">
      <alignment horizontal="right" vertical="center"/>
    </xf>
    <xf numFmtId="4" fontId="16" fillId="26" borderId="215" applyNumberFormat="0" applyProtection="0">
      <alignment horizontal="right" vertical="center"/>
    </xf>
    <xf numFmtId="4" fontId="16" fillId="27" borderId="215" applyNumberFormat="0" applyProtection="0">
      <alignment horizontal="right" vertical="center"/>
    </xf>
    <xf numFmtId="4" fontId="16" fillId="28" borderId="215" applyNumberFormat="0" applyProtection="0">
      <alignment horizontal="right" vertical="center"/>
    </xf>
    <xf numFmtId="4" fontId="16" fillId="29" borderId="215" applyNumberFormat="0" applyProtection="0">
      <alignment horizontal="right" vertical="center"/>
    </xf>
    <xf numFmtId="4" fontId="16" fillId="30" borderId="215" applyNumberFormat="0" applyProtection="0">
      <alignment horizontal="right" vertical="center"/>
    </xf>
    <xf numFmtId="4" fontId="16" fillId="31" borderId="215" applyNumberFormat="0" applyProtection="0">
      <alignment horizontal="right" vertical="center"/>
    </xf>
    <xf numFmtId="4" fontId="16" fillId="32" borderId="215" applyNumberFormat="0" applyProtection="0">
      <alignment horizontal="righ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0" fontId="3" fillId="0" borderId="0"/>
    <xf numFmtId="44" fontId="3" fillId="0" borderId="0" applyFont="0" applyFill="0" applyBorder="0" applyAlignment="0" applyProtection="0"/>
    <xf numFmtId="4" fontId="45" fillId="41" borderId="215" applyNumberFormat="0" applyProtection="0">
      <alignment horizontal="right" vertical="center"/>
    </xf>
    <xf numFmtId="4" fontId="36" fillId="41" borderId="215" applyNumberFormat="0" applyProtection="0">
      <alignment horizontal="right" vertical="center"/>
    </xf>
    <xf numFmtId="0" fontId="16" fillId="40" borderId="215" applyNumberFormat="0" applyProtection="0">
      <alignment horizontal="left" vertical="top" indent="1"/>
    </xf>
    <xf numFmtId="4" fontId="36" fillId="40" borderId="215" applyNumberFormat="0" applyProtection="0">
      <alignment vertical="center"/>
    </xf>
    <xf numFmtId="4" fontId="16" fillId="40" borderId="215" applyNumberFormat="0" applyProtection="0">
      <alignment vertical="center"/>
    </xf>
    <xf numFmtId="0" fontId="20" fillId="3" borderId="215" applyNumberFormat="0" applyProtection="0">
      <alignment horizontal="left" vertical="top" indent="1"/>
    </xf>
    <xf numFmtId="0" fontId="20" fillId="39" borderId="215" applyNumberFormat="0" applyProtection="0">
      <alignment horizontal="left" vertical="top" indent="1"/>
    </xf>
    <xf numFmtId="0" fontId="20" fillId="38" borderId="215" applyNumberFormat="0" applyProtection="0">
      <alignment horizontal="left" vertical="top" indent="1"/>
    </xf>
    <xf numFmtId="0" fontId="20" fillId="35" borderId="215" applyNumberFormat="0" applyProtection="0">
      <alignment horizontal="left" vertical="top" indent="1"/>
    </xf>
    <xf numFmtId="4" fontId="16" fillId="36" borderId="215" applyNumberFormat="0" applyProtection="0">
      <alignment horizontal="right" vertical="center"/>
    </xf>
    <xf numFmtId="4" fontId="16" fillId="32" borderId="215" applyNumberFormat="0" applyProtection="0">
      <alignment horizontal="right" vertical="center"/>
    </xf>
    <xf numFmtId="4" fontId="16" fillId="31" borderId="215" applyNumberFormat="0" applyProtection="0">
      <alignment horizontal="right" vertical="center"/>
    </xf>
    <xf numFmtId="4" fontId="16" fillId="30" borderId="215" applyNumberFormat="0" applyProtection="0">
      <alignment horizontal="right" vertical="center"/>
    </xf>
    <xf numFmtId="4" fontId="16" fillId="29" borderId="215" applyNumberFormat="0" applyProtection="0">
      <alignment horizontal="right" vertical="center"/>
    </xf>
    <xf numFmtId="4" fontId="16" fillId="28" borderId="215" applyNumberFormat="0" applyProtection="0">
      <alignment horizontal="right" vertical="center"/>
    </xf>
    <xf numFmtId="4" fontId="16" fillId="27" borderId="215" applyNumberFormat="0" applyProtection="0">
      <alignment horizontal="right" vertical="center"/>
    </xf>
    <xf numFmtId="4" fontId="16" fillId="26" borderId="215" applyNumberFormat="0" applyProtection="0">
      <alignment horizontal="right" vertical="center"/>
    </xf>
    <xf numFmtId="4" fontId="16" fillId="25" borderId="215" applyNumberFormat="0" applyProtection="0">
      <alignment horizontal="right" vertical="center"/>
    </xf>
    <xf numFmtId="4" fontId="16" fillId="24" borderId="215" applyNumberFormat="0" applyProtection="0">
      <alignment horizontal="right" vertical="center"/>
    </xf>
    <xf numFmtId="0" fontId="17" fillId="19" borderId="215" applyNumberFormat="0" applyProtection="0">
      <alignment horizontal="left" vertical="top" indent="1"/>
    </xf>
    <xf numFmtId="4" fontId="31" fillId="19" borderId="215" applyNumberFormat="0" applyProtection="0">
      <alignment vertical="center"/>
    </xf>
    <xf numFmtId="0" fontId="3" fillId="0" borderId="0"/>
    <xf numFmtId="0" fontId="3" fillId="0" borderId="0"/>
    <xf numFmtId="4" fontId="25" fillId="22" borderId="217" applyNumberFormat="0" applyProtection="0">
      <alignment horizontal="left" vertical="center"/>
    </xf>
    <xf numFmtId="4" fontId="16" fillId="31" borderId="216" applyNumberFormat="0" applyProtection="0">
      <alignment horizontal="right" vertical="center"/>
    </xf>
    <xf numFmtId="0" fontId="20" fillId="39" borderId="216" applyNumberFormat="0" applyProtection="0">
      <alignment horizontal="left" vertical="top" indent="1"/>
    </xf>
    <xf numFmtId="0" fontId="17" fillId="19" borderId="216" applyNumberFormat="0" applyProtection="0">
      <alignment horizontal="left" vertical="top" indent="1"/>
    </xf>
    <xf numFmtId="4" fontId="31" fillId="19" borderId="216" applyNumberFormat="0" applyProtection="0">
      <alignment vertical="center"/>
    </xf>
    <xf numFmtId="0" fontId="3" fillId="0" borderId="0"/>
    <xf numFmtId="44" fontId="3" fillId="0" borderId="0" applyFont="0" applyFill="0" applyBorder="0" applyAlignment="0" applyProtection="0"/>
    <xf numFmtId="4" fontId="30" fillId="18" borderId="217" applyNumberFormat="0" applyProtection="0">
      <alignment horizontal="left" vertical="center" indent="1"/>
    </xf>
    <xf numFmtId="0" fontId="24" fillId="0" borderId="217" applyNumberFormat="0" applyProtection="0">
      <alignment horizontal="left" vertical="center" indent="2"/>
    </xf>
    <xf numFmtId="0" fontId="20" fillId="38" borderId="216" applyNumberFormat="0" applyProtection="0">
      <alignment horizontal="left" vertical="top" indent="1"/>
    </xf>
    <xf numFmtId="0" fontId="24" fillId="0" borderId="217" applyNumberFormat="0" applyProtection="0">
      <alignment horizontal="left" vertical="center" indent="2"/>
    </xf>
    <xf numFmtId="0" fontId="20" fillId="35" borderId="216" applyNumberFormat="0" applyProtection="0">
      <alignment horizontal="left" vertical="top" indent="1"/>
    </xf>
    <xf numFmtId="0" fontId="24" fillId="0" borderId="217" applyNumberFormat="0" applyProtection="0">
      <alignment horizontal="left" vertical="center" indent="2"/>
    </xf>
    <xf numFmtId="4" fontId="16" fillId="36" borderId="216" applyNumberFormat="0" applyProtection="0">
      <alignment horizontal="right" vertical="center"/>
    </xf>
    <xf numFmtId="4" fontId="16" fillId="34" borderId="217" applyNumberFormat="0" applyProtection="0">
      <alignment horizontal="left" vertical="center" indent="1"/>
    </xf>
    <xf numFmtId="4" fontId="17" fillId="33" borderId="217" applyNumberFormat="0" applyProtection="0">
      <alignment horizontal="left" vertical="center" indent="1"/>
    </xf>
    <xf numFmtId="4" fontId="16" fillId="32"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4" fontId="30" fillId="18" borderId="217" applyNumberFormat="0" applyProtection="0">
      <alignment horizontal="right" vertical="center" wrapText="1"/>
    </xf>
    <xf numFmtId="0" fontId="3" fillId="0" borderId="0"/>
    <xf numFmtId="0" fontId="3" fillId="0" borderId="0"/>
    <xf numFmtId="4" fontId="31" fillId="19" borderId="215" applyNumberFormat="0" applyProtection="0">
      <alignment vertical="center"/>
    </xf>
    <xf numFmtId="0" fontId="17" fillId="19" borderId="215" applyNumberFormat="0" applyProtection="0">
      <alignment horizontal="left" vertical="top" indent="1"/>
    </xf>
    <xf numFmtId="4" fontId="16" fillId="24" borderId="215" applyNumberFormat="0" applyProtection="0">
      <alignment horizontal="right" vertical="center"/>
    </xf>
    <xf numFmtId="4" fontId="16" fillId="25" borderId="215" applyNumberFormat="0" applyProtection="0">
      <alignment horizontal="right" vertical="center"/>
    </xf>
    <xf numFmtId="4" fontId="16" fillId="26" borderId="215" applyNumberFormat="0" applyProtection="0">
      <alignment horizontal="right" vertical="center"/>
    </xf>
    <xf numFmtId="4" fontId="16" fillId="27" borderId="215" applyNumberFormat="0" applyProtection="0">
      <alignment horizontal="right" vertical="center"/>
    </xf>
    <xf numFmtId="4" fontId="16" fillId="28" borderId="215" applyNumberFormat="0" applyProtection="0">
      <alignment horizontal="right" vertical="center"/>
    </xf>
    <xf numFmtId="4" fontId="16" fillId="29" borderId="215" applyNumberFormat="0" applyProtection="0">
      <alignment horizontal="right" vertical="center"/>
    </xf>
    <xf numFmtId="4" fontId="16" fillId="30" borderId="215" applyNumberFormat="0" applyProtection="0">
      <alignment horizontal="right" vertical="center"/>
    </xf>
    <xf numFmtId="4" fontId="16" fillId="31" borderId="215" applyNumberFormat="0" applyProtection="0">
      <alignment horizontal="right" vertical="center"/>
    </xf>
    <xf numFmtId="4" fontId="16" fillId="32" borderId="215" applyNumberFormat="0" applyProtection="0">
      <alignment horizontal="righ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0" fontId="3" fillId="0" borderId="0"/>
    <xf numFmtId="44" fontId="3" fillId="0" borderId="0" applyFont="0" applyFill="0" applyBorder="0" applyAlignment="0" applyProtection="0"/>
    <xf numFmtId="4" fontId="45" fillId="41" borderId="215" applyNumberFormat="0" applyProtection="0">
      <alignment horizontal="right" vertical="center"/>
    </xf>
    <xf numFmtId="4" fontId="36" fillId="41" borderId="215" applyNumberFormat="0" applyProtection="0">
      <alignment horizontal="right" vertical="center"/>
    </xf>
    <xf numFmtId="0" fontId="16" fillId="40" borderId="215" applyNumberFormat="0" applyProtection="0">
      <alignment horizontal="left" vertical="top" indent="1"/>
    </xf>
    <xf numFmtId="4" fontId="36" fillId="40" borderId="215" applyNumberFormat="0" applyProtection="0">
      <alignment vertical="center"/>
    </xf>
    <xf numFmtId="4" fontId="16" fillId="40" borderId="215" applyNumberFormat="0" applyProtection="0">
      <alignment vertical="center"/>
    </xf>
    <xf numFmtId="0" fontId="20" fillId="3" borderId="215" applyNumberFormat="0" applyProtection="0">
      <alignment horizontal="left" vertical="top" indent="1"/>
    </xf>
    <xf numFmtId="0" fontId="20" fillId="39" borderId="215" applyNumberFormat="0" applyProtection="0">
      <alignment horizontal="left" vertical="top" indent="1"/>
    </xf>
    <xf numFmtId="0" fontId="20" fillId="38" borderId="215" applyNumberFormat="0" applyProtection="0">
      <alignment horizontal="left" vertical="top" indent="1"/>
    </xf>
    <xf numFmtId="0" fontId="20" fillId="35" borderId="215" applyNumberFormat="0" applyProtection="0">
      <alignment horizontal="left" vertical="top" indent="1"/>
    </xf>
    <xf numFmtId="4" fontId="16" fillId="36" borderId="215" applyNumberFormat="0" applyProtection="0">
      <alignment horizontal="right" vertical="center"/>
    </xf>
    <xf numFmtId="4" fontId="16" fillId="32" borderId="215" applyNumberFormat="0" applyProtection="0">
      <alignment horizontal="right" vertical="center"/>
    </xf>
    <xf numFmtId="4" fontId="16" fillId="31" borderId="215" applyNumberFormat="0" applyProtection="0">
      <alignment horizontal="right" vertical="center"/>
    </xf>
    <xf numFmtId="4" fontId="16" fillId="30" borderId="215" applyNumberFormat="0" applyProtection="0">
      <alignment horizontal="right" vertical="center"/>
    </xf>
    <xf numFmtId="4" fontId="16" fillId="29" borderId="215" applyNumberFormat="0" applyProtection="0">
      <alignment horizontal="right" vertical="center"/>
    </xf>
    <xf numFmtId="4" fontId="16" fillId="28" borderId="215" applyNumberFormat="0" applyProtection="0">
      <alignment horizontal="right" vertical="center"/>
    </xf>
    <xf numFmtId="4" fontId="16" fillId="27" borderId="215" applyNumberFormat="0" applyProtection="0">
      <alignment horizontal="right" vertical="center"/>
    </xf>
    <xf numFmtId="4" fontId="16" fillId="26" borderId="215" applyNumberFormat="0" applyProtection="0">
      <alignment horizontal="right" vertical="center"/>
    </xf>
    <xf numFmtId="4" fontId="16" fillId="25" borderId="215" applyNumberFormat="0" applyProtection="0">
      <alignment horizontal="right" vertical="center"/>
    </xf>
    <xf numFmtId="4" fontId="16" fillId="24" borderId="215" applyNumberFormat="0" applyProtection="0">
      <alignment horizontal="right" vertical="center"/>
    </xf>
    <xf numFmtId="0" fontId="17" fillId="19" borderId="215" applyNumberFormat="0" applyProtection="0">
      <alignment horizontal="left" vertical="top" indent="1"/>
    </xf>
    <xf numFmtId="4" fontId="31" fillId="19" borderId="215"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5" applyNumberFormat="0" applyProtection="0">
      <alignment horizontal="right" vertical="center"/>
    </xf>
    <xf numFmtId="4" fontId="31" fillId="19" borderId="215" applyNumberFormat="0" applyProtection="0">
      <alignmen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4" fontId="16" fillId="30" borderId="215" applyNumberFormat="0" applyProtection="0">
      <alignment horizontal="right" vertical="center"/>
    </xf>
    <xf numFmtId="0" fontId="3" fillId="0" borderId="0"/>
    <xf numFmtId="44" fontId="3" fillId="0" borderId="0" applyFont="0" applyFill="0" applyBorder="0" applyAlignment="0" applyProtection="0"/>
    <xf numFmtId="4" fontId="16" fillId="32" borderId="215" applyNumberFormat="0" applyProtection="0">
      <alignment horizontal="right" vertical="center"/>
    </xf>
    <xf numFmtId="4" fontId="16" fillId="29" borderId="215" applyNumberFormat="0" applyProtection="0">
      <alignment horizontal="right" vertical="center"/>
    </xf>
    <xf numFmtId="4" fontId="16" fillId="25" borderId="215" applyNumberFormat="0" applyProtection="0">
      <alignment horizontal="right" vertical="center"/>
    </xf>
    <xf numFmtId="4" fontId="16" fillId="27" borderId="215" applyNumberFormat="0" applyProtection="0">
      <alignment horizontal="right" vertical="center"/>
    </xf>
    <xf numFmtId="0" fontId="17" fillId="19" borderId="215" applyNumberFormat="0" applyProtection="0">
      <alignment horizontal="left" vertical="top" indent="1"/>
    </xf>
    <xf numFmtId="0" fontId="3" fillId="0" borderId="0"/>
    <xf numFmtId="0" fontId="3" fillId="0" borderId="0"/>
    <xf numFmtId="4" fontId="16" fillId="28" borderId="215" applyNumberFormat="0" applyProtection="0">
      <alignment horizontal="right" vertical="center"/>
    </xf>
    <xf numFmtId="4" fontId="16" fillId="31" borderId="215" applyNumberFormat="0" applyProtection="0">
      <alignment horizontal="right" vertical="center"/>
    </xf>
    <xf numFmtId="4" fontId="16" fillId="26" borderId="215" applyNumberFormat="0" applyProtection="0">
      <alignment horizontal="right" vertical="center"/>
    </xf>
    <xf numFmtId="4" fontId="31" fillId="19" borderId="215" applyNumberFormat="0" applyProtection="0">
      <alignment vertical="center"/>
    </xf>
    <xf numFmtId="0" fontId="17" fillId="19" borderId="215" applyNumberFormat="0" applyProtection="0">
      <alignment horizontal="left" vertical="top" indent="1"/>
    </xf>
    <xf numFmtId="4" fontId="16" fillId="24" borderId="215" applyNumberFormat="0" applyProtection="0">
      <alignment horizontal="right" vertical="center"/>
    </xf>
    <xf numFmtId="4" fontId="16" fillId="25" borderId="215" applyNumberFormat="0" applyProtection="0">
      <alignment horizontal="right" vertical="center"/>
    </xf>
    <xf numFmtId="4" fontId="16" fillId="26" borderId="215" applyNumberFormat="0" applyProtection="0">
      <alignment horizontal="right" vertical="center"/>
    </xf>
    <xf numFmtId="4" fontId="16" fillId="27" borderId="215" applyNumberFormat="0" applyProtection="0">
      <alignment horizontal="right" vertical="center"/>
    </xf>
    <xf numFmtId="4" fontId="16" fillId="28" borderId="215" applyNumberFormat="0" applyProtection="0">
      <alignment horizontal="right" vertical="center"/>
    </xf>
    <xf numFmtId="4" fontId="16" fillId="29" borderId="215" applyNumberFormat="0" applyProtection="0">
      <alignment horizontal="right" vertical="center"/>
    </xf>
    <xf numFmtId="4" fontId="16" fillId="30" borderId="215" applyNumberFormat="0" applyProtection="0">
      <alignment horizontal="right" vertical="center"/>
    </xf>
    <xf numFmtId="4" fontId="16" fillId="31" borderId="215" applyNumberFormat="0" applyProtection="0">
      <alignment horizontal="right" vertical="center"/>
    </xf>
    <xf numFmtId="4" fontId="16" fillId="32" borderId="215" applyNumberFormat="0" applyProtection="0">
      <alignment horizontal="righ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4" fontId="45" fillId="41" borderId="215" applyNumberFormat="0" applyProtection="0">
      <alignment horizontal="right" vertical="center"/>
    </xf>
    <xf numFmtId="4" fontId="36" fillId="41" borderId="215" applyNumberFormat="0" applyProtection="0">
      <alignment horizontal="right" vertical="center"/>
    </xf>
    <xf numFmtId="0" fontId="16" fillId="40" borderId="215" applyNumberFormat="0" applyProtection="0">
      <alignment horizontal="left" vertical="top" indent="1"/>
    </xf>
    <xf numFmtId="4" fontId="36" fillId="40" borderId="215" applyNumberFormat="0" applyProtection="0">
      <alignment vertical="center"/>
    </xf>
    <xf numFmtId="4" fontId="16" fillId="40" borderId="215" applyNumberFormat="0" applyProtection="0">
      <alignment vertical="center"/>
    </xf>
    <xf numFmtId="0" fontId="20" fillId="3" borderId="215" applyNumberFormat="0" applyProtection="0">
      <alignment horizontal="left" vertical="top" indent="1"/>
    </xf>
    <xf numFmtId="0" fontId="20" fillId="39" borderId="215" applyNumberFormat="0" applyProtection="0">
      <alignment horizontal="left" vertical="top" indent="1"/>
    </xf>
    <xf numFmtId="0" fontId="20" fillId="38" borderId="215" applyNumberFormat="0" applyProtection="0">
      <alignment horizontal="left" vertical="top" indent="1"/>
    </xf>
    <xf numFmtId="0" fontId="20" fillId="35" borderId="215" applyNumberFormat="0" applyProtection="0">
      <alignment horizontal="left" vertical="top" indent="1"/>
    </xf>
    <xf numFmtId="4" fontId="16" fillId="36" borderId="215" applyNumberFormat="0" applyProtection="0">
      <alignment horizontal="right" vertical="center"/>
    </xf>
    <xf numFmtId="4" fontId="16" fillId="32" borderId="215" applyNumberFormat="0" applyProtection="0">
      <alignment horizontal="right" vertical="center"/>
    </xf>
    <xf numFmtId="4" fontId="16" fillId="31" borderId="215" applyNumberFormat="0" applyProtection="0">
      <alignment horizontal="right" vertical="center"/>
    </xf>
    <xf numFmtId="4" fontId="16" fillId="30" borderId="215" applyNumberFormat="0" applyProtection="0">
      <alignment horizontal="right" vertical="center"/>
    </xf>
    <xf numFmtId="4" fontId="16" fillId="29" borderId="215" applyNumberFormat="0" applyProtection="0">
      <alignment horizontal="right" vertical="center"/>
    </xf>
    <xf numFmtId="4" fontId="16" fillId="28" borderId="215" applyNumberFormat="0" applyProtection="0">
      <alignment horizontal="right" vertical="center"/>
    </xf>
    <xf numFmtId="4" fontId="16" fillId="27" borderId="215" applyNumberFormat="0" applyProtection="0">
      <alignment horizontal="right" vertical="center"/>
    </xf>
    <xf numFmtId="4" fontId="16" fillId="26" borderId="215" applyNumberFormat="0" applyProtection="0">
      <alignment horizontal="right" vertical="center"/>
    </xf>
    <xf numFmtId="4" fontId="16" fillId="25" borderId="215" applyNumberFormat="0" applyProtection="0">
      <alignment horizontal="right" vertical="center"/>
    </xf>
    <xf numFmtId="4" fontId="16" fillId="24" borderId="215" applyNumberFormat="0" applyProtection="0">
      <alignment horizontal="right" vertical="center"/>
    </xf>
    <xf numFmtId="0" fontId="17" fillId="19" borderId="215" applyNumberFormat="0" applyProtection="0">
      <alignment horizontal="left" vertical="top" indent="1"/>
    </xf>
    <xf numFmtId="4" fontId="31" fillId="19" borderId="215" applyNumberFormat="0" applyProtection="0">
      <alignment vertical="center"/>
    </xf>
    <xf numFmtId="4" fontId="16" fillId="24" borderId="215" applyNumberFormat="0" applyProtection="0">
      <alignment horizontal="right" vertical="center"/>
    </xf>
    <xf numFmtId="4" fontId="31" fillId="19" borderId="215" applyNumberFormat="0" applyProtection="0">
      <alignment vertical="center"/>
    </xf>
    <xf numFmtId="4" fontId="16" fillId="36" borderId="215" applyNumberFormat="0" applyProtection="0">
      <alignment horizontal="right" vertical="center"/>
    </xf>
    <xf numFmtId="0" fontId="20" fillId="35" borderId="215" applyNumberFormat="0" applyProtection="0">
      <alignment horizontal="left" vertical="top" indent="1"/>
    </xf>
    <xf numFmtId="0" fontId="20" fillId="38" borderId="215" applyNumberFormat="0" applyProtection="0">
      <alignment horizontal="left" vertical="top" indent="1"/>
    </xf>
    <xf numFmtId="0" fontId="20" fillId="39" borderId="215" applyNumberFormat="0" applyProtection="0">
      <alignment horizontal="left" vertical="top" indent="1"/>
    </xf>
    <xf numFmtId="0" fontId="20" fillId="3" borderId="215" applyNumberFormat="0" applyProtection="0">
      <alignment horizontal="left" vertical="top" indent="1"/>
    </xf>
    <xf numFmtId="4" fontId="16" fillId="40" borderId="215" applyNumberFormat="0" applyProtection="0">
      <alignment vertical="center"/>
    </xf>
    <xf numFmtId="4" fontId="36" fillId="40" borderId="215" applyNumberFormat="0" applyProtection="0">
      <alignment vertical="center"/>
    </xf>
    <xf numFmtId="0" fontId="16" fillId="40" borderId="215" applyNumberFormat="0" applyProtection="0">
      <alignment horizontal="left" vertical="top" indent="1"/>
    </xf>
    <xf numFmtId="4" fontId="36" fillId="41" borderId="215" applyNumberFormat="0" applyProtection="0">
      <alignment horizontal="right" vertical="center"/>
    </xf>
    <xf numFmtId="4" fontId="45" fillId="41" borderId="215" applyNumberFormat="0" applyProtection="0">
      <alignment horizontal="right" vertical="center"/>
    </xf>
    <xf numFmtId="4" fontId="16" fillId="30" borderId="215" applyNumberFormat="0" applyProtection="0">
      <alignment horizontal="right" vertical="center"/>
    </xf>
    <xf numFmtId="4" fontId="16" fillId="32" borderId="215" applyNumberFormat="0" applyProtection="0">
      <alignment horizontal="right" vertical="center"/>
    </xf>
    <xf numFmtId="4" fontId="16" fillId="29" borderId="215" applyNumberFormat="0" applyProtection="0">
      <alignment horizontal="right" vertical="center"/>
    </xf>
    <xf numFmtId="4" fontId="16" fillId="25" borderId="215" applyNumberFormat="0" applyProtection="0">
      <alignment horizontal="right" vertical="center"/>
    </xf>
    <xf numFmtId="4" fontId="16" fillId="27" borderId="215" applyNumberFormat="0" applyProtection="0">
      <alignment horizontal="right" vertical="center"/>
    </xf>
    <xf numFmtId="0" fontId="17" fillId="19" borderId="215" applyNumberFormat="0" applyProtection="0">
      <alignment horizontal="left" vertical="top" indent="1"/>
    </xf>
    <xf numFmtId="4" fontId="16" fillId="28" borderId="215" applyNumberFormat="0" applyProtection="0">
      <alignment horizontal="right" vertical="center"/>
    </xf>
    <xf numFmtId="4" fontId="16" fillId="31" borderId="215" applyNumberFormat="0" applyProtection="0">
      <alignment horizontal="right" vertical="center"/>
    </xf>
    <xf numFmtId="4" fontId="16" fillId="26" borderId="215" applyNumberFormat="0" applyProtection="0">
      <alignment horizontal="right" vertical="center"/>
    </xf>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0" fontId="24" fillId="0" borderId="217" applyNumberFormat="0" applyProtection="0">
      <alignment horizontal="left" vertical="center" indent="2"/>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217" applyNumberFormat="0" applyProtection="0">
      <alignment horizontal="right" vertical="center" wrapText="1"/>
    </xf>
    <xf numFmtId="4" fontId="36" fillId="41" borderId="216" applyNumberFormat="0" applyProtection="0">
      <alignment horizontal="right" vertical="center"/>
    </xf>
    <xf numFmtId="0" fontId="25" fillId="43" borderId="217" applyNumberFormat="0" applyProtection="0">
      <alignment horizontal="center" vertical="center" wrapText="1"/>
    </xf>
    <xf numFmtId="0" fontId="25" fillId="44" borderId="217" applyNumberFormat="0" applyProtection="0">
      <alignment horizontal="center" vertical="top" wrapText="1"/>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0" fontId="20" fillId="84" borderId="217" applyNumberFormat="0">
      <protection locked="0"/>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162" applyNumberFormat="0" applyProtection="0">
      <alignment horizontal="right" vertical="center" wrapText="1"/>
    </xf>
    <xf numFmtId="4" fontId="31" fillId="19" borderId="216" applyNumberFormat="0" applyProtection="0">
      <alignment vertical="center"/>
    </xf>
    <xf numFmtId="4" fontId="30" fillId="18" borderId="162" applyNumberFormat="0" applyProtection="0">
      <alignment horizontal="left" vertical="center" indent="1"/>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162" applyNumberFormat="0" applyProtection="0">
      <alignment horizontal="right" vertical="center" wrapText="1"/>
    </xf>
    <xf numFmtId="4" fontId="36" fillId="41" borderId="216"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62" applyNumberFormat="0" applyProtection="0">
      <alignment horizontal="right" vertical="center" wrapText="1"/>
    </xf>
    <xf numFmtId="4" fontId="31" fillId="19" borderId="216" applyNumberFormat="0" applyProtection="0">
      <alignment vertical="center"/>
    </xf>
    <xf numFmtId="4" fontId="30" fillId="18" borderId="162" applyNumberFormat="0" applyProtection="0">
      <alignment horizontal="left" vertical="center" indent="1"/>
    </xf>
    <xf numFmtId="0" fontId="17" fillId="19" borderId="216" applyNumberFormat="0" applyProtection="0">
      <alignment horizontal="left" vertical="top" indent="1"/>
    </xf>
    <xf numFmtId="4" fontId="25" fillId="22" borderId="162" applyNumberFormat="0" applyProtection="0">
      <alignment horizontal="left" vertical="center"/>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6" applyNumberFormat="0" applyProtection="0">
      <alignment horizontal="right" vertical="center"/>
    </xf>
    <xf numFmtId="0" fontId="24" fillId="0" borderId="162" applyNumberFormat="0" applyProtection="0">
      <alignment horizontal="left" vertical="center" indent="2"/>
    </xf>
    <xf numFmtId="0" fontId="20" fillId="35" borderId="216" applyNumberFormat="0" applyProtection="0">
      <alignment horizontal="left" vertical="top" indent="1"/>
    </xf>
    <xf numFmtId="0" fontId="24" fillId="0" borderId="162" applyNumberFormat="0" applyProtection="0">
      <alignment horizontal="left" vertical="center" indent="2"/>
    </xf>
    <xf numFmtId="0" fontId="20" fillId="38" borderId="216" applyNumberFormat="0" applyProtection="0">
      <alignment horizontal="left" vertical="top" indent="1"/>
    </xf>
    <xf numFmtId="0" fontId="24" fillId="0" borderId="162" applyNumberFormat="0" applyProtection="0">
      <alignment horizontal="left" vertical="center" indent="2"/>
    </xf>
    <xf numFmtId="0" fontId="20" fillId="39" borderId="216" applyNumberFormat="0" applyProtection="0">
      <alignment horizontal="left" vertical="top" indent="1"/>
    </xf>
    <xf numFmtId="0" fontId="24" fillId="0" borderId="162" applyNumberFormat="0" applyProtection="0">
      <alignment horizontal="left" vertical="center" indent="2"/>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162" applyNumberFormat="0" applyProtection="0">
      <alignment horizontal="right" vertical="center" wrapText="1"/>
    </xf>
    <xf numFmtId="4" fontId="36" fillId="41" borderId="216"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0" fontId="20" fillId="84" borderId="162" applyNumberFormat="0">
      <protection locked="0"/>
    </xf>
    <xf numFmtId="0" fontId="3" fillId="0" borderId="0"/>
    <xf numFmtId="0" fontId="3" fillId="0" borderId="0"/>
    <xf numFmtId="4" fontId="25" fillId="22" borderId="217" applyNumberFormat="0" applyProtection="0">
      <alignment horizontal="left" vertical="center"/>
    </xf>
    <xf numFmtId="0" fontId="24" fillId="0" borderId="217" applyNumberFormat="0" applyProtection="0">
      <alignment horizontal="left" vertical="center" indent="2"/>
    </xf>
    <xf numFmtId="4" fontId="30" fillId="18" borderId="217" applyNumberFormat="0" applyProtection="0">
      <alignment horizontal="right" vertical="center" wrapText="1"/>
    </xf>
    <xf numFmtId="4" fontId="16" fillId="31" borderId="216" applyNumberFormat="0" applyProtection="0">
      <alignment horizontal="right" vertical="center"/>
    </xf>
    <xf numFmtId="0" fontId="20" fillId="39" borderId="216" applyNumberFormat="0" applyProtection="0">
      <alignment horizontal="left" vertical="top" indent="1"/>
    </xf>
    <xf numFmtId="0" fontId="20" fillId="84" borderId="217" applyNumberFormat="0">
      <protection locked="0"/>
    </xf>
    <xf numFmtId="4" fontId="25" fillId="22" borderId="217" applyNumberFormat="0" applyProtection="0">
      <alignment horizontal="left" vertical="center"/>
    </xf>
    <xf numFmtId="4" fontId="30" fillId="18" borderId="217" applyNumberFormat="0" applyProtection="0">
      <alignment horizontal="right" vertical="center" wrapText="1"/>
    </xf>
    <xf numFmtId="0" fontId="17" fillId="19" borderId="216" applyNumberFormat="0" applyProtection="0">
      <alignment horizontal="left" vertical="top" indent="1"/>
    </xf>
    <xf numFmtId="4" fontId="31" fillId="19" borderId="216" applyNumberFormat="0" applyProtection="0">
      <alignment vertical="center"/>
    </xf>
    <xf numFmtId="0" fontId="3" fillId="0" borderId="0"/>
    <xf numFmtId="44" fontId="3" fillId="0" borderId="0" applyFont="0" applyFill="0" applyBorder="0" applyAlignment="0" applyProtection="0"/>
    <xf numFmtId="4" fontId="16" fillId="34" borderId="217" applyNumberFormat="0" applyProtection="0">
      <alignment horizontal="left" vertical="center" indent="1"/>
    </xf>
    <xf numFmtId="4" fontId="30" fillId="18" borderId="217" applyNumberFormat="0" applyProtection="0">
      <alignment horizontal="left" vertical="center" indent="1"/>
    </xf>
    <xf numFmtId="0" fontId="24" fillId="0" borderId="217" applyNumberFormat="0" applyProtection="0">
      <alignment horizontal="left" vertical="center" indent="2"/>
    </xf>
    <xf numFmtId="0" fontId="20" fillId="38" borderId="216" applyNumberFormat="0" applyProtection="0">
      <alignment horizontal="left" vertical="top" indent="1"/>
    </xf>
    <xf numFmtId="0" fontId="24" fillId="0" borderId="217" applyNumberFormat="0" applyProtection="0">
      <alignment horizontal="left" vertical="center" indent="2"/>
    </xf>
    <xf numFmtId="0" fontId="20" fillId="35" borderId="216" applyNumberFormat="0" applyProtection="0">
      <alignment horizontal="left" vertical="top" indent="1"/>
    </xf>
    <xf numFmtId="0" fontId="24" fillId="0" borderId="217" applyNumberFormat="0" applyProtection="0">
      <alignment horizontal="left" vertical="center" indent="2"/>
    </xf>
    <xf numFmtId="4" fontId="16" fillId="36" borderId="216" applyNumberFormat="0" applyProtection="0">
      <alignment horizontal="right" vertical="center"/>
    </xf>
    <xf numFmtId="4" fontId="16" fillId="34" borderId="217" applyNumberFormat="0" applyProtection="0">
      <alignment horizontal="left" vertical="center" indent="1"/>
    </xf>
    <xf numFmtId="4" fontId="17" fillId="33" borderId="217" applyNumberFormat="0" applyProtection="0">
      <alignment horizontal="left" vertical="center" indent="1"/>
    </xf>
    <xf numFmtId="4" fontId="16" fillId="32" borderId="216" applyNumberFormat="0" applyProtection="0">
      <alignment horizontal="right" vertical="center"/>
    </xf>
    <xf numFmtId="0" fontId="25" fillId="44" borderId="217" applyNumberFormat="0" applyProtection="0">
      <alignment horizontal="center" vertical="top" wrapText="1"/>
    </xf>
    <xf numFmtId="0" fontId="25" fillId="43" borderId="217" applyNumberFormat="0" applyProtection="0">
      <alignment horizontal="center" vertical="center" wrapText="1"/>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23" fillId="0" borderId="217" applyNumberFormat="0" applyProtection="0">
      <alignment horizontal="right" vertical="center" wrapText="1"/>
    </xf>
    <xf numFmtId="4" fontId="16" fillId="24" borderId="216" applyNumberFormat="0" applyProtection="0">
      <alignment horizontal="right" vertical="center"/>
    </xf>
    <xf numFmtId="4" fontId="30" fillId="18" borderId="217" applyNumberFormat="0" applyProtection="0">
      <alignment horizontal="right" vertical="center" wrapTex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4" fontId="30" fillId="18" borderId="217" applyNumberFormat="0" applyProtection="0">
      <alignment horizontal="left" vertical="center" indent="1"/>
    </xf>
    <xf numFmtId="4" fontId="17" fillId="33" borderId="217" applyNumberFormat="0" applyProtection="0">
      <alignment horizontal="left" vertical="center" indent="1"/>
    </xf>
    <xf numFmtId="0" fontId="3" fillId="0" borderId="0"/>
    <xf numFmtId="0" fontId="3" fillId="0" borderId="0"/>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4" fontId="23" fillId="0" borderId="217" applyNumberFormat="0" applyProtection="0">
      <alignment horizontal="left" vertical="center" indent="1"/>
    </xf>
    <xf numFmtId="0" fontId="3" fillId="0" borderId="0"/>
    <xf numFmtId="0" fontId="3" fillId="0" borderId="0"/>
    <xf numFmtId="4" fontId="23" fillId="0" borderId="217"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6" applyNumberFormat="0" applyProtection="0">
      <alignment vertical="center"/>
    </xf>
    <xf numFmtId="4" fontId="30" fillId="18" borderId="217" applyNumberFormat="0" applyProtection="0">
      <alignment horizontal="left" vertical="center" indent="1"/>
    </xf>
    <xf numFmtId="0" fontId="17" fillId="19" borderId="216" applyNumberFormat="0" applyProtection="0">
      <alignment horizontal="left" vertical="top" indent="1"/>
    </xf>
    <xf numFmtId="4" fontId="25" fillId="22" borderId="217" applyNumberFormat="0" applyProtection="0">
      <alignment horizontal="left" vertical="center"/>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7" fillId="33" borderId="217" applyNumberFormat="0" applyProtection="0">
      <alignment horizontal="left" vertical="center" indent="1"/>
    </xf>
    <xf numFmtId="4" fontId="16" fillId="34" borderId="217" applyNumberFormat="0" applyProtection="0">
      <alignment horizontal="left" vertical="center" indent="1"/>
    </xf>
    <xf numFmtId="4" fontId="16" fillId="36" borderId="216" applyNumberFormat="0" applyProtection="0">
      <alignment horizontal="right" vertical="center"/>
    </xf>
    <xf numFmtId="0" fontId="24" fillId="0" borderId="217" applyNumberFormat="0" applyProtection="0">
      <alignment horizontal="left" vertical="center" indent="2"/>
    </xf>
    <xf numFmtId="0" fontId="20" fillId="35" borderId="216" applyNumberFormat="0" applyProtection="0">
      <alignment horizontal="left" vertical="top" indent="1"/>
    </xf>
    <xf numFmtId="0" fontId="24" fillId="0" borderId="217" applyNumberFormat="0" applyProtection="0">
      <alignment horizontal="left" vertical="center" indent="2"/>
    </xf>
    <xf numFmtId="0" fontId="20" fillId="38" borderId="216" applyNumberFormat="0" applyProtection="0">
      <alignment horizontal="left" vertical="top" indent="1"/>
    </xf>
    <xf numFmtId="0" fontId="24" fillId="0" borderId="217" applyNumberFormat="0" applyProtection="0">
      <alignment horizontal="left" vertical="center" indent="2"/>
    </xf>
    <xf numFmtId="0" fontId="20" fillId="39" borderId="216" applyNumberFormat="0" applyProtection="0">
      <alignment horizontal="left" vertical="top" indent="1"/>
    </xf>
    <xf numFmtId="0" fontId="24" fillId="0" borderId="217" applyNumberFormat="0" applyProtection="0">
      <alignment horizontal="left" vertical="center" indent="2"/>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217" applyNumberFormat="0" applyProtection="0">
      <alignment horizontal="right" vertical="center" wrapText="1"/>
    </xf>
    <xf numFmtId="4" fontId="36" fillId="41" borderId="216" applyNumberFormat="0" applyProtection="0">
      <alignment horizontal="right" vertical="center"/>
    </xf>
    <xf numFmtId="0" fontId="25" fillId="43" borderId="217" applyNumberFormat="0" applyProtection="0">
      <alignment horizontal="center" vertical="center" wrapText="1"/>
    </xf>
    <xf numFmtId="0" fontId="25" fillId="44" borderId="217" applyNumberFormat="0" applyProtection="0">
      <alignment horizontal="center" vertical="top" wrapText="1"/>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0" fontId="20" fillId="84" borderId="217" applyNumberFormat="0">
      <protection locked="0"/>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0" fontId="24" fillId="0" borderId="217" applyNumberFormat="0" applyProtection="0">
      <alignment horizontal="left" vertical="center" indent="2"/>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23" fillId="0" borderId="217" applyNumberFormat="0" applyProtection="0">
      <alignment horizontal="right" vertical="center" wrapText="1"/>
    </xf>
    <xf numFmtId="4" fontId="36" fillId="41" borderId="216" applyNumberFormat="0" applyProtection="0">
      <alignment horizontal="right" vertical="center"/>
    </xf>
    <xf numFmtId="0" fontId="25" fillId="43" borderId="217" applyNumberFormat="0" applyProtection="0">
      <alignment horizontal="center" vertical="center" wrapText="1"/>
    </xf>
    <xf numFmtId="0" fontId="25" fillId="44" borderId="217" applyNumberFormat="0" applyProtection="0">
      <alignment horizontal="center" vertical="top" wrapText="1"/>
    </xf>
    <xf numFmtId="4" fontId="45" fillId="41" borderId="216" applyNumberFormat="0" applyProtection="0">
      <alignment horizontal="right" vertical="center"/>
    </xf>
    <xf numFmtId="4" fontId="45" fillId="41" borderId="216" applyNumberFormat="0" applyProtection="0">
      <alignment horizontal="right" vertical="center"/>
    </xf>
    <xf numFmtId="4" fontId="36" fillId="41" borderId="216" applyNumberFormat="0" applyProtection="0">
      <alignment horizontal="right" vertical="center"/>
    </xf>
    <xf numFmtId="0" fontId="16" fillId="40" borderId="216" applyNumberFormat="0" applyProtection="0">
      <alignment horizontal="left" vertical="top" indent="1"/>
    </xf>
    <xf numFmtId="4" fontId="36" fillId="40" borderId="216" applyNumberFormat="0" applyProtection="0">
      <alignment vertical="center"/>
    </xf>
    <xf numFmtId="4" fontId="16" fillId="40" borderId="216" applyNumberFormat="0" applyProtection="0">
      <alignment vertical="center"/>
    </xf>
    <xf numFmtId="0" fontId="20" fillId="3" borderId="216" applyNumberFormat="0" applyProtection="0">
      <alignment horizontal="left" vertical="top" indent="1"/>
    </xf>
    <xf numFmtId="0" fontId="20" fillId="39" borderId="216" applyNumberFormat="0" applyProtection="0">
      <alignment horizontal="left" vertical="top" indent="1"/>
    </xf>
    <xf numFmtId="0" fontId="20" fillId="38" borderId="216" applyNumberFormat="0" applyProtection="0">
      <alignment horizontal="left" vertical="top" indent="1"/>
    </xf>
    <xf numFmtId="0" fontId="20" fillId="35" borderId="216" applyNumberFormat="0" applyProtection="0">
      <alignment horizontal="left" vertical="top" indent="1"/>
    </xf>
    <xf numFmtId="4" fontId="16" fillId="36" borderId="216" applyNumberFormat="0" applyProtection="0">
      <alignment horizontal="right" vertical="center"/>
    </xf>
    <xf numFmtId="4" fontId="16" fillId="32" borderId="216" applyNumberFormat="0" applyProtection="0">
      <alignment horizontal="right" vertical="center"/>
    </xf>
    <xf numFmtId="4" fontId="16" fillId="31" borderId="216" applyNumberFormat="0" applyProtection="0">
      <alignment horizontal="right" vertical="center"/>
    </xf>
    <xf numFmtId="4" fontId="16" fillId="30" borderId="216" applyNumberFormat="0" applyProtection="0">
      <alignment horizontal="right" vertical="center"/>
    </xf>
    <xf numFmtId="4" fontId="16" fillId="29" borderId="216" applyNumberFormat="0" applyProtection="0">
      <alignment horizontal="right" vertical="center"/>
    </xf>
    <xf numFmtId="4" fontId="16" fillId="28" borderId="216" applyNumberFormat="0" applyProtection="0">
      <alignment horizontal="right" vertical="center"/>
    </xf>
    <xf numFmtId="4" fontId="16" fillId="27" borderId="216" applyNumberFormat="0" applyProtection="0">
      <alignment horizontal="right" vertical="center"/>
    </xf>
    <xf numFmtId="4" fontId="16" fillId="26" borderId="216" applyNumberFormat="0" applyProtection="0">
      <alignment horizontal="right" vertical="center"/>
    </xf>
    <xf numFmtId="4" fontId="16" fillId="25" borderId="216" applyNumberFormat="0" applyProtection="0">
      <alignment horizontal="right" vertical="center"/>
    </xf>
    <xf numFmtId="4" fontId="16" fillId="24" borderId="216" applyNumberFormat="0" applyProtection="0">
      <alignment horizontal="right" vertical="center"/>
    </xf>
    <xf numFmtId="0" fontId="17" fillId="19" borderId="216" applyNumberFormat="0" applyProtection="0">
      <alignment horizontal="left" vertical="top" indent="1"/>
    </xf>
    <xf numFmtId="4" fontId="31" fillId="19" borderId="216" applyNumberFormat="0" applyProtection="0">
      <alignment vertical="center"/>
    </xf>
    <xf numFmtId="0" fontId="20" fillId="84" borderId="217" applyNumberFormat="0">
      <protection locked="0"/>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16" fillId="24" borderId="216" applyNumberFormat="0" applyProtection="0">
      <alignment horizontal="right" vertical="center"/>
    </xf>
    <xf numFmtId="4" fontId="31" fillId="19" borderId="216" applyNumberFormat="0" applyProtection="0">
      <alignmen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16" applyNumberFormat="0" applyProtection="0">
      <alignment horizontal="right" vertical="center"/>
    </xf>
    <xf numFmtId="4" fontId="16" fillId="30" borderId="216" applyNumberFormat="0" applyProtection="0">
      <alignment horizontal="right" vertical="center"/>
    </xf>
    <xf numFmtId="4" fontId="16" fillId="32" borderId="216" applyNumberFormat="0" applyProtection="0">
      <alignment horizontal="right" vertical="center"/>
    </xf>
    <xf numFmtId="4" fontId="16" fillId="29" borderId="216" applyNumberFormat="0" applyProtection="0">
      <alignment horizontal="right" vertical="center"/>
    </xf>
    <xf numFmtId="4" fontId="16" fillId="25" borderId="216" applyNumberFormat="0" applyProtection="0">
      <alignment horizontal="right" vertical="center"/>
    </xf>
    <xf numFmtId="4" fontId="16" fillId="27" borderId="216" applyNumberFormat="0" applyProtection="0">
      <alignment horizontal="right" vertical="center"/>
    </xf>
    <xf numFmtId="0" fontId="17" fillId="19" borderId="216" applyNumberFormat="0" applyProtection="0">
      <alignment horizontal="left" vertical="top" indent="1"/>
    </xf>
    <xf numFmtId="4" fontId="16" fillId="28" borderId="216" applyNumberFormat="0" applyProtection="0">
      <alignment horizontal="right" vertical="center"/>
    </xf>
    <xf numFmtId="4" fontId="16" fillId="31" borderId="216" applyNumberFormat="0" applyProtection="0">
      <alignment horizontal="right" vertical="center"/>
    </xf>
    <xf numFmtId="4" fontId="16" fillId="26" borderId="216" applyNumberFormat="0" applyProtection="0">
      <alignment horizontal="right" vertical="center"/>
    </xf>
    <xf numFmtId="0" fontId="3" fillId="0" borderId="0"/>
    <xf numFmtId="4" fontId="23" fillId="0" borderId="217"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162" applyNumberFormat="0" applyProtection="0">
      <alignment horizontal="left" vertical="center" indent="1"/>
    </xf>
    <xf numFmtId="4" fontId="23" fillId="0" borderId="16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2" fillId="34" borderId="219" applyNumberFormat="0" applyAlignment="0" applyProtection="0"/>
    <xf numFmtId="0" fontId="134" fillId="92" borderId="219" applyNumberFormat="0" applyAlignment="0" applyProtection="0"/>
    <xf numFmtId="0" fontId="134" fillId="92" borderId="219" applyNumberFormat="0" applyAlignment="0" applyProtection="0"/>
    <xf numFmtId="0" fontId="132" fillId="34" borderId="219" applyNumberFormat="0" applyAlignment="0" applyProtection="0"/>
    <xf numFmtId="0" fontId="134" fillId="92" borderId="219" applyNumberFormat="0" applyAlignment="0" applyProtection="0"/>
    <xf numFmtId="0" fontId="134" fillId="92" borderId="219" applyNumberFormat="0" applyAlignment="0" applyProtection="0"/>
    <xf numFmtId="0" fontId="134" fillId="92" borderId="219" applyNumberFormat="0" applyAlignment="0" applyProtection="0"/>
    <xf numFmtId="0" fontId="134" fillId="92" borderId="219" applyNumberFormat="0" applyAlignment="0" applyProtection="0"/>
    <xf numFmtId="0" fontId="134" fillId="92" borderId="21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218">
      <alignment horizontal="left" vertical="center"/>
    </xf>
    <xf numFmtId="0" fontId="155" fillId="0" borderId="218">
      <alignment horizontal="left" vertical="center"/>
    </xf>
    <xf numFmtId="0" fontId="155" fillId="0" borderId="218">
      <alignment horizontal="left" vertical="center"/>
    </xf>
    <xf numFmtId="0" fontId="155" fillId="0" borderId="218">
      <alignment horizontal="left" vertical="center"/>
    </xf>
    <xf numFmtId="0" fontId="155" fillId="0" borderId="218">
      <alignment horizontal="left" vertical="center"/>
    </xf>
    <xf numFmtId="0" fontId="155" fillId="0" borderId="218">
      <alignment horizontal="left" vertical="center"/>
    </xf>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169" fillId="94" borderId="21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0" fontId="169" fillId="94" borderId="280" applyNumberFormat="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10" fontId="22" fillId="40" borderId="227" applyNumberFormat="0" applyBorder="0" applyAlignment="0" applyProtection="0"/>
    <xf numFmtId="0" fontId="155" fillId="0" borderId="279">
      <alignment horizontal="left" vertical="center"/>
    </xf>
    <xf numFmtId="0" fontId="155" fillId="0" borderId="279">
      <alignment horizontal="left" vertical="center"/>
    </xf>
    <xf numFmtId="0" fontId="155" fillId="0" borderId="279">
      <alignment horizontal="left" vertical="center"/>
    </xf>
    <xf numFmtId="0" fontId="155" fillId="0" borderId="279">
      <alignment horizontal="left" vertical="center"/>
    </xf>
    <xf numFmtId="0" fontId="155" fillId="0" borderId="279">
      <alignment horizontal="left" vertical="center"/>
    </xf>
    <xf numFmtId="0" fontId="155" fillId="0" borderId="279">
      <alignment horizontal="left" vertical="center"/>
    </xf>
    <xf numFmtId="0" fontId="3" fillId="0" borderId="0"/>
    <xf numFmtId="0" fontId="3" fillId="0" borderId="0"/>
    <xf numFmtId="0" fontId="134" fillId="92" borderId="280" applyNumberFormat="0" applyAlignment="0" applyProtection="0"/>
    <xf numFmtId="0" fontId="134" fillId="92" borderId="280" applyNumberFormat="0" applyAlignment="0" applyProtection="0"/>
    <xf numFmtId="0" fontId="3" fillId="0" borderId="0"/>
    <xf numFmtId="0" fontId="134" fillId="92" borderId="280" applyNumberFormat="0" applyAlignment="0" applyProtection="0"/>
    <xf numFmtId="0" fontId="134" fillId="92" borderId="280" applyNumberFormat="0" applyAlignment="0" applyProtection="0"/>
    <xf numFmtId="0" fontId="3" fillId="0" borderId="0"/>
    <xf numFmtId="0" fontId="3" fillId="0" borderId="0"/>
    <xf numFmtId="0" fontId="134" fillId="92" borderId="280" applyNumberFormat="0" applyAlignment="0" applyProtection="0"/>
    <xf numFmtId="0" fontId="3" fillId="0" borderId="0"/>
    <xf numFmtId="0" fontId="3" fillId="0" borderId="0"/>
    <xf numFmtId="0" fontId="3" fillId="0" borderId="0"/>
    <xf numFmtId="0" fontId="3" fillId="0" borderId="0"/>
    <xf numFmtId="0" fontId="132" fillId="34" borderId="280" applyNumberFormat="0" applyAlignment="0" applyProtection="0"/>
    <xf numFmtId="0" fontId="134" fillId="92" borderId="28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4" fillId="92" borderId="280" applyNumberFormat="0" applyAlignment="0" applyProtection="0"/>
    <xf numFmtId="0" fontId="3" fillId="0" borderId="0"/>
    <xf numFmtId="0" fontId="3" fillId="0" borderId="0"/>
    <xf numFmtId="0" fontId="3" fillId="0" borderId="0"/>
    <xf numFmtId="0" fontId="3" fillId="0" borderId="0"/>
    <xf numFmtId="0" fontId="132" fillId="34" borderId="280" applyNumberFormat="0" applyAlignment="0" applyProtection="0"/>
    <xf numFmtId="4" fontId="23" fillId="0" borderId="227" applyNumberFormat="0" applyProtection="0">
      <alignment horizontal="left" vertical="center" indent="1"/>
    </xf>
    <xf numFmtId="4" fontId="23" fillId="0" borderId="227" applyNumberFormat="0" applyProtection="0">
      <alignment horizontal="left" vertical="center" indent="1"/>
    </xf>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4" fontId="16" fillId="27" borderId="276" applyNumberFormat="0" applyProtection="0">
      <alignment horizontal="right" vertical="center"/>
    </xf>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0" fontId="20" fillId="84" borderId="227" applyNumberFormat="0">
      <protection locked="0"/>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0" fontId="25" fillId="44" borderId="227" applyNumberFormat="0" applyProtection="0">
      <alignment horizontal="center" vertical="top" wrapText="1"/>
    </xf>
    <xf numFmtId="0" fontId="25" fillId="43" borderId="227" applyNumberFormat="0" applyProtection="0">
      <alignment horizontal="center" vertical="center" wrapText="1"/>
    </xf>
    <xf numFmtId="4" fontId="36" fillId="41" borderId="276" applyNumberFormat="0" applyProtection="0">
      <alignment horizontal="right" vertical="center"/>
    </xf>
    <xf numFmtId="4" fontId="23" fillId="0" borderId="227" applyNumberFormat="0" applyProtection="0">
      <alignment horizontal="right" vertical="center" wrapText="1"/>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4" fillId="0" borderId="227" applyNumberFormat="0" applyProtection="0">
      <alignment horizontal="left" vertical="center" indent="2"/>
    </xf>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4" fontId="16" fillId="27" borderId="276" applyNumberFormat="0" applyProtection="0">
      <alignment horizontal="right" vertical="center"/>
    </xf>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4" fontId="16" fillId="27" borderId="276" applyNumberFormat="0" applyProtection="0">
      <alignment horizontal="right" vertical="center"/>
    </xf>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0" fontId="20" fillId="84" borderId="227" applyNumberFormat="0">
      <protection locked="0"/>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0" fontId="25" fillId="44" borderId="227" applyNumberFormat="0" applyProtection="0">
      <alignment horizontal="center" vertical="top" wrapText="1"/>
    </xf>
    <xf numFmtId="0" fontId="25" fillId="43" borderId="227" applyNumberFormat="0" applyProtection="0">
      <alignment horizontal="center" vertical="center" wrapText="1"/>
    </xf>
    <xf numFmtId="4" fontId="36" fillId="41" borderId="276" applyNumberFormat="0" applyProtection="0">
      <alignment horizontal="right" vertical="center"/>
    </xf>
    <xf numFmtId="4" fontId="23" fillId="0" borderId="227" applyNumberFormat="0" applyProtection="0">
      <alignment horizontal="right" vertical="center" wrapText="1"/>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4" fillId="0" borderId="227" applyNumberFormat="0" applyProtection="0">
      <alignment horizontal="left" vertical="center" indent="2"/>
    </xf>
    <xf numFmtId="0" fontId="20" fillId="39" borderId="276" applyNumberFormat="0" applyProtection="0">
      <alignment horizontal="left" vertical="top" indent="1"/>
    </xf>
    <xf numFmtId="0" fontId="24" fillId="0" borderId="227" applyNumberFormat="0" applyProtection="0">
      <alignment horizontal="left" vertical="center" indent="2"/>
    </xf>
    <xf numFmtId="0" fontId="20" fillId="38" borderId="276" applyNumberFormat="0" applyProtection="0">
      <alignment horizontal="left" vertical="top" indent="1"/>
    </xf>
    <xf numFmtId="0" fontId="24" fillId="0" borderId="227" applyNumberFormat="0" applyProtection="0">
      <alignment horizontal="left" vertical="center" indent="2"/>
    </xf>
    <xf numFmtId="0" fontId="20" fillId="35" borderId="276" applyNumberFormat="0" applyProtection="0">
      <alignment horizontal="left" vertical="top" indent="1"/>
    </xf>
    <xf numFmtId="0" fontId="24" fillId="0" borderId="227" applyNumberFormat="0" applyProtection="0">
      <alignment horizontal="left" vertical="center" indent="2"/>
    </xf>
    <xf numFmtId="4" fontId="16" fillId="36" borderId="276" applyNumberFormat="0" applyProtection="0">
      <alignment horizontal="right" vertical="center"/>
    </xf>
    <xf numFmtId="4" fontId="16" fillId="34" borderId="227" applyNumberFormat="0" applyProtection="0">
      <alignment horizontal="left" vertical="center" indent="1"/>
    </xf>
    <xf numFmtId="4" fontId="17" fillId="33" borderId="227" applyNumberFormat="0" applyProtection="0">
      <alignment horizontal="left" vertical="center" indent="1"/>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4" fontId="25" fillId="22" borderId="227" applyNumberFormat="0" applyProtection="0">
      <alignment horizontal="left" vertical="center"/>
    </xf>
    <xf numFmtId="0" fontId="17" fillId="19" borderId="276" applyNumberFormat="0" applyProtection="0">
      <alignment horizontal="left" vertical="top" indent="1"/>
    </xf>
    <xf numFmtId="4" fontId="30" fillId="18" borderId="227" applyNumberFormat="0" applyProtection="0">
      <alignment horizontal="left" vertical="center" indent="1"/>
    </xf>
    <xf numFmtId="4" fontId="31" fillId="19" borderId="276" applyNumberFormat="0" applyProtection="0">
      <alignmen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4" fontId="17" fillId="33" borderId="227" applyNumberFormat="0" applyProtection="0">
      <alignment horizontal="left" vertical="center" indent="1"/>
    </xf>
    <xf numFmtId="4" fontId="30" fillId="18" borderId="227"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4" fontId="16" fillId="24" borderId="276" applyNumberFormat="0" applyProtection="0">
      <alignment horizontal="right" vertical="center"/>
    </xf>
    <xf numFmtId="4" fontId="23" fillId="0" borderId="227" applyNumberFormat="0" applyProtection="0">
      <alignment horizontal="right" vertical="center" wrapText="1"/>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0" fontId="25" fillId="43" borderId="227" applyNumberFormat="0" applyProtection="0">
      <alignment horizontal="center" vertical="center" wrapText="1"/>
    </xf>
    <xf numFmtId="0" fontId="25" fillId="44" borderId="227" applyNumberFormat="0" applyProtection="0">
      <alignment horizontal="center" vertical="top" wrapText="1"/>
    </xf>
    <xf numFmtId="4" fontId="16" fillId="32" borderId="276" applyNumberFormat="0" applyProtection="0">
      <alignment horizontal="right" vertical="center"/>
    </xf>
    <xf numFmtId="4" fontId="17" fillId="33" borderId="227" applyNumberFormat="0" applyProtection="0">
      <alignment horizontal="left" vertical="center" indent="1"/>
    </xf>
    <xf numFmtId="4" fontId="16" fillId="34" borderId="227" applyNumberFormat="0" applyProtection="0">
      <alignment horizontal="left" vertical="center" indent="1"/>
    </xf>
    <xf numFmtId="4" fontId="16" fillId="36" borderId="276" applyNumberFormat="0" applyProtection="0">
      <alignment horizontal="right" vertical="center"/>
    </xf>
    <xf numFmtId="0" fontId="24" fillId="0" borderId="227" applyNumberFormat="0" applyProtection="0">
      <alignment horizontal="left" vertical="center" indent="2"/>
    </xf>
    <xf numFmtId="0" fontId="20" fillId="35" borderId="276" applyNumberFormat="0" applyProtection="0">
      <alignment horizontal="left" vertical="top" indent="1"/>
    </xf>
    <xf numFmtId="0" fontId="24" fillId="0" borderId="227" applyNumberFormat="0" applyProtection="0">
      <alignment horizontal="left" vertical="center" indent="2"/>
    </xf>
    <xf numFmtId="0" fontId="20" fillId="38" borderId="276" applyNumberFormat="0" applyProtection="0">
      <alignment horizontal="left" vertical="top" indent="1"/>
    </xf>
    <xf numFmtId="0" fontId="24" fillId="0" borderId="227" applyNumberFormat="0" applyProtection="0">
      <alignment horizontal="left" vertical="center" indent="2"/>
    </xf>
    <xf numFmtId="4" fontId="30" fillId="18" borderId="227" applyNumberFormat="0" applyProtection="0">
      <alignment horizontal="left" vertical="center" indent="1"/>
    </xf>
    <xf numFmtId="4" fontId="16" fillId="34"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25" fillId="22" borderId="227" applyNumberFormat="0" applyProtection="0">
      <alignment horizontal="left" vertical="center"/>
    </xf>
    <xf numFmtId="0" fontId="20" fillId="84" borderId="227" applyNumberFormat="0">
      <protection locked="0"/>
    </xf>
    <xf numFmtId="0" fontId="20" fillId="39" borderId="276" applyNumberFormat="0" applyProtection="0">
      <alignment horizontal="left" vertical="top" indent="1"/>
    </xf>
    <xf numFmtId="4" fontId="16" fillId="31" borderId="276" applyNumberFormat="0" applyProtection="0">
      <alignment horizontal="right" vertical="center"/>
    </xf>
    <xf numFmtId="0" fontId="24" fillId="0" borderId="227" applyNumberFormat="0" applyProtection="0">
      <alignment horizontal="left" vertical="center" indent="2"/>
    </xf>
    <xf numFmtId="4" fontId="25" fillId="22" borderId="227" applyNumberFormat="0" applyProtection="0">
      <alignment horizontal="left" vertical="center"/>
    </xf>
    <xf numFmtId="0" fontId="3" fillId="0" borderId="0"/>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4" fontId="16" fillId="27" borderId="276" applyNumberFormat="0" applyProtection="0">
      <alignment horizontal="right" vertical="center"/>
    </xf>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1"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0" fontId="20" fillId="39" borderId="276" applyNumberFormat="0" applyProtection="0">
      <alignment horizontal="left" vertical="top" indent="1"/>
    </xf>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0" fontId="25" fillId="44" borderId="227" applyNumberFormat="0" applyProtection="0">
      <alignment horizontal="center" vertical="top" wrapText="1"/>
    </xf>
    <xf numFmtId="0" fontId="25" fillId="43" borderId="227" applyNumberFormat="0" applyProtection="0">
      <alignment horizontal="center" vertical="center" wrapText="1"/>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4" fontId="16" fillId="26" borderId="276" applyNumberFormat="0" applyProtection="0">
      <alignment horizontal="right" vertical="center"/>
    </xf>
    <xf numFmtId="4" fontId="16" fillId="31" borderId="276" applyNumberFormat="0" applyProtection="0">
      <alignment horizontal="right" vertical="center"/>
    </xf>
    <xf numFmtId="4" fontId="16" fillId="28" borderId="276" applyNumberFormat="0" applyProtection="0">
      <alignment horizontal="right" vertical="center"/>
    </xf>
    <xf numFmtId="0" fontId="17" fillId="19" borderId="276" applyNumberFormat="0" applyProtection="0">
      <alignment horizontal="left" vertical="top" indent="1"/>
    </xf>
    <xf numFmtId="0" fontId="3" fillId="0" borderId="0"/>
    <xf numFmtId="4" fontId="16" fillId="27" borderId="276" applyNumberFormat="0" applyProtection="0">
      <alignment horizontal="right" vertical="center"/>
    </xf>
    <xf numFmtId="0" fontId="3" fillId="0" borderId="0"/>
    <xf numFmtId="4" fontId="16" fillId="25" borderId="276" applyNumberFormat="0" applyProtection="0">
      <alignment horizontal="right" vertical="center"/>
    </xf>
    <xf numFmtId="4" fontId="16" fillId="29" borderId="276" applyNumberFormat="0" applyProtection="0">
      <alignment horizontal="right" vertical="center"/>
    </xf>
    <xf numFmtId="4" fontId="16" fillId="32" borderId="276" applyNumberFormat="0" applyProtection="0">
      <alignment horizontal="right" vertical="center"/>
    </xf>
    <xf numFmtId="4" fontId="16" fillId="30"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31" fillId="19" borderId="276" applyNumberFormat="0" applyProtection="0">
      <alignment vertical="center"/>
    </xf>
    <xf numFmtId="4" fontId="16" fillId="24" borderId="276"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31" fillId="19" borderId="276" applyNumberFormat="0" applyProtection="0">
      <alignment vertical="center"/>
    </xf>
    <xf numFmtId="0" fontId="17" fillId="19" borderId="276" applyNumberFormat="0" applyProtection="0">
      <alignment horizontal="left" vertical="top" indent="1"/>
    </xf>
    <xf numFmtId="4" fontId="16" fillId="24" borderId="276" applyNumberFormat="0" applyProtection="0">
      <alignment horizontal="right" vertical="center"/>
    </xf>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6" applyNumberFormat="0" applyProtection="0">
      <alignment horizontal="right" vertical="center"/>
    </xf>
    <xf numFmtId="4" fontId="16" fillId="32" borderId="276" applyNumberFormat="0" applyProtection="0">
      <alignment horizontal="right" vertical="center"/>
    </xf>
    <xf numFmtId="0" fontId="3" fillId="0" borderId="0"/>
    <xf numFmtId="0" fontId="3" fillId="0" borderId="0"/>
    <xf numFmtId="0" fontId="3" fillId="0" borderId="0"/>
    <xf numFmtId="4" fontId="16" fillId="36" borderId="276"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6"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6" applyNumberFormat="0" applyProtection="0">
      <alignment horizontal="left" vertical="top" indent="1"/>
    </xf>
    <xf numFmtId="0" fontId="3" fillId="0" borderId="0"/>
    <xf numFmtId="0" fontId="3" fillId="0" borderId="0"/>
    <xf numFmtId="0" fontId="20" fillId="39" borderId="276" applyNumberFormat="0" applyProtection="0">
      <alignment horizontal="left" vertical="top" indent="1"/>
    </xf>
    <xf numFmtId="0" fontId="3" fillId="0" borderId="0"/>
    <xf numFmtId="0" fontId="20" fillId="3" borderId="276" applyNumberFormat="0" applyProtection="0">
      <alignment horizontal="left" vertical="top" indent="1"/>
    </xf>
    <xf numFmtId="4" fontId="16" fillId="40" borderId="276" applyNumberFormat="0" applyProtection="0">
      <alignment vertical="center"/>
    </xf>
    <xf numFmtId="4" fontId="36" fillId="40" borderId="276" applyNumberFormat="0" applyProtection="0">
      <alignment vertical="center"/>
    </xf>
    <xf numFmtId="0" fontId="16" fillId="40" borderId="276" applyNumberFormat="0" applyProtection="0">
      <alignment horizontal="left" vertical="top" indent="1"/>
    </xf>
    <xf numFmtId="4" fontId="36" fillId="41" borderId="276" applyNumberFormat="0" applyProtection="0">
      <alignment horizontal="right" vertical="center"/>
    </xf>
    <xf numFmtId="4" fontId="45" fillId="41" borderId="276" applyNumberFormat="0" applyProtection="0">
      <alignment horizontal="right" vertical="center"/>
    </xf>
    <xf numFmtId="4" fontId="45" fillId="41" borderId="276" applyNumberFormat="0" applyProtection="0">
      <alignment horizontal="right" vertical="center"/>
    </xf>
    <xf numFmtId="4" fontId="36" fillId="41" borderId="276" applyNumberFormat="0" applyProtection="0">
      <alignment horizontal="right" vertical="center"/>
    </xf>
    <xf numFmtId="0" fontId="16" fillId="40" borderId="276" applyNumberFormat="0" applyProtection="0">
      <alignment horizontal="left" vertical="top" indent="1"/>
    </xf>
    <xf numFmtId="4" fontId="36" fillId="40" borderId="276" applyNumberFormat="0" applyProtection="0">
      <alignment vertical="center"/>
    </xf>
    <xf numFmtId="4" fontId="16" fillId="40" borderId="276" applyNumberFormat="0" applyProtection="0">
      <alignment vertical="center"/>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8" borderId="276" applyNumberFormat="0" applyProtection="0">
      <alignment horizontal="left" vertical="top" indent="1"/>
    </xf>
    <xf numFmtId="0" fontId="20" fillId="35" borderId="276" applyNumberFormat="0" applyProtection="0">
      <alignment horizontal="left" vertical="top" indent="1"/>
    </xf>
    <xf numFmtId="4" fontId="16" fillId="36" borderId="276" applyNumberFormat="0" applyProtection="0">
      <alignment horizontal="right" vertical="center"/>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0" fontId="3" fillId="0" borderId="0"/>
    <xf numFmtId="0" fontId="20" fillId="90" borderId="220" applyNumberFormat="0" applyFont="0" applyAlignment="0" applyProtection="0"/>
    <xf numFmtId="0" fontId="20" fillId="90" borderId="219" applyNumberFormat="0" applyFont="0" applyAlignment="0" applyProtection="0"/>
    <xf numFmtId="0" fontId="20" fillId="90" borderId="219" applyNumberFormat="0" applyFont="0" applyAlignment="0" applyProtection="0"/>
    <xf numFmtId="4" fontId="16" fillId="24" borderId="276" applyNumberFormat="0" applyProtection="0">
      <alignment horizontal="right" vertical="center"/>
    </xf>
    <xf numFmtId="0" fontId="20" fillId="90" borderId="219" applyNumberFormat="0" applyFont="0" applyAlignment="0" applyProtection="0"/>
    <xf numFmtId="4" fontId="16" fillId="25" borderId="276" applyNumberFormat="0" applyProtection="0">
      <alignment horizontal="right" vertical="center"/>
    </xf>
    <xf numFmtId="4" fontId="16" fillId="26" borderId="276" applyNumberFormat="0" applyProtection="0">
      <alignment horizontal="right" vertical="center"/>
    </xf>
    <xf numFmtId="4" fontId="16" fillId="27" borderId="276" applyNumberFormat="0" applyProtection="0">
      <alignment horizontal="right" vertical="center"/>
    </xf>
    <xf numFmtId="4" fontId="16" fillId="28" borderId="276" applyNumberFormat="0" applyProtection="0">
      <alignment horizontal="right" vertical="center"/>
    </xf>
    <xf numFmtId="4" fontId="16" fillId="29" borderId="276" applyNumberFormat="0" applyProtection="0">
      <alignment horizontal="right" vertical="center"/>
    </xf>
    <xf numFmtId="4" fontId="16" fillId="30" borderId="276" applyNumberFormat="0" applyProtection="0">
      <alignment horizontal="right" vertical="center"/>
    </xf>
    <xf numFmtId="4" fontId="16" fillId="32" borderId="276" applyNumberFormat="0" applyProtection="0">
      <alignment horizontal="right" vertical="center"/>
    </xf>
    <xf numFmtId="4" fontId="16" fillId="36" borderId="276" applyNumberFormat="0" applyProtection="0">
      <alignment horizontal="right" vertical="center"/>
    </xf>
    <xf numFmtId="0" fontId="20" fillId="35" borderId="276" applyNumberFormat="0" applyProtection="0">
      <alignment horizontal="left" vertical="top" indent="1"/>
    </xf>
    <xf numFmtId="0" fontId="20" fillId="38" borderId="276" applyNumberFormat="0" applyProtection="0">
      <alignment horizontal="left" vertical="top" indent="1"/>
    </xf>
    <xf numFmtId="4" fontId="31" fillId="19" borderId="276" applyNumberFormat="0" applyProtection="0">
      <alignment vertical="center"/>
    </xf>
    <xf numFmtId="0" fontId="20" fillId="90" borderId="219" applyNumberFormat="0" applyFont="0" applyAlignment="0" applyProtection="0"/>
    <xf numFmtId="0" fontId="17" fillId="19" borderId="276" applyNumberFormat="0" applyProtection="0">
      <alignment horizontal="left" vertical="top" indent="1"/>
    </xf>
    <xf numFmtId="0" fontId="20" fillId="39" borderId="276" applyNumberFormat="0" applyProtection="0">
      <alignment horizontal="left" vertical="top" indent="1"/>
    </xf>
    <xf numFmtId="4" fontId="16" fillId="31" borderId="276" applyNumberFormat="0" applyProtection="0">
      <alignment horizontal="right" vertical="center"/>
    </xf>
    <xf numFmtId="0" fontId="20" fillId="90" borderId="219"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90" borderId="220" applyNumberFormat="0" applyFont="0" applyAlignment="0" applyProtection="0"/>
    <xf numFmtId="0" fontId="182" fillId="34" borderId="221" applyNumberFormat="0" applyAlignment="0" applyProtection="0"/>
    <xf numFmtId="0" fontId="182" fillId="92" borderId="221" applyNumberFormat="0" applyAlignment="0" applyProtection="0"/>
    <xf numFmtId="0" fontId="182" fillId="92" borderId="221" applyNumberFormat="0" applyAlignment="0" applyProtection="0"/>
    <xf numFmtId="0" fontId="182" fillId="34" borderId="221" applyNumberFormat="0" applyAlignment="0" applyProtection="0"/>
    <xf numFmtId="0" fontId="182" fillId="92" borderId="221" applyNumberFormat="0" applyAlignment="0" applyProtection="0"/>
    <xf numFmtId="0" fontId="182" fillId="92" borderId="221" applyNumberFormat="0" applyAlignment="0" applyProtection="0"/>
    <xf numFmtId="0" fontId="182" fillId="92" borderId="221" applyNumberFormat="0" applyAlignment="0" applyProtection="0"/>
    <xf numFmtId="0" fontId="182" fillId="92" borderId="221" applyNumberFormat="0" applyAlignment="0" applyProtection="0"/>
    <xf numFmtId="0" fontId="182" fillId="92" borderId="22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162" applyNumberFormat="0" applyProtection="0">
      <alignment horizontal="right" vertical="center" wrapText="1"/>
    </xf>
    <xf numFmtId="4" fontId="55" fillId="105" borderId="162" applyNumberFormat="0" applyProtection="0">
      <alignment horizontal="right" vertical="center" wrapText="1"/>
    </xf>
    <xf numFmtId="4" fontId="16" fillId="0" borderId="221" applyNumberFormat="0" applyProtection="0">
      <alignment vertical="center"/>
    </xf>
    <xf numFmtId="4" fontId="16" fillId="0" borderId="221" applyNumberFormat="0" applyProtection="0">
      <alignment vertical="center"/>
    </xf>
    <xf numFmtId="4" fontId="16" fillId="0" borderId="221" applyNumberFormat="0" applyProtection="0">
      <alignment horizontal="left" vertical="center" indent="1"/>
    </xf>
    <xf numFmtId="4" fontId="16" fillId="19" borderId="221" applyNumberFormat="0" applyProtection="0">
      <alignment horizontal="left" vertical="center" indent="1"/>
    </xf>
    <xf numFmtId="4" fontId="25" fillId="22" borderId="217" applyNumberFormat="0" applyProtection="0">
      <alignment horizontal="left" vertical="center"/>
    </xf>
    <xf numFmtId="0" fontId="20" fillId="0" borderId="221" applyNumberFormat="0" applyProtection="0">
      <alignment horizontal="left" vertical="center" indent="1"/>
    </xf>
    <xf numFmtId="4" fontId="16" fillId="2" borderId="221" applyNumberFormat="0" applyProtection="0">
      <alignment horizontal="right" vertical="center"/>
    </xf>
    <xf numFmtId="4" fontId="16" fillId="107" borderId="221" applyNumberFormat="0" applyProtection="0">
      <alignment horizontal="right" vertical="center"/>
    </xf>
    <xf numFmtId="4" fontId="16" fillId="42" borderId="221" applyNumberFormat="0" applyProtection="0">
      <alignment horizontal="right" vertical="center"/>
    </xf>
    <xf numFmtId="4" fontId="16" fillId="108" borderId="221" applyNumberFormat="0" applyProtection="0">
      <alignment horizontal="right" vertical="center"/>
    </xf>
    <xf numFmtId="4" fontId="16" fillId="109" borderId="221" applyNumberFormat="0" applyProtection="0">
      <alignment horizontal="right" vertical="center"/>
    </xf>
    <xf numFmtId="4" fontId="16" fillId="110" borderId="221" applyNumberFormat="0" applyProtection="0">
      <alignment horizontal="right" vertical="center"/>
    </xf>
    <xf numFmtId="4" fontId="16" fillId="111" borderId="221" applyNumberFormat="0" applyProtection="0">
      <alignment horizontal="right" vertical="center"/>
    </xf>
    <xf numFmtId="4" fontId="16" fillId="112" borderId="221" applyNumberFormat="0" applyProtection="0">
      <alignment horizontal="right" vertical="center"/>
    </xf>
    <xf numFmtId="4" fontId="16" fillId="113" borderId="221" applyNumberFormat="0" applyProtection="0">
      <alignment horizontal="right" vertical="center"/>
    </xf>
    <xf numFmtId="0" fontId="20" fillId="114" borderId="221" applyNumberFormat="0" applyProtection="0">
      <alignment horizontal="left" vertical="center" indent="1"/>
    </xf>
    <xf numFmtId="0" fontId="24" fillId="115" borderId="217" applyNumberFormat="0" applyProtection="0">
      <alignment horizontal="left" vertical="center" indent="2"/>
    </xf>
    <xf numFmtId="0" fontId="24" fillId="115" borderId="217" applyNumberFormat="0" applyProtection="0">
      <alignment horizontal="left" vertical="center" indent="2"/>
    </xf>
    <xf numFmtId="0" fontId="25" fillId="116" borderId="217" applyNumberFormat="0" applyProtection="0">
      <alignment horizontal="left" vertical="center" indent="2"/>
    </xf>
    <xf numFmtId="0" fontId="25" fillId="116" borderId="217" applyNumberFormat="0" applyProtection="0">
      <alignment horizontal="left" vertical="center" indent="2"/>
    </xf>
    <xf numFmtId="0" fontId="24" fillId="115" borderId="217" applyNumberFormat="0" applyProtection="0">
      <alignment horizontal="left" vertical="center" indent="2"/>
    </xf>
    <xf numFmtId="0" fontId="25" fillId="116" borderId="217" applyNumberFormat="0" applyProtection="0">
      <alignment horizontal="left" vertical="center" indent="2"/>
    </xf>
    <xf numFmtId="0" fontId="24" fillId="0" borderId="217" applyNumberFormat="0" applyProtection="0">
      <alignment horizontal="left" vertical="center" indent="2"/>
    </xf>
    <xf numFmtId="0" fontId="20" fillId="49" borderId="221" applyNumberFormat="0" applyProtection="0">
      <alignment horizontal="left" vertical="center"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115" borderId="217" applyNumberFormat="0" applyProtection="0">
      <alignment horizontal="left" vertical="center" indent="2"/>
    </xf>
    <xf numFmtId="0" fontId="25" fillId="116" borderId="217" applyNumberFormat="0" applyProtection="0">
      <alignment horizontal="left" vertical="center" indent="2"/>
    </xf>
    <xf numFmtId="0" fontId="24" fillId="115" borderId="217" applyNumberFormat="0" applyProtection="0">
      <alignment horizontal="left" vertical="center" indent="2"/>
    </xf>
    <xf numFmtId="0" fontId="24" fillId="115" borderId="217" applyNumberFormat="0" applyProtection="0">
      <alignment horizontal="left" vertical="center" indent="2"/>
    </xf>
    <xf numFmtId="0" fontId="25" fillId="116" borderId="217" applyNumberFormat="0" applyProtection="0">
      <alignment horizontal="left" vertical="center" indent="2"/>
    </xf>
    <xf numFmtId="0" fontId="25" fillId="116" borderId="217" applyNumberFormat="0" applyProtection="0">
      <alignment horizontal="left" vertical="center" indent="2"/>
    </xf>
    <xf numFmtId="0" fontId="25" fillId="116" borderId="217" applyNumberFormat="0" applyProtection="0">
      <alignment horizontal="left" vertical="center" indent="2"/>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49" borderId="221" applyNumberFormat="0" applyProtection="0">
      <alignment horizontal="left" vertical="center"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0" fillId="49" borderId="221" applyNumberFormat="0" applyProtection="0">
      <alignment horizontal="left" vertical="center" indent="1"/>
    </xf>
    <xf numFmtId="0" fontId="20" fillId="35" borderId="216" applyNumberFormat="0" applyProtection="0">
      <alignment horizontal="left" vertical="top" indent="1"/>
    </xf>
    <xf numFmtId="0" fontId="20" fillId="35" borderId="216" applyNumberFormat="0" applyProtection="0">
      <alignment horizontal="left" vertical="top"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117"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0" fillId="23" borderId="221" applyNumberFormat="0" applyProtection="0">
      <alignment horizontal="left" vertical="center"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117" borderId="217" applyNumberFormat="0" applyProtection="0">
      <alignment horizontal="left" vertical="center" indent="2"/>
    </xf>
    <xf numFmtId="0" fontId="24" fillId="117"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117" borderId="217" applyNumberFormat="0" applyProtection="0">
      <alignment horizontal="left" vertical="center" indent="2"/>
    </xf>
    <xf numFmtId="0" fontId="24" fillId="117" borderId="217" applyNumberFormat="0" applyProtection="0">
      <alignment horizontal="left" vertical="center" indent="2"/>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23" borderId="221" applyNumberFormat="0" applyProtection="0">
      <alignment horizontal="left" vertical="center"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23" borderId="221" applyNumberFormat="0" applyProtection="0">
      <alignment horizontal="left" vertical="center" indent="1"/>
    </xf>
    <xf numFmtId="0" fontId="20" fillId="38" borderId="216" applyNumberFormat="0" applyProtection="0">
      <alignment horizontal="left" vertical="top" indent="1"/>
    </xf>
    <xf numFmtId="0" fontId="20" fillId="38" borderId="216" applyNumberFormat="0" applyProtection="0">
      <alignment horizontal="left" vertical="top" indent="1"/>
    </xf>
    <xf numFmtId="0" fontId="20" fillId="103" borderId="221" applyNumberFormat="0" applyProtection="0">
      <alignment horizontal="left" vertical="center"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103" borderId="221" applyNumberFormat="0" applyProtection="0">
      <alignment horizontal="left" vertical="center"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103" borderId="221" applyNumberFormat="0" applyProtection="0">
      <alignment horizontal="left" vertical="center" indent="1"/>
    </xf>
    <xf numFmtId="0" fontId="20" fillId="39" borderId="216" applyNumberFormat="0" applyProtection="0">
      <alignment horizontal="left" vertical="top" indent="1"/>
    </xf>
    <xf numFmtId="0" fontId="20" fillId="39" borderId="216" applyNumberFormat="0" applyProtection="0">
      <alignment horizontal="left" vertical="top" indent="1"/>
    </xf>
    <xf numFmtId="0" fontId="20" fillId="114" borderId="221" applyNumberFormat="0" applyProtection="0">
      <alignment horizontal="left" vertical="center" indent="1"/>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4" fillId="0" borderId="217" applyNumberFormat="0" applyProtection="0">
      <alignment horizontal="left" vertical="center" indent="2"/>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114" borderId="221" applyNumberFormat="0" applyProtection="0">
      <alignment horizontal="left" vertical="center"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114" borderId="221" applyNumberFormat="0" applyProtection="0">
      <alignment horizontal="left" vertical="center" indent="1"/>
    </xf>
    <xf numFmtId="0" fontId="20" fillId="3" borderId="216" applyNumberFormat="0" applyProtection="0">
      <alignment horizontal="left" vertical="top" indent="1"/>
    </xf>
    <xf numFmtId="0" fontId="20" fillId="3" borderId="216" applyNumberFormat="0" applyProtection="0">
      <alignment horizontal="left" vertical="top" indent="1"/>
    </xf>
    <xf numFmtId="0" fontId="20" fillId="84" borderId="217" applyNumberFormat="0">
      <protection locked="0"/>
    </xf>
    <xf numFmtId="0" fontId="20" fillId="84" borderId="217" applyNumberFormat="0">
      <protection locked="0"/>
    </xf>
    <xf numFmtId="0" fontId="20" fillId="84" borderId="217" applyNumberFormat="0">
      <protection locked="0"/>
    </xf>
    <xf numFmtId="0" fontId="20" fillId="84" borderId="217" applyNumberFormat="0">
      <protection locked="0"/>
    </xf>
    <xf numFmtId="4" fontId="16" fillId="40" borderId="221" applyNumberFormat="0" applyProtection="0">
      <alignment vertical="center"/>
    </xf>
    <xf numFmtId="4" fontId="39" fillId="0" borderId="217" applyNumberFormat="0" applyProtection="0">
      <alignment horizontal="left" vertical="center" indent="1"/>
    </xf>
    <xf numFmtId="4" fontId="16" fillId="40" borderId="221" applyNumberFormat="0" applyProtection="0">
      <alignment horizontal="left" vertical="center" indent="1"/>
    </xf>
    <xf numFmtId="4" fontId="39" fillId="0" borderId="217" applyNumberFormat="0" applyProtection="0">
      <alignment horizontal="left" vertical="center" indent="1"/>
    </xf>
    <xf numFmtId="4" fontId="16" fillId="40" borderId="221" applyNumberFormat="0" applyProtection="0">
      <alignment horizontal="left" vertical="center" indent="1"/>
    </xf>
    <xf numFmtId="4" fontId="16" fillId="40" borderId="221" applyNumberFormat="0" applyProtection="0">
      <alignment horizontal="left" vertical="center" indent="1"/>
    </xf>
    <xf numFmtId="4" fontId="23" fillId="0" borderId="217" applyNumberFormat="0" applyProtection="0">
      <alignment horizontal="right" vertical="center" wrapText="1"/>
    </xf>
    <xf numFmtId="4" fontId="23" fillId="0" borderId="217" applyNumberFormat="0" applyProtection="0">
      <alignment horizontal="right" vertical="center" wrapText="1"/>
    </xf>
    <xf numFmtId="4" fontId="24" fillId="0" borderId="217" applyNumberFormat="0" applyProtection="0">
      <alignment horizontal="right" vertical="center" wrapText="1"/>
    </xf>
    <xf numFmtId="4" fontId="16" fillId="0" borderId="221" applyNumberFormat="0" applyProtection="0">
      <alignment horizontal="right" vertical="center"/>
    </xf>
    <xf numFmtId="4" fontId="16" fillId="0" borderId="221" applyNumberFormat="0" applyProtection="0">
      <alignment horizontal="right" vertical="center"/>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23" fillId="0" borderId="217" applyNumberFormat="0" applyProtection="0">
      <alignment horizontal="left" vertical="center" indent="1"/>
    </xf>
    <xf numFmtId="4" fontId="23" fillId="0" borderId="217" applyNumberFormat="0" applyProtection="0">
      <alignment horizontal="left" vertical="center" indent="1"/>
    </xf>
    <xf numFmtId="0" fontId="20" fillId="0" borderId="221" applyNumberFormat="0" applyProtection="0">
      <alignment horizontal="left" vertical="center" indent="1"/>
    </xf>
    <xf numFmtId="0" fontId="20" fillId="0" borderId="221" applyNumberFormat="0" applyProtection="0">
      <alignment horizontal="left" vertical="center" indent="1"/>
    </xf>
    <xf numFmtId="0" fontId="25" fillId="43" borderId="217" applyNumberFormat="0" applyProtection="0">
      <alignment horizontal="center" vertical="center" wrapText="1"/>
    </xf>
    <xf numFmtId="0" fontId="20" fillId="0" borderId="221" applyNumberFormat="0" applyProtection="0">
      <alignment horizontal="left" vertical="center" indent="1"/>
    </xf>
    <xf numFmtId="0" fontId="20" fillId="0" borderId="221" applyNumberFormat="0" applyProtection="0">
      <alignment horizontal="left" vertical="center" indent="1"/>
    </xf>
    <xf numFmtId="0" fontId="25" fillId="44" borderId="227" applyNumberFormat="0" applyProtection="0">
      <alignment horizontal="center" vertical="top" wrapText="1"/>
    </xf>
    <xf numFmtId="0" fontId="16" fillId="40" borderId="276" applyNumberFormat="0" applyProtection="0">
      <alignment horizontal="left" vertical="top" indent="1"/>
    </xf>
    <xf numFmtId="4" fontId="45" fillId="118" borderId="221" applyNumberFormat="0" applyProtection="0">
      <alignment horizontal="right" vertical="center"/>
    </xf>
    <xf numFmtId="4" fontId="36" fillId="40" borderId="276" applyNumberFormat="0" applyProtection="0">
      <alignment vertical="center"/>
    </xf>
    <xf numFmtId="49" fontId="192" fillId="119" borderId="222"/>
    <xf numFmtId="4" fontId="16" fillId="40" borderId="276" applyNumberFormat="0" applyProtection="0">
      <alignment vertical="center"/>
    </xf>
    <xf numFmtId="0" fontId="190" fillId="37" borderId="222">
      <protection locked="0"/>
    </xf>
    <xf numFmtId="0" fontId="20" fillId="3" borderId="276" applyNumberFormat="0" applyProtection="0">
      <alignment horizontal="left" vertical="top" indent="1"/>
    </xf>
    <xf numFmtId="0" fontId="20" fillId="39" borderId="276" applyNumberFormat="0" applyProtection="0">
      <alignment horizontal="left" vertical="top" indent="1"/>
    </xf>
    <xf numFmtId="0" fontId="20" fillId="35" borderId="276" applyNumberFormat="0" applyProtection="0">
      <alignment horizontal="left" vertical="top" indent="1"/>
    </xf>
    <xf numFmtId="4" fontId="16" fillId="32" borderId="276" applyNumberFormat="0" applyProtection="0">
      <alignment horizontal="right" vertical="center"/>
    </xf>
    <xf numFmtId="4" fontId="16" fillId="31" borderId="276" applyNumberFormat="0" applyProtection="0">
      <alignment horizontal="right" vertical="center"/>
    </xf>
    <xf numFmtId="4" fontId="16" fillId="30" borderId="276" applyNumberFormat="0" applyProtection="0">
      <alignment horizontal="right" vertical="center"/>
    </xf>
    <xf numFmtId="4" fontId="16" fillId="29" borderId="276" applyNumberFormat="0" applyProtection="0">
      <alignment horizontal="right" vertical="center"/>
    </xf>
    <xf numFmtId="4" fontId="16" fillId="28" borderId="276" applyNumberFormat="0" applyProtection="0">
      <alignment horizontal="right" vertical="center"/>
    </xf>
    <xf numFmtId="4" fontId="16" fillId="27" borderId="276" applyNumberFormat="0" applyProtection="0">
      <alignment horizontal="right" vertical="center"/>
    </xf>
    <xf numFmtId="4" fontId="16" fillId="26" borderId="276" applyNumberFormat="0" applyProtection="0">
      <alignment horizontal="right" vertical="center"/>
    </xf>
    <xf numFmtId="4" fontId="16" fillId="25" borderId="276" applyNumberFormat="0" applyProtection="0">
      <alignment horizontal="right" vertical="center"/>
    </xf>
    <xf numFmtId="4" fontId="16" fillId="24" borderId="276" applyNumberFormat="0" applyProtection="0">
      <alignment horizontal="right" vertical="center"/>
    </xf>
    <xf numFmtId="0" fontId="17" fillId="19" borderId="276" applyNumberFormat="0" applyProtection="0">
      <alignment horizontal="left" vertical="top" indent="1"/>
    </xf>
    <xf numFmtId="4" fontId="31" fillId="19" borderId="276" applyNumberFormat="0" applyProtection="0">
      <alignment vertical="center"/>
    </xf>
    <xf numFmtId="0" fontId="73" fillId="0" borderId="223" applyNumberFormat="0" applyFill="0" applyAlignment="0" applyProtection="0"/>
    <xf numFmtId="0" fontId="73" fillId="0" borderId="223" applyNumberFormat="0" applyFill="0" applyAlignment="0" applyProtection="0"/>
    <xf numFmtId="0" fontId="73" fillId="0" borderId="223" applyNumberFormat="0" applyFill="0" applyAlignment="0" applyProtection="0"/>
    <xf numFmtId="204" fontId="20" fillId="0" borderId="224">
      <protection locked="0"/>
    </xf>
    <xf numFmtId="204" fontId="20" fillId="0" borderId="224">
      <protection locked="0"/>
    </xf>
    <xf numFmtId="0" fontId="73" fillId="0" borderId="223" applyNumberFormat="0" applyFill="0" applyAlignment="0" applyProtection="0"/>
    <xf numFmtId="0" fontId="134" fillId="130" borderId="228" applyNumberFormat="0" applyAlignment="0" applyProtection="0"/>
    <xf numFmtId="0" fontId="220" fillId="80" borderId="228" applyNumberFormat="0" applyAlignment="0" applyProtection="0"/>
    <xf numFmtId="0" fontId="20" fillId="79" borderId="229" applyNumberFormat="0" applyFont="0" applyAlignment="0" applyProtection="0"/>
    <xf numFmtId="0" fontId="182" fillId="130" borderId="230" applyNumberFormat="0" applyAlignment="0" applyProtection="0"/>
    <xf numFmtId="4" fontId="17" fillId="104" borderId="231" applyNumberFormat="0" applyProtection="0">
      <alignment vertical="center"/>
    </xf>
    <xf numFmtId="4" fontId="31" fillId="104" borderId="231" applyNumberFormat="0" applyProtection="0">
      <alignment vertical="center"/>
    </xf>
    <xf numFmtId="4" fontId="17" fillId="104" borderId="231" applyNumberFormat="0" applyProtection="0">
      <alignment horizontal="left" vertical="center" indent="1"/>
    </xf>
    <xf numFmtId="0" fontId="17" fillId="104" borderId="231" applyNumberFormat="0" applyProtection="0">
      <alignment horizontal="left" vertical="top" indent="1"/>
    </xf>
    <xf numFmtId="4" fontId="16" fillId="24" borderId="231" applyNumberFormat="0" applyProtection="0">
      <alignment horizontal="right" vertical="center"/>
    </xf>
    <xf numFmtId="4" fontId="16" fillId="25" borderId="231" applyNumberFormat="0" applyProtection="0">
      <alignment horizontal="right" vertical="center"/>
    </xf>
    <xf numFmtId="4" fontId="16" fillId="26" borderId="231" applyNumberFormat="0" applyProtection="0">
      <alignment horizontal="right" vertical="center"/>
    </xf>
    <xf numFmtId="4" fontId="16" fillId="27" borderId="231" applyNumberFormat="0" applyProtection="0">
      <alignment horizontal="right" vertical="center"/>
    </xf>
    <xf numFmtId="4" fontId="16" fillId="28" borderId="231" applyNumberFormat="0" applyProtection="0">
      <alignment horizontal="right" vertical="center"/>
    </xf>
    <xf numFmtId="4" fontId="16" fillId="29" borderId="231" applyNumberFormat="0" applyProtection="0">
      <alignment horizontal="right" vertical="center"/>
    </xf>
    <xf numFmtId="4" fontId="16" fillId="30" borderId="231" applyNumberFormat="0" applyProtection="0">
      <alignment horizontal="right" vertical="center"/>
    </xf>
    <xf numFmtId="4" fontId="16" fillId="31" borderId="231" applyNumberFormat="0" applyProtection="0">
      <alignment horizontal="right" vertical="center"/>
    </xf>
    <xf numFmtId="4" fontId="16" fillId="32" borderId="231" applyNumberFormat="0" applyProtection="0">
      <alignment horizontal="right" vertical="center"/>
    </xf>
    <xf numFmtId="4" fontId="16" fillId="36" borderId="231" applyNumberFormat="0" applyProtection="0">
      <alignment horizontal="right" vertical="center"/>
    </xf>
    <xf numFmtId="0" fontId="20" fillId="100" borderId="231" applyNumberFormat="0" applyProtection="0">
      <alignment horizontal="left" vertical="center" indent="1"/>
    </xf>
    <xf numFmtId="0" fontId="20" fillId="100" borderId="231" applyNumberFormat="0" applyProtection="0">
      <alignment horizontal="left" vertical="top" indent="1"/>
    </xf>
    <xf numFmtId="0" fontId="20" fillId="36" borderId="231" applyNumberFormat="0" applyProtection="0">
      <alignment horizontal="left" vertical="center" indent="1"/>
    </xf>
    <xf numFmtId="0" fontId="20" fillId="36" borderId="231" applyNumberFormat="0" applyProtection="0">
      <alignment horizontal="left" vertical="top" indent="1"/>
    </xf>
    <xf numFmtId="0" fontId="20" fillId="95" borderId="231" applyNumberFormat="0" applyProtection="0">
      <alignment horizontal="left" vertical="center" indent="1"/>
    </xf>
    <xf numFmtId="0" fontId="20" fillId="95" borderId="231" applyNumberFormat="0" applyProtection="0">
      <alignment horizontal="left" vertical="top" indent="1"/>
    </xf>
    <xf numFmtId="0" fontId="20" fillId="41" borderId="231" applyNumberFormat="0" applyProtection="0">
      <alignment horizontal="left" vertical="center" indent="1"/>
    </xf>
    <xf numFmtId="0" fontId="20" fillId="41" borderId="231" applyNumberFormat="0" applyProtection="0">
      <alignment horizontal="left" vertical="top" indent="1"/>
    </xf>
    <xf numFmtId="0" fontId="20" fillId="84" borderId="227" applyNumberFormat="0">
      <protection locked="0"/>
    </xf>
    <xf numFmtId="4" fontId="16" fillId="90" borderId="231" applyNumberFormat="0" applyProtection="0">
      <alignment vertical="center"/>
    </xf>
    <xf numFmtId="4" fontId="36" fillId="90" borderId="231" applyNumberFormat="0" applyProtection="0">
      <alignment vertical="center"/>
    </xf>
    <xf numFmtId="4" fontId="16" fillId="90" borderId="231" applyNumberFormat="0" applyProtection="0">
      <alignment horizontal="left" vertical="center" indent="1"/>
    </xf>
    <xf numFmtId="0" fontId="16" fillId="90" borderId="231" applyNumberFormat="0" applyProtection="0">
      <alignment horizontal="left" vertical="top" indent="1"/>
    </xf>
    <xf numFmtId="4" fontId="16" fillId="41" borderId="231" applyNumberFormat="0" applyProtection="0">
      <alignment horizontal="right" vertical="center"/>
    </xf>
    <xf numFmtId="4" fontId="36" fillId="41" borderId="231" applyNumberFormat="0" applyProtection="0">
      <alignment horizontal="right" vertical="center"/>
    </xf>
    <xf numFmtId="4" fontId="16" fillId="36" borderId="231" applyNumberFormat="0" applyProtection="0">
      <alignment horizontal="left" vertical="center" indent="1"/>
    </xf>
    <xf numFmtId="0" fontId="16" fillId="36" borderId="231" applyNumberFormat="0" applyProtection="0">
      <alignment horizontal="left" vertical="top" indent="1"/>
    </xf>
    <xf numFmtId="4" fontId="45" fillId="41" borderId="231" applyNumberFormat="0" applyProtection="0">
      <alignment horizontal="right" vertical="center"/>
    </xf>
    <xf numFmtId="0" fontId="73" fillId="0" borderId="232"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7" applyNumberFormat="0" applyProtection="0">
      <alignment horizontal="left" vertical="center" indent="1"/>
    </xf>
    <xf numFmtId="4" fontId="55" fillId="105" borderId="227"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43" applyNumberFormat="0" applyProtection="0">
      <alignment horizontal="left" vertical="top" indent="1"/>
    </xf>
    <xf numFmtId="4" fontId="36" fillId="40" borderId="243" applyNumberFormat="0" applyProtection="0">
      <alignment vertical="center"/>
    </xf>
    <xf numFmtId="0" fontId="3" fillId="0" borderId="0"/>
    <xf numFmtId="0" fontId="20" fillId="35" borderId="243"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4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43" applyNumberFormat="0" applyProtection="0">
      <alignment horizontal="right" vertical="center"/>
    </xf>
    <xf numFmtId="0" fontId="3" fillId="0" borderId="0"/>
    <xf numFmtId="4" fontId="16" fillId="28" borderId="243" applyNumberFormat="0" applyProtection="0">
      <alignment horizontal="right" vertical="center"/>
    </xf>
    <xf numFmtId="4" fontId="16" fillId="28" borderId="243" applyNumberFormat="0" applyProtection="0">
      <alignment horizontal="right" vertical="center"/>
    </xf>
    <xf numFmtId="0" fontId="3" fillId="5" borderId="19" applyNumberFormat="0" applyFont="0" applyAlignment="0" applyProtection="0"/>
    <xf numFmtId="4" fontId="16" fillId="27" borderId="243" applyNumberFormat="0" applyProtection="0">
      <alignment horizontal="right" vertical="center"/>
    </xf>
    <xf numFmtId="4" fontId="16" fillId="25" borderId="243" applyNumberFormat="0" applyProtection="0">
      <alignment horizontal="right" vertical="center"/>
    </xf>
    <xf numFmtId="4" fontId="16" fillId="24" borderId="243" applyNumberFormat="0" applyProtection="0">
      <alignment horizontal="right" vertical="center"/>
    </xf>
    <xf numFmtId="0" fontId="17" fillId="19" borderId="243" applyNumberFormat="0" applyProtection="0">
      <alignment horizontal="left" vertical="top" indent="1"/>
    </xf>
    <xf numFmtId="9" fontId="3" fillId="0" borderId="0" applyFont="0" applyFill="0" applyBorder="0" applyAlignment="0" applyProtection="0"/>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1" fillId="19" borderId="231" applyNumberFormat="0" applyProtection="0">
      <alignment vertical="center"/>
    </xf>
    <xf numFmtId="4" fontId="30" fillId="18" borderId="227" applyNumberFormat="0" applyProtection="0">
      <alignment horizontal="left" vertical="center" indent="1"/>
    </xf>
    <xf numFmtId="4" fontId="30" fillId="18" borderId="227" applyNumberFormat="0" applyProtection="0">
      <alignment horizontal="left" vertical="center" indent="1"/>
    </xf>
    <xf numFmtId="4" fontId="30" fillId="18" borderId="227" applyNumberFormat="0" applyProtection="0">
      <alignment horizontal="left" vertical="center" indent="1"/>
    </xf>
    <xf numFmtId="4" fontId="30" fillId="18" borderId="227" applyNumberFormat="0" applyProtection="0">
      <alignment horizontal="left" vertical="center" indent="1"/>
    </xf>
    <xf numFmtId="4" fontId="30" fillId="18" borderId="227" applyNumberFormat="0" applyProtection="0">
      <alignment horizontal="left" vertical="center"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0" fontId="17" fillId="19" borderId="231" applyNumberFormat="0" applyProtection="0">
      <alignment horizontal="left" vertical="top" indent="1"/>
    </xf>
    <xf numFmtId="4" fontId="25" fillId="22" borderId="227" applyNumberFormat="0" applyProtection="0">
      <alignment horizontal="left" vertical="center"/>
    </xf>
    <xf numFmtId="4" fontId="25" fillId="22" borderId="227" applyNumberFormat="0" applyProtection="0">
      <alignment horizontal="left" vertical="center"/>
    </xf>
    <xf numFmtId="4" fontId="25" fillId="22" borderId="227" applyNumberFormat="0" applyProtection="0">
      <alignment horizontal="left" vertical="center"/>
    </xf>
    <xf numFmtId="4" fontId="25" fillId="22" borderId="227" applyNumberFormat="0" applyProtection="0">
      <alignment horizontal="left" vertical="center"/>
    </xf>
    <xf numFmtId="4" fontId="25" fillId="22" borderId="227" applyNumberFormat="0" applyProtection="0">
      <alignment horizontal="lef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4"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5"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6"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7"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8"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29"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0"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1"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6" fillId="32" borderId="231" applyNumberFormat="0" applyProtection="0">
      <alignment horizontal="right" vertical="center"/>
    </xf>
    <xf numFmtId="4" fontId="17" fillId="33" borderId="227" applyNumberFormat="0" applyProtection="0">
      <alignment horizontal="left" vertical="center" indent="1"/>
    </xf>
    <xf numFmtId="4" fontId="17" fillId="33" borderId="227" applyNumberFormat="0" applyProtection="0">
      <alignment horizontal="left" vertical="center" indent="1"/>
    </xf>
    <xf numFmtId="4" fontId="17" fillId="33" borderId="227" applyNumberFormat="0" applyProtection="0">
      <alignment horizontal="left" vertical="center" indent="1"/>
    </xf>
    <xf numFmtId="4" fontId="17" fillId="33" borderId="227" applyNumberFormat="0" applyProtection="0">
      <alignment horizontal="left" vertical="center" indent="1"/>
    </xf>
    <xf numFmtId="4" fontId="17" fillId="33" borderId="227" applyNumberFormat="0" applyProtection="0">
      <alignment horizontal="left" vertical="center" indent="1"/>
    </xf>
    <xf numFmtId="4" fontId="16" fillId="34" borderId="227" applyNumberFormat="0" applyProtection="0">
      <alignment horizontal="left" vertical="center" indent="1"/>
    </xf>
    <xf numFmtId="4" fontId="16" fillId="34" borderId="227" applyNumberFormat="0" applyProtection="0">
      <alignment horizontal="left" vertical="center" indent="1"/>
    </xf>
    <xf numFmtId="4" fontId="16" fillId="34" borderId="227" applyNumberFormat="0" applyProtection="0">
      <alignment horizontal="left" vertical="center" indent="1"/>
    </xf>
    <xf numFmtId="4" fontId="16" fillId="34" borderId="227" applyNumberFormat="0" applyProtection="0">
      <alignment horizontal="left" vertical="center" indent="1"/>
    </xf>
    <xf numFmtId="4" fontId="16" fillId="34" borderId="227" applyNumberFormat="0" applyProtection="0">
      <alignment horizontal="left" vertical="center" indent="1"/>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4" fontId="16" fillId="36" borderId="231" applyNumberFormat="0" applyProtection="0">
      <alignment horizontal="right" vertical="center"/>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84" borderId="227" applyNumberFormat="0">
      <protection locked="0"/>
    </xf>
    <xf numFmtId="0" fontId="20" fillId="84" borderId="227" applyNumberFormat="0">
      <protection locked="0"/>
    </xf>
    <xf numFmtId="0" fontId="20" fillId="84" borderId="227" applyNumberFormat="0">
      <protection locked="0"/>
    </xf>
    <xf numFmtId="0" fontId="20" fillId="84" borderId="227" applyNumberFormat="0">
      <protection locked="0"/>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1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4" fontId="36" fillId="40" borderId="231" applyNumberFormat="0" applyProtection="0">
      <alignment vertical="center"/>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0" fontId="16" fillId="40" borderId="231" applyNumberFormat="0" applyProtection="0">
      <alignment horizontal="left" vertical="top" inden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36" fillId="41" borderId="231" applyNumberFormat="0" applyProtection="0">
      <alignment horizontal="right" vertical="center"/>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4" fontId="23" fillId="0" borderId="233" applyNumberFormat="0" applyProtection="0">
      <alignment horizontal="left" vertical="center" indent="1"/>
    </xf>
    <xf numFmtId="0" fontId="25" fillId="43" borderId="233" applyNumberFormat="0" applyProtection="0">
      <alignment horizontal="center" vertical="center" wrapText="1"/>
    </xf>
    <xf numFmtId="0" fontId="25" fillId="44" borderId="233" applyNumberFormat="0" applyProtection="0">
      <alignment horizontal="center" vertical="top" wrapText="1"/>
    </xf>
    <xf numFmtId="0" fontId="25" fillId="44" borderId="233" applyNumberFormat="0" applyProtection="0">
      <alignment horizontal="center" vertical="top" wrapText="1"/>
    </xf>
    <xf numFmtId="0" fontId="25" fillId="44" borderId="233" applyNumberFormat="0" applyProtection="0">
      <alignment horizontal="center" vertical="top" wrapText="1"/>
    </xf>
    <xf numFmtId="0" fontId="25" fillId="44" borderId="233" applyNumberFormat="0" applyProtection="0">
      <alignment horizontal="center" vertical="top" wrapText="1"/>
    </xf>
    <xf numFmtId="0" fontId="25" fillId="44" borderId="233" applyNumberFormat="0" applyProtection="0">
      <alignment horizontal="center" vertical="top" wrapText="1"/>
    </xf>
    <xf numFmtId="0" fontId="25" fillId="43" borderId="233" applyNumberFormat="0" applyProtection="0">
      <alignment horizontal="center" vertical="center" wrapText="1"/>
    </xf>
    <xf numFmtId="0" fontId="25" fillId="43" borderId="233" applyNumberFormat="0" applyProtection="0">
      <alignment horizontal="center" vertical="center" wrapText="1"/>
    </xf>
    <xf numFmtId="0" fontId="25" fillId="43" borderId="233" applyNumberFormat="0" applyProtection="0">
      <alignment horizontal="center" vertical="center" wrapText="1"/>
    </xf>
    <xf numFmtId="0" fontId="25" fillId="43" borderId="233" applyNumberFormat="0" applyProtection="0">
      <alignment horizontal="center" vertical="center" wrapText="1"/>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45" fillId="41" borderId="231" applyNumberFormat="0" applyProtection="0">
      <alignment horizontal="right" vertical="center"/>
    </xf>
    <xf numFmtId="4" fontId="23" fillId="0" borderId="227"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0" fillId="18" borderId="227" applyNumberFormat="0" applyProtection="0">
      <alignment horizontal="right" vertical="center" wrapText="1"/>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1" fillId="19" borderId="235" applyNumberFormat="0" applyProtection="0">
      <alignment vertical="center"/>
    </xf>
    <xf numFmtId="4" fontId="30" fillId="18" borderId="236" applyNumberFormat="0" applyProtection="0">
      <alignment horizontal="left" vertical="center" indent="1"/>
    </xf>
    <xf numFmtId="4" fontId="30" fillId="18" borderId="236" applyNumberFormat="0" applyProtection="0">
      <alignment horizontal="left" vertical="center" indent="1"/>
    </xf>
    <xf numFmtId="4" fontId="30" fillId="18" borderId="236" applyNumberFormat="0" applyProtection="0">
      <alignment horizontal="left" vertical="center" indent="1"/>
    </xf>
    <xf numFmtId="4" fontId="30" fillId="18" borderId="236" applyNumberFormat="0" applyProtection="0">
      <alignment horizontal="left" vertical="center" indent="1"/>
    </xf>
    <xf numFmtId="4" fontId="30" fillId="18" borderId="236" applyNumberFormat="0" applyProtection="0">
      <alignment horizontal="left" vertical="center"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0" fontId="17" fillId="19" borderId="235" applyNumberFormat="0" applyProtection="0">
      <alignment horizontal="left" vertical="top" indent="1"/>
    </xf>
    <xf numFmtId="4" fontId="25" fillId="22" borderId="236" applyNumberFormat="0" applyProtection="0">
      <alignment horizontal="left" vertical="center"/>
    </xf>
    <xf numFmtId="4" fontId="25" fillId="22" borderId="236" applyNumberFormat="0" applyProtection="0">
      <alignment horizontal="left" vertical="center"/>
    </xf>
    <xf numFmtId="4" fontId="25" fillId="22" borderId="236" applyNumberFormat="0" applyProtection="0">
      <alignment horizontal="left" vertical="center"/>
    </xf>
    <xf numFmtId="4" fontId="25" fillId="22" borderId="236" applyNumberFormat="0" applyProtection="0">
      <alignment horizontal="left" vertical="center"/>
    </xf>
    <xf numFmtId="4" fontId="25" fillId="22" borderId="236" applyNumberFormat="0" applyProtection="0">
      <alignment horizontal="lef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4"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5"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6"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7"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8"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29"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0"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1"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6" fillId="32" borderId="235" applyNumberFormat="0" applyProtection="0">
      <alignment horizontal="right" vertical="center"/>
    </xf>
    <xf numFmtId="4" fontId="17" fillId="33" borderId="236" applyNumberFormat="0" applyProtection="0">
      <alignment horizontal="left" vertical="center" indent="1"/>
    </xf>
    <xf numFmtId="4" fontId="17" fillId="33" borderId="236" applyNumberFormat="0" applyProtection="0">
      <alignment horizontal="left" vertical="center" indent="1"/>
    </xf>
    <xf numFmtId="4" fontId="17" fillId="33" borderId="236" applyNumberFormat="0" applyProtection="0">
      <alignment horizontal="left" vertical="center" indent="1"/>
    </xf>
    <xf numFmtId="4" fontId="17" fillId="33" borderId="236" applyNumberFormat="0" applyProtection="0">
      <alignment horizontal="left" vertical="center" indent="1"/>
    </xf>
    <xf numFmtId="4" fontId="17" fillId="33" borderId="236" applyNumberFormat="0" applyProtection="0">
      <alignment horizontal="left" vertical="center" indent="1"/>
    </xf>
    <xf numFmtId="4" fontId="16" fillId="34" borderId="236" applyNumberFormat="0" applyProtection="0">
      <alignment horizontal="left" vertical="center" indent="1"/>
    </xf>
    <xf numFmtId="4" fontId="16" fillId="34" borderId="236" applyNumberFormat="0" applyProtection="0">
      <alignment horizontal="left" vertical="center" indent="1"/>
    </xf>
    <xf numFmtId="4" fontId="16" fillId="34" borderId="236" applyNumberFormat="0" applyProtection="0">
      <alignment horizontal="left" vertical="center" indent="1"/>
    </xf>
    <xf numFmtId="4" fontId="16" fillId="34" borderId="236" applyNumberFormat="0" applyProtection="0">
      <alignment horizontal="left" vertical="center" indent="1"/>
    </xf>
    <xf numFmtId="4" fontId="16" fillId="34" borderId="236" applyNumberFormat="0" applyProtection="0">
      <alignment horizontal="left" vertical="center" indent="1"/>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4" fontId="16" fillId="36" borderId="235" applyNumberFormat="0" applyProtection="0">
      <alignment horizontal="right" vertical="center"/>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0" fillId="35" borderId="235" applyNumberFormat="0" applyProtection="0">
      <alignment horizontal="left" vertical="top"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0" fillId="38" borderId="235" applyNumberFormat="0" applyProtection="0">
      <alignment horizontal="left" vertical="top"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0" fillId="39" borderId="235" applyNumberFormat="0" applyProtection="0">
      <alignment horizontal="left" vertical="top"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3" borderId="235" applyNumberFormat="0" applyProtection="0">
      <alignment horizontal="left" vertical="top" indent="1"/>
    </xf>
    <xf numFmtId="0" fontId="20" fillId="84" borderId="236" applyNumberFormat="0">
      <protection locked="0"/>
    </xf>
    <xf numFmtId="0" fontId="20" fillId="84" borderId="236" applyNumberFormat="0">
      <protection locked="0"/>
    </xf>
    <xf numFmtId="0" fontId="20" fillId="84" borderId="236" applyNumberFormat="0">
      <protection locked="0"/>
    </xf>
    <xf numFmtId="0" fontId="20" fillId="84" borderId="236" applyNumberFormat="0">
      <protection locked="0"/>
    </xf>
    <xf numFmtId="0" fontId="20" fillId="84" borderId="236" applyNumberFormat="0">
      <protection locked="0"/>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1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4" fontId="36" fillId="40" borderId="235" applyNumberFormat="0" applyProtection="0">
      <alignment vertical="center"/>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0" fontId="16" fillId="40" borderId="235" applyNumberFormat="0" applyProtection="0">
      <alignment horizontal="left" vertical="top" inden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36" fillId="41" borderId="235" applyNumberFormat="0" applyProtection="0">
      <alignment horizontal="right" vertical="center"/>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0" fontId="25" fillId="44" borderId="236" applyNumberFormat="0" applyProtection="0">
      <alignment horizontal="center" vertical="top" wrapText="1"/>
    </xf>
    <xf numFmtId="0" fontId="25" fillId="44" borderId="236" applyNumberFormat="0" applyProtection="0">
      <alignment horizontal="center" vertical="top" wrapText="1"/>
    </xf>
    <xf numFmtId="0" fontId="25" fillId="44" borderId="236" applyNumberFormat="0" applyProtection="0">
      <alignment horizontal="center" vertical="top" wrapText="1"/>
    </xf>
    <xf numFmtId="0" fontId="25" fillId="44" borderId="236" applyNumberFormat="0" applyProtection="0">
      <alignment horizontal="center" vertical="top" wrapText="1"/>
    </xf>
    <xf numFmtId="0" fontId="25" fillId="44" borderId="236" applyNumberFormat="0" applyProtection="0">
      <alignment horizontal="center" vertical="top" wrapText="1"/>
    </xf>
    <xf numFmtId="0" fontId="25" fillId="43" borderId="236" applyNumberFormat="0" applyProtection="0">
      <alignment horizontal="center" vertical="center" wrapText="1"/>
    </xf>
    <xf numFmtId="0" fontId="25" fillId="43" borderId="236" applyNumberFormat="0" applyProtection="0">
      <alignment horizontal="center" vertical="center" wrapText="1"/>
    </xf>
    <xf numFmtId="0" fontId="25" fillId="43" borderId="236" applyNumberFormat="0" applyProtection="0">
      <alignment horizontal="center" vertical="center" wrapText="1"/>
    </xf>
    <xf numFmtId="0" fontId="25" fillId="43" borderId="236" applyNumberFormat="0" applyProtection="0">
      <alignment horizontal="center" vertical="center" wrapText="1"/>
    </xf>
    <xf numFmtId="0" fontId="25" fillId="43" borderId="236" applyNumberFormat="0" applyProtection="0">
      <alignment horizontal="center" vertical="center" wrapText="1"/>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4" fontId="45" fillId="41" borderId="235"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2" fillId="34" borderId="237" applyNumberFormat="0" applyAlignment="0" applyProtection="0"/>
    <xf numFmtId="0" fontId="134" fillId="92" borderId="237" applyNumberFormat="0" applyAlignment="0" applyProtection="0"/>
    <xf numFmtId="0" fontId="134" fillId="92" borderId="237" applyNumberFormat="0" applyAlignment="0" applyProtection="0"/>
    <xf numFmtId="0" fontId="132" fillId="34" borderId="237" applyNumberFormat="0" applyAlignment="0" applyProtection="0"/>
    <xf numFmtId="0" fontId="134" fillId="92" borderId="237" applyNumberFormat="0" applyAlignment="0" applyProtection="0"/>
    <xf numFmtId="0" fontId="134" fillId="92" borderId="237" applyNumberFormat="0" applyAlignment="0" applyProtection="0"/>
    <xf numFmtId="0" fontId="134" fillId="92" borderId="237" applyNumberFormat="0" applyAlignment="0" applyProtection="0"/>
    <xf numFmtId="0" fontId="134" fillId="92" borderId="237" applyNumberFormat="0" applyAlignment="0" applyProtection="0"/>
    <xf numFmtId="0" fontId="134" fillId="92" borderId="23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234">
      <alignment horizontal="left" vertical="center"/>
    </xf>
    <xf numFmtId="0" fontId="155" fillId="0" borderId="234">
      <alignment horizontal="left" vertical="center"/>
    </xf>
    <xf numFmtId="0" fontId="155" fillId="0" borderId="234">
      <alignment horizontal="left" vertical="center"/>
    </xf>
    <xf numFmtId="0" fontId="155" fillId="0" borderId="234">
      <alignment horizontal="left" vertical="center"/>
    </xf>
    <xf numFmtId="0" fontId="155" fillId="0" borderId="234">
      <alignment horizontal="left" vertical="center"/>
    </xf>
    <xf numFmtId="0" fontId="155" fillId="0" borderId="234">
      <alignment horizontal="left" vertical="center"/>
    </xf>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10" fontId="22" fillId="40" borderId="236" applyNumberFormat="0" applyBorder="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169" fillId="94" borderId="23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0" fontId="169" fillId="94" borderId="245" applyNumberFormat="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10" fontId="22" fillId="40" borderId="244" applyNumberFormat="0" applyBorder="0" applyAlignment="0" applyProtection="0"/>
    <xf numFmtId="0" fontId="155" fillId="0" borderId="246">
      <alignment horizontal="left" vertical="center"/>
    </xf>
    <xf numFmtId="0" fontId="155" fillId="0" borderId="246">
      <alignment horizontal="left" vertical="center"/>
    </xf>
    <xf numFmtId="0" fontId="155" fillId="0" borderId="246">
      <alignment horizontal="left" vertical="center"/>
    </xf>
    <xf numFmtId="0" fontId="155" fillId="0" borderId="246">
      <alignment horizontal="left" vertical="center"/>
    </xf>
    <xf numFmtId="0" fontId="155" fillId="0" borderId="246">
      <alignment horizontal="left" vertical="center"/>
    </xf>
    <xf numFmtId="0" fontId="155" fillId="0" borderId="246">
      <alignment horizontal="left" vertical="center"/>
    </xf>
    <xf numFmtId="0" fontId="134" fillId="92" borderId="245" applyNumberFormat="0" applyAlignment="0" applyProtection="0"/>
    <xf numFmtId="0" fontId="134" fillId="92" borderId="245" applyNumberFormat="0" applyAlignment="0" applyProtection="0"/>
    <xf numFmtId="0" fontId="134" fillId="92" borderId="245" applyNumberFormat="0" applyAlignment="0" applyProtection="0"/>
    <xf numFmtId="0" fontId="134" fillId="92" borderId="245" applyNumberFormat="0" applyAlignment="0" applyProtection="0"/>
    <xf numFmtId="0" fontId="134" fillId="92" borderId="245" applyNumberFormat="0" applyAlignment="0" applyProtection="0"/>
    <xf numFmtId="0" fontId="132" fillId="34" borderId="245" applyNumberFormat="0" applyAlignment="0" applyProtection="0"/>
    <xf numFmtId="0" fontId="134" fillId="92" borderId="245" applyNumberFormat="0" applyAlignment="0" applyProtection="0"/>
    <xf numFmtId="0" fontId="134" fillId="92" borderId="245" applyNumberFormat="0" applyAlignment="0" applyProtection="0"/>
    <xf numFmtId="0" fontId="132" fillId="34" borderId="24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0" fontId="20" fillId="84" borderId="244" applyNumberFormat="0">
      <protection locked="0"/>
    </xf>
    <xf numFmtId="0" fontId="20" fillId="84" borderId="244" applyNumberFormat="0">
      <protection locked="0"/>
    </xf>
    <xf numFmtId="0" fontId="20" fillId="84" borderId="244" applyNumberFormat="0">
      <protection locked="0"/>
    </xf>
    <xf numFmtId="0" fontId="20" fillId="84" borderId="244" applyNumberFormat="0">
      <protection locked="0"/>
    </xf>
    <xf numFmtId="0" fontId="20" fillId="84" borderId="244" applyNumberFormat="0">
      <protection locked="0"/>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0" fillId="18" borderId="236" applyNumberFormat="0" applyProtection="0">
      <alignment horizontal="right" vertical="center" wrapText="1"/>
    </xf>
    <xf numFmtId="4" fontId="30" fillId="18" borderId="236" applyNumberFormat="0" applyProtection="0">
      <alignment horizontal="right" vertical="center" wrapText="1"/>
    </xf>
    <xf numFmtId="0" fontId="3" fillId="0" borderId="0"/>
    <xf numFmtId="4" fontId="30" fillId="18" borderId="236" applyNumberFormat="0" applyProtection="0">
      <alignment horizontal="right" vertical="center" wrapText="1"/>
    </xf>
    <xf numFmtId="4" fontId="30" fillId="18" borderId="236" applyNumberFormat="0" applyProtection="0">
      <alignment horizontal="right" vertical="center" wrapText="1"/>
    </xf>
    <xf numFmtId="4" fontId="30" fillId="18" borderId="236" applyNumberFormat="0" applyProtection="0">
      <alignment horizontal="right" vertical="center" wrapText="1"/>
    </xf>
    <xf numFmtId="4" fontId="23" fillId="0" borderId="236" applyNumberFormat="0" applyProtection="0">
      <alignment horizontal="left" vertical="center" indent="1"/>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4" fontId="45" fillId="41" borderId="243" applyNumberFormat="0" applyProtection="0">
      <alignment horizontal="right" vertical="center"/>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3" borderId="244" applyNumberFormat="0" applyProtection="0">
      <alignment horizontal="center" vertical="center"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4" borderId="244" applyNumberFormat="0" applyProtection="0">
      <alignment horizontal="center" vertical="top" wrapText="1"/>
    </xf>
    <xf numFmtId="0" fontId="25" fillId="43" borderId="244" applyNumberFormat="0" applyProtection="0">
      <alignment horizontal="center" vertical="center" wrapTex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0" fontId="3" fillId="0" borderId="0"/>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4" fontId="36" fillId="41" borderId="243" applyNumberFormat="0" applyProtection="0">
      <alignment horizontal="right" vertical="center"/>
    </xf>
    <xf numFmtId="0" fontId="3" fillId="0" borderId="0"/>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16" fillId="40" borderId="243" applyNumberFormat="0" applyProtection="0">
      <alignment horizontal="left" vertical="top" indent="1"/>
    </xf>
    <xf numFmtId="0" fontId="3" fillId="0" borderId="0"/>
    <xf numFmtId="0" fontId="16" fillId="40" borderId="243" applyNumberFormat="0" applyProtection="0">
      <alignment horizontal="left" vertical="top" indent="1"/>
    </xf>
    <xf numFmtId="0" fontId="16" fillId="40" borderId="243" applyNumberFormat="0" applyProtection="0">
      <alignment horizontal="left" vertical="top" indent="1"/>
    </xf>
    <xf numFmtId="0" fontId="3" fillId="0" borderId="0"/>
    <xf numFmtId="0" fontId="3" fillId="0" borderId="0"/>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3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4" fontId="16" fillId="40" borderId="243" applyNumberFormat="0" applyProtection="0">
      <alignment vertical="center"/>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3" fillId="0" borderId="0"/>
    <xf numFmtId="0" fontId="20" fillId="38" borderId="243" applyNumberFormat="0" applyProtection="0">
      <alignment horizontal="left" vertical="top" indent="1"/>
    </xf>
    <xf numFmtId="0" fontId="3" fillId="0" borderId="0"/>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43" applyNumberFormat="0" applyProtection="0">
      <alignment horizontal="left" vertical="top" indent="1"/>
    </xf>
    <xf numFmtId="0" fontId="20" fillId="35" borderId="243" applyNumberFormat="0" applyProtection="0">
      <alignment horizontal="left" vertical="top" indent="1"/>
    </xf>
    <xf numFmtId="0" fontId="3" fillId="0" borderId="0"/>
    <xf numFmtId="0" fontId="3" fillId="0" borderId="0"/>
    <xf numFmtId="0" fontId="3" fillId="0" borderId="0"/>
    <xf numFmtId="0" fontId="20" fillId="35" borderId="243"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6"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2"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1"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30"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9"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0" fontId="3" fillId="0" borderId="0"/>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8"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0" fontId="20" fillId="90" borderId="238" applyNumberFormat="0" applyFont="0" applyAlignment="0" applyProtection="0"/>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7"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4" fontId="16" fillId="26" borderId="243" applyNumberFormat="0" applyProtection="0">
      <alignment horizontal="right" vertical="center"/>
    </xf>
    <xf numFmtId="0" fontId="20" fillId="90" borderId="237" applyNumberFormat="0" applyFont="0" applyAlignment="0" applyProtection="0"/>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5"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0" fontId="20" fillId="90" borderId="237" applyNumberFormat="0" applyFont="0" applyAlignment="0" applyProtection="0"/>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4" fontId="16" fillId="24" borderId="243" applyNumberFormat="0" applyProtection="0">
      <alignment horizontal="right" vertical="center"/>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20" fillId="90" borderId="237" applyNumberFormat="0" applyFont="0" applyAlignment="0" applyProtection="0"/>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0" fontId="17" fillId="19" borderId="243" applyNumberFormat="0" applyProtection="0">
      <alignment horizontal="left" vertical="top" indent="1"/>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0" fontId="20" fillId="90" borderId="237" applyNumberFormat="0" applyFont="0" applyAlignment="0" applyProtection="0"/>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1" fillId="19" borderId="243" applyNumberFormat="0" applyProtection="0">
      <alignment vertical="center"/>
    </xf>
    <xf numFmtId="4" fontId="30" fillId="18" borderId="236" applyNumberFormat="0" applyProtection="0">
      <alignment horizontal="right" vertical="center" wrapText="1"/>
    </xf>
    <xf numFmtId="4" fontId="30" fillId="18" borderId="236" applyNumberFormat="0" applyProtection="0">
      <alignment horizontal="right" vertical="center" wrapText="1"/>
    </xf>
    <xf numFmtId="0" fontId="20" fillId="90" borderId="237" applyNumberFormat="0" applyFont="0" applyAlignment="0" applyProtection="0"/>
    <xf numFmtId="4" fontId="30" fillId="18" borderId="236" applyNumberFormat="0" applyProtection="0">
      <alignment horizontal="right" vertical="center" wrapText="1"/>
    </xf>
    <xf numFmtId="4" fontId="30" fillId="18" borderId="236"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0" fontId="68" fillId="90" borderId="238" applyNumberFormat="0" applyFont="0" applyAlignment="0" applyProtection="0"/>
    <xf numFmtId="0" fontId="182" fillId="34" borderId="239" applyNumberFormat="0" applyAlignment="0" applyProtection="0"/>
    <xf numFmtId="0" fontId="182" fillId="92" borderId="239" applyNumberFormat="0" applyAlignment="0" applyProtection="0"/>
    <xf numFmtId="0" fontId="182" fillId="92" borderId="239" applyNumberFormat="0" applyAlignment="0" applyProtection="0"/>
    <xf numFmtId="0" fontId="182" fillId="34" borderId="239" applyNumberFormat="0" applyAlignment="0" applyProtection="0"/>
    <xf numFmtId="0" fontId="182" fillId="92" borderId="239" applyNumberFormat="0" applyAlignment="0" applyProtection="0"/>
    <xf numFmtId="0" fontId="182" fillId="92" borderId="239" applyNumberFormat="0" applyAlignment="0" applyProtection="0"/>
    <xf numFmtId="0" fontId="182" fillId="92" borderId="239" applyNumberFormat="0" applyAlignment="0" applyProtection="0"/>
    <xf numFmtId="0" fontId="182" fillId="92" borderId="239" applyNumberFormat="0" applyAlignment="0" applyProtection="0"/>
    <xf numFmtId="0" fontId="182" fillId="92" borderId="23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236" applyNumberFormat="0" applyProtection="0">
      <alignment horizontal="right" vertical="center" wrapText="1"/>
    </xf>
    <xf numFmtId="4" fontId="55" fillId="105" borderId="236" applyNumberFormat="0" applyProtection="0">
      <alignment horizontal="right" vertical="center" wrapText="1"/>
    </xf>
    <xf numFmtId="4" fontId="16" fillId="0" borderId="239" applyNumberFormat="0" applyProtection="0">
      <alignment vertical="center"/>
    </xf>
    <xf numFmtId="4" fontId="16" fillId="0" borderId="239" applyNumberFormat="0" applyProtection="0">
      <alignment vertical="center"/>
    </xf>
    <xf numFmtId="4" fontId="16" fillId="0" borderId="239" applyNumberFormat="0" applyProtection="0">
      <alignment horizontal="left" vertical="center" indent="1"/>
    </xf>
    <xf numFmtId="4" fontId="16" fillId="19" borderId="239" applyNumberFormat="0" applyProtection="0">
      <alignment horizontal="left" vertical="center" indent="1"/>
    </xf>
    <xf numFmtId="4" fontId="25" fillId="22" borderId="236" applyNumberFormat="0" applyProtection="0">
      <alignment horizontal="left" vertical="center"/>
    </xf>
    <xf numFmtId="0" fontId="20" fillId="0" borderId="239" applyNumberFormat="0" applyProtection="0">
      <alignment horizontal="left" vertical="center" indent="1"/>
    </xf>
    <xf numFmtId="4" fontId="16" fillId="2" borderId="239" applyNumberFormat="0" applyProtection="0">
      <alignment horizontal="right" vertical="center"/>
    </xf>
    <xf numFmtId="4" fontId="16" fillId="107" borderId="239" applyNumberFormat="0" applyProtection="0">
      <alignment horizontal="right" vertical="center"/>
    </xf>
    <xf numFmtId="4" fontId="16" fillId="42" borderId="239" applyNumberFormat="0" applyProtection="0">
      <alignment horizontal="right" vertical="center"/>
    </xf>
    <xf numFmtId="4" fontId="16" fillId="108" borderId="239" applyNumberFormat="0" applyProtection="0">
      <alignment horizontal="right" vertical="center"/>
    </xf>
    <xf numFmtId="4" fontId="16" fillId="109" borderId="239" applyNumberFormat="0" applyProtection="0">
      <alignment horizontal="right" vertical="center"/>
    </xf>
    <xf numFmtId="4" fontId="16" fillId="110" borderId="239" applyNumberFormat="0" applyProtection="0">
      <alignment horizontal="right" vertical="center"/>
    </xf>
    <xf numFmtId="4" fontId="16" fillId="111" borderId="239" applyNumberFormat="0" applyProtection="0">
      <alignment horizontal="right" vertical="center"/>
    </xf>
    <xf numFmtId="4" fontId="16" fillId="112" borderId="239" applyNumberFormat="0" applyProtection="0">
      <alignment horizontal="right" vertical="center"/>
    </xf>
    <xf numFmtId="4" fontId="16" fillId="113" borderId="239" applyNumberFormat="0" applyProtection="0">
      <alignment horizontal="right" vertical="center"/>
    </xf>
    <xf numFmtId="0" fontId="20" fillId="114" borderId="239" applyNumberFormat="0" applyProtection="0">
      <alignment horizontal="left" vertical="center" indent="1"/>
    </xf>
    <xf numFmtId="0" fontId="24" fillId="115" borderId="236" applyNumberFormat="0" applyProtection="0">
      <alignment horizontal="left" vertical="center" indent="2"/>
    </xf>
    <xf numFmtId="0" fontId="24" fillId="115" borderId="236" applyNumberFormat="0" applyProtection="0">
      <alignment horizontal="left" vertical="center" indent="2"/>
    </xf>
    <xf numFmtId="0" fontId="25" fillId="116" borderId="236" applyNumberFormat="0" applyProtection="0">
      <alignment horizontal="left" vertical="center" indent="2"/>
    </xf>
    <xf numFmtId="0" fontId="25" fillId="116" borderId="236" applyNumberFormat="0" applyProtection="0">
      <alignment horizontal="left" vertical="center" indent="2"/>
    </xf>
    <xf numFmtId="0" fontId="24" fillId="115" borderId="236" applyNumberFormat="0" applyProtection="0">
      <alignment horizontal="left" vertical="center" indent="2"/>
    </xf>
    <xf numFmtId="0" fontId="25" fillId="116" borderId="236" applyNumberFormat="0" applyProtection="0">
      <alignment horizontal="left" vertical="center" indent="2"/>
    </xf>
    <xf numFmtId="0" fontId="24" fillId="0" borderId="236" applyNumberFormat="0" applyProtection="0">
      <alignment horizontal="left" vertical="center" indent="2"/>
    </xf>
    <xf numFmtId="0" fontId="20" fillId="49" borderId="239" applyNumberFormat="0" applyProtection="0">
      <alignment horizontal="left" vertical="center"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115" borderId="236" applyNumberFormat="0" applyProtection="0">
      <alignment horizontal="left" vertical="center" indent="2"/>
    </xf>
    <xf numFmtId="0" fontId="25" fillId="116" borderId="236" applyNumberFormat="0" applyProtection="0">
      <alignment horizontal="left" vertical="center" indent="2"/>
    </xf>
    <xf numFmtId="0" fontId="24" fillId="115" borderId="236" applyNumberFormat="0" applyProtection="0">
      <alignment horizontal="left" vertical="center" indent="2"/>
    </xf>
    <xf numFmtId="0" fontId="24" fillId="115" borderId="236" applyNumberFormat="0" applyProtection="0">
      <alignment horizontal="left" vertical="center" indent="2"/>
    </xf>
    <xf numFmtId="0" fontId="25" fillId="116" borderId="236" applyNumberFormat="0" applyProtection="0">
      <alignment horizontal="left" vertical="center" indent="2"/>
    </xf>
    <xf numFmtId="0" fontId="25" fillId="116" borderId="236" applyNumberFormat="0" applyProtection="0">
      <alignment horizontal="left" vertical="center" indent="2"/>
    </xf>
    <xf numFmtId="0" fontId="25" fillId="116" borderId="236" applyNumberFormat="0" applyProtection="0">
      <alignment horizontal="left" vertical="center" indent="2"/>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49" borderId="239" applyNumberFormat="0" applyProtection="0">
      <alignment horizontal="left" vertical="center"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0" fillId="49" borderId="239" applyNumberFormat="0" applyProtection="0">
      <alignment horizontal="left" vertical="center" indent="1"/>
    </xf>
    <xf numFmtId="0" fontId="20" fillId="35" borderId="231" applyNumberFormat="0" applyProtection="0">
      <alignment horizontal="left" vertical="top" indent="1"/>
    </xf>
    <xf numFmtId="0" fontId="20" fillId="35" borderId="231" applyNumberFormat="0" applyProtection="0">
      <alignment horizontal="left" vertical="top"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117"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23" borderId="239" applyNumberFormat="0" applyProtection="0">
      <alignment horizontal="left" vertical="center"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117" borderId="236" applyNumberFormat="0" applyProtection="0">
      <alignment horizontal="left" vertical="center" indent="2"/>
    </xf>
    <xf numFmtId="0" fontId="24" fillId="117"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117" borderId="236" applyNumberFormat="0" applyProtection="0">
      <alignment horizontal="left" vertical="center" indent="2"/>
    </xf>
    <xf numFmtId="0" fontId="24" fillId="117" borderId="236" applyNumberFormat="0" applyProtection="0">
      <alignment horizontal="left" vertical="center" indent="2"/>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23" borderId="239" applyNumberFormat="0" applyProtection="0">
      <alignment horizontal="left" vertical="center"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23" borderId="239" applyNumberFormat="0" applyProtection="0">
      <alignment horizontal="left" vertical="center" indent="1"/>
    </xf>
    <xf numFmtId="0" fontId="20" fillId="38" borderId="231" applyNumberFormat="0" applyProtection="0">
      <alignment horizontal="left" vertical="top" indent="1"/>
    </xf>
    <xf numFmtId="0" fontId="20" fillId="38" borderId="231" applyNumberFormat="0" applyProtection="0">
      <alignment horizontal="left" vertical="top" indent="1"/>
    </xf>
    <xf numFmtId="0" fontId="20" fillId="103" borderId="239" applyNumberFormat="0" applyProtection="0">
      <alignment horizontal="left" vertical="center"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103" borderId="239" applyNumberFormat="0" applyProtection="0">
      <alignment horizontal="left" vertical="center"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103" borderId="239" applyNumberFormat="0" applyProtection="0">
      <alignment horizontal="left" vertical="center" indent="1"/>
    </xf>
    <xf numFmtId="0" fontId="20" fillId="39" borderId="231" applyNumberFormat="0" applyProtection="0">
      <alignment horizontal="left" vertical="top" indent="1"/>
    </xf>
    <xf numFmtId="0" fontId="20" fillId="39" borderId="231" applyNumberFormat="0" applyProtection="0">
      <alignment horizontal="left" vertical="top" indent="1"/>
    </xf>
    <xf numFmtId="0" fontId="20" fillId="114" borderId="239" applyNumberFormat="0" applyProtection="0">
      <alignment horizontal="left" vertical="center" indent="1"/>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4" fillId="0" borderId="236" applyNumberFormat="0" applyProtection="0">
      <alignment horizontal="left" vertical="center" indent="2"/>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114" borderId="239" applyNumberFormat="0" applyProtection="0">
      <alignment horizontal="left" vertical="center"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114" borderId="239" applyNumberFormat="0" applyProtection="0">
      <alignment horizontal="left" vertical="center" indent="1"/>
    </xf>
    <xf numFmtId="0" fontId="20" fillId="3" borderId="231" applyNumberFormat="0" applyProtection="0">
      <alignment horizontal="left" vertical="top" indent="1"/>
    </xf>
    <xf numFmtId="0" fontId="20" fillId="3" borderId="231" applyNumberFormat="0" applyProtection="0">
      <alignment horizontal="left" vertical="top" indent="1"/>
    </xf>
    <xf numFmtId="0" fontId="20" fillId="84" borderId="236" applyNumberFormat="0">
      <protection locked="0"/>
    </xf>
    <xf numFmtId="0" fontId="20" fillId="84" borderId="236" applyNumberFormat="0">
      <protection locked="0"/>
    </xf>
    <xf numFmtId="0" fontId="20" fillId="84" borderId="236" applyNumberFormat="0">
      <protection locked="0"/>
    </xf>
    <xf numFmtId="0" fontId="20" fillId="84" borderId="236" applyNumberFormat="0">
      <protection locked="0"/>
    </xf>
    <xf numFmtId="4" fontId="16" fillId="40" borderId="239" applyNumberFormat="0" applyProtection="0">
      <alignment vertical="center"/>
    </xf>
    <xf numFmtId="4" fontId="39" fillId="0" borderId="236" applyNumberFormat="0" applyProtection="0">
      <alignment horizontal="left" vertical="center" indent="1"/>
    </xf>
    <xf numFmtId="4" fontId="16" fillId="40" borderId="239" applyNumberFormat="0" applyProtection="0">
      <alignment horizontal="left" vertical="center" indent="1"/>
    </xf>
    <xf numFmtId="4" fontId="39" fillId="0" borderId="236" applyNumberFormat="0" applyProtection="0">
      <alignment horizontal="left" vertical="center" indent="1"/>
    </xf>
    <xf numFmtId="4" fontId="16" fillId="40" borderId="239" applyNumberFormat="0" applyProtection="0">
      <alignment horizontal="left" vertical="center" indent="1"/>
    </xf>
    <xf numFmtId="4" fontId="16" fillId="40" borderId="239" applyNumberFormat="0" applyProtection="0">
      <alignment horizontal="left" vertical="center" indent="1"/>
    </xf>
    <xf numFmtId="4" fontId="23" fillId="0" borderId="236" applyNumberFormat="0" applyProtection="0">
      <alignment horizontal="right" vertical="center" wrapText="1"/>
    </xf>
    <xf numFmtId="4" fontId="23" fillId="0" borderId="236" applyNumberFormat="0" applyProtection="0">
      <alignment horizontal="right" vertical="center" wrapText="1"/>
    </xf>
    <xf numFmtId="4" fontId="24" fillId="0" borderId="236" applyNumberFormat="0" applyProtection="0">
      <alignment horizontal="right" vertical="center" wrapText="1"/>
    </xf>
    <xf numFmtId="4" fontId="16" fillId="0" borderId="239" applyNumberFormat="0" applyProtection="0">
      <alignment horizontal="right" vertical="center"/>
    </xf>
    <xf numFmtId="4" fontId="16" fillId="0" borderId="239" applyNumberFormat="0" applyProtection="0">
      <alignment horizontal="right" vertical="center"/>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4" fontId="23" fillId="0" borderId="236" applyNumberFormat="0" applyProtection="0">
      <alignment horizontal="left" vertical="center" indent="1"/>
    </xf>
    <xf numFmtId="0" fontId="20" fillId="0" borderId="239" applyNumberFormat="0" applyProtection="0">
      <alignment horizontal="left" vertical="center" indent="1"/>
    </xf>
    <xf numFmtId="0" fontId="20" fillId="0" borderId="239" applyNumberFormat="0" applyProtection="0">
      <alignment horizontal="left" vertical="center" indent="1"/>
    </xf>
    <xf numFmtId="0" fontId="25" fillId="43" borderId="236" applyNumberFormat="0" applyProtection="0">
      <alignment horizontal="center" vertical="center" wrapText="1"/>
    </xf>
    <xf numFmtId="0" fontId="20" fillId="0" borderId="239" applyNumberFormat="0" applyProtection="0">
      <alignment horizontal="left" vertical="center" indent="1"/>
    </xf>
    <xf numFmtId="0" fontId="20" fillId="0" borderId="239" applyNumberFormat="0" applyProtection="0">
      <alignment horizontal="left" vertical="center" indent="1"/>
    </xf>
    <xf numFmtId="4" fontId="45" fillId="118" borderId="239" applyNumberFormat="0" applyProtection="0">
      <alignment horizontal="right" vertical="center"/>
    </xf>
    <xf numFmtId="206" fontId="194" fillId="0" borderId="226">
      <alignment horizontal="center"/>
    </xf>
    <xf numFmtId="206" fontId="194" fillId="0" borderId="226">
      <alignment horizontal="center"/>
    </xf>
    <xf numFmtId="206" fontId="194" fillId="0" borderId="226">
      <alignment horizontal="center"/>
    </xf>
    <xf numFmtId="206" fontId="194" fillId="0" borderId="226">
      <alignment horizontal="center"/>
    </xf>
    <xf numFmtId="206" fontId="194" fillId="0" borderId="226">
      <alignment horizontal="center"/>
    </xf>
    <xf numFmtId="206" fontId="194" fillId="0" borderId="226">
      <alignment horizontal="center"/>
    </xf>
    <xf numFmtId="204" fontId="20" fillId="0" borderId="224">
      <protection locked="0"/>
    </xf>
    <xf numFmtId="204" fontId="20" fillId="0" borderId="224">
      <protection locked="0"/>
    </xf>
    <xf numFmtId="204" fontId="20" fillId="0" borderId="224">
      <protection locked="0"/>
    </xf>
    <xf numFmtId="0" fontId="73" fillId="0" borderId="240" applyNumberFormat="0" applyFill="0" applyAlignment="0" applyProtection="0"/>
    <xf numFmtId="0" fontId="73" fillId="0" borderId="240" applyNumberFormat="0" applyFill="0" applyAlignment="0" applyProtection="0"/>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0" fontId="73" fillId="0" borderId="240" applyNumberFormat="0" applyFill="0" applyAlignment="0" applyProtection="0"/>
    <xf numFmtId="204" fontId="20" fillId="0" borderId="241">
      <protection locked="0"/>
    </xf>
    <xf numFmtId="204" fontId="20" fillId="0" borderId="241">
      <protection locked="0"/>
    </xf>
    <xf numFmtId="0" fontId="73" fillId="0" borderId="240" applyNumberFormat="0" applyFill="0" applyAlignment="0" applyProtection="0"/>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204" fontId="20" fillId="0" borderId="224">
      <protection locked="0"/>
    </xf>
    <xf numFmtId="0" fontId="20" fillId="90" borderId="247" applyNumberFormat="0" applyFont="0" applyAlignment="0" applyProtection="0"/>
    <xf numFmtId="0" fontId="20" fillId="90" borderId="245" applyNumberFormat="0" applyFont="0" applyAlignment="0" applyProtection="0"/>
    <xf numFmtId="0" fontId="20" fillId="90" borderId="245" applyNumberFormat="0" applyFont="0" applyAlignment="0" applyProtection="0"/>
    <xf numFmtId="0" fontId="20" fillId="90" borderId="245" applyNumberFormat="0" applyFont="0" applyAlignment="0" applyProtection="0"/>
    <xf numFmtId="0" fontId="20" fillId="90" borderId="245" applyNumberFormat="0" applyFont="0" applyAlignment="0" applyProtection="0"/>
    <xf numFmtId="0" fontId="20" fillId="90" borderId="245" applyNumberFormat="0" applyFont="0" applyAlignment="0" applyProtection="0"/>
    <xf numFmtId="0" fontId="68" fillId="90" borderId="247" applyNumberFormat="0" applyFont="0" applyAlignment="0" applyProtection="0"/>
    <xf numFmtId="0" fontId="182" fillId="34" borderId="248" applyNumberFormat="0" applyAlignment="0" applyProtection="0"/>
    <xf numFmtId="0" fontId="182" fillId="92" borderId="248" applyNumberFormat="0" applyAlignment="0" applyProtection="0"/>
    <xf numFmtId="0" fontId="182" fillId="92" borderId="248" applyNumberFormat="0" applyAlignment="0" applyProtection="0"/>
    <xf numFmtId="0" fontId="182" fillId="34" borderId="248" applyNumberFormat="0" applyAlignment="0" applyProtection="0"/>
    <xf numFmtId="0" fontId="182" fillId="92" borderId="248" applyNumberFormat="0" applyAlignment="0" applyProtection="0"/>
    <xf numFmtId="0" fontId="182" fillId="92" borderId="248" applyNumberFormat="0" applyAlignment="0" applyProtection="0"/>
    <xf numFmtId="0" fontId="182" fillId="92" borderId="248" applyNumberFormat="0" applyAlignment="0" applyProtection="0"/>
    <xf numFmtId="0" fontId="182" fillId="92" borderId="248" applyNumberFormat="0" applyAlignment="0" applyProtection="0"/>
    <xf numFmtId="0" fontId="182" fillId="92" borderId="248" applyNumberFormat="0" applyAlignment="0" applyProtection="0"/>
    <xf numFmtId="4" fontId="55" fillId="105" borderId="244" applyNumberFormat="0" applyProtection="0">
      <alignment horizontal="right" vertical="center" wrapText="1"/>
    </xf>
    <xf numFmtId="4" fontId="55" fillId="105" borderId="244" applyNumberFormat="0" applyProtection="0">
      <alignment horizontal="right" vertical="center" wrapText="1"/>
    </xf>
    <xf numFmtId="4" fontId="16" fillId="0" borderId="248" applyNumberFormat="0" applyProtection="0">
      <alignment vertical="center"/>
    </xf>
    <xf numFmtId="4" fontId="16" fillId="0" borderId="248" applyNumberFormat="0" applyProtection="0">
      <alignment vertical="center"/>
    </xf>
    <xf numFmtId="4" fontId="16" fillId="0" borderId="248" applyNumberFormat="0" applyProtection="0">
      <alignment horizontal="left" vertical="center" indent="1"/>
    </xf>
    <xf numFmtId="4" fontId="16" fillId="19" borderId="248" applyNumberFormat="0" applyProtection="0">
      <alignment horizontal="left" vertical="center" indent="1"/>
    </xf>
    <xf numFmtId="4" fontId="25" fillId="22" borderId="244" applyNumberFormat="0" applyProtection="0">
      <alignment horizontal="left" vertical="center"/>
    </xf>
    <xf numFmtId="0" fontId="20" fillId="0" borderId="248" applyNumberFormat="0" applyProtection="0">
      <alignment horizontal="left" vertical="center" indent="1"/>
    </xf>
    <xf numFmtId="4" fontId="16" fillId="2" borderId="248" applyNumberFormat="0" applyProtection="0">
      <alignment horizontal="right" vertical="center"/>
    </xf>
    <xf numFmtId="4" fontId="16" fillId="107" borderId="248" applyNumberFormat="0" applyProtection="0">
      <alignment horizontal="right" vertical="center"/>
    </xf>
    <xf numFmtId="4" fontId="16" fillId="42" borderId="248" applyNumberFormat="0" applyProtection="0">
      <alignment horizontal="right" vertical="center"/>
    </xf>
    <xf numFmtId="4" fontId="16" fillId="108" borderId="248" applyNumberFormat="0" applyProtection="0">
      <alignment horizontal="right" vertical="center"/>
    </xf>
    <xf numFmtId="4" fontId="16" fillId="109" borderId="248" applyNumberFormat="0" applyProtection="0">
      <alignment horizontal="right" vertical="center"/>
    </xf>
    <xf numFmtId="4" fontId="16" fillId="110" borderId="248" applyNumberFormat="0" applyProtection="0">
      <alignment horizontal="right" vertical="center"/>
    </xf>
    <xf numFmtId="4" fontId="16" fillId="111" borderId="248" applyNumberFormat="0" applyProtection="0">
      <alignment horizontal="right" vertical="center"/>
    </xf>
    <xf numFmtId="4" fontId="16" fillId="112" borderId="248" applyNumberFormat="0" applyProtection="0">
      <alignment horizontal="right" vertical="center"/>
    </xf>
    <xf numFmtId="4" fontId="16" fillId="113" borderId="248" applyNumberFormat="0" applyProtection="0">
      <alignment horizontal="right" vertical="center"/>
    </xf>
    <xf numFmtId="0" fontId="20" fillId="114" borderId="248" applyNumberFormat="0" applyProtection="0">
      <alignment horizontal="left" vertical="center" indent="1"/>
    </xf>
    <xf numFmtId="0" fontId="24" fillId="115" borderId="244" applyNumberFormat="0" applyProtection="0">
      <alignment horizontal="left" vertical="center" indent="2"/>
    </xf>
    <xf numFmtId="0" fontId="24" fillId="115" borderId="244" applyNumberFormat="0" applyProtection="0">
      <alignment horizontal="left" vertical="center" indent="2"/>
    </xf>
    <xf numFmtId="0" fontId="25" fillId="116" borderId="244" applyNumberFormat="0" applyProtection="0">
      <alignment horizontal="left" vertical="center" indent="2"/>
    </xf>
    <xf numFmtId="0" fontId="25" fillId="116" borderId="244" applyNumberFormat="0" applyProtection="0">
      <alignment horizontal="left" vertical="center" indent="2"/>
    </xf>
    <xf numFmtId="0" fontId="24" fillId="115" borderId="244" applyNumberFormat="0" applyProtection="0">
      <alignment horizontal="left" vertical="center" indent="2"/>
    </xf>
    <xf numFmtId="0" fontId="25" fillId="116" borderId="244" applyNumberFormat="0" applyProtection="0">
      <alignment horizontal="left" vertical="center" indent="2"/>
    </xf>
    <xf numFmtId="0" fontId="24" fillId="0" borderId="244" applyNumberFormat="0" applyProtection="0">
      <alignment horizontal="left" vertical="center" indent="2"/>
    </xf>
    <xf numFmtId="0" fontId="20" fillId="49" borderId="248" applyNumberFormat="0" applyProtection="0">
      <alignment horizontal="left" vertical="center"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115" borderId="244" applyNumberFormat="0" applyProtection="0">
      <alignment horizontal="left" vertical="center" indent="2"/>
    </xf>
    <xf numFmtId="0" fontId="25" fillId="116" borderId="244" applyNumberFormat="0" applyProtection="0">
      <alignment horizontal="left" vertical="center" indent="2"/>
    </xf>
    <xf numFmtId="0" fontId="24" fillId="115" borderId="244" applyNumberFormat="0" applyProtection="0">
      <alignment horizontal="left" vertical="center" indent="2"/>
    </xf>
    <xf numFmtId="0" fontId="24" fillId="115" borderId="244" applyNumberFormat="0" applyProtection="0">
      <alignment horizontal="left" vertical="center" indent="2"/>
    </xf>
    <xf numFmtId="0" fontId="25" fillId="116" borderId="244" applyNumberFormat="0" applyProtection="0">
      <alignment horizontal="left" vertical="center" indent="2"/>
    </xf>
    <xf numFmtId="0" fontId="25" fillId="116" borderId="244" applyNumberFormat="0" applyProtection="0">
      <alignment horizontal="left" vertical="center" indent="2"/>
    </xf>
    <xf numFmtId="0" fontId="25" fillId="116" borderId="244" applyNumberFormat="0" applyProtection="0">
      <alignment horizontal="left" vertical="center" indent="2"/>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49" borderId="248" applyNumberFormat="0" applyProtection="0">
      <alignment horizontal="left" vertical="center"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0" fillId="49" borderId="248" applyNumberFormat="0" applyProtection="0">
      <alignment horizontal="left" vertical="center" indent="1"/>
    </xf>
    <xf numFmtId="0" fontId="20" fillId="35" borderId="243" applyNumberFormat="0" applyProtection="0">
      <alignment horizontal="left" vertical="top" indent="1"/>
    </xf>
    <xf numFmtId="0" fontId="20" fillId="35" borderId="243"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117"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23" borderId="248" applyNumberFormat="0" applyProtection="0">
      <alignment horizontal="left" vertical="center"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117" borderId="244" applyNumberFormat="0" applyProtection="0">
      <alignment horizontal="left" vertical="center" indent="2"/>
    </xf>
    <xf numFmtId="0" fontId="24" fillId="117"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117" borderId="244" applyNumberFormat="0" applyProtection="0">
      <alignment horizontal="left" vertical="center" indent="2"/>
    </xf>
    <xf numFmtId="0" fontId="24" fillId="117" borderId="244" applyNumberFormat="0" applyProtection="0">
      <alignment horizontal="left" vertical="center" indent="2"/>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23" borderId="248" applyNumberFormat="0" applyProtection="0">
      <alignment horizontal="left" vertical="center"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23" borderId="248" applyNumberFormat="0" applyProtection="0">
      <alignment horizontal="left" vertical="center" indent="1"/>
    </xf>
    <xf numFmtId="0" fontId="20" fillId="38" borderId="243" applyNumberFormat="0" applyProtection="0">
      <alignment horizontal="left" vertical="top" indent="1"/>
    </xf>
    <xf numFmtId="0" fontId="20" fillId="38" borderId="243" applyNumberFormat="0" applyProtection="0">
      <alignment horizontal="left" vertical="top" indent="1"/>
    </xf>
    <xf numFmtId="0" fontId="20" fillId="103" borderId="248" applyNumberFormat="0" applyProtection="0">
      <alignment horizontal="left" vertical="center"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103" borderId="248" applyNumberFormat="0" applyProtection="0">
      <alignment horizontal="left" vertical="center"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103" borderId="248" applyNumberFormat="0" applyProtection="0">
      <alignment horizontal="left" vertical="center" indent="1"/>
    </xf>
    <xf numFmtId="0" fontId="20" fillId="39" borderId="243" applyNumberFormat="0" applyProtection="0">
      <alignment horizontal="left" vertical="top" indent="1"/>
    </xf>
    <xf numFmtId="0" fontId="20" fillId="39" borderId="243" applyNumberFormat="0" applyProtection="0">
      <alignment horizontal="left" vertical="top" indent="1"/>
    </xf>
    <xf numFmtId="0" fontId="20" fillId="114" borderId="248" applyNumberFormat="0" applyProtection="0">
      <alignment horizontal="left" vertical="center"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114" borderId="248" applyNumberFormat="0" applyProtection="0">
      <alignment horizontal="left" vertical="center"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114" borderId="248" applyNumberFormat="0" applyProtection="0">
      <alignment horizontal="left" vertical="center" indent="1"/>
    </xf>
    <xf numFmtId="0" fontId="20" fillId="3" borderId="243" applyNumberFormat="0" applyProtection="0">
      <alignment horizontal="left" vertical="top" indent="1"/>
    </xf>
    <xf numFmtId="0" fontId="20" fillId="3" borderId="243" applyNumberFormat="0" applyProtection="0">
      <alignment horizontal="left" vertical="top" indent="1"/>
    </xf>
    <xf numFmtId="0" fontId="20" fillId="84" borderId="244" applyNumberFormat="0">
      <protection locked="0"/>
    </xf>
    <xf numFmtId="0" fontId="20" fillId="84" borderId="244" applyNumberFormat="0">
      <protection locked="0"/>
    </xf>
    <xf numFmtId="0" fontId="20" fillId="84" borderId="244" applyNumberFormat="0">
      <protection locked="0"/>
    </xf>
    <xf numFmtId="0" fontId="20" fillId="84" borderId="244" applyNumberFormat="0">
      <protection locked="0"/>
    </xf>
    <xf numFmtId="4" fontId="16" fillId="40" borderId="248" applyNumberFormat="0" applyProtection="0">
      <alignment vertical="center"/>
    </xf>
    <xf numFmtId="4" fontId="39" fillId="0" borderId="244" applyNumberFormat="0" applyProtection="0">
      <alignment horizontal="left" vertical="center" indent="1"/>
    </xf>
    <xf numFmtId="4" fontId="16" fillId="40" borderId="248" applyNumberFormat="0" applyProtection="0">
      <alignment horizontal="left" vertical="center" indent="1"/>
    </xf>
    <xf numFmtId="4" fontId="39" fillId="0" borderId="244" applyNumberFormat="0" applyProtection="0">
      <alignment horizontal="left" vertical="center" indent="1"/>
    </xf>
    <xf numFmtId="4" fontId="16" fillId="40" borderId="248" applyNumberFormat="0" applyProtection="0">
      <alignment horizontal="left" vertical="center" indent="1"/>
    </xf>
    <xf numFmtId="4" fontId="16" fillId="40" borderId="248" applyNumberFormat="0" applyProtection="0">
      <alignment horizontal="left" vertical="center" inden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4" fillId="0" borderId="244" applyNumberFormat="0" applyProtection="0">
      <alignment horizontal="right" vertical="center" wrapText="1"/>
    </xf>
    <xf numFmtId="4" fontId="16" fillId="0" borderId="248" applyNumberFormat="0" applyProtection="0">
      <alignment horizontal="right" vertical="center"/>
    </xf>
    <xf numFmtId="4" fontId="16" fillId="0" borderId="248" applyNumberFormat="0" applyProtection="0">
      <alignment horizontal="right" vertical="center"/>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4" fontId="23" fillId="0" borderId="244" applyNumberFormat="0" applyProtection="0">
      <alignment horizontal="left" vertical="center" indent="1"/>
    </xf>
    <xf numFmtId="0" fontId="20" fillId="0" borderId="248" applyNumberFormat="0" applyProtection="0">
      <alignment horizontal="left" vertical="center" indent="1"/>
    </xf>
    <xf numFmtId="0" fontId="20" fillId="0" borderId="248" applyNumberFormat="0" applyProtection="0">
      <alignment horizontal="left" vertical="center" indent="1"/>
    </xf>
    <xf numFmtId="0" fontId="25" fillId="43" borderId="244" applyNumberFormat="0" applyProtection="0">
      <alignment horizontal="center" vertical="center" wrapText="1"/>
    </xf>
    <xf numFmtId="0" fontId="20" fillId="0" borderId="248" applyNumberFormat="0" applyProtection="0">
      <alignment horizontal="left" vertical="center" indent="1"/>
    </xf>
    <xf numFmtId="0" fontId="20" fillId="0" borderId="248" applyNumberFormat="0" applyProtection="0">
      <alignment horizontal="left" vertical="center" indent="1"/>
    </xf>
    <xf numFmtId="4" fontId="45" fillId="118" borderId="248" applyNumberFormat="0" applyProtection="0">
      <alignment horizontal="right" vertical="center"/>
    </xf>
    <xf numFmtId="206" fontId="194" fillId="0" borderId="242">
      <alignment horizontal="center"/>
    </xf>
    <xf numFmtId="206" fontId="194" fillId="0" borderId="242">
      <alignment horizontal="center"/>
    </xf>
    <xf numFmtId="206" fontId="194" fillId="0" borderId="242">
      <alignment horizontal="center"/>
    </xf>
    <xf numFmtId="206" fontId="194" fillId="0" borderId="242">
      <alignment horizontal="center"/>
    </xf>
    <xf numFmtId="206" fontId="194" fillId="0" borderId="242">
      <alignment horizontal="center"/>
    </xf>
    <xf numFmtId="206" fontId="194" fillId="0" borderId="242">
      <alignment horizontal="center"/>
    </xf>
    <xf numFmtId="0" fontId="73" fillId="0" borderId="249" applyNumberFormat="0" applyFill="0" applyAlignment="0" applyProtection="0"/>
    <xf numFmtId="0" fontId="73" fillId="0" borderId="249" applyNumberFormat="0" applyFill="0" applyAlignment="0" applyProtection="0"/>
    <xf numFmtId="0" fontId="73" fillId="0" borderId="249" applyNumberFormat="0" applyFill="0" applyAlignment="0" applyProtection="0"/>
    <xf numFmtId="204" fontId="20" fillId="0" borderId="250">
      <protection locked="0"/>
    </xf>
    <xf numFmtId="204" fontId="20" fillId="0" borderId="250">
      <protection locked="0"/>
    </xf>
    <xf numFmtId="0" fontId="73" fillId="0" borderId="249"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4" fontId="30" fillId="18" borderId="244" applyNumberFormat="0" applyProtection="0">
      <alignment horizontal="left" vertical="center"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25" fillId="22" borderId="244" applyNumberFormat="0" applyProtection="0">
      <alignment horizontal="lef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7" fillId="33"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4" borderId="244" applyNumberFormat="0" applyProtection="0">
      <alignment horizontal="left" vertical="center" indent="1"/>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0" fontId="24" fillId="0" borderId="244" applyNumberFormat="0" applyProtection="0">
      <alignment horizontal="left" vertical="center" indent="2"/>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4" fillId="0" borderId="244" applyNumberFormat="0" applyProtection="0">
      <alignment horizontal="left" vertical="center" indent="2"/>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84" borderId="244" applyNumberFormat="0">
      <protection locked="0"/>
    </xf>
    <xf numFmtId="0" fontId="20" fillId="84" borderId="244" applyNumberFormat="0">
      <protection locked="0"/>
    </xf>
    <xf numFmtId="0" fontId="20" fillId="84" borderId="244" applyNumberFormat="0">
      <protection locked="0"/>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23" fillId="0" borderId="244" applyNumberFormat="0" applyProtection="0">
      <alignment horizontal="right" vertical="center" wrapText="1"/>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23" fillId="0" borderId="244"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0" fillId="18" borderId="244" applyNumberFormat="0" applyProtection="0">
      <alignment horizontal="right" vertical="center" wrapText="1"/>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1" fillId="19" borderId="252" applyNumberFormat="0" applyProtection="0">
      <alignment vertical="center"/>
    </xf>
    <xf numFmtId="4" fontId="30" fillId="18" borderId="253" applyNumberFormat="0" applyProtection="0">
      <alignment horizontal="left" vertical="center" indent="1"/>
    </xf>
    <xf numFmtId="4" fontId="30" fillId="18" borderId="253" applyNumberFormat="0" applyProtection="0">
      <alignment horizontal="left" vertical="center" indent="1"/>
    </xf>
    <xf numFmtId="4" fontId="30" fillId="18" borderId="253" applyNumberFormat="0" applyProtection="0">
      <alignment horizontal="left" vertical="center" indent="1"/>
    </xf>
    <xf numFmtId="4" fontId="30" fillId="18" borderId="253" applyNumberFormat="0" applyProtection="0">
      <alignment horizontal="left" vertical="center" indent="1"/>
    </xf>
    <xf numFmtId="4" fontId="30" fillId="18" borderId="253" applyNumberFormat="0" applyProtection="0">
      <alignment horizontal="left" vertical="center"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25" fillId="22" borderId="253" applyNumberFormat="0" applyProtection="0">
      <alignment horizontal="left" vertical="center"/>
    </xf>
    <xf numFmtId="4" fontId="25" fillId="22" borderId="253" applyNumberFormat="0" applyProtection="0">
      <alignment horizontal="left" vertical="center"/>
    </xf>
    <xf numFmtId="4" fontId="25" fillId="22" borderId="253" applyNumberFormat="0" applyProtection="0">
      <alignment horizontal="left" vertical="center"/>
    </xf>
    <xf numFmtId="4" fontId="25" fillId="22" borderId="253" applyNumberFormat="0" applyProtection="0">
      <alignment horizontal="lef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7" fillId="33" borderId="253" applyNumberFormat="0" applyProtection="0">
      <alignment horizontal="left" vertical="center" indent="1"/>
    </xf>
    <xf numFmtId="4" fontId="17" fillId="33" borderId="253" applyNumberFormat="0" applyProtection="0">
      <alignment horizontal="left" vertical="center" indent="1"/>
    </xf>
    <xf numFmtId="4" fontId="17" fillId="33" borderId="253" applyNumberFormat="0" applyProtection="0">
      <alignment horizontal="left" vertical="center" indent="1"/>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4" borderId="253" applyNumberFormat="0" applyProtection="0">
      <alignment horizontal="left" vertical="center" indent="1"/>
    </xf>
    <xf numFmtId="4" fontId="16" fillId="34" borderId="253" applyNumberFormat="0" applyProtection="0">
      <alignment horizontal="left" vertical="center" indent="1"/>
    </xf>
    <xf numFmtId="4" fontId="16" fillId="34"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4" fontId="16" fillId="36" borderId="252" applyNumberFormat="0" applyProtection="0">
      <alignment horizontal="right" vertical="center"/>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84" borderId="253" applyNumberFormat="0">
      <protection locked="0"/>
    </xf>
    <xf numFmtId="0" fontId="20" fillId="84" borderId="253" applyNumberFormat="0">
      <protection locked="0"/>
    </xf>
    <xf numFmtId="0" fontId="20" fillId="84" borderId="253" applyNumberFormat="0">
      <protection locked="0"/>
    </xf>
    <xf numFmtId="0" fontId="20" fillId="84" borderId="253" applyNumberFormat="0">
      <protection locked="0"/>
    </xf>
    <xf numFmtId="0" fontId="20" fillId="84" borderId="253" applyNumberFormat="0">
      <protection locked="0"/>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1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36" fillId="41" borderId="252" applyNumberFormat="0" applyProtection="0">
      <alignment horizontal="righ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0" fontId="25" fillId="43" borderId="253" applyNumberFormat="0" applyProtection="0">
      <alignment horizontal="center" vertical="center" wrapText="1"/>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2" fillId="34" borderId="254" applyNumberFormat="0" applyAlignment="0" applyProtection="0"/>
    <xf numFmtId="0" fontId="134" fillId="92" borderId="254" applyNumberFormat="0" applyAlignment="0" applyProtection="0"/>
    <xf numFmtId="0" fontId="134" fillId="92" borderId="254" applyNumberFormat="0" applyAlignment="0" applyProtection="0"/>
    <xf numFmtId="0" fontId="132" fillId="34" borderId="254" applyNumberFormat="0" applyAlignment="0" applyProtection="0"/>
    <xf numFmtId="0" fontId="134" fillId="92" borderId="254" applyNumberFormat="0" applyAlignment="0" applyProtection="0"/>
    <xf numFmtId="0" fontId="134" fillId="92" borderId="254" applyNumberFormat="0" applyAlignment="0" applyProtection="0"/>
    <xf numFmtId="0" fontId="134" fillId="92" borderId="254" applyNumberFormat="0" applyAlignment="0" applyProtection="0"/>
    <xf numFmtId="0" fontId="134" fillId="92" borderId="254" applyNumberFormat="0" applyAlignment="0" applyProtection="0"/>
    <xf numFmtId="0" fontId="134" fillId="92" borderId="25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255">
      <alignment horizontal="left" vertical="center"/>
    </xf>
    <xf numFmtId="0" fontId="155" fillId="0" borderId="255">
      <alignment horizontal="left" vertical="center"/>
    </xf>
    <xf numFmtId="0" fontId="155" fillId="0" borderId="255">
      <alignment horizontal="left" vertical="center"/>
    </xf>
    <xf numFmtId="0" fontId="155" fillId="0" borderId="255">
      <alignment horizontal="left" vertical="center"/>
    </xf>
    <xf numFmtId="0" fontId="155" fillId="0" borderId="255">
      <alignment horizontal="left" vertical="center"/>
    </xf>
    <xf numFmtId="0" fontId="155" fillId="0" borderId="255">
      <alignment horizontal="left" vertical="center"/>
    </xf>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169" fillId="94" borderId="25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90" borderId="256" applyNumberFormat="0" applyFont="0" applyAlignment="0" applyProtection="0"/>
    <xf numFmtId="0" fontId="20" fillId="90" borderId="254" applyNumberFormat="0" applyFont="0" applyAlignment="0" applyProtection="0"/>
    <xf numFmtId="0" fontId="20" fillId="90" borderId="254" applyNumberFormat="0" applyFont="0" applyAlignment="0" applyProtection="0"/>
    <xf numFmtId="0" fontId="20" fillId="90" borderId="254" applyNumberFormat="0" applyFont="0" applyAlignment="0" applyProtection="0"/>
    <xf numFmtId="0" fontId="20" fillId="90" borderId="254" applyNumberFormat="0" applyFont="0" applyAlignment="0" applyProtection="0"/>
    <xf numFmtId="0" fontId="20" fillId="90" borderId="254"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90" borderId="256" applyNumberFormat="0" applyFont="0" applyAlignment="0" applyProtection="0"/>
    <xf numFmtId="0" fontId="182" fillId="34" borderId="257" applyNumberFormat="0" applyAlignment="0" applyProtection="0"/>
    <xf numFmtId="0" fontId="182" fillId="92" borderId="257" applyNumberFormat="0" applyAlignment="0" applyProtection="0"/>
    <xf numFmtId="0" fontId="182" fillId="92" borderId="257" applyNumberFormat="0" applyAlignment="0" applyProtection="0"/>
    <xf numFmtId="0" fontId="182" fillId="34" borderId="257" applyNumberFormat="0" applyAlignment="0" applyProtection="0"/>
    <xf numFmtId="0" fontId="182" fillId="92" borderId="257" applyNumberFormat="0" applyAlignment="0" applyProtection="0"/>
    <xf numFmtId="0" fontId="182" fillId="92" borderId="257" applyNumberFormat="0" applyAlignment="0" applyProtection="0"/>
    <xf numFmtId="0" fontId="182" fillId="92" borderId="257" applyNumberFormat="0" applyAlignment="0" applyProtection="0"/>
    <xf numFmtId="0" fontId="182" fillId="92" borderId="257" applyNumberFormat="0" applyAlignment="0" applyProtection="0"/>
    <xf numFmtId="0" fontId="182" fillId="92" borderId="25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5" borderId="253" applyNumberFormat="0" applyProtection="0">
      <alignment horizontal="right" vertical="center" wrapText="1"/>
    </xf>
    <xf numFmtId="4" fontId="55" fillId="105" borderId="253" applyNumberFormat="0" applyProtection="0">
      <alignment horizontal="right" vertical="center" wrapText="1"/>
    </xf>
    <xf numFmtId="4" fontId="16" fillId="0" borderId="257" applyNumberFormat="0" applyProtection="0">
      <alignment vertical="center"/>
    </xf>
    <xf numFmtId="4" fontId="16" fillId="0" borderId="257" applyNumberFormat="0" applyProtection="0">
      <alignment vertical="center"/>
    </xf>
    <xf numFmtId="4" fontId="16" fillId="0" borderId="257" applyNumberFormat="0" applyProtection="0">
      <alignment horizontal="left" vertical="center" indent="1"/>
    </xf>
    <xf numFmtId="4" fontId="16" fillId="19" borderId="257" applyNumberFormat="0" applyProtection="0">
      <alignment horizontal="left" vertical="center" indent="1"/>
    </xf>
    <xf numFmtId="4" fontId="25" fillId="22" borderId="253" applyNumberFormat="0" applyProtection="0">
      <alignment horizontal="left" vertical="center"/>
    </xf>
    <xf numFmtId="0" fontId="20" fillId="0" borderId="257" applyNumberFormat="0" applyProtection="0">
      <alignment horizontal="left" vertical="center" indent="1"/>
    </xf>
    <xf numFmtId="4" fontId="16" fillId="2" borderId="257" applyNumberFormat="0" applyProtection="0">
      <alignment horizontal="right" vertical="center"/>
    </xf>
    <xf numFmtId="4" fontId="16" fillId="107" borderId="257" applyNumberFormat="0" applyProtection="0">
      <alignment horizontal="right" vertical="center"/>
    </xf>
    <xf numFmtId="4" fontId="16" fillId="42" borderId="257" applyNumberFormat="0" applyProtection="0">
      <alignment horizontal="right" vertical="center"/>
    </xf>
    <xf numFmtId="4" fontId="16" fillId="108" borderId="257" applyNumberFormat="0" applyProtection="0">
      <alignment horizontal="right" vertical="center"/>
    </xf>
    <xf numFmtId="4" fontId="16" fillId="109" borderId="257" applyNumberFormat="0" applyProtection="0">
      <alignment horizontal="right" vertical="center"/>
    </xf>
    <xf numFmtId="4" fontId="16" fillId="110" borderId="257" applyNumberFormat="0" applyProtection="0">
      <alignment horizontal="right" vertical="center"/>
    </xf>
    <xf numFmtId="4" fontId="16" fillId="111" borderId="257" applyNumberFormat="0" applyProtection="0">
      <alignment horizontal="right" vertical="center"/>
    </xf>
    <xf numFmtId="4" fontId="16" fillId="112" borderId="257" applyNumberFormat="0" applyProtection="0">
      <alignment horizontal="right" vertical="center"/>
    </xf>
    <xf numFmtId="4" fontId="16" fillId="113" borderId="257" applyNumberFormat="0" applyProtection="0">
      <alignment horizontal="right" vertical="center"/>
    </xf>
    <xf numFmtId="0" fontId="20" fillId="114" borderId="257" applyNumberFormat="0" applyProtection="0">
      <alignment horizontal="left" vertical="center" indent="1"/>
    </xf>
    <xf numFmtId="0" fontId="24" fillId="115"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4" fillId="0" borderId="253" applyNumberFormat="0" applyProtection="0">
      <alignment horizontal="left" vertical="center" indent="2"/>
    </xf>
    <xf numFmtId="0" fontId="20" fillId="49" borderId="257"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4" fillId="115"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49" borderId="257" applyNumberFormat="0" applyProtection="0">
      <alignment horizontal="left" vertical="center"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49" borderId="257" applyNumberFormat="0" applyProtection="0">
      <alignment horizontal="left" vertical="center"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23" borderId="257"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117"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117" borderId="253" applyNumberFormat="0" applyProtection="0">
      <alignment horizontal="left" vertical="center" indent="2"/>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23" borderId="257" applyNumberFormat="0" applyProtection="0">
      <alignment horizontal="left" vertical="center"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23" borderId="257" applyNumberFormat="0" applyProtection="0">
      <alignment horizontal="left" vertical="center"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103" borderId="257"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03" borderId="257" applyNumberFormat="0" applyProtection="0">
      <alignment horizontal="left" vertical="center"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03" borderId="257" applyNumberFormat="0" applyProtection="0">
      <alignment horizontal="left" vertical="center"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14" borderId="257"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114" borderId="257" applyNumberFormat="0" applyProtection="0">
      <alignment horizontal="left" vertical="center"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114" borderId="257" applyNumberFormat="0" applyProtection="0">
      <alignment horizontal="left" vertical="center"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84" borderId="253" applyNumberFormat="0">
      <protection locked="0"/>
    </xf>
    <xf numFmtId="0" fontId="20" fillId="84" borderId="253" applyNumberFormat="0">
      <protection locked="0"/>
    </xf>
    <xf numFmtId="0" fontId="20" fillId="84" borderId="253" applyNumberFormat="0">
      <protection locked="0"/>
    </xf>
    <xf numFmtId="0" fontId="20" fillId="84" borderId="253" applyNumberFormat="0">
      <protection locked="0"/>
    </xf>
    <xf numFmtId="4" fontId="16" fillId="40" borderId="257" applyNumberFormat="0" applyProtection="0">
      <alignment vertical="center"/>
    </xf>
    <xf numFmtId="4" fontId="39" fillId="0" borderId="253" applyNumberFormat="0" applyProtection="0">
      <alignment horizontal="left" vertical="center" indent="1"/>
    </xf>
    <xf numFmtId="4" fontId="16" fillId="40" borderId="257" applyNumberFormat="0" applyProtection="0">
      <alignment horizontal="left" vertical="center" indent="1"/>
    </xf>
    <xf numFmtId="4" fontId="39" fillId="0" borderId="253" applyNumberFormat="0" applyProtection="0">
      <alignment horizontal="left" vertical="center" indent="1"/>
    </xf>
    <xf numFmtId="4" fontId="16" fillId="40" borderId="257" applyNumberFormat="0" applyProtection="0">
      <alignment horizontal="left" vertical="center" indent="1"/>
    </xf>
    <xf numFmtId="4" fontId="16" fillId="40" borderId="257" applyNumberFormat="0" applyProtection="0">
      <alignment horizontal="left" vertical="center" indent="1"/>
    </xf>
    <xf numFmtId="4" fontId="23" fillId="0" borderId="253" applyNumberFormat="0" applyProtection="0">
      <alignment horizontal="right" vertical="center" wrapText="1"/>
    </xf>
    <xf numFmtId="4" fontId="23" fillId="0" borderId="253" applyNumberFormat="0" applyProtection="0">
      <alignment horizontal="right" vertical="center" wrapText="1"/>
    </xf>
    <xf numFmtId="4" fontId="24" fillId="0" borderId="253" applyNumberFormat="0" applyProtection="0">
      <alignment horizontal="right" vertical="center" wrapText="1"/>
    </xf>
    <xf numFmtId="4" fontId="16" fillId="0" borderId="257" applyNumberFormat="0" applyProtection="0">
      <alignment horizontal="right" vertical="center"/>
    </xf>
    <xf numFmtId="4" fontId="16" fillId="0" borderId="257" applyNumberFormat="0" applyProtection="0">
      <alignment horizontal="righ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0" fillId="0" borderId="257" applyNumberFormat="0" applyProtection="0">
      <alignment horizontal="left" vertical="center" indent="1"/>
    </xf>
    <xf numFmtId="0" fontId="20" fillId="0" borderId="257" applyNumberFormat="0" applyProtection="0">
      <alignment horizontal="left" vertical="center" indent="1"/>
    </xf>
    <xf numFmtId="0" fontId="25" fillId="43" borderId="253" applyNumberFormat="0" applyProtection="0">
      <alignment horizontal="center" vertical="center" wrapText="1"/>
    </xf>
    <xf numFmtId="0" fontId="20" fillId="0" borderId="257" applyNumberFormat="0" applyProtection="0">
      <alignment horizontal="left" vertical="center" indent="1"/>
    </xf>
    <xf numFmtId="0" fontId="20" fillId="0" borderId="257" applyNumberFormat="0" applyProtection="0">
      <alignment horizontal="left" vertical="center" indent="1"/>
    </xf>
    <xf numFmtId="4" fontId="45" fillId="118" borderId="257" applyNumberFormat="0" applyProtection="0">
      <alignment horizontal="right" vertical="center"/>
    </xf>
    <xf numFmtId="206" fontId="194" fillId="0" borderId="251">
      <alignment horizontal="center"/>
    </xf>
    <xf numFmtId="206" fontId="194" fillId="0" borderId="251">
      <alignment horizontal="center"/>
    </xf>
    <xf numFmtId="206" fontId="194" fillId="0" borderId="251">
      <alignment horizontal="center"/>
    </xf>
    <xf numFmtId="206" fontId="194" fillId="0" borderId="251">
      <alignment horizontal="center"/>
    </xf>
    <xf numFmtId="206" fontId="194" fillId="0" borderId="251">
      <alignment horizontal="center"/>
    </xf>
    <xf numFmtId="206" fontId="194" fillId="0" borderId="251">
      <alignment horizontal="center"/>
    </xf>
    <xf numFmtId="204" fontId="20" fillId="0" borderId="250">
      <protection locked="0"/>
    </xf>
    <xf numFmtId="204" fontId="20" fillId="0" borderId="250">
      <protection locked="0"/>
    </xf>
    <xf numFmtId="204" fontId="20" fillId="0" borderId="250">
      <protection locked="0"/>
    </xf>
    <xf numFmtId="0" fontId="73" fillId="0" borderId="258" applyNumberFormat="0" applyFill="0" applyAlignment="0" applyProtection="0"/>
    <xf numFmtId="0" fontId="73" fillId="0" borderId="258" applyNumberFormat="0" applyFill="0" applyAlignment="0" applyProtection="0"/>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0" fontId="73" fillId="0" borderId="258" applyNumberFormat="0" applyFill="0" applyAlignment="0" applyProtection="0"/>
    <xf numFmtId="204" fontId="20" fillId="0" borderId="259">
      <protection locked="0"/>
    </xf>
    <xf numFmtId="204" fontId="20" fillId="0" borderId="259">
      <protection locked="0"/>
    </xf>
    <xf numFmtId="0" fontId="73" fillId="0" borderId="258" applyNumberFormat="0" applyFill="0" applyAlignment="0" applyProtection="0"/>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204" fontId="20" fillId="0" borderId="250">
      <protection locked="0"/>
    </xf>
    <xf numFmtId="0" fontId="20" fillId="39" borderId="268" applyNumberFormat="0" applyProtection="0">
      <alignment horizontal="left" vertical="top" indent="1"/>
    </xf>
    <xf numFmtId="0" fontId="24" fillId="0" borderId="267" applyNumberFormat="0" applyProtection="0">
      <alignment horizontal="left" vertical="center" indent="2"/>
    </xf>
    <xf numFmtId="4" fontId="30" fillId="18" borderId="267" applyNumberFormat="0" applyProtection="0">
      <alignment horizontal="left" vertical="center" indent="1"/>
    </xf>
    <xf numFmtId="0" fontId="25" fillId="43" borderId="267" applyNumberFormat="0" applyProtection="0">
      <alignment horizontal="center" vertical="center" wrapText="1"/>
    </xf>
    <xf numFmtId="4" fontId="30" fillId="18" borderId="253" applyNumberFormat="0" applyProtection="0">
      <alignment horizontal="right" vertical="center" wrapText="1"/>
    </xf>
    <xf numFmtId="4" fontId="30" fillId="18" borderId="253" applyNumberFormat="0" applyProtection="0">
      <alignment horizontal="left" vertical="center" indent="1"/>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23" fillId="0" borderId="253" applyNumberFormat="0" applyProtection="0">
      <alignment horizontal="right" vertical="center" wrapText="1"/>
    </xf>
    <xf numFmtId="4" fontId="23" fillId="0" borderId="267" applyNumberFormat="0" applyProtection="0">
      <alignment horizontal="left" vertical="center" indent="1"/>
    </xf>
    <xf numFmtId="0" fontId="25" fillId="44" borderId="253" applyNumberFormat="0" applyProtection="0">
      <alignment horizontal="center" vertical="top" wrapText="1"/>
    </xf>
    <xf numFmtId="0" fontId="24" fillId="0" borderId="267" applyNumberFormat="0" applyProtection="0">
      <alignment horizontal="left" vertical="center" indent="2"/>
    </xf>
    <xf numFmtId="0" fontId="20" fillId="3" borderId="268" applyNumberFormat="0" applyProtection="0">
      <alignment horizontal="left" vertical="top" indent="1"/>
    </xf>
    <xf numFmtId="0" fontId="3" fillId="0" borderId="0"/>
    <xf numFmtId="44" fontId="3" fillId="0" borderId="0" applyFont="0" applyFill="0" applyBorder="0" applyAlignment="0" applyProtection="0"/>
    <xf numFmtId="0" fontId="25" fillId="44" borderId="267" applyNumberFormat="0" applyProtection="0">
      <alignment horizontal="center" vertical="top" wrapText="1"/>
    </xf>
    <xf numFmtId="4" fontId="23" fillId="0" borderId="253" applyNumberFormat="0" applyProtection="0">
      <alignment horizontal="left" vertical="center" indent="1"/>
    </xf>
    <xf numFmtId="4" fontId="16" fillId="27" borderId="268" applyNumberFormat="0" applyProtection="0">
      <alignment horizontal="right" vertical="center"/>
    </xf>
    <xf numFmtId="4" fontId="16" fillId="24" borderId="268" applyNumberFormat="0" applyProtection="0">
      <alignment horizontal="right" vertical="center"/>
    </xf>
    <xf numFmtId="0" fontId="3" fillId="0" borderId="0"/>
    <xf numFmtId="0" fontId="3" fillId="0" borderId="0"/>
    <xf numFmtId="4" fontId="30" fillId="18" borderId="253" applyNumberFormat="0" applyProtection="0">
      <alignment horizontal="right" vertical="center" wrapText="1"/>
    </xf>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0" fontId="3" fillId="0" borderId="0"/>
    <xf numFmtId="0" fontId="3" fillId="0" borderId="0"/>
    <xf numFmtId="4" fontId="23" fillId="0" borderId="253" applyNumberFormat="0" applyProtection="0">
      <alignment horizontal="left" vertical="center" indent="1"/>
    </xf>
    <xf numFmtId="4" fontId="25" fillId="22" borderId="253" applyNumberFormat="0" applyProtection="0">
      <alignment horizontal="left" vertical="center"/>
    </xf>
    <xf numFmtId="0" fontId="24" fillId="0" borderId="253" applyNumberFormat="0" applyProtection="0">
      <alignment horizontal="left" vertical="center" indent="2"/>
    </xf>
    <xf numFmtId="4" fontId="30" fillId="18" borderId="253" applyNumberFormat="0" applyProtection="0">
      <alignment horizontal="right" vertical="center" wrapText="1"/>
    </xf>
    <xf numFmtId="4" fontId="16" fillId="31" borderId="252" applyNumberFormat="0" applyProtection="0">
      <alignment horizontal="right" vertical="center"/>
    </xf>
    <xf numFmtId="0" fontId="20" fillId="39" borderId="252" applyNumberFormat="0" applyProtection="0">
      <alignment horizontal="left" vertical="top" indent="1"/>
    </xf>
    <xf numFmtId="0" fontId="20" fillId="84" borderId="253" applyNumberFormat="0">
      <protection locked="0"/>
    </xf>
    <xf numFmtId="4" fontId="25" fillId="22" borderId="253" applyNumberFormat="0" applyProtection="0">
      <alignment horizontal="left" vertical="center"/>
    </xf>
    <xf numFmtId="4" fontId="30" fillId="18" borderId="253" applyNumberFormat="0" applyProtection="0">
      <alignment horizontal="right" vertical="center" wrapText="1"/>
    </xf>
    <xf numFmtId="0" fontId="17" fillId="19" borderId="252" applyNumberFormat="0" applyProtection="0">
      <alignment horizontal="left" vertical="top" indent="1"/>
    </xf>
    <xf numFmtId="4" fontId="31" fillId="19" borderId="252" applyNumberFormat="0" applyProtection="0">
      <alignment vertical="center"/>
    </xf>
    <xf numFmtId="0" fontId="3" fillId="0" borderId="0"/>
    <xf numFmtId="44" fontId="3" fillId="0" borderId="0" applyFont="0" applyFill="0" applyBorder="0" applyAlignment="0" applyProtection="0"/>
    <xf numFmtId="4" fontId="16" fillId="34" borderId="253" applyNumberFormat="0" applyProtection="0">
      <alignment horizontal="left" vertical="center" indent="1"/>
    </xf>
    <xf numFmtId="4" fontId="30" fillId="18" borderId="253" applyNumberFormat="0" applyProtection="0">
      <alignment horizontal="left" vertical="center"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4" fontId="16" fillId="36" borderId="252" applyNumberFormat="0" applyProtection="0">
      <alignment horizontal="right" vertical="center"/>
    </xf>
    <xf numFmtId="4" fontId="16" fillId="34" borderId="253" applyNumberFormat="0" applyProtection="0">
      <alignment horizontal="left" vertical="center" indent="1"/>
    </xf>
    <xf numFmtId="4" fontId="17" fillId="33" borderId="253" applyNumberFormat="0" applyProtection="0">
      <alignment horizontal="left" vertical="center" indent="1"/>
    </xf>
    <xf numFmtId="4" fontId="16" fillId="32" borderId="252" applyNumberFormat="0" applyProtection="0">
      <alignment horizontal="right" vertical="center"/>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23" fillId="0" borderId="253" applyNumberFormat="0" applyProtection="0">
      <alignment horizontal="right" vertical="center" wrapText="1"/>
    </xf>
    <xf numFmtId="4" fontId="16" fillId="24" borderId="252" applyNumberFormat="0" applyProtection="0">
      <alignment horizontal="right" vertical="center"/>
    </xf>
    <xf numFmtId="4" fontId="30" fillId="18" borderId="253" applyNumberFormat="0" applyProtection="0">
      <alignment horizontal="right" vertical="center" wrapTex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4" fontId="30" fillId="18" borderId="253" applyNumberFormat="0" applyProtection="0">
      <alignment horizontal="left" vertical="center" indent="1"/>
    </xf>
    <xf numFmtId="4" fontId="17" fillId="33" borderId="253" applyNumberFormat="0" applyProtection="0">
      <alignment horizontal="left" vertical="center" indent="1"/>
    </xf>
    <xf numFmtId="0" fontId="3" fillId="0" borderId="0"/>
    <xf numFmtId="0" fontId="3" fillId="0" borderId="0"/>
    <xf numFmtId="4" fontId="31" fillId="19" borderId="252" applyNumberFormat="0" applyProtection="0">
      <alignment vertical="center"/>
    </xf>
    <xf numFmtId="0" fontId="17" fillId="19" borderId="252" applyNumberFormat="0" applyProtection="0">
      <alignment horizontal="left" vertical="top" indent="1"/>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4" fontId="23" fillId="0" borderId="253" applyNumberFormat="0" applyProtection="0">
      <alignment horizontal="left" vertical="center" indent="1"/>
    </xf>
    <xf numFmtId="0" fontId="3" fillId="0" borderId="0"/>
    <xf numFmtId="0" fontId="3" fillId="0" borderId="0"/>
    <xf numFmtId="4" fontId="23" fillId="0" borderId="253" applyNumberFormat="0" applyProtection="0">
      <alignment horizontal="left" vertical="center" indent="1"/>
    </xf>
    <xf numFmtId="0" fontId="3" fillId="0" borderId="0"/>
    <xf numFmtId="44" fontId="3" fillId="0" borderId="0" applyFont="0" applyFill="0" applyBorder="0" applyAlignment="0" applyProtection="0"/>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0" fontId="3" fillId="0" borderId="0"/>
    <xf numFmtId="44" fontId="3" fillId="0" borderId="0" applyFont="0" applyFill="0" applyBorder="0" applyAlignment="0" applyProtection="0"/>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0" fontId="3" fillId="0" borderId="0"/>
    <xf numFmtId="0" fontId="3" fillId="0" borderId="0"/>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4" fontId="31" fillId="19" borderId="252" applyNumberFormat="0" applyProtection="0">
      <alignment vertical="center"/>
    </xf>
    <xf numFmtId="0" fontId="17" fillId="19" borderId="252" applyNumberFormat="0" applyProtection="0">
      <alignment horizontal="left" vertical="top" indent="1"/>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0" fontId="3" fillId="0" borderId="0"/>
    <xf numFmtId="4" fontId="23" fillId="0" borderId="253"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68" applyNumberFormat="0" applyProtection="0">
      <alignment horizontal="left" vertical="top" indent="1"/>
    </xf>
    <xf numFmtId="0" fontId="20" fillId="84" borderId="267" applyNumberFormat="0">
      <protection locked="0"/>
    </xf>
    <xf numFmtId="0" fontId="3" fillId="0" borderId="0"/>
    <xf numFmtId="0" fontId="3" fillId="0" borderId="0"/>
    <xf numFmtId="0" fontId="16" fillId="40" borderId="268" applyNumberFormat="0" applyProtection="0">
      <alignment horizontal="left" vertical="top" indent="1"/>
    </xf>
    <xf numFmtId="4" fontId="36" fillId="40" borderId="268" applyNumberFormat="0" applyProtection="0">
      <alignment vertical="center"/>
    </xf>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253" applyNumberFormat="0" applyProtection="0">
      <alignment horizontal="right" vertical="center" wrapText="1"/>
    </xf>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0" fontId="20" fillId="84" borderId="253" applyNumberFormat="0">
      <protection locked="0"/>
    </xf>
    <xf numFmtId="0" fontId="3" fillId="0" borderId="0"/>
    <xf numFmtId="0" fontId="3" fillId="0" borderId="0"/>
    <xf numFmtId="4" fontId="30" fillId="18" borderId="253" applyNumberFormat="0" applyProtection="0">
      <alignment horizontal="right" vertical="center" wrapText="1"/>
    </xf>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0" fontId="3" fillId="0" borderId="0"/>
    <xf numFmtId="0" fontId="3" fillId="0" borderId="0"/>
    <xf numFmtId="4" fontId="25" fillId="22" borderId="253" applyNumberFormat="0" applyProtection="0">
      <alignment horizontal="left" vertical="center"/>
    </xf>
    <xf numFmtId="0" fontId="24" fillId="0" borderId="253" applyNumberFormat="0" applyProtection="0">
      <alignment horizontal="left" vertical="center" indent="2"/>
    </xf>
    <xf numFmtId="4" fontId="30" fillId="18" borderId="253" applyNumberFormat="0" applyProtection="0">
      <alignment horizontal="right" vertical="center" wrapText="1"/>
    </xf>
    <xf numFmtId="4" fontId="16" fillId="31" borderId="252" applyNumberFormat="0" applyProtection="0">
      <alignment horizontal="right" vertical="center"/>
    </xf>
    <xf numFmtId="0" fontId="20" fillId="39" borderId="252" applyNumberFormat="0" applyProtection="0">
      <alignment horizontal="left" vertical="top" indent="1"/>
    </xf>
    <xf numFmtId="0" fontId="20" fillId="84" borderId="253" applyNumberFormat="0">
      <protection locked="0"/>
    </xf>
    <xf numFmtId="4" fontId="25" fillId="22" borderId="253" applyNumberFormat="0" applyProtection="0">
      <alignment horizontal="left" vertical="center"/>
    </xf>
    <xf numFmtId="4" fontId="30" fillId="18" borderId="253" applyNumberFormat="0" applyProtection="0">
      <alignment horizontal="right" vertical="center" wrapText="1"/>
    </xf>
    <xf numFmtId="0" fontId="17" fillId="19" borderId="252" applyNumberFormat="0" applyProtection="0">
      <alignment horizontal="left" vertical="top" indent="1"/>
    </xf>
    <xf numFmtId="4" fontId="31" fillId="19" borderId="252" applyNumberFormat="0" applyProtection="0">
      <alignment vertical="center"/>
    </xf>
    <xf numFmtId="0" fontId="3" fillId="0" borderId="0"/>
    <xf numFmtId="44" fontId="3" fillId="0" borderId="0" applyFont="0" applyFill="0" applyBorder="0" applyAlignment="0" applyProtection="0"/>
    <xf numFmtId="4" fontId="16" fillId="34" borderId="253" applyNumberFormat="0" applyProtection="0">
      <alignment horizontal="left" vertical="center" indent="1"/>
    </xf>
    <xf numFmtId="4" fontId="30" fillId="18" borderId="253" applyNumberFormat="0" applyProtection="0">
      <alignment horizontal="left" vertical="center"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4" fontId="16" fillId="36" borderId="252" applyNumberFormat="0" applyProtection="0">
      <alignment horizontal="right" vertical="center"/>
    </xf>
    <xf numFmtId="4" fontId="16" fillId="34" borderId="253" applyNumberFormat="0" applyProtection="0">
      <alignment horizontal="left" vertical="center" indent="1"/>
    </xf>
    <xf numFmtId="4" fontId="17" fillId="33" borderId="253" applyNumberFormat="0" applyProtection="0">
      <alignment horizontal="left" vertical="center" indent="1"/>
    </xf>
    <xf numFmtId="4" fontId="16" fillId="32" borderId="252" applyNumberFormat="0" applyProtection="0">
      <alignment horizontal="right" vertical="center"/>
    </xf>
    <xf numFmtId="0" fontId="25" fillId="44" borderId="253" applyNumberFormat="0" applyProtection="0">
      <alignment horizontal="center" vertical="top" wrapText="1"/>
    </xf>
    <xf numFmtId="0" fontId="25" fillId="43" borderId="253" applyNumberFormat="0" applyProtection="0">
      <alignment horizontal="center" vertical="center" wrapText="1"/>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23" fillId="0" borderId="253" applyNumberFormat="0" applyProtection="0">
      <alignment horizontal="right" vertical="center" wrapText="1"/>
    </xf>
    <xf numFmtId="4" fontId="16" fillId="24" borderId="252" applyNumberFormat="0" applyProtection="0">
      <alignment horizontal="right" vertical="center"/>
    </xf>
    <xf numFmtId="4" fontId="30" fillId="18" borderId="253" applyNumberFormat="0" applyProtection="0">
      <alignment horizontal="right" vertical="center" wrapTex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4" fontId="30" fillId="18" borderId="253" applyNumberFormat="0" applyProtection="0">
      <alignment horizontal="left" vertical="center" indent="1"/>
    </xf>
    <xf numFmtId="4" fontId="17" fillId="33" borderId="253" applyNumberFormat="0" applyProtection="0">
      <alignment horizontal="left" vertical="center" indent="1"/>
    </xf>
    <xf numFmtId="0" fontId="3" fillId="0" borderId="0"/>
    <xf numFmtId="0" fontId="3" fillId="0" borderId="0"/>
    <xf numFmtId="4" fontId="31" fillId="19" borderId="252" applyNumberFormat="0" applyProtection="0">
      <alignment vertical="center"/>
    </xf>
    <xf numFmtId="0" fontId="17" fillId="19" borderId="252" applyNumberFormat="0" applyProtection="0">
      <alignment horizontal="left" vertical="top" indent="1"/>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0" fontId="3" fillId="0" borderId="0"/>
    <xf numFmtId="44" fontId="3" fillId="0" borderId="0" applyFont="0" applyFill="0" applyBorder="0" applyAlignment="0" applyProtection="0"/>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4" fontId="23" fillId="0" borderId="253" applyNumberFormat="0" applyProtection="0">
      <alignment horizontal="left" vertical="center" indent="1"/>
    </xf>
    <xf numFmtId="0" fontId="3" fillId="0" borderId="0"/>
    <xf numFmtId="0" fontId="3" fillId="0" borderId="0"/>
    <xf numFmtId="4" fontId="23" fillId="0" borderId="253"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52" applyNumberFormat="0" applyProtection="0">
      <alignment vertical="center"/>
    </xf>
    <xf numFmtId="4" fontId="30" fillId="18" borderId="253" applyNumberFormat="0" applyProtection="0">
      <alignment horizontal="left" vertical="center" indent="1"/>
    </xf>
    <xf numFmtId="0" fontId="17" fillId="19" borderId="252" applyNumberFormat="0" applyProtection="0">
      <alignment horizontal="left" vertical="top" indent="1"/>
    </xf>
    <xf numFmtId="4" fontId="25" fillId="22" borderId="253" applyNumberFormat="0" applyProtection="0">
      <alignment horizontal="left" vertical="center"/>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7" fillId="33" borderId="253" applyNumberFormat="0" applyProtection="0">
      <alignment horizontal="left" vertical="center" indent="1"/>
    </xf>
    <xf numFmtId="4" fontId="16" fillId="34" borderId="253" applyNumberFormat="0" applyProtection="0">
      <alignment horizontal="left" vertical="center" indent="1"/>
    </xf>
    <xf numFmtId="4" fontId="16" fillId="36" borderId="252" applyNumberFormat="0" applyProtection="0">
      <alignment horizontal="right" vertical="center"/>
    </xf>
    <xf numFmtId="0" fontId="24" fillId="0" borderId="253" applyNumberFormat="0" applyProtection="0">
      <alignment horizontal="left" vertical="center" indent="2"/>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0" fillId="38" borderId="252" applyNumberFormat="0" applyProtection="0">
      <alignment horizontal="left" vertical="top" indent="1"/>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4" fontId="31" fillId="19" borderId="252" applyNumberFormat="0" applyProtection="0">
      <alignment vertical="center"/>
    </xf>
    <xf numFmtId="0" fontId="17" fillId="19" borderId="252" applyNumberFormat="0" applyProtection="0">
      <alignment horizontal="left" vertical="top" indent="1"/>
    </xf>
    <xf numFmtId="4" fontId="16" fillId="24" borderId="252" applyNumberFormat="0" applyProtection="0">
      <alignment horizontal="right" vertical="center"/>
    </xf>
    <xf numFmtId="4" fontId="16" fillId="25" borderId="252" applyNumberFormat="0" applyProtection="0">
      <alignment horizontal="right" vertical="center"/>
    </xf>
    <xf numFmtId="4" fontId="16" fillId="26" borderId="252" applyNumberFormat="0" applyProtection="0">
      <alignment horizontal="right" vertical="center"/>
    </xf>
    <xf numFmtId="4" fontId="16" fillId="27" borderId="252" applyNumberFormat="0" applyProtection="0">
      <alignment horizontal="right" vertical="center"/>
    </xf>
    <xf numFmtId="4" fontId="16" fillId="28" borderId="252" applyNumberFormat="0" applyProtection="0">
      <alignment horizontal="right" vertical="center"/>
    </xf>
    <xf numFmtId="4" fontId="16" fillId="29" borderId="252" applyNumberFormat="0" applyProtection="0">
      <alignment horizontal="right" vertical="center"/>
    </xf>
    <xf numFmtId="4" fontId="16" fillId="30" borderId="252" applyNumberFormat="0" applyProtection="0">
      <alignment horizontal="right" vertical="center"/>
    </xf>
    <xf numFmtId="4" fontId="16" fillId="31" borderId="252" applyNumberFormat="0" applyProtection="0">
      <alignment horizontal="right" vertical="center"/>
    </xf>
    <xf numFmtId="4" fontId="16" fillId="32" borderId="252" applyNumberFormat="0" applyProtection="0">
      <alignment horizontal="righ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0" fontId="24" fillId="0" borderId="253" applyNumberFormat="0" applyProtection="0">
      <alignment horizontal="left" vertical="center" indent="2"/>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23" fillId="0" borderId="253" applyNumberFormat="0" applyProtection="0">
      <alignment horizontal="right" vertical="center" wrapText="1"/>
    </xf>
    <xf numFmtId="4" fontId="36" fillId="41" borderId="252" applyNumberFormat="0" applyProtection="0">
      <alignment horizontal="right" vertical="center"/>
    </xf>
    <xf numFmtId="0" fontId="25" fillId="43" borderId="253" applyNumberFormat="0" applyProtection="0">
      <alignment horizontal="center" vertical="center" wrapText="1"/>
    </xf>
    <xf numFmtId="0" fontId="25" fillId="44" borderId="253" applyNumberFormat="0" applyProtection="0">
      <alignment horizontal="center" vertical="top" wrapText="1"/>
    </xf>
    <xf numFmtId="4" fontId="45" fillId="41" borderId="252" applyNumberFormat="0" applyProtection="0">
      <alignment horizontal="right" vertical="center"/>
    </xf>
    <xf numFmtId="4" fontId="45" fillId="41" borderId="252" applyNumberFormat="0" applyProtection="0">
      <alignment horizontal="right" vertical="center"/>
    </xf>
    <xf numFmtId="4" fontId="36" fillId="41" borderId="252" applyNumberFormat="0" applyProtection="0">
      <alignment horizontal="right" vertical="center"/>
    </xf>
    <xf numFmtId="0" fontId="16" fillId="40" borderId="252" applyNumberFormat="0" applyProtection="0">
      <alignment horizontal="left" vertical="top" indent="1"/>
    </xf>
    <xf numFmtId="4" fontId="36" fillId="40" borderId="252" applyNumberFormat="0" applyProtection="0">
      <alignment vertical="center"/>
    </xf>
    <xf numFmtId="4" fontId="16" fillId="40" borderId="252" applyNumberFormat="0" applyProtection="0">
      <alignment vertical="center"/>
    </xf>
    <xf numFmtId="0" fontId="20" fillId="3" borderId="252" applyNumberFormat="0" applyProtection="0">
      <alignment horizontal="left" vertical="top" indent="1"/>
    </xf>
    <xf numFmtId="0" fontId="20" fillId="39" borderId="252" applyNumberFormat="0" applyProtection="0">
      <alignment horizontal="left" vertical="top" indent="1"/>
    </xf>
    <xf numFmtId="0" fontId="20" fillId="38" borderId="252" applyNumberFormat="0" applyProtection="0">
      <alignment horizontal="left" vertical="top" indent="1"/>
    </xf>
    <xf numFmtId="0" fontId="20" fillId="35" borderId="252" applyNumberFormat="0" applyProtection="0">
      <alignment horizontal="left" vertical="top" indent="1"/>
    </xf>
    <xf numFmtId="4" fontId="16" fillId="36" borderId="252" applyNumberFormat="0" applyProtection="0">
      <alignment horizontal="right" vertical="center"/>
    </xf>
    <xf numFmtId="4" fontId="16" fillId="32" borderId="252" applyNumberFormat="0" applyProtection="0">
      <alignment horizontal="right" vertical="center"/>
    </xf>
    <xf numFmtId="4" fontId="16" fillId="31" borderId="252" applyNumberFormat="0" applyProtection="0">
      <alignment horizontal="right" vertical="center"/>
    </xf>
    <xf numFmtId="4" fontId="16" fillId="30" borderId="252" applyNumberFormat="0" applyProtection="0">
      <alignment horizontal="right" vertical="center"/>
    </xf>
    <xf numFmtId="4" fontId="16" fillId="29" borderId="252" applyNumberFormat="0" applyProtection="0">
      <alignment horizontal="right" vertical="center"/>
    </xf>
    <xf numFmtId="4" fontId="16" fillId="28" borderId="252" applyNumberFormat="0" applyProtection="0">
      <alignment horizontal="right" vertical="center"/>
    </xf>
    <xf numFmtId="4" fontId="16" fillId="27" borderId="252" applyNumberFormat="0" applyProtection="0">
      <alignment horizontal="right" vertical="center"/>
    </xf>
    <xf numFmtId="4" fontId="16" fillId="26" borderId="252" applyNumberFormat="0" applyProtection="0">
      <alignment horizontal="right" vertical="center"/>
    </xf>
    <xf numFmtId="4" fontId="16" fillId="25" borderId="252" applyNumberFormat="0" applyProtection="0">
      <alignment horizontal="right" vertical="center"/>
    </xf>
    <xf numFmtId="4" fontId="16" fillId="24" borderId="252" applyNumberFormat="0" applyProtection="0">
      <alignment horizontal="right" vertical="center"/>
    </xf>
    <xf numFmtId="0" fontId="17" fillId="19" borderId="252" applyNumberFormat="0" applyProtection="0">
      <alignment horizontal="left" vertical="top" indent="1"/>
    </xf>
    <xf numFmtId="4" fontId="31" fillId="19" borderId="252" applyNumberFormat="0" applyProtection="0">
      <alignment vertical="center"/>
    </xf>
    <xf numFmtId="0" fontId="20" fillId="84" borderId="253" applyNumberFormat="0">
      <protection locked="0"/>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16" fillId="24" borderId="252" applyNumberFormat="0" applyProtection="0">
      <alignment horizontal="right" vertical="center"/>
    </xf>
    <xf numFmtId="4" fontId="31" fillId="19" borderId="252" applyNumberFormat="0" applyProtection="0">
      <alignment vertical="center"/>
    </xf>
    <xf numFmtId="4" fontId="16" fillId="36" borderId="252" applyNumberFormat="0" applyProtection="0">
      <alignment horizontal="right" vertical="center"/>
    </xf>
    <xf numFmtId="0" fontId="20" fillId="35" borderId="252" applyNumberFormat="0" applyProtection="0">
      <alignment horizontal="left" vertical="top" indent="1"/>
    </xf>
    <xf numFmtId="0" fontId="20" fillId="38" borderId="252" applyNumberFormat="0" applyProtection="0">
      <alignment horizontal="left" vertical="top" indent="1"/>
    </xf>
    <xf numFmtId="0" fontId="20" fillId="39" borderId="252" applyNumberFormat="0" applyProtection="0">
      <alignment horizontal="left" vertical="top" indent="1"/>
    </xf>
    <xf numFmtId="0" fontId="20" fillId="3" borderId="252" applyNumberFormat="0" applyProtection="0">
      <alignment horizontal="left" vertical="top" indent="1"/>
    </xf>
    <xf numFmtId="4" fontId="16" fillId="40" borderId="252" applyNumberFormat="0" applyProtection="0">
      <alignment vertical="center"/>
    </xf>
    <xf numFmtId="4" fontId="36" fillId="40" borderId="252" applyNumberFormat="0" applyProtection="0">
      <alignment vertical="center"/>
    </xf>
    <xf numFmtId="0" fontId="16" fillId="40" borderId="252" applyNumberFormat="0" applyProtection="0">
      <alignment horizontal="left" vertical="top" indent="1"/>
    </xf>
    <xf numFmtId="4" fontId="36" fillId="41" borderId="252" applyNumberFormat="0" applyProtection="0">
      <alignment horizontal="right" vertical="center"/>
    </xf>
    <xf numFmtId="4" fontId="45" fillId="41" borderId="252" applyNumberFormat="0" applyProtection="0">
      <alignment horizontal="right" vertical="center"/>
    </xf>
    <xf numFmtId="4" fontId="16" fillId="30" borderId="252" applyNumberFormat="0" applyProtection="0">
      <alignment horizontal="right" vertical="center"/>
    </xf>
    <xf numFmtId="4" fontId="16" fillId="32" borderId="252" applyNumberFormat="0" applyProtection="0">
      <alignment horizontal="right" vertical="center"/>
    </xf>
    <xf numFmtId="4" fontId="16" fillId="29" borderId="252" applyNumberFormat="0" applyProtection="0">
      <alignment horizontal="right" vertical="center"/>
    </xf>
    <xf numFmtId="4" fontId="16" fillId="25" borderId="252" applyNumberFormat="0" applyProtection="0">
      <alignment horizontal="right" vertical="center"/>
    </xf>
    <xf numFmtId="4" fontId="16" fillId="27" borderId="252" applyNumberFormat="0" applyProtection="0">
      <alignment horizontal="right" vertical="center"/>
    </xf>
    <xf numFmtId="0" fontId="17" fillId="19" borderId="252" applyNumberFormat="0" applyProtection="0">
      <alignment horizontal="left" vertical="top" indent="1"/>
    </xf>
    <xf numFmtId="4" fontId="16" fillId="28" borderId="252" applyNumberFormat="0" applyProtection="0">
      <alignment horizontal="right" vertical="center"/>
    </xf>
    <xf numFmtId="4" fontId="16" fillId="31" borderId="252" applyNumberFormat="0" applyProtection="0">
      <alignment horizontal="right" vertical="center"/>
    </xf>
    <xf numFmtId="4" fontId="16" fillId="26" borderId="252" applyNumberFormat="0" applyProtection="0">
      <alignment horizontal="right" vertical="center"/>
    </xf>
    <xf numFmtId="0" fontId="3" fillId="0" borderId="0"/>
    <xf numFmtId="4" fontId="23" fillId="0" borderId="253"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253" applyNumberFormat="0" applyProtection="0">
      <alignment horizontal="left" vertical="center" indent="1"/>
    </xf>
    <xf numFmtId="4" fontId="23" fillId="0" borderId="253"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7" fillId="34" borderId="225" applyNumberFormat="0" applyFont="0" applyBorder="0" applyAlignment="0" applyProtection="0">
      <protection hidden="1"/>
    </xf>
    <xf numFmtId="0" fontId="132" fillId="34" borderId="262" applyNumberFormat="0" applyAlignment="0" applyProtection="0"/>
    <xf numFmtId="0" fontId="134" fillId="92" borderId="262" applyNumberFormat="0" applyAlignment="0" applyProtection="0"/>
    <xf numFmtId="0" fontId="134" fillId="92" borderId="262" applyNumberFormat="0" applyAlignment="0" applyProtection="0"/>
    <xf numFmtId="0" fontId="132" fillId="34" borderId="262" applyNumberFormat="0" applyAlignment="0" applyProtection="0"/>
    <xf numFmtId="0" fontId="134" fillId="92" borderId="262" applyNumberFormat="0" applyAlignment="0" applyProtection="0"/>
    <xf numFmtId="0" fontId="134" fillId="92" borderId="262" applyNumberFormat="0" applyAlignment="0" applyProtection="0"/>
    <xf numFmtId="0" fontId="134" fillId="92" borderId="262" applyNumberFormat="0" applyAlignment="0" applyProtection="0"/>
    <xf numFmtId="0" fontId="134" fillId="92" borderId="262" applyNumberFormat="0" applyAlignment="0" applyProtection="0"/>
    <xf numFmtId="0" fontId="134" fillId="92" borderId="26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260">
      <alignment horizontal="left" vertical="center"/>
    </xf>
    <xf numFmtId="0" fontId="155" fillId="0" borderId="260">
      <alignment horizontal="left" vertical="center"/>
    </xf>
    <xf numFmtId="0" fontId="155" fillId="0" borderId="260">
      <alignment horizontal="left" vertical="center"/>
    </xf>
    <xf numFmtId="0" fontId="155" fillId="0" borderId="260">
      <alignment horizontal="left" vertical="center"/>
    </xf>
    <xf numFmtId="0" fontId="155" fillId="0" borderId="260">
      <alignment horizontal="left" vertical="center"/>
    </xf>
    <xf numFmtId="0" fontId="155" fillId="0" borderId="260">
      <alignment horizontal="left" vertical="center"/>
    </xf>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10" fontId="22" fillId="40" borderId="253" applyNumberFormat="0" applyBorder="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169" fillId="94" borderId="26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0" fontId="169" fillId="94" borderId="271" applyNumberFormat="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10" fontId="22" fillId="40" borderId="267" applyNumberFormat="0" applyBorder="0" applyAlignment="0" applyProtection="0"/>
    <xf numFmtId="0" fontId="155" fillId="0" borderId="270">
      <alignment horizontal="left" vertical="center"/>
    </xf>
    <xf numFmtId="0" fontId="155" fillId="0" borderId="270">
      <alignment horizontal="left" vertical="center"/>
    </xf>
    <xf numFmtId="0" fontId="155" fillId="0" borderId="270">
      <alignment horizontal="left" vertical="center"/>
    </xf>
    <xf numFmtId="0" fontId="155" fillId="0" borderId="270">
      <alignment horizontal="left" vertical="center"/>
    </xf>
    <xf numFmtId="0" fontId="155" fillId="0" borderId="270">
      <alignment horizontal="left" vertical="center"/>
    </xf>
    <xf numFmtId="0" fontId="155" fillId="0" borderId="270">
      <alignment horizontal="left" vertical="center"/>
    </xf>
    <xf numFmtId="0" fontId="134" fillId="92" borderId="271" applyNumberFormat="0" applyAlignment="0" applyProtection="0"/>
    <xf numFmtId="0" fontId="134" fillId="92" borderId="271" applyNumberFormat="0" applyAlignment="0" applyProtection="0"/>
    <xf numFmtId="0" fontId="134" fillId="92" borderId="271" applyNumberFormat="0" applyAlignment="0" applyProtection="0"/>
    <xf numFmtId="0" fontId="134" fillId="92" borderId="271" applyNumberFormat="0" applyAlignment="0" applyProtection="0"/>
    <xf numFmtId="0" fontId="134" fillId="92" borderId="271" applyNumberFormat="0" applyAlignment="0" applyProtection="0"/>
    <xf numFmtId="0" fontId="132" fillId="34" borderId="271" applyNumberFormat="0" applyAlignment="0" applyProtection="0"/>
    <xf numFmtId="0" fontId="134" fillId="92" borderId="271" applyNumberFormat="0" applyAlignment="0" applyProtection="0"/>
    <xf numFmtId="0" fontId="134" fillId="92" borderId="271" applyNumberFormat="0" applyAlignment="0" applyProtection="0"/>
    <xf numFmtId="0" fontId="132" fillId="34" borderId="27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7" applyNumberFormat="0" applyProtection="0">
      <alignment horizontal="left" vertical="center" indent="1"/>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0" fontId="20" fillId="84" borderId="267" applyNumberFormat="0">
      <protection locked="0"/>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0" fontId="17" fillId="19" borderId="268" applyNumberFormat="0" applyProtection="0">
      <alignment horizontal="left" vertical="top" indent="1"/>
    </xf>
    <xf numFmtId="4" fontId="31" fillId="19" borderId="268" applyNumberFormat="0" applyProtection="0">
      <alignment vertical="center"/>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0" fontId="20" fillId="84" borderId="267" applyNumberFormat="0">
      <protection locked="0"/>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4" fontId="16" fillId="36" borderId="268" applyNumberFormat="0" applyProtection="0">
      <alignment horizontal="right" vertical="center"/>
    </xf>
    <xf numFmtId="4" fontId="16" fillId="34" borderId="267" applyNumberFormat="0" applyProtection="0">
      <alignment horizontal="left" vertical="center" indent="1"/>
    </xf>
    <xf numFmtId="4" fontId="17" fillId="33" borderId="267" applyNumberFormat="0" applyProtection="0">
      <alignment horizontal="left" vertical="center" indent="1"/>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4" fontId="25" fillId="22" borderId="267" applyNumberFormat="0" applyProtection="0">
      <alignment horizontal="left" vertical="center"/>
    </xf>
    <xf numFmtId="0" fontId="17" fillId="19" borderId="268" applyNumberFormat="0" applyProtection="0">
      <alignment horizontal="left" vertical="top" indent="1"/>
    </xf>
    <xf numFmtId="4" fontId="30" fillId="18" borderId="267" applyNumberFormat="0" applyProtection="0">
      <alignment horizontal="left" vertical="center" indent="1"/>
    </xf>
    <xf numFmtId="4" fontId="31" fillId="19" borderId="268" applyNumberFormat="0" applyProtection="0">
      <alignmen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0" fontId="17" fillId="19" borderId="268" applyNumberFormat="0" applyProtection="0">
      <alignment horizontal="left" vertical="top" indent="1"/>
    </xf>
    <xf numFmtId="4" fontId="31" fillId="19" borderId="268" applyNumberFormat="0" applyProtection="0">
      <alignment vertical="center"/>
    </xf>
    <xf numFmtId="4" fontId="17" fillId="33" borderId="267" applyNumberFormat="0" applyProtection="0">
      <alignment horizontal="left" vertical="center" indent="1"/>
    </xf>
    <xf numFmtId="4" fontId="30" fillId="18" borderId="267"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4" fontId="30" fillId="18" borderId="267" applyNumberFormat="0" applyProtection="0">
      <alignment horizontal="right" vertical="center" wrapText="1"/>
    </xf>
    <xf numFmtId="4" fontId="16" fillId="24" borderId="268" applyNumberFormat="0" applyProtection="0">
      <alignment horizontal="right" vertical="center"/>
    </xf>
    <xf numFmtId="4" fontId="23" fillId="0" borderId="267" applyNumberFormat="0" applyProtection="0">
      <alignment horizontal="right" vertical="center" wrapText="1"/>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0" fontId="25" fillId="43" borderId="267" applyNumberFormat="0" applyProtection="0">
      <alignment horizontal="center" vertical="center" wrapText="1"/>
    </xf>
    <xf numFmtId="0" fontId="25" fillId="44" borderId="267" applyNumberFormat="0" applyProtection="0">
      <alignment horizontal="center" vertical="top" wrapText="1"/>
    </xf>
    <xf numFmtId="4" fontId="16" fillId="32" borderId="268" applyNumberFormat="0" applyProtection="0">
      <alignment horizontal="right" vertical="center"/>
    </xf>
    <xf numFmtId="4" fontId="17" fillId="33" borderId="267" applyNumberFormat="0" applyProtection="0">
      <alignment horizontal="left" vertical="center" indent="1"/>
    </xf>
    <xf numFmtId="4" fontId="16" fillId="34" borderId="267" applyNumberFormat="0" applyProtection="0">
      <alignment horizontal="left" vertical="center" indent="1"/>
    </xf>
    <xf numFmtId="4" fontId="16" fillId="36" borderId="268" applyNumberFormat="0" applyProtection="0">
      <alignment horizontal="right" vertical="center"/>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4" fontId="30" fillId="18" borderId="267" applyNumberFormat="0" applyProtection="0">
      <alignment horizontal="left" vertical="center" indent="1"/>
    </xf>
    <xf numFmtId="4" fontId="16" fillId="34"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30" fillId="18" borderId="267" applyNumberFormat="0" applyProtection="0">
      <alignment horizontal="right" vertical="center" wrapText="1"/>
    </xf>
    <xf numFmtId="4" fontId="25" fillId="22" borderId="267" applyNumberFormat="0" applyProtection="0">
      <alignment horizontal="left" vertical="center"/>
    </xf>
    <xf numFmtId="0" fontId="20" fillId="84" borderId="267" applyNumberFormat="0">
      <protection locked="0"/>
    </xf>
    <xf numFmtId="0" fontId="20" fillId="39" borderId="268" applyNumberFormat="0" applyProtection="0">
      <alignment horizontal="left" vertical="top" indent="1"/>
    </xf>
    <xf numFmtId="4" fontId="16" fillId="31" borderId="268" applyNumberFormat="0" applyProtection="0">
      <alignment horizontal="right" vertical="center"/>
    </xf>
    <xf numFmtId="4" fontId="30" fillId="18" borderId="267" applyNumberFormat="0" applyProtection="0">
      <alignment horizontal="right" vertical="center" wrapText="1"/>
    </xf>
    <xf numFmtId="0" fontId="24" fillId="0" borderId="267" applyNumberFormat="0" applyProtection="0">
      <alignment horizontal="left" vertical="center" indent="2"/>
    </xf>
    <xf numFmtId="4" fontId="25" fillId="22" borderId="267" applyNumberFormat="0" applyProtection="0">
      <alignment horizontal="left" vertical="center"/>
    </xf>
    <xf numFmtId="0" fontId="20" fillId="84" borderId="267" applyNumberFormat="0">
      <protection locked="0"/>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4" fontId="16" fillId="36" borderId="268" applyNumberFormat="0" applyProtection="0">
      <alignment horizontal="right" vertical="center"/>
    </xf>
    <xf numFmtId="4" fontId="16" fillId="34" borderId="267" applyNumberFormat="0" applyProtection="0">
      <alignment horizontal="left" vertical="center" indent="1"/>
    </xf>
    <xf numFmtId="4" fontId="17" fillId="33" borderId="267" applyNumberFormat="0" applyProtection="0">
      <alignment horizontal="left" vertical="center" indent="1"/>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4" fontId="25" fillId="22" borderId="267" applyNumberFormat="0" applyProtection="0">
      <alignment horizontal="left" vertical="center"/>
    </xf>
    <xf numFmtId="0" fontId="17" fillId="19" borderId="268" applyNumberFormat="0" applyProtection="0">
      <alignment horizontal="left" vertical="top" indent="1"/>
    </xf>
    <xf numFmtId="4" fontId="30" fillId="18" borderId="267" applyNumberFormat="0" applyProtection="0">
      <alignment horizontal="left" vertical="center" indent="1"/>
    </xf>
    <xf numFmtId="4" fontId="31" fillId="19" borderId="268" applyNumberFormat="0" applyProtection="0">
      <alignment vertical="center"/>
    </xf>
    <xf numFmtId="4" fontId="30" fillId="18" borderId="267" applyNumberFormat="0" applyProtection="0">
      <alignment horizontal="right" vertical="center" wrapText="1"/>
    </xf>
    <xf numFmtId="0" fontId="20" fillId="84" borderId="267" applyNumberFormat="0">
      <protection locked="0"/>
    </xf>
    <xf numFmtId="0" fontId="3" fillId="0" borderId="0"/>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4" fontId="16" fillId="36" borderId="268" applyNumberFormat="0" applyProtection="0">
      <alignment horizontal="right" vertical="center"/>
    </xf>
    <xf numFmtId="4" fontId="16" fillId="34" borderId="267" applyNumberFormat="0" applyProtection="0">
      <alignment horizontal="left" vertical="center" indent="1"/>
    </xf>
    <xf numFmtId="4" fontId="17" fillId="33" borderId="267" applyNumberFormat="0" applyProtection="0">
      <alignment horizontal="left" vertical="center" indent="1"/>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4" fontId="25" fillId="22" borderId="267" applyNumberFormat="0" applyProtection="0">
      <alignment horizontal="left" vertical="center"/>
    </xf>
    <xf numFmtId="0" fontId="17" fillId="19" borderId="268" applyNumberFormat="0" applyProtection="0">
      <alignment horizontal="left" vertical="top" indent="1"/>
    </xf>
    <xf numFmtId="4" fontId="30" fillId="18" borderId="267" applyNumberFormat="0" applyProtection="0">
      <alignment horizontal="left" vertical="center" indent="1"/>
    </xf>
    <xf numFmtId="4" fontId="31" fillId="19" borderId="268" applyNumberFormat="0" applyProtection="0">
      <alignment vertical="center"/>
    </xf>
    <xf numFmtId="4" fontId="30" fillId="18" borderId="267" applyNumberFormat="0" applyProtection="0">
      <alignment horizontal="right" vertical="center" wrapText="1"/>
    </xf>
    <xf numFmtId="0" fontId="3" fillId="0" borderId="0"/>
    <xf numFmtId="4" fontId="23" fillId="0" borderId="267" applyNumberFormat="0" applyProtection="0">
      <alignment horizontal="left" vertical="center" indent="1"/>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3" fillId="0" borderId="0"/>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3" fillId="0" borderId="0"/>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0" fontId="3" fillId="0" borderId="0"/>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0" fontId="3" fillId="0" borderId="0"/>
    <xf numFmtId="4" fontId="16" fillId="31" borderId="268" applyNumberFormat="0" applyProtection="0">
      <alignment horizontal="right" vertical="center"/>
    </xf>
    <xf numFmtId="0" fontId="3" fillId="0" borderId="0"/>
    <xf numFmtId="4" fontId="16" fillId="32" borderId="268" applyNumberFormat="0" applyProtection="0">
      <alignment horizontal="right" vertical="center"/>
    </xf>
    <xf numFmtId="4" fontId="16" fillId="36" borderId="268" applyNumberFormat="0" applyProtection="0">
      <alignment horizontal="right" vertical="center"/>
    </xf>
    <xf numFmtId="0" fontId="3" fillId="0" borderId="0"/>
    <xf numFmtId="0" fontId="20" fillId="35" borderId="268" applyNumberFormat="0" applyProtection="0">
      <alignment horizontal="left" vertical="top" indent="1"/>
    </xf>
    <xf numFmtId="0" fontId="20" fillId="38" borderId="268" applyNumberFormat="0" applyProtection="0">
      <alignment horizontal="left" vertical="top" indent="1"/>
    </xf>
    <xf numFmtId="0" fontId="3" fillId="0" borderId="0"/>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0" fontId="3" fillId="0" borderId="0"/>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0" fontId="17" fillId="19" borderId="268" applyNumberFormat="0" applyProtection="0">
      <alignment horizontal="left" vertical="top" indent="1"/>
    </xf>
    <xf numFmtId="4" fontId="31" fillId="19" borderId="268" applyNumberFormat="0" applyProtection="0">
      <alignment vertical="center"/>
    </xf>
    <xf numFmtId="4" fontId="16" fillId="26" borderId="268" applyNumberFormat="0" applyProtection="0">
      <alignment horizontal="right" vertical="center"/>
    </xf>
    <xf numFmtId="4" fontId="16" fillId="31" borderId="268" applyNumberFormat="0" applyProtection="0">
      <alignment horizontal="right" vertical="center"/>
    </xf>
    <xf numFmtId="0" fontId="3" fillId="0" borderId="0"/>
    <xf numFmtId="4" fontId="16" fillId="28" borderId="268" applyNumberFormat="0" applyProtection="0">
      <alignment horizontal="right" vertical="center"/>
    </xf>
    <xf numFmtId="0" fontId="3" fillId="0" borderId="0"/>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0" fontId="20" fillId="84" borderId="267" applyNumberFormat="0">
      <protection locked="0"/>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68" applyNumberFormat="0" applyProtection="0">
      <alignment horizontal="right" vertical="center"/>
    </xf>
    <xf numFmtId="4" fontId="16" fillId="29" borderId="268" applyNumberFormat="0" applyProtection="0">
      <alignment horizontal="right" vertical="center"/>
    </xf>
    <xf numFmtId="0" fontId="3" fillId="0" borderId="0"/>
    <xf numFmtId="0" fontId="3" fillId="0" borderId="0"/>
    <xf numFmtId="0" fontId="3" fillId="0" borderId="0"/>
    <xf numFmtId="4" fontId="16" fillId="30" borderId="26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6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68" applyNumberFormat="0" applyProtection="0">
      <alignment horizontal="right" vertical="center"/>
    </xf>
    <xf numFmtId="0" fontId="3" fillId="0" borderId="0"/>
    <xf numFmtId="0" fontId="3" fillId="0" borderId="0"/>
    <xf numFmtId="4" fontId="16" fillId="36" borderId="268" applyNumberFormat="0" applyProtection="0">
      <alignment horizontal="right" vertical="center"/>
    </xf>
    <xf numFmtId="0" fontId="3" fillId="0" borderId="0"/>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9"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0" fontId="25" fillId="44" borderId="267" applyNumberFormat="0" applyProtection="0">
      <alignment horizontal="center" vertical="top" wrapText="1"/>
    </xf>
    <xf numFmtId="0" fontId="25" fillId="43" borderId="267" applyNumberFormat="0" applyProtection="0">
      <alignment horizontal="center" vertical="center" wrapText="1"/>
    </xf>
    <xf numFmtId="4" fontId="36" fillId="41" borderId="268" applyNumberFormat="0" applyProtection="0">
      <alignment horizontal="right" vertical="center"/>
    </xf>
    <xf numFmtId="4" fontId="23" fillId="0" borderId="267" applyNumberFormat="0" applyProtection="0">
      <alignment horizontal="right" vertical="center" wrapText="1"/>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4" fontId="16" fillId="36" borderId="268" applyNumberFormat="0" applyProtection="0">
      <alignment horizontal="right" vertical="center"/>
    </xf>
    <xf numFmtId="4" fontId="16" fillId="34" borderId="267" applyNumberFormat="0" applyProtection="0">
      <alignment horizontal="left" vertical="center" indent="1"/>
    </xf>
    <xf numFmtId="4" fontId="17" fillId="33" borderId="267" applyNumberFormat="0" applyProtection="0">
      <alignment horizontal="left" vertical="center" indent="1"/>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4" fontId="25" fillId="22" borderId="267" applyNumberFormat="0" applyProtection="0">
      <alignment horizontal="left" vertical="center"/>
    </xf>
    <xf numFmtId="0" fontId="17" fillId="19" borderId="268" applyNumberFormat="0" applyProtection="0">
      <alignment horizontal="left" vertical="top" indent="1"/>
    </xf>
    <xf numFmtId="4" fontId="30" fillId="18" borderId="267" applyNumberFormat="0" applyProtection="0">
      <alignment horizontal="left" vertical="center" indent="1"/>
    </xf>
    <xf numFmtId="4" fontId="31" fillId="19" borderId="268" applyNumberFormat="0" applyProtection="0">
      <alignment vertical="center"/>
    </xf>
    <xf numFmtId="4" fontId="16" fillId="26" borderId="268" applyNumberFormat="0" applyProtection="0">
      <alignment horizontal="right" vertical="center"/>
    </xf>
    <xf numFmtId="4" fontId="16" fillId="31" borderId="268" applyNumberFormat="0" applyProtection="0">
      <alignment horizontal="right" vertical="center"/>
    </xf>
    <xf numFmtId="4" fontId="16" fillId="28" borderId="268" applyNumberFormat="0" applyProtection="0">
      <alignment horizontal="right" vertical="center"/>
    </xf>
    <xf numFmtId="0" fontId="17" fillId="19" borderId="268" applyNumberFormat="0" applyProtection="0">
      <alignment horizontal="left" vertical="top" indent="1"/>
    </xf>
    <xf numFmtId="4" fontId="16" fillId="27" borderId="268" applyNumberFormat="0" applyProtection="0">
      <alignment horizontal="right" vertical="center"/>
    </xf>
    <xf numFmtId="4" fontId="16" fillId="25" borderId="268" applyNumberFormat="0" applyProtection="0">
      <alignment horizontal="right" vertical="center"/>
    </xf>
    <xf numFmtId="4" fontId="16" fillId="29" borderId="268" applyNumberFormat="0" applyProtection="0">
      <alignment horizontal="right" vertical="center"/>
    </xf>
    <xf numFmtId="4" fontId="16" fillId="32" borderId="268" applyNumberFormat="0" applyProtection="0">
      <alignment horizontal="right" vertical="center"/>
    </xf>
    <xf numFmtId="4" fontId="16" fillId="30"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0" fontId="16" fillId="40" borderId="268" applyNumberFormat="0" applyProtection="0">
      <alignment horizontal="left" vertical="top" indent="1"/>
    </xf>
    <xf numFmtId="4" fontId="36" fillId="40" borderId="268" applyNumberFormat="0" applyProtection="0">
      <alignment vertical="center"/>
    </xf>
    <xf numFmtId="4" fontId="16" fillId="40" borderId="268" applyNumberFormat="0" applyProtection="0">
      <alignment vertical="center"/>
    </xf>
    <xf numFmtId="0" fontId="20" fillId="3" borderId="268" applyNumberFormat="0" applyProtection="0">
      <alignment horizontal="left" vertical="top" indent="1"/>
    </xf>
    <xf numFmtId="0" fontId="20" fillId="39" borderId="268" applyNumberFormat="0" applyProtection="0">
      <alignment horizontal="left" vertical="top" indent="1"/>
    </xf>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31" fillId="19" borderId="268" applyNumberFormat="0" applyProtection="0">
      <alignment vertical="center"/>
    </xf>
    <xf numFmtId="4" fontId="16" fillId="24" borderId="268"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16" fillId="24" borderId="268" applyNumberFormat="0" applyProtection="0">
      <alignment horizontal="right" vertical="center"/>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4" fontId="16" fillId="31" borderId="268" applyNumberFormat="0" applyProtection="0">
      <alignment horizontal="right" vertical="center"/>
    </xf>
    <xf numFmtId="4" fontId="16" fillId="32" borderId="268" applyNumberFormat="0" applyProtection="0">
      <alignment horizontal="right" vertical="center"/>
    </xf>
    <xf numFmtId="4" fontId="16" fillId="36" borderId="268" applyNumberFormat="0" applyProtection="0">
      <alignment horizontal="right" vertical="center"/>
    </xf>
    <xf numFmtId="0" fontId="20" fillId="35" borderId="268" applyNumberFormat="0" applyProtection="0">
      <alignment horizontal="left" vertical="top" indent="1"/>
    </xf>
    <xf numFmtId="0" fontId="20" fillId="38" borderId="268" applyNumberFormat="0" applyProtection="0">
      <alignment horizontal="left" vertical="top" indent="1"/>
    </xf>
    <xf numFmtId="0" fontId="20" fillId="3" borderId="268" applyNumberFormat="0" applyProtection="0">
      <alignment horizontal="left" vertical="top" indent="1"/>
    </xf>
    <xf numFmtId="4" fontId="16" fillId="40" borderId="268" applyNumberFormat="0" applyProtection="0">
      <alignment vertical="center"/>
    </xf>
    <xf numFmtId="4" fontId="36" fillId="40" borderId="268" applyNumberFormat="0" applyProtection="0">
      <alignment vertical="center"/>
    </xf>
    <xf numFmtId="0" fontId="16" fillId="40" borderId="268" applyNumberFormat="0" applyProtection="0">
      <alignment horizontal="left" vertical="top" indent="1"/>
    </xf>
    <xf numFmtId="4" fontId="36" fillId="41" borderId="268" applyNumberFormat="0" applyProtection="0">
      <alignment horizontal="right" vertical="center"/>
    </xf>
    <xf numFmtId="4" fontId="45" fillId="41" borderId="268" applyNumberFormat="0" applyProtection="0">
      <alignment horizontal="right" vertical="center"/>
    </xf>
    <xf numFmtId="4" fontId="45" fillId="41" borderId="268" applyNumberFormat="0" applyProtection="0">
      <alignment horizontal="right" vertical="center"/>
    </xf>
    <xf numFmtId="4" fontId="36" fillId="41" borderId="268" applyNumberFormat="0" applyProtection="0">
      <alignment horizontal="right" vertical="center"/>
    </xf>
    <xf numFmtId="4" fontId="16" fillId="40" borderId="268" applyNumberFormat="0" applyProtection="0">
      <alignment vertical="center"/>
    </xf>
    <xf numFmtId="0" fontId="3" fillId="0" borderId="0"/>
    <xf numFmtId="0" fontId="20" fillId="38" borderId="268" applyNumberFormat="0" applyProtection="0">
      <alignment horizontal="left" vertical="top" indent="1"/>
    </xf>
    <xf numFmtId="0" fontId="20" fillId="35" borderId="268" applyNumberFormat="0" applyProtection="0">
      <alignment horizontal="left" vertical="top" indent="1"/>
    </xf>
    <xf numFmtId="4" fontId="16" fillId="36" borderId="268" applyNumberFormat="0" applyProtection="0">
      <alignment horizontal="right" vertical="center"/>
    </xf>
    <xf numFmtId="4" fontId="16" fillId="32" borderId="268" applyNumberFormat="0" applyProtection="0">
      <alignment horizontal="right" vertical="center"/>
    </xf>
    <xf numFmtId="4" fontId="16" fillId="31" borderId="268" applyNumberFormat="0" applyProtection="0">
      <alignment horizontal="right" vertical="center"/>
    </xf>
    <xf numFmtId="4" fontId="16" fillId="30" borderId="268" applyNumberFormat="0" applyProtection="0">
      <alignment horizontal="right" vertical="center"/>
    </xf>
    <xf numFmtId="4" fontId="16" fillId="29" borderId="268" applyNumberFormat="0" applyProtection="0">
      <alignment horizontal="right" vertical="center"/>
    </xf>
    <xf numFmtId="4" fontId="16" fillId="28" borderId="268" applyNumberFormat="0" applyProtection="0">
      <alignment horizontal="right" vertical="center"/>
    </xf>
    <xf numFmtId="4" fontId="16" fillId="27" borderId="268" applyNumberFormat="0" applyProtection="0">
      <alignment horizontal="right" vertical="center"/>
    </xf>
    <xf numFmtId="4" fontId="16" fillId="26" borderId="268" applyNumberFormat="0" applyProtection="0">
      <alignment horizontal="right" vertical="center"/>
    </xf>
    <xf numFmtId="4" fontId="16" fillId="25" borderId="268" applyNumberFormat="0" applyProtection="0">
      <alignment horizontal="right" vertical="center"/>
    </xf>
    <xf numFmtId="4" fontId="16" fillId="24" borderId="268" applyNumberFormat="0" applyProtection="0">
      <alignment horizontal="right" vertical="center"/>
    </xf>
    <xf numFmtId="0" fontId="17" fillId="19" borderId="268" applyNumberFormat="0" applyProtection="0">
      <alignment horizontal="left" vertical="top" indent="1"/>
    </xf>
    <xf numFmtId="0" fontId="20" fillId="90" borderId="263" applyNumberFormat="0" applyFont="0" applyAlignment="0" applyProtection="0"/>
    <xf numFmtId="4" fontId="31" fillId="19" borderId="268" applyNumberFormat="0" applyProtection="0">
      <alignment vertical="center"/>
    </xf>
    <xf numFmtId="4" fontId="17" fillId="33" borderId="267" applyNumberFormat="0" applyProtection="0">
      <alignment horizontal="left" vertical="center" indent="1"/>
    </xf>
    <xf numFmtId="4" fontId="30" fillId="18" borderId="267"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4" fontId="30" fillId="18" borderId="267" applyNumberFormat="0" applyProtection="0">
      <alignment horizontal="right" vertical="center" wrapText="1"/>
    </xf>
    <xf numFmtId="4" fontId="16" fillId="24" borderId="268" applyNumberFormat="0" applyProtection="0">
      <alignment horizontal="right" vertical="center"/>
    </xf>
    <xf numFmtId="4" fontId="23" fillId="0" borderId="267" applyNumberFormat="0" applyProtection="0">
      <alignment horizontal="right" vertical="center" wrapText="1"/>
    </xf>
    <xf numFmtId="4" fontId="16" fillId="25" borderId="268" applyNumberFormat="0" applyProtection="0">
      <alignment horizontal="right" vertical="center"/>
    </xf>
    <xf numFmtId="4" fontId="16" fillId="26" borderId="268" applyNumberFormat="0" applyProtection="0">
      <alignment horizontal="right" vertical="center"/>
    </xf>
    <xf numFmtId="4" fontId="16" fillId="27" borderId="268" applyNumberFormat="0" applyProtection="0">
      <alignment horizontal="right" vertical="center"/>
    </xf>
    <xf numFmtId="4" fontId="16" fillId="28" borderId="268" applyNumberFormat="0" applyProtection="0">
      <alignment horizontal="right" vertical="center"/>
    </xf>
    <xf numFmtId="4" fontId="16" fillId="29" borderId="268" applyNumberFormat="0" applyProtection="0">
      <alignment horizontal="right" vertical="center"/>
    </xf>
    <xf numFmtId="4" fontId="16" fillId="30" borderId="268" applyNumberFormat="0" applyProtection="0">
      <alignment horizontal="right" vertical="center"/>
    </xf>
    <xf numFmtId="0" fontId="25" fillId="43" borderId="267" applyNumberFormat="0" applyProtection="0">
      <alignment horizontal="center" vertical="center" wrapText="1"/>
    </xf>
    <xf numFmtId="0" fontId="25" fillId="44" borderId="267" applyNumberFormat="0" applyProtection="0">
      <alignment horizontal="center" vertical="top" wrapText="1"/>
    </xf>
    <xf numFmtId="4" fontId="16" fillId="32" borderId="268" applyNumberFormat="0" applyProtection="0">
      <alignment horizontal="right" vertical="center"/>
    </xf>
    <xf numFmtId="4" fontId="17" fillId="33" borderId="267" applyNumberFormat="0" applyProtection="0">
      <alignment horizontal="left" vertical="center" indent="1"/>
    </xf>
    <xf numFmtId="4" fontId="16" fillId="34" borderId="267" applyNumberFormat="0" applyProtection="0">
      <alignment horizontal="left" vertical="center" indent="1"/>
    </xf>
    <xf numFmtId="0" fontId="20" fillId="90" borderId="262" applyNumberFormat="0" applyFont="0" applyAlignment="0" applyProtection="0"/>
    <xf numFmtId="4" fontId="16" fillId="36" borderId="268" applyNumberFormat="0" applyProtection="0">
      <alignment horizontal="right" vertical="center"/>
    </xf>
    <xf numFmtId="0" fontId="24" fillId="0" borderId="267" applyNumberFormat="0" applyProtection="0">
      <alignment horizontal="left" vertical="center" indent="2"/>
    </xf>
    <xf numFmtId="0" fontId="20" fillId="35" borderId="268" applyNumberFormat="0" applyProtection="0">
      <alignment horizontal="left" vertical="top" indent="1"/>
    </xf>
    <xf numFmtId="0" fontId="24" fillId="0" borderId="267" applyNumberFormat="0" applyProtection="0">
      <alignment horizontal="left" vertical="center" indent="2"/>
    </xf>
    <xf numFmtId="0" fontId="20" fillId="38" borderId="268" applyNumberFormat="0" applyProtection="0">
      <alignment horizontal="left" vertical="top" indent="1"/>
    </xf>
    <xf numFmtId="0" fontId="24" fillId="0" borderId="267" applyNumberFormat="0" applyProtection="0">
      <alignment horizontal="left" vertical="center" indent="2"/>
    </xf>
    <xf numFmtId="4" fontId="16" fillId="34" borderId="267" applyNumberFormat="0" applyProtection="0">
      <alignment horizontal="left" vertical="center" indent="1"/>
    </xf>
    <xf numFmtId="4" fontId="31" fillId="19" borderId="268" applyNumberFormat="0" applyProtection="0">
      <alignment vertical="center"/>
    </xf>
    <xf numFmtId="0" fontId="17" fillId="19" borderId="268" applyNumberFormat="0" applyProtection="0">
      <alignment horizontal="left" vertical="top" indent="1"/>
    </xf>
    <xf numFmtId="4" fontId="30" fillId="18" borderId="267" applyNumberFormat="0" applyProtection="0">
      <alignment horizontal="right" vertical="center" wrapText="1"/>
    </xf>
    <xf numFmtId="4" fontId="25" fillId="22" borderId="267" applyNumberFormat="0" applyProtection="0">
      <alignment horizontal="left" vertical="center"/>
    </xf>
    <xf numFmtId="0" fontId="20" fillId="84" borderId="267" applyNumberFormat="0">
      <protection locked="0"/>
    </xf>
    <xf numFmtId="0" fontId="20" fillId="39" borderId="268" applyNumberFormat="0" applyProtection="0">
      <alignment horizontal="left" vertical="top" indent="1"/>
    </xf>
    <xf numFmtId="4" fontId="16" fillId="31" borderId="268" applyNumberFormat="0" applyProtection="0">
      <alignment horizontal="right" vertical="center"/>
    </xf>
    <xf numFmtId="4" fontId="30" fillId="18" borderId="267" applyNumberFormat="0" applyProtection="0">
      <alignment horizontal="right" vertical="center" wrapText="1"/>
    </xf>
    <xf numFmtId="0" fontId="24" fillId="0" borderId="267" applyNumberFormat="0" applyProtection="0">
      <alignment horizontal="left" vertical="center" indent="2"/>
    </xf>
    <xf numFmtId="4" fontId="25" fillId="22" borderId="267" applyNumberFormat="0" applyProtection="0">
      <alignment horizontal="left" vertical="center"/>
    </xf>
    <xf numFmtId="4" fontId="23" fillId="0" borderId="267" applyNumberFormat="0" applyProtection="0">
      <alignment horizontal="left" vertical="center" indent="1"/>
    </xf>
    <xf numFmtId="0" fontId="20" fillId="90" borderId="262" applyNumberFormat="0" applyFont="0" applyAlignment="0" applyProtection="0"/>
    <xf numFmtId="4" fontId="23" fillId="0" borderId="267" applyNumberFormat="0" applyProtection="0">
      <alignment horizontal="left" vertical="center" indent="1"/>
    </xf>
    <xf numFmtId="0" fontId="20" fillId="84" borderId="267" applyNumberFormat="0">
      <protection locked="0"/>
    </xf>
    <xf numFmtId="0" fontId="20" fillId="90" borderId="262" applyNumberFormat="0" applyFont="0" applyAlignment="0" applyProtection="0"/>
    <xf numFmtId="0" fontId="25" fillId="44" borderId="267" applyNumberFormat="0" applyProtection="0">
      <alignment horizontal="center" vertical="top" wrapText="1"/>
    </xf>
    <xf numFmtId="4" fontId="23" fillId="0" borderId="267" applyNumberFormat="0" applyProtection="0">
      <alignment horizontal="right" vertical="center" wrapTex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4" fontId="16" fillId="34" borderId="267" applyNumberFormat="0" applyProtection="0">
      <alignment horizontal="left" vertical="center" indent="1"/>
    </xf>
    <xf numFmtId="0" fontId="20" fillId="90" borderId="262" applyNumberFormat="0" applyFont="0" applyAlignment="0" applyProtection="0"/>
    <xf numFmtId="4" fontId="17" fillId="33" borderId="267" applyNumberFormat="0" applyProtection="0">
      <alignment horizontal="left" vertical="center" indent="1"/>
    </xf>
    <xf numFmtId="4" fontId="25" fillId="22" borderId="267" applyNumberFormat="0" applyProtection="0">
      <alignment horizontal="left" vertical="center"/>
    </xf>
    <xf numFmtId="0" fontId="20" fillId="90" borderId="262" applyNumberFormat="0" applyFont="0" applyAlignment="0" applyProtection="0"/>
    <xf numFmtId="4" fontId="30" fillId="18" borderId="267" applyNumberFormat="0" applyProtection="0">
      <alignment horizontal="left" vertical="center" indent="1"/>
    </xf>
    <xf numFmtId="4" fontId="30" fillId="18" borderId="267"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4" fontId="23" fillId="0" borderId="267" applyNumberFormat="0" applyProtection="0">
      <alignment horizontal="left" vertical="center" indent="1"/>
    </xf>
    <xf numFmtId="0" fontId="68" fillId="90" borderId="263" applyNumberFormat="0" applyFont="0" applyAlignment="0" applyProtection="0"/>
    <xf numFmtId="0" fontId="20" fillId="84" borderId="267" applyNumberFormat="0">
      <protection locked="0"/>
    </xf>
    <xf numFmtId="0" fontId="182" fillId="34" borderId="264" applyNumberFormat="0" applyAlignment="0" applyProtection="0"/>
    <xf numFmtId="0" fontId="182" fillId="92" borderId="264" applyNumberFormat="0" applyAlignment="0" applyProtection="0"/>
    <xf numFmtId="0" fontId="182" fillId="92" borderId="264" applyNumberFormat="0" applyAlignment="0" applyProtection="0"/>
    <xf numFmtId="0" fontId="182" fillId="34" borderId="264" applyNumberFormat="0" applyAlignment="0" applyProtection="0"/>
    <xf numFmtId="0" fontId="182" fillId="92" borderId="264" applyNumberFormat="0" applyAlignment="0" applyProtection="0"/>
    <xf numFmtId="0" fontId="182" fillId="92" borderId="264" applyNumberFormat="0" applyAlignment="0" applyProtection="0"/>
    <xf numFmtId="0" fontId="182" fillId="92" borderId="264" applyNumberFormat="0" applyAlignment="0" applyProtection="0"/>
    <xf numFmtId="0" fontId="182" fillId="92" borderId="264" applyNumberFormat="0" applyAlignment="0" applyProtection="0"/>
    <xf numFmtId="0" fontId="182" fillId="92" borderId="264"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6" fillId="0" borderId="225" applyNumberFormat="0" applyFill="0" applyBorder="0" applyAlignment="0" applyProtection="0">
      <protection hidden="1"/>
    </xf>
    <xf numFmtId="4" fontId="16" fillId="0" borderId="264" applyNumberFormat="0" applyProtection="0">
      <alignment vertical="center"/>
    </xf>
    <xf numFmtId="4" fontId="16" fillId="0" borderId="264" applyNumberFormat="0" applyProtection="0">
      <alignment vertical="center"/>
    </xf>
    <xf numFmtId="4" fontId="16" fillId="0" borderId="264" applyNumberFormat="0" applyProtection="0">
      <alignment horizontal="left" vertical="center" indent="1"/>
    </xf>
    <xf numFmtId="4" fontId="16" fillId="19" borderId="264" applyNumberFormat="0" applyProtection="0">
      <alignment horizontal="left" vertical="center" indent="1"/>
    </xf>
    <xf numFmtId="4" fontId="25" fillId="22" borderId="253" applyNumberFormat="0" applyProtection="0">
      <alignment horizontal="left" vertical="center"/>
    </xf>
    <xf numFmtId="0" fontId="20" fillId="0" borderId="264" applyNumberFormat="0" applyProtection="0">
      <alignment horizontal="left" vertical="center" indent="1"/>
    </xf>
    <xf numFmtId="4" fontId="16" fillId="2" borderId="264" applyNumberFormat="0" applyProtection="0">
      <alignment horizontal="right" vertical="center"/>
    </xf>
    <xf numFmtId="4" fontId="16" fillId="107" borderId="264" applyNumberFormat="0" applyProtection="0">
      <alignment horizontal="right" vertical="center"/>
    </xf>
    <xf numFmtId="4" fontId="16" fillId="42" borderId="264" applyNumberFormat="0" applyProtection="0">
      <alignment horizontal="right" vertical="center"/>
    </xf>
    <xf numFmtId="4" fontId="16" fillId="108" borderId="264" applyNumberFormat="0" applyProtection="0">
      <alignment horizontal="right" vertical="center"/>
    </xf>
    <xf numFmtId="4" fontId="16" fillId="109" borderId="264" applyNumberFormat="0" applyProtection="0">
      <alignment horizontal="right" vertical="center"/>
    </xf>
    <xf numFmtId="4" fontId="16" fillId="110" borderId="264" applyNumberFormat="0" applyProtection="0">
      <alignment horizontal="right" vertical="center"/>
    </xf>
    <xf numFmtId="4" fontId="16" fillId="111" borderId="264" applyNumberFormat="0" applyProtection="0">
      <alignment horizontal="right" vertical="center"/>
    </xf>
    <xf numFmtId="4" fontId="16" fillId="112" borderId="264" applyNumberFormat="0" applyProtection="0">
      <alignment horizontal="right" vertical="center"/>
    </xf>
    <xf numFmtId="4" fontId="16" fillId="113" borderId="264" applyNumberFormat="0" applyProtection="0">
      <alignment horizontal="right" vertical="center"/>
    </xf>
    <xf numFmtId="0" fontId="20" fillId="114" borderId="264" applyNumberFormat="0" applyProtection="0">
      <alignment horizontal="left" vertical="center" indent="1"/>
    </xf>
    <xf numFmtId="0" fontId="24" fillId="115"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4" fillId="0" borderId="253" applyNumberFormat="0" applyProtection="0">
      <alignment horizontal="left" vertical="center" indent="2"/>
    </xf>
    <xf numFmtId="0" fontId="20" fillId="49" borderId="264"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4" fillId="115" borderId="253" applyNumberFormat="0" applyProtection="0">
      <alignment horizontal="left" vertical="center" indent="2"/>
    </xf>
    <xf numFmtId="0" fontId="24" fillId="115"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5" fillId="116" borderId="253" applyNumberFormat="0" applyProtection="0">
      <alignment horizontal="left" vertical="center" indent="2"/>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49" borderId="264" applyNumberFormat="0" applyProtection="0">
      <alignment horizontal="left" vertical="center"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0" fillId="49" borderId="264" applyNumberFormat="0" applyProtection="0">
      <alignment horizontal="left" vertical="center" indent="1"/>
    </xf>
    <xf numFmtId="0" fontId="20" fillId="35" borderId="252" applyNumberFormat="0" applyProtection="0">
      <alignment horizontal="left" vertical="top" indent="1"/>
    </xf>
    <xf numFmtId="0" fontId="20" fillId="35" borderId="252" applyNumberFormat="0" applyProtection="0">
      <alignment horizontal="left" vertical="top"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23" borderId="264"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117"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117" borderId="253" applyNumberFormat="0" applyProtection="0">
      <alignment horizontal="left" vertical="center" indent="2"/>
    </xf>
    <xf numFmtId="0" fontId="24" fillId="117" borderId="253" applyNumberFormat="0" applyProtection="0">
      <alignment horizontal="left" vertical="center" indent="2"/>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23" borderId="264" applyNumberFormat="0" applyProtection="0">
      <alignment horizontal="left" vertical="center"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23" borderId="264" applyNumberFormat="0" applyProtection="0">
      <alignment horizontal="left" vertical="center" indent="1"/>
    </xf>
    <xf numFmtId="0" fontId="20" fillId="38" borderId="252" applyNumberFormat="0" applyProtection="0">
      <alignment horizontal="left" vertical="top" indent="1"/>
    </xf>
    <xf numFmtId="0" fontId="20" fillId="38" borderId="252" applyNumberFormat="0" applyProtection="0">
      <alignment horizontal="left" vertical="top" indent="1"/>
    </xf>
    <xf numFmtId="0" fontId="20" fillId="103" borderId="264"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03" borderId="264" applyNumberFormat="0" applyProtection="0">
      <alignment horizontal="left" vertical="center"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03" borderId="264" applyNumberFormat="0" applyProtection="0">
      <alignment horizontal="left" vertical="center" indent="1"/>
    </xf>
    <xf numFmtId="0" fontId="20" fillId="39" borderId="252" applyNumberFormat="0" applyProtection="0">
      <alignment horizontal="left" vertical="top" indent="1"/>
    </xf>
    <xf numFmtId="0" fontId="20" fillId="39" borderId="252" applyNumberFormat="0" applyProtection="0">
      <alignment horizontal="left" vertical="top" indent="1"/>
    </xf>
    <xf numFmtId="0" fontId="20" fillId="114" borderId="264" applyNumberFormat="0" applyProtection="0">
      <alignment horizontal="left" vertical="center" indent="1"/>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4" fillId="0" borderId="253" applyNumberFormat="0" applyProtection="0">
      <alignment horizontal="left" vertical="center" indent="2"/>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114" borderId="264" applyNumberFormat="0" applyProtection="0">
      <alignment horizontal="left" vertical="center"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114" borderId="264" applyNumberFormat="0" applyProtection="0">
      <alignment horizontal="left" vertical="center" indent="1"/>
    </xf>
    <xf numFmtId="0" fontId="20" fillId="3" borderId="252" applyNumberFormat="0" applyProtection="0">
      <alignment horizontal="left" vertical="top" indent="1"/>
    </xf>
    <xf numFmtId="0" fontId="20" fillId="3" borderId="252" applyNumberFormat="0" applyProtection="0">
      <alignment horizontal="left" vertical="top" indent="1"/>
    </xf>
    <xf numFmtId="0" fontId="20" fillId="84" borderId="253" applyNumberFormat="0">
      <protection locked="0"/>
    </xf>
    <xf numFmtId="0" fontId="20" fillId="84" borderId="253" applyNumberFormat="0">
      <protection locked="0"/>
    </xf>
    <xf numFmtId="0" fontId="20" fillId="84" borderId="253" applyNumberFormat="0">
      <protection locked="0"/>
    </xf>
    <xf numFmtId="0" fontId="20" fillId="84" borderId="253" applyNumberFormat="0">
      <protection locked="0"/>
    </xf>
    <xf numFmtId="4" fontId="16" fillId="40" borderId="264" applyNumberFormat="0" applyProtection="0">
      <alignment vertical="center"/>
    </xf>
    <xf numFmtId="4" fontId="39" fillId="0" borderId="253" applyNumberFormat="0" applyProtection="0">
      <alignment horizontal="left" vertical="center" indent="1"/>
    </xf>
    <xf numFmtId="4" fontId="16" fillId="40" borderId="264" applyNumberFormat="0" applyProtection="0">
      <alignment horizontal="left" vertical="center" indent="1"/>
    </xf>
    <xf numFmtId="4" fontId="39" fillId="0" borderId="253" applyNumberFormat="0" applyProtection="0">
      <alignment horizontal="left" vertical="center" indent="1"/>
    </xf>
    <xf numFmtId="4" fontId="16" fillId="40" borderId="264" applyNumberFormat="0" applyProtection="0">
      <alignment horizontal="left" vertical="center" indent="1"/>
    </xf>
    <xf numFmtId="4" fontId="16" fillId="40" borderId="264" applyNumberFormat="0" applyProtection="0">
      <alignment horizontal="left" vertical="center" indent="1"/>
    </xf>
    <xf numFmtId="4" fontId="23" fillId="0" borderId="253" applyNumberFormat="0" applyProtection="0">
      <alignment horizontal="right" vertical="center" wrapText="1"/>
    </xf>
    <xf numFmtId="0" fontId="25" fillId="44" borderId="267" applyNumberFormat="0" applyProtection="0">
      <alignment horizontal="center" vertical="top" wrapText="1"/>
    </xf>
    <xf numFmtId="4" fontId="23" fillId="0" borderId="253" applyNumberFormat="0" applyProtection="0">
      <alignment horizontal="right" vertical="center" wrapText="1"/>
    </xf>
    <xf numFmtId="4" fontId="24" fillId="0" borderId="253" applyNumberFormat="0" applyProtection="0">
      <alignment horizontal="right" vertical="center" wrapText="1"/>
    </xf>
    <xf numFmtId="4" fontId="16" fillId="0" borderId="264" applyNumberFormat="0" applyProtection="0">
      <alignment horizontal="right" vertical="center"/>
    </xf>
    <xf numFmtId="4" fontId="16" fillId="0" borderId="264" applyNumberFormat="0" applyProtection="0">
      <alignment horizontal="right" vertical="center"/>
    </xf>
    <xf numFmtId="0" fontId="25" fillId="43" borderId="267" applyNumberFormat="0" applyProtection="0">
      <alignment horizontal="center" vertical="center" wrapTex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4" fontId="23" fillId="0" borderId="253" applyNumberFormat="0" applyProtection="0">
      <alignment horizontal="left" vertical="center" indent="1"/>
    </xf>
    <xf numFmtId="0" fontId="20" fillId="0" borderId="264" applyNumberFormat="0" applyProtection="0">
      <alignment horizontal="left" vertical="center" indent="1"/>
    </xf>
    <xf numFmtId="0" fontId="20" fillId="0" borderId="264" applyNumberFormat="0" applyProtection="0">
      <alignment horizontal="left" vertical="center" indent="1"/>
    </xf>
    <xf numFmtId="4" fontId="23" fillId="0" borderId="267" applyNumberFormat="0" applyProtection="0">
      <alignment horizontal="right" vertical="center" wrapText="1"/>
    </xf>
    <xf numFmtId="0" fontId="25" fillId="43" borderId="253" applyNumberFormat="0" applyProtection="0">
      <alignment horizontal="center" vertical="center" wrapText="1"/>
    </xf>
    <xf numFmtId="0" fontId="20" fillId="0" borderId="264" applyNumberFormat="0" applyProtection="0">
      <alignment horizontal="left" vertical="center" indent="1"/>
    </xf>
    <xf numFmtId="0" fontId="20" fillId="0" borderId="264"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4" fontId="45" fillId="118" borderId="264" applyNumberFormat="0" applyProtection="0">
      <alignment horizontal="right" vertical="center"/>
    </xf>
    <xf numFmtId="0" fontId="24" fillId="0" borderId="267" applyNumberFormat="0" applyProtection="0">
      <alignment horizontal="left" vertical="center" indent="2"/>
    </xf>
    <xf numFmtId="4" fontId="16" fillId="34" borderId="267" applyNumberFormat="0" applyProtection="0">
      <alignment horizontal="left" vertical="center" indent="1"/>
    </xf>
    <xf numFmtId="4" fontId="17" fillId="33" borderId="267" applyNumberFormat="0" applyProtection="0">
      <alignment horizontal="left" vertical="center" indent="1"/>
    </xf>
    <xf numFmtId="206" fontId="194" fillId="0" borderId="261">
      <alignment horizontal="center"/>
    </xf>
    <xf numFmtId="206" fontId="194" fillId="0" borderId="261">
      <alignment horizontal="center"/>
    </xf>
    <xf numFmtId="206" fontId="194" fillId="0" borderId="261">
      <alignment horizontal="center"/>
    </xf>
    <xf numFmtId="206" fontId="194" fillId="0" borderId="261">
      <alignment horizontal="center"/>
    </xf>
    <xf numFmtId="206" fontId="194" fillId="0" borderId="261">
      <alignment horizontal="center"/>
    </xf>
    <xf numFmtId="206" fontId="194" fillId="0" borderId="261">
      <alignment horizontal="center"/>
    </xf>
    <xf numFmtId="4" fontId="25" fillId="22" borderId="267" applyNumberFormat="0" applyProtection="0">
      <alignment horizontal="left" vertical="center"/>
    </xf>
    <xf numFmtId="4" fontId="30" fillId="18" borderId="267" applyNumberFormat="0" applyProtection="0">
      <alignment horizontal="left" vertical="center" indent="1"/>
    </xf>
    <xf numFmtId="4" fontId="30" fillId="18" borderId="267" applyNumberFormat="0" applyProtection="0">
      <alignment horizontal="right" vertical="center" wrapText="1"/>
    </xf>
    <xf numFmtId="0" fontId="73" fillId="0" borderId="265" applyNumberFormat="0" applyFill="0" applyAlignment="0" applyProtection="0"/>
    <xf numFmtId="0" fontId="73" fillId="0" borderId="265" applyNumberFormat="0" applyFill="0" applyAlignment="0" applyProtection="0"/>
    <xf numFmtId="0" fontId="73" fillId="0" borderId="265" applyNumberFormat="0" applyFill="0" applyAlignment="0" applyProtection="0"/>
    <xf numFmtId="204" fontId="20" fillId="0" borderId="266">
      <protection locked="0"/>
    </xf>
    <xf numFmtId="204" fontId="20" fillId="0" borderId="266">
      <protection locked="0"/>
    </xf>
    <xf numFmtId="0" fontId="73" fillId="0" borderId="265" applyNumberFormat="0" applyFill="0" applyAlignment="0" applyProtection="0"/>
    <xf numFmtId="0" fontId="20" fillId="90" borderId="272" applyNumberFormat="0" applyFont="0" applyAlignment="0" applyProtection="0"/>
    <xf numFmtId="0" fontId="20" fillId="90" borderId="271" applyNumberFormat="0" applyFont="0" applyAlignment="0" applyProtection="0"/>
    <xf numFmtId="0" fontId="20" fillId="90" borderId="271" applyNumberFormat="0" applyFont="0" applyAlignment="0" applyProtection="0"/>
    <xf numFmtId="0" fontId="20" fillId="90" borderId="271" applyNumberFormat="0" applyFont="0" applyAlignment="0" applyProtection="0"/>
    <xf numFmtId="0" fontId="20" fillId="90" borderId="271" applyNumberFormat="0" applyFont="0" applyAlignment="0" applyProtection="0"/>
    <xf numFmtId="0" fontId="20" fillId="90" borderId="271" applyNumberFormat="0" applyFont="0" applyAlignment="0" applyProtection="0"/>
    <xf numFmtId="0" fontId="68" fillId="90" borderId="272" applyNumberFormat="0" applyFont="0" applyAlignment="0" applyProtection="0"/>
    <xf numFmtId="0" fontId="182" fillId="34" borderId="273" applyNumberFormat="0" applyAlignment="0" applyProtection="0"/>
    <xf numFmtId="0" fontId="182" fillId="92" borderId="273" applyNumberFormat="0" applyAlignment="0" applyProtection="0"/>
    <xf numFmtId="0" fontId="182" fillId="92" borderId="273" applyNumberFormat="0" applyAlignment="0" applyProtection="0"/>
    <xf numFmtId="0" fontId="182" fillId="34" borderId="273" applyNumberFormat="0" applyAlignment="0" applyProtection="0"/>
    <xf numFmtId="0" fontId="182" fillId="92" borderId="273" applyNumberFormat="0" applyAlignment="0" applyProtection="0"/>
    <xf numFmtId="0" fontId="182" fillId="92" borderId="273" applyNumberFormat="0" applyAlignment="0" applyProtection="0"/>
    <xf numFmtId="0" fontId="182" fillId="92" borderId="273" applyNumberFormat="0" applyAlignment="0" applyProtection="0"/>
    <xf numFmtId="0" fontId="182" fillId="92" borderId="273" applyNumberFormat="0" applyAlignment="0" applyProtection="0"/>
    <xf numFmtId="0" fontId="182" fillId="92" borderId="273" applyNumberFormat="0" applyAlignment="0" applyProtection="0"/>
    <xf numFmtId="4" fontId="55" fillId="105" borderId="267" applyNumberFormat="0" applyProtection="0">
      <alignment horizontal="right" vertical="center" wrapText="1"/>
    </xf>
    <xf numFmtId="4" fontId="55" fillId="105" borderId="267" applyNumberFormat="0" applyProtection="0">
      <alignment horizontal="right" vertical="center" wrapText="1"/>
    </xf>
    <xf numFmtId="4" fontId="16" fillId="0" borderId="273" applyNumberFormat="0" applyProtection="0">
      <alignment vertical="center"/>
    </xf>
    <xf numFmtId="4" fontId="16" fillId="0" borderId="273" applyNumberFormat="0" applyProtection="0">
      <alignment vertical="center"/>
    </xf>
    <xf numFmtId="4" fontId="16" fillId="0" borderId="273" applyNumberFormat="0" applyProtection="0">
      <alignment horizontal="left" vertical="center" indent="1"/>
    </xf>
    <xf numFmtId="4" fontId="16" fillId="19" borderId="273" applyNumberFormat="0" applyProtection="0">
      <alignment horizontal="left" vertical="center" indent="1"/>
    </xf>
    <xf numFmtId="4" fontId="25" fillId="22" borderId="267" applyNumberFormat="0" applyProtection="0">
      <alignment horizontal="left" vertical="center"/>
    </xf>
    <xf numFmtId="0" fontId="20" fillId="0" borderId="273" applyNumberFormat="0" applyProtection="0">
      <alignment horizontal="left" vertical="center" indent="1"/>
    </xf>
    <xf numFmtId="4" fontId="16" fillId="2" borderId="273" applyNumberFormat="0" applyProtection="0">
      <alignment horizontal="right" vertical="center"/>
    </xf>
    <xf numFmtId="4" fontId="16" fillId="107" borderId="273" applyNumberFormat="0" applyProtection="0">
      <alignment horizontal="right" vertical="center"/>
    </xf>
    <xf numFmtId="4" fontId="16" fillId="42" borderId="273" applyNumberFormat="0" applyProtection="0">
      <alignment horizontal="right" vertical="center"/>
    </xf>
    <xf numFmtId="4" fontId="16" fillId="108" borderId="273" applyNumberFormat="0" applyProtection="0">
      <alignment horizontal="right" vertical="center"/>
    </xf>
    <xf numFmtId="4" fontId="16" fillId="109" borderId="273" applyNumberFormat="0" applyProtection="0">
      <alignment horizontal="right" vertical="center"/>
    </xf>
    <xf numFmtId="4" fontId="16" fillId="110" borderId="273" applyNumberFormat="0" applyProtection="0">
      <alignment horizontal="right" vertical="center"/>
    </xf>
    <xf numFmtId="4" fontId="16" fillId="111" borderId="273" applyNumberFormat="0" applyProtection="0">
      <alignment horizontal="right" vertical="center"/>
    </xf>
    <xf numFmtId="4" fontId="16" fillId="112" borderId="273" applyNumberFormat="0" applyProtection="0">
      <alignment horizontal="right" vertical="center"/>
    </xf>
    <xf numFmtId="4" fontId="16" fillId="113" borderId="273" applyNumberFormat="0" applyProtection="0">
      <alignment horizontal="right" vertical="center"/>
    </xf>
    <xf numFmtId="0" fontId="20" fillId="114" borderId="273" applyNumberFormat="0" applyProtection="0">
      <alignment horizontal="left" vertical="center" indent="1"/>
    </xf>
    <xf numFmtId="0" fontId="24" fillId="115" borderId="267" applyNumberFormat="0" applyProtection="0">
      <alignment horizontal="left" vertical="center" indent="2"/>
    </xf>
    <xf numFmtId="0" fontId="24" fillId="115" borderId="267" applyNumberFormat="0" applyProtection="0">
      <alignment horizontal="left" vertical="center" indent="2"/>
    </xf>
    <xf numFmtId="0" fontId="25" fillId="116" borderId="267" applyNumberFormat="0" applyProtection="0">
      <alignment horizontal="left" vertical="center" indent="2"/>
    </xf>
    <xf numFmtId="0" fontId="25" fillId="116" borderId="267" applyNumberFormat="0" applyProtection="0">
      <alignment horizontal="left" vertical="center" indent="2"/>
    </xf>
    <xf numFmtId="0" fontId="24" fillId="115" borderId="267" applyNumberFormat="0" applyProtection="0">
      <alignment horizontal="left" vertical="center" indent="2"/>
    </xf>
    <xf numFmtId="0" fontId="25" fillId="116" borderId="267" applyNumberFormat="0" applyProtection="0">
      <alignment horizontal="left" vertical="center" indent="2"/>
    </xf>
    <xf numFmtId="0" fontId="24" fillId="0" borderId="267" applyNumberFormat="0" applyProtection="0">
      <alignment horizontal="left" vertical="center" indent="2"/>
    </xf>
    <xf numFmtId="0" fontId="20" fillId="49" borderId="273"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115" borderId="267" applyNumberFormat="0" applyProtection="0">
      <alignment horizontal="left" vertical="center" indent="2"/>
    </xf>
    <xf numFmtId="0" fontId="25" fillId="116" borderId="267" applyNumberFormat="0" applyProtection="0">
      <alignment horizontal="left" vertical="center" indent="2"/>
    </xf>
    <xf numFmtId="0" fontId="24" fillId="115" borderId="267" applyNumberFormat="0" applyProtection="0">
      <alignment horizontal="left" vertical="center" indent="2"/>
    </xf>
    <xf numFmtId="0" fontId="24" fillId="115" borderId="267" applyNumberFormat="0" applyProtection="0">
      <alignment horizontal="left" vertical="center" indent="2"/>
    </xf>
    <xf numFmtId="0" fontId="25" fillId="116" borderId="267" applyNumberFormat="0" applyProtection="0">
      <alignment horizontal="left" vertical="center" indent="2"/>
    </xf>
    <xf numFmtId="0" fontId="25" fillId="116" borderId="267" applyNumberFormat="0" applyProtection="0">
      <alignment horizontal="left" vertical="center" indent="2"/>
    </xf>
    <xf numFmtId="0" fontId="25" fillId="116" borderId="267" applyNumberFormat="0" applyProtection="0">
      <alignment horizontal="left" vertical="center" indent="2"/>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49" borderId="273" applyNumberFormat="0" applyProtection="0">
      <alignment horizontal="left" vertical="center"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0" fillId="49" borderId="273" applyNumberFormat="0" applyProtection="0">
      <alignment horizontal="left" vertical="center" indent="1"/>
    </xf>
    <xf numFmtId="0" fontId="20" fillId="35" borderId="268" applyNumberFormat="0" applyProtection="0">
      <alignment horizontal="left" vertical="top" indent="1"/>
    </xf>
    <xf numFmtId="0" fontId="20" fillId="35" borderId="268" applyNumberFormat="0" applyProtection="0">
      <alignment horizontal="left" vertical="top"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117"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0" fillId="23" borderId="273"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117" borderId="267" applyNumberFormat="0" applyProtection="0">
      <alignment horizontal="left" vertical="center" indent="2"/>
    </xf>
    <xf numFmtId="0" fontId="24" fillId="117"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117" borderId="267" applyNumberFormat="0" applyProtection="0">
      <alignment horizontal="left" vertical="center" indent="2"/>
    </xf>
    <xf numFmtId="0" fontId="24" fillId="117" borderId="267" applyNumberFormat="0" applyProtection="0">
      <alignment horizontal="left" vertical="center" indent="2"/>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23" borderId="273" applyNumberFormat="0" applyProtection="0">
      <alignment horizontal="left" vertical="center"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23" borderId="273" applyNumberFormat="0" applyProtection="0">
      <alignment horizontal="left" vertical="center" indent="1"/>
    </xf>
    <xf numFmtId="0" fontId="20" fillId="38" borderId="268" applyNumberFormat="0" applyProtection="0">
      <alignment horizontal="left" vertical="top" indent="1"/>
    </xf>
    <xf numFmtId="0" fontId="20" fillId="38" borderId="268" applyNumberFormat="0" applyProtection="0">
      <alignment horizontal="left" vertical="top" indent="1"/>
    </xf>
    <xf numFmtId="0" fontId="20" fillId="103" borderId="273"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103" borderId="273" applyNumberFormat="0" applyProtection="0">
      <alignment horizontal="left" vertical="center"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103" borderId="273" applyNumberFormat="0" applyProtection="0">
      <alignment horizontal="left" vertical="center" indent="1"/>
    </xf>
    <xf numFmtId="0" fontId="20" fillId="39" borderId="268" applyNumberFormat="0" applyProtection="0">
      <alignment horizontal="left" vertical="top" indent="1"/>
    </xf>
    <xf numFmtId="0" fontId="20" fillId="39" borderId="268" applyNumberFormat="0" applyProtection="0">
      <alignment horizontal="left" vertical="top" indent="1"/>
    </xf>
    <xf numFmtId="0" fontId="20" fillId="114" borderId="273" applyNumberFormat="0" applyProtection="0">
      <alignment horizontal="left" vertical="center" indent="1"/>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4" fillId="0" borderId="267" applyNumberFormat="0" applyProtection="0">
      <alignment horizontal="left" vertical="center" indent="2"/>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114" borderId="273" applyNumberFormat="0" applyProtection="0">
      <alignment horizontal="left" vertical="center"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114" borderId="273" applyNumberFormat="0" applyProtection="0">
      <alignment horizontal="left" vertical="center" indent="1"/>
    </xf>
    <xf numFmtId="0" fontId="20" fillId="3" borderId="268" applyNumberFormat="0" applyProtection="0">
      <alignment horizontal="left" vertical="top" indent="1"/>
    </xf>
    <xf numFmtId="0" fontId="20" fillId="3" borderId="268" applyNumberFormat="0" applyProtection="0">
      <alignment horizontal="left" vertical="top" indent="1"/>
    </xf>
    <xf numFmtId="0" fontId="20" fillId="84" borderId="267" applyNumberFormat="0">
      <protection locked="0"/>
    </xf>
    <xf numFmtId="0" fontId="20" fillId="84" borderId="267" applyNumberFormat="0">
      <protection locked="0"/>
    </xf>
    <xf numFmtId="0" fontId="20" fillId="84" borderId="267" applyNumberFormat="0">
      <protection locked="0"/>
    </xf>
    <xf numFmtId="0" fontId="20" fillId="84" borderId="267" applyNumberFormat="0">
      <protection locked="0"/>
    </xf>
    <xf numFmtId="4" fontId="16" fillId="40" borderId="273" applyNumberFormat="0" applyProtection="0">
      <alignment vertical="center"/>
    </xf>
    <xf numFmtId="4" fontId="39" fillId="0" borderId="267" applyNumberFormat="0" applyProtection="0">
      <alignment horizontal="left" vertical="center" indent="1"/>
    </xf>
    <xf numFmtId="4" fontId="16" fillId="40" borderId="273" applyNumberFormat="0" applyProtection="0">
      <alignment horizontal="left" vertical="center" indent="1"/>
    </xf>
    <xf numFmtId="4" fontId="39" fillId="0" borderId="267" applyNumberFormat="0" applyProtection="0">
      <alignment horizontal="left" vertical="center" indent="1"/>
    </xf>
    <xf numFmtId="4" fontId="16" fillId="40" borderId="273" applyNumberFormat="0" applyProtection="0">
      <alignment horizontal="left" vertical="center" indent="1"/>
    </xf>
    <xf numFmtId="4" fontId="16" fillId="40" borderId="273" applyNumberFormat="0" applyProtection="0">
      <alignment horizontal="left" vertical="center" indent="1"/>
    </xf>
    <xf numFmtId="4" fontId="23" fillId="0" borderId="267" applyNumberFormat="0" applyProtection="0">
      <alignment horizontal="right" vertical="center" wrapText="1"/>
    </xf>
    <xf numFmtId="4" fontId="23" fillId="0" borderId="267" applyNumberFormat="0" applyProtection="0">
      <alignment horizontal="right" vertical="center" wrapText="1"/>
    </xf>
    <xf numFmtId="4" fontId="24" fillId="0" borderId="267" applyNumberFormat="0" applyProtection="0">
      <alignment horizontal="right" vertical="center" wrapText="1"/>
    </xf>
    <xf numFmtId="4" fontId="16" fillId="0" borderId="273" applyNumberFormat="0" applyProtection="0">
      <alignment horizontal="right" vertical="center"/>
    </xf>
    <xf numFmtId="4" fontId="16" fillId="0" borderId="273" applyNumberFormat="0" applyProtection="0">
      <alignment horizontal="right" vertical="center"/>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23" fillId="0" borderId="267" applyNumberFormat="0" applyProtection="0">
      <alignment horizontal="left" vertical="center" indent="1"/>
    </xf>
    <xf numFmtId="4" fontId="23" fillId="0" borderId="267" applyNumberFormat="0" applyProtection="0">
      <alignment horizontal="left" vertical="center" indent="1"/>
    </xf>
    <xf numFmtId="0" fontId="20" fillId="0" borderId="273" applyNumberFormat="0" applyProtection="0">
      <alignment horizontal="left" vertical="center" indent="1"/>
    </xf>
    <xf numFmtId="0" fontId="20" fillId="0" borderId="273" applyNumberFormat="0" applyProtection="0">
      <alignment horizontal="left" vertical="center" indent="1"/>
    </xf>
    <xf numFmtId="0" fontId="25" fillId="43" borderId="267" applyNumberFormat="0" applyProtection="0">
      <alignment horizontal="center" vertical="center" wrapText="1"/>
    </xf>
    <xf numFmtId="0" fontId="20" fillId="0" borderId="273" applyNumberFormat="0" applyProtection="0">
      <alignment horizontal="left" vertical="center" indent="1"/>
    </xf>
    <xf numFmtId="0" fontId="20" fillId="0" borderId="273" applyNumberFormat="0" applyProtection="0">
      <alignment horizontal="left" vertical="center" indent="1"/>
    </xf>
    <xf numFmtId="4" fontId="45" fillId="118" borderId="273" applyNumberFormat="0" applyProtection="0">
      <alignment horizontal="right" vertical="center"/>
    </xf>
    <xf numFmtId="206" fontId="194" fillId="0" borderId="269">
      <alignment horizontal="center"/>
    </xf>
    <xf numFmtId="206" fontId="194" fillId="0" borderId="269">
      <alignment horizontal="center"/>
    </xf>
    <xf numFmtId="206" fontId="194" fillId="0" borderId="269">
      <alignment horizontal="center"/>
    </xf>
    <xf numFmtId="206" fontId="194" fillId="0" borderId="269">
      <alignment horizontal="center"/>
    </xf>
    <xf numFmtId="206" fontId="194" fillId="0" borderId="269">
      <alignment horizontal="center"/>
    </xf>
    <xf numFmtId="206" fontId="194" fillId="0" borderId="269">
      <alignment horizontal="center"/>
    </xf>
    <xf numFmtId="0" fontId="73" fillId="0" borderId="274" applyNumberFormat="0" applyFill="0" applyAlignment="0" applyProtection="0"/>
    <xf numFmtId="0" fontId="73" fillId="0" borderId="274" applyNumberFormat="0" applyFill="0" applyAlignment="0" applyProtection="0"/>
    <xf numFmtId="0" fontId="73" fillId="0" borderId="274" applyNumberFormat="0" applyFill="0" applyAlignment="0" applyProtection="0"/>
    <xf numFmtId="204" fontId="20" fillId="0" borderId="275">
      <protection locked="0"/>
    </xf>
    <xf numFmtId="204" fontId="20" fillId="0" borderId="275">
      <protection locked="0"/>
    </xf>
    <xf numFmtId="0" fontId="73" fillId="0" borderId="274" applyNumberFormat="0" applyFill="0" applyAlignment="0" applyProtection="0"/>
    <xf numFmtId="0" fontId="20" fillId="90" borderId="281" applyNumberFormat="0" applyFont="0" applyAlignment="0" applyProtection="0"/>
    <xf numFmtId="0" fontId="20" fillId="90" borderId="280" applyNumberFormat="0" applyFont="0" applyAlignment="0" applyProtection="0"/>
    <xf numFmtId="0" fontId="20" fillId="90" borderId="280" applyNumberFormat="0" applyFont="0" applyAlignment="0" applyProtection="0"/>
    <xf numFmtId="0" fontId="20" fillId="90" borderId="280" applyNumberFormat="0" applyFont="0" applyAlignment="0" applyProtection="0"/>
    <xf numFmtId="0" fontId="20" fillId="90" borderId="280" applyNumberFormat="0" applyFont="0" applyAlignment="0" applyProtection="0"/>
    <xf numFmtId="0" fontId="20" fillId="90" borderId="280" applyNumberFormat="0" applyFont="0" applyAlignment="0" applyProtection="0"/>
    <xf numFmtId="0" fontId="68" fillId="90" borderId="281" applyNumberFormat="0" applyFont="0" applyAlignment="0" applyProtection="0"/>
    <xf numFmtId="0" fontId="182" fillId="34" borderId="282" applyNumberFormat="0" applyAlignment="0" applyProtection="0"/>
    <xf numFmtId="0" fontId="182" fillId="92" borderId="282" applyNumberFormat="0" applyAlignment="0" applyProtection="0"/>
    <xf numFmtId="0" fontId="182" fillId="92" borderId="282" applyNumberFormat="0" applyAlignment="0" applyProtection="0"/>
    <xf numFmtId="0" fontId="182" fillId="34" borderId="282" applyNumberFormat="0" applyAlignment="0" applyProtection="0"/>
    <xf numFmtId="0" fontId="182" fillId="92" borderId="282" applyNumberFormat="0" applyAlignment="0" applyProtection="0"/>
    <xf numFmtId="0" fontId="182" fillId="92" borderId="282" applyNumberFormat="0" applyAlignment="0" applyProtection="0"/>
    <xf numFmtId="0" fontId="182" fillId="92" borderId="282" applyNumberFormat="0" applyAlignment="0" applyProtection="0"/>
    <xf numFmtId="0" fontId="182" fillId="92" borderId="282" applyNumberFormat="0" applyAlignment="0" applyProtection="0"/>
    <xf numFmtId="0" fontId="182" fillId="92" borderId="282" applyNumberFormat="0" applyAlignment="0" applyProtection="0"/>
    <xf numFmtId="4" fontId="55" fillId="105" borderId="227" applyNumberFormat="0" applyProtection="0">
      <alignment horizontal="right" vertical="center" wrapText="1"/>
    </xf>
    <xf numFmtId="4" fontId="55" fillId="105" borderId="227" applyNumberFormat="0" applyProtection="0">
      <alignment horizontal="right" vertical="center" wrapText="1"/>
    </xf>
    <xf numFmtId="4" fontId="16" fillId="0" borderId="282" applyNumberFormat="0" applyProtection="0">
      <alignment vertical="center"/>
    </xf>
    <xf numFmtId="4" fontId="16" fillId="0" borderId="282" applyNumberFormat="0" applyProtection="0">
      <alignment vertical="center"/>
    </xf>
    <xf numFmtId="4" fontId="16" fillId="0" borderId="282" applyNumberFormat="0" applyProtection="0">
      <alignment horizontal="left" vertical="center" indent="1"/>
    </xf>
    <xf numFmtId="4" fontId="16" fillId="19" borderId="282" applyNumberFormat="0" applyProtection="0">
      <alignment horizontal="left" vertical="center" indent="1"/>
    </xf>
    <xf numFmtId="4" fontId="25" fillId="22" borderId="227" applyNumberFormat="0" applyProtection="0">
      <alignment horizontal="left" vertical="center"/>
    </xf>
    <xf numFmtId="0" fontId="20" fillId="0" borderId="282" applyNumberFormat="0" applyProtection="0">
      <alignment horizontal="left" vertical="center" indent="1"/>
    </xf>
    <xf numFmtId="4" fontId="16" fillId="2" borderId="282" applyNumberFormat="0" applyProtection="0">
      <alignment horizontal="right" vertical="center"/>
    </xf>
    <xf numFmtId="4" fontId="16" fillId="107" borderId="282" applyNumberFormat="0" applyProtection="0">
      <alignment horizontal="right" vertical="center"/>
    </xf>
    <xf numFmtId="4" fontId="16" fillId="42" borderId="282" applyNumberFormat="0" applyProtection="0">
      <alignment horizontal="right" vertical="center"/>
    </xf>
    <xf numFmtId="4" fontId="16" fillId="108" borderId="282" applyNumberFormat="0" applyProtection="0">
      <alignment horizontal="right" vertical="center"/>
    </xf>
    <xf numFmtId="4" fontId="16" fillId="109" borderId="282" applyNumberFormat="0" applyProtection="0">
      <alignment horizontal="right" vertical="center"/>
    </xf>
    <xf numFmtId="4" fontId="16" fillId="110" borderId="282" applyNumberFormat="0" applyProtection="0">
      <alignment horizontal="right" vertical="center"/>
    </xf>
    <xf numFmtId="4" fontId="16" fillId="111" borderId="282" applyNumberFormat="0" applyProtection="0">
      <alignment horizontal="right" vertical="center"/>
    </xf>
    <xf numFmtId="4" fontId="16" fillId="112" borderId="282" applyNumberFormat="0" applyProtection="0">
      <alignment horizontal="right" vertical="center"/>
    </xf>
    <xf numFmtId="4" fontId="16" fillId="113" borderId="282" applyNumberFormat="0" applyProtection="0">
      <alignment horizontal="right" vertical="center"/>
    </xf>
    <xf numFmtId="0" fontId="20" fillId="114" borderId="282" applyNumberFormat="0" applyProtection="0">
      <alignment horizontal="left" vertical="center" indent="1"/>
    </xf>
    <xf numFmtId="0" fontId="24" fillId="115" borderId="227" applyNumberFormat="0" applyProtection="0">
      <alignment horizontal="left" vertical="center" indent="2"/>
    </xf>
    <xf numFmtId="0" fontId="24" fillId="115" borderId="227" applyNumberFormat="0" applyProtection="0">
      <alignment horizontal="left" vertical="center" indent="2"/>
    </xf>
    <xf numFmtId="0" fontId="25" fillId="116" borderId="227" applyNumberFormat="0" applyProtection="0">
      <alignment horizontal="left" vertical="center" indent="2"/>
    </xf>
    <xf numFmtId="0" fontId="25" fillId="116" borderId="227" applyNumberFormat="0" applyProtection="0">
      <alignment horizontal="left" vertical="center" indent="2"/>
    </xf>
    <xf numFmtId="0" fontId="24" fillId="115" borderId="227" applyNumberFormat="0" applyProtection="0">
      <alignment horizontal="left" vertical="center" indent="2"/>
    </xf>
    <xf numFmtId="0" fontId="25" fillId="116" borderId="227" applyNumberFormat="0" applyProtection="0">
      <alignment horizontal="left" vertical="center" indent="2"/>
    </xf>
    <xf numFmtId="0" fontId="24" fillId="0" borderId="227" applyNumberFormat="0" applyProtection="0">
      <alignment horizontal="left" vertical="center" indent="2"/>
    </xf>
    <xf numFmtId="0" fontId="20" fillId="49" borderId="282"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115" borderId="227" applyNumberFormat="0" applyProtection="0">
      <alignment horizontal="left" vertical="center" indent="2"/>
    </xf>
    <xf numFmtId="0" fontId="25" fillId="116" borderId="227" applyNumberFormat="0" applyProtection="0">
      <alignment horizontal="left" vertical="center" indent="2"/>
    </xf>
    <xf numFmtId="0" fontId="24" fillId="115" borderId="227" applyNumberFormat="0" applyProtection="0">
      <alignment horizontal="left" vertical="center" indent="2"/>
    </xf>
    <xf numFmtId="0" fontId="24" fillId="115" borderId="227" applyNumberFormat="0" applyProtection="0">
      <alignment horizontal="left" vertical="center" indent="2"/>
    </xf>
    <xf numFmtId="0" fontId="25" fillId="116" borderId="227" applyNumberFormat="0" applyProtection="0">
      <alignment horizontal="left" vertical="center" indent="2"/>
    </xf>
    <xf numFmtId="0" fontId="25" fillId="116" borderId="227" applyNumberFormat="0" applyProtection="0">
      <alignment horizontal="left" vertical="center" indent="2"/>
    </xf>
    <xf numFmtId="0" fontId="25" fillId="116" borderId="227" applyNumberFormat="0" applyProtection="0">
      <alignment horizontal="left" vertical="center" indent="2"/>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49" borderId="282" applyNumberFormat="0" applyProtection="0">
      <alignment horizontal="left" vertical="center"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0" fillId="49" borderId="282" applyNumberFormat="0" applyProtection="0">
      <alignment horizontal="left" vertical="center" indent="1"/>
    </xf>
    <xf numFmtId="0" fontId="20" fillId="35" borderId="276" applyNumberFormat="0" applyProtection="0">
      <alignment horizontal="left" vertical="top" indent="1"/>
    </xf>
    <xf numFmtId="0" fontId="20" fillId="35" borderId="276" applyNumberFormat="0" applyProtection="0">
      <alignment horizontal="left" vertical="top"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117"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23" borderId="282"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117" borderId="227" applyNumberFormat="0" applyProtection="0">
      <alignment horizontal="left" vertical="center" indent="2"/>
    </xf>
    <xf numFmtId="0" fontId="24" fillId="117"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117" borderId="227" applyNumberFormat="0" applyProtection="0">
      <alignment horizontal="left" vertical="center" indent="2"/>
    </xf>
    <xf numFmtId="0" fontId="24" fillId="117" borderId="227" applyNumberFormat="0" applyProtection="0">
      <alignment horizontal="left" vertical="center" indent="2"/>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23" borderId="282" applyNumberFormat="0" applyProtection="0">
      <alignment horizontal="left" vertical="center"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23" borderId="282" applyNumberFormat="0" applyProtection="0">
      <alignment horizontal="left" vertical="center" indent="1"/>
    </xf>
    <xf numFmtId="0" fontId="20" fillId="38" borderId="276" applyNumberFormat="0" applyProtection="0">
      <alignment horizontal="left" vertical="top" indent="1"/>
    </xf>
    <xf numFmtId="0" fontId="20" fillId="38" borderId="276" applyNumberFormat="0" applyProtection="0">
      <alignment horizontal="left" vertical="top" indent="1"/>
    </xf>
    <xf numFmtId="0" fontId="20" fillId="103" borderId="282"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103" borderId="282" applyNumberFormat="0" applyProtection="0">
      <alignment horizontal="left" vertical="center"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103" borderId="282" applyNumberFormat="0" applyProtection="0">
      <alignment horizontal="left" vertical="center" indent="1"/>
    </xf>
    <xf numFmtId="0" fontId="20" fillId="39" borderId="276" applyNumberFormat="0" applyProtection="0">
      <alignment horizontal="left" vertical="top" indent="1"/>
    </xf>
    <xf numFmtId="0" fontId="20" fillId="39" borderId="276" applyNumberFormat="0" applyProtection="0">
      <alignment horizontal="left" vertical="top" indent="1"/>
    </xf>
    <xf numFmtId="0" fontId="20" fillId="114" borderId="282" applyNumberFormat="0" applyProtection="0">
      <alignment horizontal="left" vertical="center" indent="1"/>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4" fillId="0" borderId="227" applyNumberFormat="0" applyProtection="0">
      <alignment horizontal="left" vertical="center" indent="2"/>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114" borderId="282" applyNumberFormat="0" applyProtection="0">
      <alignment horizontal="left" vertical="center"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114" borderId="282" applyNumberFormat="0" applyProtection="0">
      <alignment horizontal="left" vertical="center" indent="1"/>
    </xf>
    <xf numFmtId="0" fontId="20" fillId="3" borderId="276" applyNumberFormat="0" applyProtection="0">
      <alignment horizontal="left" vertical="top" indent="1"/>
    </xf>
    <xf numFmtId="0" fontId="20" fillId="3" borderId="276" applyNumberFormat="0" applyProtection="0">
      <alignment horizontal="left" vertical="top" indent="1"/>
    </xf>
    <xf numFmtId="0" fontId="20" fillId="84" borderId="227" applyNumberFormat="0">
      <protection locked="0"/>
    </xf>
    <xf numFmtId="0" fontId="20" fillId="84" borderId="227" applyNumberFormat="0">
      <protection locked="0"/>
    </xf>
    <xf numFmtId="0" fontId="20" fillId="84" borderId="227" applyNumberFormat="0">
      <protection locked="0"/>
    </xf>
    <xf numFmtId="0" fontId="20" fillId="84" borderId="227" applyNumberFormat="0">
      <protection locked="0"/>
    </xf>
    <xf numFmtId="4" fontId="16" fillId="40" borderId="282" applyNumberFormat="0" applyProtection="0">
      <alignment vertical="center"/>
    </xf>
    <xf numFmtId="4" fontId="39" fillId="0" borderId="227" applyNumberFormat="0" applyProtection="0">
      <alignment horizontal="left" vertical="center" indent="1"/>
    </xf>
    <xf numFmtId="4" fontId="16" fillId="40" borderId="282" applyNumberFormat="0" applyProtection="0">
      <alignment horizontal="left" vertical="center" indent="1"/>
    </xf>
    <xf numFmtId="4" fontId="39" fillId="0" borderId="227" applyNumberFormat="0" applyProtection="0">
      <alignment horizontal="left" vertical="center" indent="1"/>
    </xf>
    <xf numFmtId="4" fontId="16" fillId="40" borderId="282" applyNumberFormat="0" applyProtection="0">
      <alignment horizontal="left" vertical="center" indent="1"/>
    </xf>
    <xf numFmtId="4" fontId="16" fillId="40" borderId="282" applyNumberFormat="0" applyProtection="0">
      <alignment horizontal="left" vertical="center" indent="1"/>
    </xf>
    <xf numFmtId="4" fontId="23" fillId="0" borderId="227" applyNumberFormat="0" applyProtection="0">
      <alignment horizontal="right" vertical="center" wrapText="1"/>
    </xf>
    <xf numFmtId="4" fontId="23" fillId="0" borderId="227" applyNumberFormat="0" applyProtection="0">
      <alignment horizontal="right" vertical="center" wrapText="1"/>
    </xf>
    <xf numFmtId="4" fontId="24" fillId="0" borderId="227" applyNumberFormat="0" applyProtection="0">
      <alignment horizontal="right" vertical="center" wrapText="1"/>
    </xf>
    <xf numFmtId="4" fontId="16" fillId="0" borderId="282" applyNumberFormat="0" applyProtection="0">
      <alignment horizontal="right" vertical="center"/>
    </xf>
    <xf numFmtId="4" fontId="16" fillId="0" borderId="282" applyNumberFormat="0" applyProtection="0">
      <alignment horizontal="right" vertical="center"/>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23" fillId="0" borderId="227" applyNumberFormat="0" applyProtection="0">
      <alignment horizontal="left" vertical="center" indent="1"/>
    </xf>
    <xf numFmtId="4" fontId="23" fillId="0" borderId="227" applyNumberFormat="0" applyProtection="0">
      <alignment horizontal="left" vertical="center" indent="1"/>
    </xf>
    <xf numFmtId="0" fontId="20" fillId="0" borderId="282" applyNumberFormat="0" applyProtection="0">
      <alignment horizontal="left" vertical="center" indent="1"/>
    </xf>
    <xf numFmtId="0" fontId="20" fillId="0" borderId="282" applyNumberFormat="0" applyProtection="0">
      <alignment horizontal="left" vertical="center" indent="1"/>
    </xf>
    <xf numFmtId="0" fontId="25" fillId="43" borderId="227" applyNumberFormat="0" applyProtection="0">
      <alignment horizontal="center" vertical="center" wrapText="1"/>
    </xf>
    <xf numFmtId="0" fontId="20" fillId="0" borderId="282" applyNumberFormat="0" applyProtection="0">
      <alignment horizontal="left" vertical="center" indent="1"/>
    </xf>
    <xf numFmtId="0" fontId="20" fillId="0" borderId="282" applyNumberFormat="0" applyProtection="0">
      <alignment horizontal="left" vertical="center" indent="1"/>
    </xf>
    <xf numFmtId="4" fontId="45" fillId="118" borderId="282" applyNumberFormat="0" applyProtection="0">
      <alignment horizontal="right" vertical="center"/>
    </xf>
    <xf numFmtId="49" fontId="192" fillId="119" borderId="283"/>
    <xf numFmtId="0" fontId="190" fillId="37" borderId="283">
      <protection locked="0"/>
    </xf>
    <xf numFmtId="206" fontId="194" fillId="0" borderId="278">
      <alignment horizontal="center"/>
    </xf>
    <xf numFmtId="206" fontId="194" fillId="0" borderId="278">
      <alignment horizontal="center"/>
    </xf>
    <xf numFmtId="206" fontId="194" fillId="0" borderId="278">
      <alignment horizontal="center"/>
    </xf>
    <xf numFmtId="206" fontId="194" fillId="0" borderId="278">
      <alignment horizontal="center"/>
    </xf>
    <xf numFmtId="206" fontId="194" fillId="0" borderId="278">
      <alignment horizontal="center"/>
    </xf>
    <xf numFmtId="206" fontId="194" fillId="0" borderId="278">
      <alignment horizontal="center"/>
    </xf>
    <xf numFmtId="204" fontId="20" fillId="0" borderId="277">
      <protection locked="0"/>
    </xf>
    <xf numFmtId="204" fontId="20" fillId="0" borderId="277">
      <protection locked="0"/>
    </xf>
    <xf numFmtId="204" fontId="20" fillId="0" borderId="277">
      <protection locked="0"/>
    </xf>
    <xf numFmtId="0" fontId="73" fillId="0" borderId="284" applyNumberFormat="0" applyFill="0" applyAlignment="0" applyProtection="0"/>
    <xf numFmtId="0" fontId="73" fillId="0" borderId="284" applyNumberFormat="0" applyFill="0" applyAlignment="0" applyProtection="0"/>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0" fontId="73" fillId="0" borderId="284" applyNumberFormat="0" applyFill="0" applyAlignment="0" applyProtection="0"/>
    <xf numFmtId="204" fontId="20" fillId="0" borderId="285">
      <protection locked="0"/>
    </xf>
    <xf numFmtId="204" fontId="20" fillId="0" borderId="285">
      <protection locked="0"/>
    </xf>
    <xf numFmtId="0" fontId="73" fillId="0" borderId="284" applyNumberFormat="0" applyFill="0" applyAlignment="0" applyProtection="0"/>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204" fontId="20" fillId="0" borderId="277">
      <protection locked="0"/>
    </xf>
    <xf numFmtId="0" fontId="134" fillId="130" borderId="289" applyNumberFormat="0" applyAlignment="0" applyProtection="0"/>
    <xf numFmtId="0" fontId="220" fillId="80" borderId="289" applyNumberFormat="0" applyAlignment="0" applyProtection="0"/>
    <xf numFmtId="0" fontId="20" fillId="79" borderId="290" applyNumberFormat="0" applyFont="0" applyAlignment="0" applyProtection="0"/>
    <xf numFmtId="0" fontId="182" fillId="130" borderId="291" applyNumberFormat="0" applyAlignment="0" applyProtection="0"/>
    <xf numFmtId="4" fontId="17" fillId="104" borderId="292" applyNumberFormat="0" applyProtection="0">
      <alignment vertical="center"/>
    </xf>
    <xf numFmtId="4" fontId="31" fillId="104" borderId="292" applyNumberFormat="0" applyProtection="0">
      <alignment vertical="center"/>
    </xf>
    <xf numFmtId="4" fontId="17" fillId="104" borderId="292" applyNumberFormat="0" applyProtection="0">
      <alignment horizontal="left" vertical="center" indent="1"/>
    </xf>
    <xf numFmtId="0" fontId="17" fillId="104" borderId="292" applyNumberFormat="0" applyProtection="0">
      <alignment horizontal="left" vertical="top" indent="1"/>
    </xf>
    <xf numFmtId="4" fontId="16" fillId="24" borderId="292" applyNumberFormat="0" applyProtection="0">
      <alignment horizontal="right" vertical="center"/>
    </xf>
    <xf numFmtId="4" fontId="16" fillId="25" borderId="292" applyNumberFormat="0" applyProtection="0">
      <alignment horizontal="right" vertical="center"/>
    </xf>
    <xf numFmtId="4" fontId="16" fillId="26" borderId="292" applyNumberFormat="0" applyProtection="0">
      <alignment horizontal="right" vertical="center"/>
    </xf>
    <xf numFmtId="4" fontId="16" fillId="27" borderId="292" applyNumberFormat="0" applyProtection="0">
      <alignment horizontal="right" vertical="center"/>
    </xf>
    <xf numFmtId="4" fontId="16" fillId="28" borderId="292" applyNumberFormat="0" applyProtection="0">
      <alignment horizontal="right" vertical="center"/>
    </xf>
    <xf numFmtId="4" fontId="16" fillId="29" borderId="292" applyNumberFormat="0" applyProtection="0">
      <alignment horizontal="right" vertical="center"/>
    </xf>
    <xf numFmtId="4" fontId="16" fillId="30" borderId="292" applyNumberFormat="0" applyProtection="0">
      <alignment horizontal="right" vertical="center"/>
    </xf>
    <xf numFmtId="4" fontId="16" fillId="31" borderId="292" applyNumberFormat="0" applyProtection="0">
      <alignment horizontal="right" vertical="center"/>
    </xf>
    <xf numFmtId="4" fontId="16" fillId="32" borderId="292" applyNumberFormat="0" applyProtection="0">
      <alignment horizontal="right" vertical="center"/>
    </xf>
    <xf numFmtId="4" fontId="16" fillId="36" borderId="292" applyNumberFormat="0" applyProtection="0">
      <alignment horizontal="right" vertical="center"/>
    </xf>
    <xf numFmtId="0" fontId="20" fillId="100" borderId="292" applyNumberFormat="0" applyProtection="0">
      <alignment horizontal="left" vertical="center" indent="1"/>
    </xf>
    <xf numFmtId="0" fontId="20" fillId="100" borderId="292" applyNumberFormat="0" applyProtection="0">
      <alignment horizontal="left" vertical="top" indent="1"/>
    </xf>
    <xf numFmtId="0" fontId="20" fillId="36" borderId="292" applyNumberFormat="0" applyProtection="0">
      <alignment horizontal="left" vertical="center" indent="1"/>
    </xf>
    <xf numFmtId="0" fontId="20" fillId="36" borderId="292" applyNumberFormat="0" applyProtection="0">
      <alignment horizontal="left" vertical="top" indent="1"/>
    </xf>
    <xf numFmtId="0" fontId="20" fillId="95" borderId="292" applyNumberFormat="0" applyProtection="0">
      <alignment horizontal="left" vertical="center" indent="1"/>
    </xf>
    <xf numFmtId="0" fontId="20" fillId="95" borderId="292" applyNumberFormat="0" applyProtection="0">
      <alignment horizontal="left" vertical="top" indent="1"/>
    </xf>
    <xf numFmtId="0" fontId="20" fillId="41" borderId="292" applyNumberFormat="0" applyProtection="0">
      <alignment horizontal="left" vertical="center" indent="1"/>
    </xf>
    <xf numFmtId="0" fontId="20" fillId="41" borderId="292" applyNumberFormat="0" applyProtection="0">
      <alignment horizontal="left" vertical="top" indent="1"/>
    </xf>
    <xf numFmtId="0" fontId="20" fillId="84" borderId="288" applyNumberFormat="0">
      <protection locked="0"/>
    </xf>
    <xf numFmtId="4" fontId="16" fillId="90" borderId="292" applyNumberFormat="0" applyProtection="0">
      <alignment vertical="center"/>
    </xf>
    <xf numFmtId="4" fontId="36" fillId="90" borderId="292" applyNumberFormat="0" applyProtection="0">
      <alignment vertical="center"/>
    </xf>
    <xf numFmtId="4" fontId="16" fillId="90" borderId="292" applyNumberFormat="0" applyProtection="0">
      <alignment horizontal="left" vertical="center" indent="1"/>
    </xf>
    <xf numFmtId="0" fontId="16" fillId="90" borderId="292" applyNumberFormat="0" applyProtection="0">
      <alignment horizontal="left" vertical="top" indent="1"/>
    </xf>
    <xf numFmtId="4" fontId="16" fillId="41" borderId="292" applyNumberFormat="0" applyProtection="0">
      <alignment horizontal="right" vertical="center"/>
    </xf>
    <xf numFmtId="4" fontId="36" fillId="41" borderId="292" applyNumberFormat="0" applyProtection="0">
      <alignment horizontal="right" vertical="center"/>
    </xf>
    <xf numFmtId="4" fontId="16" fillId="36" borderId="292" applyNumberFormat="0" applyProtection="0">
      <alignment horizontal="left" vertical="center" indent="1"/>
    </xf>
    <xf numFmtId="0" fontId="16" fillId="36" borderId="292" applyNumberFormat="0" applyProtection="0">
      <alignment horizontal="left" vertical="top" indent="1"/>
    </xf>
    <xf numFmtId="4" fontId="45" fillId="41" borderId="292" applyNumberFormat="0" applyProtection="0">
      <alignment horizontal="right" vertical="center"/>
    </xf>
    <xf numFmtId="0" fontId="73" fillId="0" borderId="293" applyNumberFormat="0" applyFill="0" applyAlignment="0" applyProtection="0"/>
    <xf numFmtId="4" fontId="23" fillId="0" borderId="288" applyNumberFormat="0" applyProtection="0">
      <alignment horizontal="left" vertical="center" indent="1"/>
    </xf>
    <xf numFmtId="4" fontId="55" fillId="105" borderId="288" applyNumberFormat="0" applyProtection="0">
      <alignment horizontal="right" vertical="center" wrapText="1"/>
    </xf>
    <xf numFmtId="0" fontId="16" fillId="40" borderId="304" applyNumberFormat="0" applyProtection="0">
      <alignment horizontal="left" vertical="top" indent="1"/>
    </xf>
    <xf numFmtId="4" fontId="36" fillId="40" borderId="304" applyNumberFormat="0" applyProtection="0">
      <alignment vertical="center"/>
    </xf>
    <xf numFmtId="0" fontId="20" fillId="35" borderId="304" applyNumberFormat="0" applyProtection="0">
      <alignment horizontal="left" vertical="top" indent="1"/>
    </xf>
    <xf numFmtId="4" fontId="16" fillId="29"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7" borderId="304" applyNumberFormat="0" applyProtection="0">
      <alignment horizontal="right" vertical="center"/>
    </xf>
    <xf numFmtId="4" fontId="16" fillId="25" borderId="304" applyNumberFormat="0" applyProtection="0">
      <alignment horizontal="right" vertical="center"/>
    </xf>
    <xf numFmtId="4" fontId="16" fillId="24" borderId="304" applyNumberFormat="0" applyProtection="0">
      <alignment horizontal="right" vertical="center"/>
    </xf>
    <xf numFmtId="0" fontId="17" fillId="19" borderId="304" applyNumberFormat="0" applyProtection="0">
      <alignment horizontal="left" vertical="top" inden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1" fillId="19" borderId="292" applyNumberFormat="0" applyProtection="0">
      <alignment vertical="center"/>
    </xf>
    <xf numFmtId="4" fontId="30" fillId="18" borderId="288" applyNumberFormat="0" applyProtection="0">
      <alignment horizontal="left" vertical="center" indent="1"/>
    </xf>
    <xf numFmtId="4" fontId="30" fillId="18" borderId="288" applyNumberFormat="0" applyProtection="0">
      <alignment horizontal="left" vertical="center" indent="1"/>
    </xf>
    <xf numFmtId="4" fontId="30" fillId="18" borderId="288" applyNumberFormat="0" applyProtection="0">
      <alignment horizontal="left" vertical="center" indent="1"/>
    </xf>
    <xf numFmtId="4" fontId="30" fillId="18" borderId="288" applyNumberFormat="0" applyProtection="0">
      <alignment horizontal="left" vertical="center" indent="1"/>
    </xf>
    <xf numFmtId="4" fontId="30" fillId="18" borderId="288" applyNumberFormat="0" applyProtection="0">
      <alignment horizontal="left" vertical="center"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0" fontId="17" fillId="19" borderId="292" applyNumberFormat="0" applyProtection="0">
      <alignment horizontal="left" vertical="top" indent="1"/>
    </xf>
    <xf numFmtId="4" fontId="25" fillId="22" borderId="288" applyNumberFormat="0" applyProtection="0">
      <alignment horizontal="left" vertical="center"/>
    </xf>
    <xf numFmtId="4" fontId="25" fillId="22" borderId="288" applyNumberFormat="0" applyProtection="0">
      <alignment horizontal="left" vertical="center"/>
    </xf>
    <xf numFmtId="4" fontId="25" fillId="22" borderId="288" applyNumberFormat="0" applyProtection="0">
      <alignment horizontal="left" vertical="center"/>
    </xf>
    <xf numFmtId="4" fontId="25" fillId="22" borderId="288" applyNumberFormat="0" applyProtection="0">
      <alignment horizontal="left" vertical="center"/>
    </xf>
    <xf numFmtId="4" fontId="25" fillId="22" borderId="288" applyNumberFormat="0" applyProtection="0">
      <alignment horizontal="lef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4"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5"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6"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7"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8"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29"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0"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1"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6" fillId="32" borderId="292" applyNumberFormat="0" applyProtection="0">
      <alignment horizontal="right" vertical="center"/>
    </xf>
    <xf numFmtId="4" fontId="17" fillId="33" borderId="288" applyNumberFormat="0" applyProtection="0">
      <alignment horizontal="left" vertical="center" indent="1"/>
    </xf>
    <xf numFmtId="4" fontId="17" fillId="33" borderId="288" applyNumberFormat="0" applyProtection="0">
      <alignment horizontal="left" vertical="center" indent="1"/>
    </xf>
    <xf numFmtId="4" fontId="17" fillId="33" borderId="288" applyNumberFormat="0" applyProtection="0">
      <alignment horizontal="left" vertical="center" indent="1"/>
    </xf>
    <xf numFmtId="4" fontId="17" fillId="33" borderId="288" applyNumberFormat="0" applyProtection="0">
      <alignment horizontal="left" vertical="center" indent="1"/>
    </xf>
    <xf numFmtId="4" fontId="17" fillId="33" borderId="288" applyNumberFormat="0" applyProtection="0">
      <alignment horizontal="left" vertical="center" indent="1"/>
    </xf>
    <xf numFmtId="4" fontId="16" fillId="34" borderId="288" applyNumberFormat="0" applyProtection="0">
      <alignment horizontal="left" vertical="center" indent="1"/>
    </xf>
    <xf numFmtId="4" fontId="16" fillId="34" borderId="288" applyNumberFormat="0" applyProtection="0">
      <alignment horizontal="left" vertical="center" indent="1"/>
    </xf>
    <xf numFmtId="4" fontId="16" fillId="34" borderId="288" applyNumberFormat="0" applyProtection="0">
      <alignment horizontal="left" vertical="center" indent="1"/>
    </xf>
    <xf numFmtId="4" fontId="16" fillId="34" borderId="288" applyNumberFormat="0" applyProtection="0">
      <alignment horizontal="left" vertical="center" indent="1"/>
    </xf>
    <xf numFmtId="4" fontId="16" fillId="34" borderId="288" applyNumberFormat="0" applyProtection="0">
      <alignment horizontal="left" vertical="center" indent="1"/>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4" fontId="16" fillId="36" borderId="292" applyNumberFormat="0" applyProtection="0">
      <alignment horizontal="right" vertical="center"/>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4" fillId="0" borderId="288" applyNumberFormat="0" applyProtection="0">
      <alignment horizontal="left" vertical="center" indent="2"/>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84" borderId="288" applyNumberFormat="0">
      <protection locked="0"/>
    </xf>
    <xf numFmtId="0" fontId="20" fillId="84" borderId="288" applyNumberFormat="0">
      <protection locked="0"/>
    </xf>
    <xf numFmtId="0" fontId="20" fillId="84" borderId="288" applyNumberFormat="0">
      <protection locked="0"/>
    </xf>
    <xf numFmtId="0" fontId="20" fillId="84" borderId="288" applyNumberFormat="0">
      <protection locked="0"/>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1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4" fontId="36" fillId="40" borderId="292" applyNumberFormat="0" applyProtection="0">
      <alignment vertical="center"/>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0" fontId="16" fillId="40" borderId="292" applyNumberFormat="0" applyProtection="0">
      <alignment horizontal="left" vertical="top" indent="1"/>
    </xf>
    <xf numFmtId="4" fontId="23" fillId="0" borderId="288" applyNumberFormat="0" applyProtection="0">
      <alignment horizontal="right" vertical="center" wrapText="1"/>
    </xf>
    <xf numFmtId="4" fontId="23" fillId="0" borderId="288" applyNumberFormat="0" applyProtection="0">
      <alignment horizontal="right" vertical="center" wrapText="1"/>
    </xf>
    <xf numFmtId="4" fontId="23" fillId="0" borderId="288" applyNumberFormat="0" applyProtection="0">
      <alignment horizontal="right" vertical="center" wrapText="1"/>
    </xf>
    <xf numFmtId="4" fontId="23" fillId="0" borderId="288" applyNumberFormat="0" applyProtection="0">
      <alignment horizontal="right" vertical="center" wrapText="1"/>
    </xf>
    <xf numFmtId="4" fontId="23" fillId="0" borderId="288" applyNumberFormat="0" applyProtection="0">
      <alignment horizontal="right" vertical="center" wrapText="1"/>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36" fillId="41" borderId="292" applyNumberFormat="0" applyProtection="0">
      <alignment horizontal="right" vertical="center"/>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4" fontId="23" fillId="0" borderId="294" applyNumberFormat="0" applyProtection="0">
      <alignment horizontal="left" vertical="center" indent="1"/>
    </xf>
    <xf numFmtId="0" fontId="25" fillId="43" borderId="294" applyNumberFormat="0" applyProtection="0">
      <alignment horizontal="center" vertical="center" wrapText="1"/>
    </xf>
    <xf numFmtId="0" fontId="25" fillId="44" borderId="294" applyNumberFormat="0" applyProtection="0">
      <alignment horizontal="center" vertical="top" wrapText="1"/>
    </xf>
    <xf numFmtId="0" fontId="25" fillId="44" borderId="294" applyNumberFormat="0" applyProtection="0">
      <alignment horizontal="center" vertical="top" wrapText="1"/>
    </xf>
    <xf numFmtId="0" fontId="25" fillId="44" borderId="294" applyNumberFormat="0" applyProtection="0">
      <alignment horizontal="center" vertical="top" wrapText="1"/>
    </xf>
    <xf numFmtId="0" fontId="25" fillId="44" borderId="294" applyNumberFormat="0" applyProtection="0">
      <alignment horizontal="center" vertical="top" wrapText="1"/>
    </xf>
    <xf numFmtId="0" fontId="25" fillId="44" borderId="294" applyNumberFormat="0" applyProtection="0">
      <alignment horizontal="center" vertical="top" wrapText="1"/>
    </xf>
    <xf numFmtId="0" fontId="25" fillId="43" borderId="294" applyNumberFormat="0" applyProtection="0">
      <alignment horizontal="center" vertical="center" wrapText="1"/>
    </xf>
    <xf numFmtId="0" fontId="25" fillId="43" borderId="294" applyNumberFormat="0" applyProtection="0">
      <alignment horizontal="center" vertical="center" wrapText="1"/>
    </xf>
    <xf numFmtId="0" fontId="25" fillId="43" borderId="294" applyNumberFormat="0" applyProtection="0">
      <alignment horizontal="center" vertical="center" wrapText="1"/>
    </xf>
    <xf numFmtId="0" fontId="25" fillId="43" borderId="294" applyNumberFormat="0" applyProtection="0">
      <alignment horizontal="center" vertical="center" wrapText="1"/>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45" fillId="41" borderId="292" applyNumberFormat="0" applyProtection="0">
      <alignment horizontal="right" vertical="center"/>
    </xf>
    <xf numFmtId="4" fontId="23" fillId="0" borderId="288" applyNumberFormat="0" applyProtection="0">
      <alignment horizontal="left" vertical="center" inden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0" fillId="18" borderId="288" applyNumberFormat="0" applyProtection="0">
      <alignment horizontal="right" vertical="center" wrapText="1"/>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1" fillId="19" borderId="296" applyNumberFormat="0" applyProtection="0">
      <alignment vertical="center"/>
    </xf>
    <xf numFmtId="4" fontId="30" fillId="18" borderId="297" applyNumberFormat="0" applyProtection="0">
      <alignment horizontal="left" vertical="center" indent="1"/>
    </xf>
    <xf numFmtId="4" fontId="30" fillId="18" borderId="297" applyNumberFormat="0" applyProtection="0">
      <alignment horizontal="left" vertical="center" indent="1"/>
    </xf>
    <xf numFmtId="4" fontId="30" fillId="18" borderId="297" applyNumberFormat="0" applyProtection="0">
      <alignment horizontal="left" vertical="center" indent="1"/>
    </xf>
    <xf numFmtId="4" fontId="30" fillId="18" borderId="297" applyNumberFormat="0" applyProtection="0">
      <alignment horizontal="left" vertical="center" indent="1"/>
    </xf>
    <xf numFmtId="4" fontId="30" fillId="18" borderId="297" applyNumberFormat="0" applyProtection="0">
      <alignment horizontal="left" vertical="center"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0" fontId="17" fillId="19" borderId="296" applyNumberFormat="0" applyProtection="0">
      <alignment horizontal="left" vertical="top" indent="1"/>
    </xf>
    <xf numFmtId="4" fontId="25" fillId="22" borderId="297" applyNumberFormat="0" applyProtection="0">
      <alignment horizontal="left" vertical="center"/>
    </xf>
    <xf numFmtId="4" fontId="25" fillId="22" borderId="297" applyNumberFormat="0" applyProtection="0">
      <alignment horizontal="left" vertical="center"/>
    </xf>
    <xf numFmtId="4" fontId="25" fillId="22" borderId="297" applyNumberFormat="0" applyProtection="0">
      <alignment horizontal="left" vertical="center"/>
    </xf>
    <xf numFmtId="4" fontId="25" fillId="22" borderId="297" applyNumberFormat="0" applyProtection="0">
      <alignment horizontal="left" vertical="center"/>
    </xf>
    <xf numFmtId="4" fontId="25" fillId="22" borderId="297" applyNumberFormat="0" applyProtection="0">
      <alignment horizontal="lef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4"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5"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6"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7"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8"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29"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0"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1"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6" fillId="32" borderId="296" applyNumberFormat="0" applyProtection="0">
      <alignment horizontal="right" vertical="center"/>
    </xf>
    <xf numFmtId="4" fontId="17" fillId="33" borderId="297" applyNumberFormat="0" applyProtection="0">
      <alignment horizontal="left" vertical="center" indent="1"/>
    </xf>
    <xf numFmtId="4" fontId="17" fillId="33" borderId="297" applyNumberFormat="0" applyProtection="0">
      <alignment horizontal="left" vertical="center" indent="1"/>
    </xf>
    <xf numFmtId="4" fontId="17" fillId="33" borderId="297" applyNumberFormat="0" applyProtection="0">
      <alignment horizontal="left" vertical="center" indent="1"/>
    </xf>
    <xf numFmtId="4" fontId="17" fillId="33" borderId="297" applyNumberFormat="0" applyProtection="0">
      <alignment horizontal="left" vertical="center" indent="1"/>
    </xf>
    <xf numFmtId="4" fontId="17" fillId="33" borderId="297" applyNumberFormat="0" applyProtection="0">
      <alignment horizontal="left" vertical="center" indent="1"/>
    </xf>
    <xf numFmtId="4" fontId="16" fillId="34" borderId="297" applyNumberFormat="0" applyProtection="0">
      <alignment horizontal="left" vertical="center" indent="1"/>
    </xf>
    <xf numFmtId="4" fontId="16" fillId="34" borderId="297" applyNumberFormat="0" applyProtection="0">
      <alignment horizontal="left" vertical="center" indent="1"/>
    </xf>
    <xf numFmtId="4" fontId="16" fillId="34" borderId="297" applyNumberFormat="0" applyProtection="0">
      <alignment horizontal="left" vertical="center" indent="1"/>
    </xf>
    <xf numFmtId="4" fontId="16" fillId="34" borderId="297" applyNumberFormat="0" applyProtection="0">
      <alignment horizontal="left" vertical="center" indent="1"/>
    </xf>
    <xf numFmtId="4" fontId="16" fillId="34" borderId="297" applyNumberFormat="0" applyProtection="0">
      <alignment horizontal="left" vertical="center" indent="1"/>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4" fontId="16" fillId="36" borderId="296" applyNumberFormat="0" applyProtection="0">
      <alignment horizontal="right" vertical="center"/>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0" fillId="35" borderId="296" applyNumberFormat="0" applyProtection="0">
      <alignment horizontal="left" vertical="top"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0" fillId="38" borderId="296" applyNumberFormat="0" applyProtection="0">
      <alignment horizontal="left" vertical="top"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0" fillId="39" borderId="296" applyNumberFormat="0" applyProtection="0">
      <alignment horizontal="left" vertical="top"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3" borderId="296" applyNumberFormat="0" applyProtection="0">
      <alignment horizontal="left" vertical="top" indent="1"/>
    </xf>
    <xf numFmtId="0" fontId="20" fillId="84" borderId="297" applyNumberFormat="0">
      <protection locked="0"/>
    </xf>
    <xf numFmtId="0" fontId="20" fillId="84" borderId="297" applyNumberFormat="0">
      <protection locked="0"/>
    </xf>
    <xf numFmtId="0" fontId="20" fillId="84" borderId="297" applyNumberFormat="0">
      <protection locked="0"/>
    </xf>
    <xf numFmtId="0" fontId="20" fillId="84" borderId="297" applyNumberFormat="0">
      <protection locked="0"/>
    </xf>
    <xf numFmtId="0" fontId="20" fillId="84" borderId="297" applyNumberFormat="0">
      <protection locked="0"/>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1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4" fontId="36" fillId="40" borderId="296" applyNumberFormat="0" applyProtection="0">
      <alignment vertical="center"/>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0" fontId="16" fillId="40" borderId="296" applyNumberFormat="0" applyProtection="0">
      <alignment horizontal="left" vertical="top" inden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36" fillId="41" borderId="296" applyNumberFormat="0" applyProtection="0">
      <alignment horizontal="right" vertical="center"/>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0" fontId="25" fillId="44" borderId="297" applyNumberFormat="0" applyProtection="0">
      <alignment horizontal="center" vertical="top" wrapText="1"/>
    </xf>
    <xf numFmtId="0" fontId="25" fillId="44" borderId="297" applyNumberFormat="0" applyProtection="0">
      <alignment horizontal="center" vertical="top" wrapText="1"/>
    </xf>
    <xf numFmtId="0" fontId="25" fillId="44" borderId="297" applyNumberFormat="0" applyProtection="0">
      <alignment horizontal="center" vertical="top" wrapText="1"/>
    </xf>
    <xf numFmtId="0" fontId="25" fillId="44" borderId="297" applyNumberFormat="0" applyProtection="0">
      <alignment horizontal="center" vertical="top" wrapText="1"/>
    </xf>
    <xf numFmtId="0" fontId="25" fillId="44" borderId="297" applyNumberFormat="0" applyProtection="0">
      <alignment horizontal="center" vertical="top" wrapText="1"/>
    </xf>
    <xf numFmtId="0" fontId="25" fillId="43" borderId="297" applyNumberFormat="0" applyProtection="0">
      <alignment horizontal="center" vertical="center" wrapText="1"/>
    </xf>
    <xf numFmtId="0" fontId="25" fillId="43" borderId="297" applyNumberFormat="0" applyProtection="0">
      <alignment horizontal="center" vertical="center" wrapText="1"/>
    </xf>
    <xf numFmtId="0" fontId="25" fillId="43" borderId="297" applyNumberFormat="0" applyProtection="0">
      <alignment horizontal="center" vertical="center" wrapText="1"/>
    </xf>
    <xf numFmtId="0" fontId="25" fillId="43" borderId="297" applyNumberFormat="0" applyProtection="0">
      <alignment horizontal="center" vertical="center" wrapText="1"/>
    </xf>
    <xf numFmtId="0" fontId="25" fillId="43" borderId="297" applyNumberFormat="0" applyProtection="0">
      <alignment horizontal="center" vertical="center" wrapText="1"/>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4" fontId="45" fillId="41" borderId="296" applyNumberFormat="0" applyProtection="0">
      <alignment horizontal="right" vertical="center"/>
    </xf>
    <xf numFmtId="0" fontId="132" fillId="34" borderId="298" applyNumberFormat="0" applyAlignment="0" applyProtection="0"/>
    <xf numFmtId="0" fontId="134" fillId="92" borderId="298" applyNumberFormat="0" applyAlignment="0" applyProtection="0"/>
    <xf numFmtId="0" fontId="134" fillId="92" borderId="298" applyNumberFormat="0" applyAlignment="0" applyProtection="0"/>
    <xf numFmtId="0" fontId="132" fillId="34" borderId="298" applyNumberFormat="0" applyAlignment="0" applyProtection="0"/>
    <xf numFmtId="0" fontId="134" fillId="92" borderId="298" applyNumberFormat="0" applyAlignment="0" applyProtection="0"/>
    <xf numFmtId="0" fontId="134" fillId="92" borderId="298" applyNumberFormat="0" applyAlignment="0" applyProtection="0"/>
    <xf numFmtId="0" fontId="134" fillId="92" borderId="298" applyNumberFormat="0" applyAlignment="0" applyProtection="0"/>
    <xf numFmtId="0" fontId="134" fillId="92" borderId="298" applyNumberFormat="0" applyAlignment="0" applyProtection="0"/>
    <xf numFmtId="0" fontId="134" fillId="92" borderId="298" applyNumberFormat="0" applyAlignment="0" applyProtection="0"/>
    <xf numFmtId="0" fontId="155" fillId="0" borderId="295">
      <alignment horizontal="left" vertical="center"/>
    </xf>
    <xf numFmtId="0" fontId="155" fillId="0" borderId="295">
      <alignment horizontal="left" vertical="center"/>
    </xf>
    <xf numFmtId="0" fontId="155" fillId="0" borderId="295">
      <alignment horizontal="left" vertical="center"/>
    </xf>
    <xf numFmtId="0" fontId="155" fillId="0" borderId="295">
      <alignment horizontal="left" vertical="center"/>
    </xf>
    <xf numFmtId="0" fontId="155" fillId="0" borderId="295">
      <alignment horizontal="left" vertical="center"/>
    </xf>
    <xf numFmtId="0" fontId="155" fillId="0" borderId="295">
      <alignment horizontal="left" vertical="center"/>
    </xf>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10" fontId="22" fillId="40" borderId="297" applyNumberFormat="0" applyBorder="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298"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0" fontId="169" fillId="94" borderId="306" applyNumberFormat="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10" fontId="22" fillId="40" borderId="305" applyNumberFormat="0" applyBorder="0" applyAlignment="0" applyProtection="0"/>
    <xf numFmtId="0" fontId="155" fillId="0" borderId="307">
      <alignment horizontal="left" vertical="center"/>
    </xf>
    <xf numFmtId="0" fontId="155" fillId="0" borderId="307">
      <alignment horizontal="left" vertical="center"/>
    </xf>
    <xf numFmtId="0" fontId="155" fillId="0" borderId="307">
      <alignment horizontal="left" vertical="center"/>
    </xf>
    <xf numFmtId="0" fontId="155" fillId="0" borderId="307">
      <alignment horizontal="left" vertical="center"/>
    </xf>
    <xf numFmtId="0" fontId="155" fillId="0" borderId="307">
      <alignment horizontal="left" vertical="center"/>
    </xf>
    <xf numFmtId="0" fontId="155" fillId="0" borderId="307">
      <alignment horizontal="left" vertical="center"/>
    </xf>
    <xf numFmtId="0" fontId="134" fillId="92" borderId="306" applyNumberFormat="0" applyAlignment="0" applyProtection="0"/>
    <xf numFmtId="0" fontId="134" fillId="92" borderId="306" applyNumberFormat="0" applyAlignment="0" applyProtection="0"/>
    <xf numFmtId="0" fontId="134" fillId="92" borderId="306" applyNumberFormat="0" applyAlignment="0" applyProtection="0"/>
    <xf numFmtId="0" fontId="134" fillId="92" borderId="306" applyNumberFormat="0" applyAlignment="0" applyProtection="0"/>
    <xf numFmtId="0" fontId="134" fillId="92" borderId="306" applyNumberFormat="0" applyAlignment="0" applyProtection="0"/>
    <xf numFmtId="0" fontId="132" fillId="34" borderId="306" applyNumberFormat="0" applyAlignment="0" applyProtection="0"/>
    <xf numFmtId="0" fontId="134" fillId="92" borderId="306" applyNumberFormat="0" applyAlignment="0" applyProtection="0"/>
    <xf numFmtId="0" fontId="134" fillId="92" borderId="306" applyNumberFormat="0" applyAlignment="0" applyProtection="0"/>
    <xf numFmtId="0" fontId="132" fillId="34" borderId="306" applyNumberFormat="0" applyAlignment="0" applyProtection="0"/>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0" fontId="20" fillId="84" borderId="305" applyNumberFormat="0">
      <protection locked="0"/>
    </xf>
    <xf numFmtId="0" fontId="20" fillId="84" borderId="305" applyNumberFormat="0">
      <protection locked="0"/>
    </xf>
    <xf numFmtId="0" fontId="20" fillId="84" borderId="305" applyNumberFormat="0">
      <protection locked="0"/>
    </xf>
    <xf numFmtId="0" fontId="20" fillId="84" borderId="305" applyNumberFormat="0">
      <protection locked="0"/>
    </xf>
    <xf numFmtId="0" fontId="20" fillId="84" borderId="305" applyNumberFormat="0">
      <protection locked="0"/>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4" fontId="23" fillId="0" borderId="297" applyNumberFormat="0" applyProtection="0">
      <alignment horizontal="left" vertical="center" indent="1"/>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4" fontId="45" fillId="41" borderId="304" applyNumberFormat="0" applyProtection="0">
      <alignment horizontal="right" vertical="center"/>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3" borderId="305" applyNumberFormat="0" applyProtection="0">
      <alignment horizontal="center" vertical="center"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4" borderId="305" applyNumberFormat="0" applyProtection="0">
      <alignment horizontal="center" vertical="top" wrapText="1"/>
    </xf>
    <xf numFmtId="0" fontId="25" fillId="43" borderId="305" applyNumberFormat="0" applyProtection="0">
      <alignment horizontal="center" vertical="center" wrapTex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4" fontId="36" fillId="41" borderId="304" applyNumberFormat="0" applyProtection="0">
      <alignment horizontal="right" vertical="center"/>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0" fontId="16" fillId="40" borderId="304" applyNumberFormat="0" applyProtection="0">
      <alignment horizontal="left" vertical="top" indent="1"/>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3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4" fontId="16" fillId="40" borderId="304" applyNumberFormat="0" applyProtection="0">
      <alignment vertical="center"/>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6"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2"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1"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30"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9"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8"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0" fontId="20" fillId="90" borderId="299" applyNumberFormat="0" applyFont="0" applyAlignment="0" applyProtection="0"/>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7"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4" fontId="16" fillId="26" borderId="304" applyNumberFormat="0" applyProtection="0">
      <alignment horizontal="right" vertical="center"/>
    </xf>
    <xf numFmtId="0" fontId="20" fillId="90" borderId="298" applyNumberFormat="0" applyFont="0" applyAlignment="0" applyProtection="0"/>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5"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0" fontId="20" fillId="90" borderId="298" applyNumberFormat="0" applyFont="0" applyAlignment="0" applyProtection="0"/>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4" fontId="16" fillId="24" borderId="304" applyNumberFormat="0" applyProtection="0">
      <alignment horizontal="right" vertical="center"/>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20" fillId="90" borderId="298" applyNumberFormat="0" applyFont="0" applyAlignment="0" applyProtection="0"/>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0" fontId="17" fillId="19" borderId="304" applyNumberFormat="0" applyProtection="0">
      <alignment horizontal="left" vertical="top" indent="1"/>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0" fontId="20" fillId="90" borderId="298" applyNumberFormat="0" applyFont="0" applyAlignment="0" applyProtection="0"/>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1" fillId="19" borderId="304" applyNumberFormat="0" applyProtection="0">
      <alignment vertical="center"/>
    </xf>
    <xf numFmtId="4" fontId="30" fillId="18" borderId="297" applyNumberFormat="0" applyProtection="0">
      <alignment horizontal="right" vertical="center" wrapText="1"/>
    </xf>
    <xf numFmtId="4" fontId="30" fillId="18" borderId="297" applyNumberFormat="0" applyProtection="0">
      <alignment horizontal="right" vertical="center" wrapText="1"/>
    </xf>
    <xf numFmtId="0" fontId="20" fillId="90" borderId="298" applyNumberFormat="0" applyFont="0" applyAlignment="0" applyProtection="0"/>
    <xf numFmtId="4" fontId="30" fillId="18" borderId="297" applyNumberFormat="0" applyProtection="0">
      <alignment horizontal="right" vertical="center" wrapText="1"/>
    </xf>
    <xf numFmtId="4" fontId="30" fillId="18" borderId="297" applyNumberFormat="0" applyProtection="0">
      <alignment horizontal="right" vertical="center" wrapText="1"/>
    </xf>
    <xf numFmtId="0" fontId="68" fillId="90" borderId="299" applyNumberFormat="0" applyFont="0" applyAlignment="0" applyProtection="0"/>
    <xf numFmtId="0" fontId="182" fillId="34" borderId="300" applyNumberFormat="0" applyAlignment="0" applyProtection="0"/>
    <xf numFmtId="0" fontId="182" fillId="92" borderId="300" applyNumberFormat="0" applyAlignment="0" applyProtection="0"/>
    <xf numFmtId="0" fontId="182" fillId="92" borderId="300" applyNumberFormat="0" applyAlignment="0" applyProtection="0"/>
    <xf numFmtId="0" fontId="182" fillId="34" borderId="300" applyNumberFormat="0" applyAlignment="0" applyProtection="0"/>
    <xf numFmtId="0" fontId="182" fillId="92" borderId="300" applyNumberFormat="0" applyAlignment="0" applyProtection="0"/>
    <xf numFmtId="0" fontId="182" fillId="92" borderId="300" applyNumberFormat="0" applyAlignment="0" applyProtection="0"/>
    <xf numFmtId="0" fontId="182" fillId="92" borderId="300" applyNumberFormat="0" applyAlignment="0" applyProtection="0"/>
    <xf numFmtId="0" fontId="182" fillId="92" borderId="300" applyNumberFormat="0" applyAlignment="0" applyProtection="0"/>
    <xf numFmtId="0" fontId="182" fillId="92" borderId="300" applyNumberFormat="0" applyAlignment="0" applyProtection="0"/>
    <xf numFmtId="4" fontId="55" fillId="105" borderId="297" applyNumberFormat="0" applyProtection="0">
      <alignment horizontal="right" vertical="center" wrapText="1"/>
    </xf>
    <xf numFmtId="4" fontId="55" fillId="105" borderId="297" applyNumberFormat="0" applyProtection="0">
      <alignment horizontal="right" vertical="center" wrapText="1"/>
    </xf>
    <xf numFmtId="4" fontId="16" fillId="0" borderId="300" applyNumberFormat="0" applyProtection="0">
      <alignment vertical="center"/>
    </xf>
    <xf numFmtId="4" fontId="16" fillId="0" borderId="300" applyNumberFormat="0" applyProtection="0">
      <alignment vertical="center"/>
    </xf>
    <xf numFmtId="4" fontId="16" fillId="0" borderId="300" applyNumberFormat="0" applyProtection="0">
      <alignment horizontal="left" vertical="center" indent="1"/>
    </xf>
    <xf numFmtId="4" fontId="16" fillId="19" borderId="300" applyNumberFormat="0" applyProtection="0">
      <alignment horizontal="left" vertical="center" indent="1"/>
    </xf>
    <xf numFmtId="4" fontId="25" fillId="22" borderId="297" applyNumberFormat="0" applyProtection="0">
      <alignment horizontal="left" vertical="center"/>
    </xf>
    <xf numFmtId="0" fontId="20" fillId="0" borderId="300" applyNumberFormat="0" applyProtection="0">
      <alignment horizontal="left" vertical="center" indent="1"/>
    </xf>
    <xf numFmtId="4" fontId="16" fillId="2" borderId="300" applyNumberFormat="0" applyProtection="0">
      <alignment horizontal="right" vertical="center"/>
    </xf>
    <xf numFmtId="4" fontId="16" fillId="107" borderId="300" applyNumberFormat="0" applyProtection="0">
      <alignment horizontal="right" vertical="center"/>
    </xf>
    <xf numFmtId="4" fontId="16" fillId="42" borderId="300" applyNumberFormat="0" applyProtection="0">
      <alignment horizontal="right" vertical="center"/>
    </xf>
    <xf numFmtId="4" fontId="16" fillId="108" borderId="300" applyNumberFormat="0" applyProtection="0">
      <alignment horizontal="right" vertical="center"/>
    </xf>
    <xf numFmtId="4" fontId="16" fillId="109" borderId="300" applyNumberFormat="0" applyProtection="0">
      <alignment horizontal="right" vertical="center"/>
    </xf>
    <xf numFmtId="4" fontId="16" fillId="110" borderId="300" applyNumberFormat="0" applyProtection="0">
      <alignment horizontal="right" vertical="center"/>
    </xf>
    <xf numFmtId="4" fontId="16" fillId="111" borderId="300" applyNumberFormat="0" applyProtection="0">
      <alignment horizontal="right" vertical="center"/>
    </xf>
    <xf numFmtId="4" fontId="16" fillId="112" borderId="300" applyNumberFormat="0" applyProtection="0">
      <alignment horizontal="right" vertical="center"/>
    </xf>
    <xf numFmtId="4" fontId="16" fillId="113" borderId="300" applyNumberFormat="0" applyProtection="0">
      <alignment horizontal="right" vertical="center"/>
    </xf>
    <xf numFmtId="0" fontId="20" fillId="114" borderId="300" applyNumberFormat="0" applyProtection="0">
      <alignment horizontal="left" vertical="center" indent="1"/>
    </xf>
    <xf numFmtId="0" fontId="24" fillId="115" borderId="297" applyNumberFormat="0" applyProtection="0">
      <alignment horizontal="left" vertical="center" indent="2"/>
    </xf>
    <xf numFmtId="0" fontId="24" fillId="115" borderId="297" applyNumberFormat="0" applyProtection="0">
      <alignment horizontal="left" vertical="center" indent="2"/>
    </xf>
    <xf numFmtId="0" fontId="25" fillId="116" borderId="297" applyNumberFormat="0" applyProtection="0">
      <alignment horizontal="left" vertical="center" indent="2"/>
    </xf>
    <xf numFmtId="0" fontId="25" fillId="116" borderId="297" applyNumberFormat="0" applyProtection="0">
      <alignment horizontal="left" vertical="center" indent="2"/>
    </xf>
    <xf numFmtId="0" fontId="24" fillId="115" borderId="297" applyNumberFormat="0" applyProtection="0">
      <alignment horizontal="left" vertical="center" indent="2"/>
    </xf>
    <xf numFmtId="0" fontId="25" fillId="116" borderId="297" applyNumberFormat="0" applyProtection="0">
      <alignment horizontal="left" vertical="center" indent="2"/>
    </xf>
    <xf numFmtId="0" fontId="24" fillId="0" borderId="297" applyNumberFormat="0" applyProtection="0">
      <alignment horizontal="left" vertical="center" indent="2"/>
    </xf>
    <xf numFmtId="0" fontId="20" fillId="49" borderId="300" applyNumberFormat="0" applyProtection="0">
      <alignment horizontal="left" vertical="center"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115" borderId="297" applyNumberFormat="0" applyProtection="0">
      <alignment horizontal="left" vertical="center" indent="2"/>
    </xf>
    <xf numFmtId="0" fontId="25" fillId="116" borderId="297" applyNumberFormat="0" applyProtection="0">
      <alignment horizontal="left" vertical="center" indent="2"/>
    </xf>
    <xf numFmtId="0" fontId="24" fillId="115" borderId="297" applyNumberFormat="0" applyProtection="0">
      <alignment horizontal="left" vertical="center" indent="2"/>
    </xf>
    <xf numFmtId="0" fontId="24" fillId="115" borderId="297" applyNumberFormat="0" applyProtection="0">
      <alignment horizontal="left" vertical="center" indent="2"/>
    </xf>
    <xf numFmtId="0" fontId="25" fillId="116" borderId="297" applyNumberFormat="0" applyProtection="0">
      <alignment horizontal="left" vertical="center" indent="2"/>
    </xf>
    <xf numFmtId="0" fontId="25" fillId="116" borderId="297" applyNumberFormat="0" applyProtection="0">
      <alignment horizontal="left" vertical="center" indent="2"/>
    </xf>
    <xf numFmtId="0" fontId="25" fillId="116" borderId="297" applyNumberFormat="0" applyProtection="0">
      <alignment horizontal="left" vertical="center" indent="2"/>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49" borderId="300" applyNumberFormat="0" applyProtection="0">
      <alignment horizontal="left" vertical="center"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0" fillId="49" borderId="300" applyNumberFormat="0" applyProtection="0">
      <alignment horizontal="left" vertical="center" indent="1"/>
    </xf>
    <xf numFmtId="0" fontId="20" fillId="35" borderId="292" applyNumberFormat="0" applyProtection="0">
      <alignment horizontal="left" vertical="top" indent="1"/>
    </xf>
    <xf numFmtId="0" fontId="20" fillId="35" borderId="292" applyNumberFormat="0" applyProtection="0">
      <alignment horizontal="left" vertical="top"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117"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23" borderId="300" applyNumberFormat="0" applyProtection="0">
      <alignment horizontal="left" vertical="center"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117" borderId="297" applyNumberFormat="0" applyProtection="0">
      <alignment horizontal="left" vertical="center" indent="2"/>
    </xf>
    <xf numFmtId="0" fontId="24" fillId="117"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117" borderId="297" applyNumberFormat="0" applyProtection="0">
      <alignment horizontal="left" vertical="center" indent="2"/>
    </xf>
    <xf numFmtId="0" fontId="24" fillId="117" borderId="297" applyNumberFormat="0" applyProtection="0">
      <alignment horizontal="left" vertical="center" indent="2"/>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23" borderId="300" applyNumberFormat="0" applyProtection="0">
      <alignment horizontal="left" vertical="center"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23" borderId="300" applyNumberFormat="0" applyProtection="0">
      <alignment horizontal="left" vertical="center" indent="1"/>
    </xf>
    <xf numFmtId="0" fontId="20" fillId="38" borderId="292" applyNumberFormat="0" applyProtection="0">
      <alignment horizontal="left" vertical="top" indent="1"/>
    </xf>
    <xf numFmtId="0" fontId="20" fillId="38" borderId="292" applyNumberFormat="0" applyProtection="0">
      <alignment horizontal="left" vertical="top" indent="1"/>
    </xf>
    <xf numFmtId="0" fontId="20" fillId="103" borderId="300" applyNumberFormat="0" applyProtection="0">
      <alignment horizontal="left" vertical="center"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103" borderId="300" applyNumberFormat="0" applyProtection="0">
      <alignment horizontal="left" vertical="center"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103" borderId="300" applyNumberFormat="0" applyProtection="0">
      <alignment horizontal="left" vertical="center" indent="1"/>
    </xf>
    <xf numFmtId="0" fontId="20" fillId="39" borderId="292" applyNumberFormat="0" applyProtection="0">
      <alignment horizontal="left" vertical="top" indent="1"/>
    </xf>
    <xf numFmtId="0" fontId="20" fillId="39" borderId="292" applyNumberFormat="0" applyProtection="0">
      <alignment horizontal="left" vertical="top" indent="1"/>
    </xf>
    <xf numFmtId="0" fontId="20" fillId="114" borderId="300" applyNumberFormat="0" applyProtection="0">
      <alignment horizontal="left" vertical="center" indent="1"/>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4" fillId="0" borderId="297" applyNumberFormat="0" applyProtection="0">
      <alignment horizontal="left" vertical="center" indent="2"/>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114" borderId="300" applyNumberFormat="0" applyProtection="0">
      <alignment horizontal="left" vertical="center"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114" borderId="300" applyNumberFormat="0" applyProtection="0">
      <alignment horizontal="left" vertical="center" indent="1"/>
    </xf>
    <xf numFmtId="0" fontId="20" fillId="3" borderId="292" applyNumberFormat="0" applyProtection="0">
      <alignment horizontal="left" vertical="top" indent="1"/>
    </xf>
    <xf numFmtId="0" fontId="20" fillId="3" borderId="292" applyNumberFormat="0" applyProtection="0">
      <alignment horizontal="left" vertical="top" indent="1"/>
    </xf>
    <xf numFmtId="0" fontId="20" fillId="84" borderId="297" applyNumberFormat="0">
      <protection locked="0"/>
    </xf>
    <xf numFmtId="0" fontId="20" fillId="84" borderId="297" applyNumberFormat="0">
      <protection locked="0"/>
    </xf>
    <xf numFmtId="0" fontId="20" fillId="84" borderId="297" applyNumberFormat="0">
      <protection locked="0"/>
    </xf>
    <xf numFmtId="0" fontId="20" fillId="84" borderId="297" applyNumberFormat="0">
      <protection locked="0"/>
    </xf>
    <xf numFmtId="4" fontId="16" fillId="40" borderId="300" applyNumberFormat="0" applyProtection="0">
      <alignment vertical="center"/>
    </xf>
    <xf numFmtId="4" fontId="39" fillId="0" borderId="297" applyNumberFormat="0" applyProtection="0">
      <alignment horizontal="left" vertical="center" indent="1"/>
    </xf>
    <xf numFmtId="4" fontId="16" fillId="40" borderId="300" applyNumberFormat="0" applyProtection="0">
      <alignment horizontal="left" vertical="center" indent="1"/>
    </xf>
    <xf numFmtId="4" fontId="39" fillId="0" borderId="297" applyNumberFormat="0" applyProtection="0">
      <alignment horizontal="left" vertical="center" indent="1"/>
    </xf>
    <xf numFmtId="4" fontId="16" fillId="40" borderId="300" applyNumberFormat="0" applyProtection="0">
      <alignment horizontal="left" vertical="center" indent="1"/>
    </xf>
    <xf numFmtId="4" fontId="16" fillId="40" borderId="300" applyNumberFormat="0" applyProtection="0">
      <alignment horizontal="left" vertical="center" indent="1"/>
    </xf>
    <xf numFmtId="4" fontId="23" fillId="0" borderId="297" applyNumberFormat="0" applyProtection="0">
      <alignment horizontal="right" vertical="center" wrapText="1"/>
    </xf>
    <xf numFmtId="4" fontId="23" fillId="0" borderId="297" applyNumberFormat="0" applyProtection="0">
      <alignment horizontal="right" vertical="center" wrapText="1"/>
    </xf>
    <xf numFmtId="4" fontId="24" fillId="0" borderId="297" applyNumberFormat="0" applyProtection="0">
      <alignment horizontal="right" vertical="center" wrapText="1"/>
    </xf>
    <xf numFmtId="4" fontId="16" fillId="0" borderId="300" applyNumberFormat="0" applyProtection="0">
      <alignment horizontal="right" vertical="center"/>
    </xf>
    <xf numFmtId="4" fontId="16" fillId="0" borderId="300" applyNumberFormat="0" applyProtection="0">
      <alignment horizontal="right" vertical="center"/>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4" fontId="23" fillId="0" borderId="297" applyNumberFormat="0" applyProtection="0">
      <alignment horizontal="left" vertical="center" indent="1"/>
    </xf>
    <xf numFmtId="0" fontId="20" fillId="0" borderId="300" applyNumberFormat="0" applyProtection="0">
      <alignment horizontal="left" vertical="center" indent="1"/>
    </xf>
    <xf numFmtId="0" fontId="20" fillId="0" borderId="300" applyNumberFormat="0" applyProtection="0">
      <alignment horizontal="left" vertical="center" indent="1"/>
    </xf>
    <xf numFmtId="0" fontId="25" fillId="43" borderId="297" applyNumberFormat="0" applyProtection="0">
      <alignment horizontal="center" vertical="center" wrapText="1"/>
    </xf>
    <xf numFmtId="0" fontId="20" fillId="0" borderId="300" applyNumberFormat="0" applyProtection="0">
      <alignment horizontal="left" vertical="center" indent="1"/>
    </xf>
    <xf numFmtId="0" fontId="20" fillId="0" borderId="300" applyNumberFormat="0" applyProtection="0">
      <alignment horizontal="left" vertical="center" indent="1"/>
    </xf>
    <xf numFmtId="4" fontId="45" fillId="118" borderId="300" applyNumberFormat="0" applyProtection="0">
      <alignment horizontal="right" vertical="center"/>
    </xf>
    <xf numFmtId="206" fontId="194" fillId="0" borderId="287">
      <alignment horizontal="center"/>
    </xf>
    <xf numFmtId="206" fontId="194" fillId="0" borderId="287">
      <alignment horizontal="center"/>
    </xf>
    <xf numFmtId="206" fontId="194" fillId="0" borderId="287">
      <alignment horizontal="center"/>
    </xf>
    <xf numFmtId="206" fontId="194" fillId="0" borderId="287">
      <alignment horizontal="center"/>
    </xf>
    <xf numFmtId="206" fontId="194" fillId="0" borderId="287">
      <alignment horizontal="center"/>
    </xf>
    <xf numFmtId="206" fontId="194" fillId="0" borderId="287">
      <alignment horizontal="center"/>
    </xf>
    <xf numFmtId="204" fontId="20" fillId="0" borderId="285">
      <protection locked="0"/>
    </xf>
    <xf numFmtId="204" fontId="20" fillId="0" borderId="285">
      <protection locked="0"/>
    </xf>
    <xf numFmtId="204" fontId="20" fillId="0" borderId="285">
      <protection locked="0"/>
    </xf>
    <xf numFmtId="0" fontId="73" fillId="0" borderId="301" applyNumberFormat="0" applyFill="0" applyAlignment="0" applyProtection="0"/>
    <xf numFmtId="0" fontId="73" fillId="0" borderId="301" applyNumberFormat="0" applyFill="0" applyAlignment="0" applyProtection="0"/>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0" fontId="73" fillId="0" borderId="301" applyNumberFormat="0" applyFill="0" applyAlignment="0" applyProtection="0"/>
    <xf numFmtId="204" fontId="20" fillId="0" borderId="302">
      <protection locked="0"/>
    </xf>
    <xf numFmtId="204" fontId="20" fillId="0" borderId="302">
      <protection locked="0"/>
    </xf>
    <xf numFmtId="0" fontId="73" fillId="0" borderId="301" applyNumberFormat="0" applyFill="0" applyAlignment="0" applyProtection="0"/>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204" fontId="20" fillId="0" borderId="285">
      <protection locked="0"/>
    </xf>
    <xf numFmtId="0" fontId="20" fillId="90" borderId="308" applyNumberFormat="0" applyFont="0" applyAlignment="0" applyProtection="0"/>
    <xf numFmtId="0" fontId="20" fillId="90" borderId="306" applyNumberFormat="0" applyFont="0" applyAlignment="0" applyProtection="0"/>
    <xf numFmtId="0" fontId="20" fillId="90" borderId="306" applyNumberFormat="0" applyFont="0" applyAlignment="0" applyProtection="0"/>
    <xf numFmtId="0" fontId="20" fillId="90" borderId="306" applyNumberFormat="0" applyFont="0" applyAlignment="0" applyProtection="0"/>
    <xf numFmtId="0" fontId="20" fillId="90" borderId="306" applyNumberFormat="0" applyFont="0" applyAlignment="0" applyProtection="0"/>
    <xf numFmtId="0" fontId="20" fillId="90" borderId="306" applyNumberFormat="0" applyFont="0" applyAlignment="0" applyProtection="0"/>
    <xf numFmtId="0" fontId="68" fillId="90" borderId="308" applyNumberFormat="0" applyFont="0" applyAlignment="0" applyProtection="0"/>
    <xf numFmtId="0" fontId="182" fillId="34" borderId="309" applyNumberFormat="0" applyAlignment="0" applyProtection="0"/>
    <xf numFmtId="0" fontId="182" fillId="92" borderId="309" applyNumberFormat="0" applyAlignment="0" applyProtection="0"/>
    <xf numFmtId="0" fontId="182" fillId="92" borderId="309" applyNumberFormat="0" applyAlignment="0" applyProtection="0"/>
    <xf numFmtId="0" fontId="182" fillId="34" borderId="309" applyNumberFormat="0" applyAlignment="0" applyProtection="0"/>
    <xf numFmtId="0" fontId="182" fillId="92" borderId="309" applyNumberFormat="0" applyAlignment="0" applyProtection="0"/>
    <xf numFmtId="0" fontId="182" fillId="92" borderId="309" applyNumberFormat="0" applyAlignment="0" applyProtection="0"/>
    <xf numFmtId="0" fontId="182" fillId="92" borderId="309" applyNumberFormat="0" applyAlignment="0" applyProtection="0"/>
    <xf numFmtId="0" fontId="182" fillId="92" borderId="309" applyNumberFormat="0" applyAlignment="0" applyProtection="0"/>
    <xf numFmtId="0" fontId="182" fillId="92" borderId="309" applyNumberFormat="0" applyAlignment="0" applyProtection="0"/>
    <xf numFmtId="4" fontId="55" fillId="105" borderId="305" applyNumberFormat="0" applyProtection="0">
      <alignment horizontal="right" vertical="center" wrapText="1"/>
    </xf>
    <xf numFmtId="4" fontId="55" fillId="105" borderId="305" applyNumberFormat="0" applyProtection="0">
      <alignment horizontal="right" vertical="center" wrapText="1"/>
    </xf>
    <xf numFmtId="4" fontId="16" fillId="0" borderId="309" applyNumberFormat="0" applyProtection="0">
      <alignment vertical="center"/>
    </xf>
    <xf numFmtId="4" fontId="16" fillId="0" borderId="309" applyNumberFormat="0" applyProtection="0">
      <alignment vertical="center"/>
    </xf>
    <xf numFmtId="4" fontId="16" fillId="0" borderId="309" applyNumberFormat="0" applyProtection="0">
      <alignment horizontal="left" vertical="center" indent="1"/>
    </xf>
    <xf numFmtId="4" fontId="16" fillId="19" borderId="309" applyNumberFormat="0" applyProtection="0">
      <alignment horizontal="left" vertical="center" indent="1"/>
    </xf>
    <xf numFmtId="4" fontId="25" fillId="22" borderId="305" applyNumberFormat="0" applyProtection="0">
      <alignment horizontal="left" vertical="center"/>
    </xf>
    <xf numFmtId="0" fontId="20" fillId="0" borderId="309" applyNumberFormat="0" applyProtection="0">
      <alignment horizontal="left" vertical="center" indent="1"/>
    </xf>
    <xf numFmtId="4" fontId="16" fillId="2" borderId="309" applyNumberFormat="0" applyProtection="0">
      <alignment horizontal="right" vertical="center"/>
    </xf>
    <xf numFmtId="4" fontId="16" fillId="107" borderId="309" applyNumberFormat="0" applyProtection="0">
      <alignment horizontal="right" vertical="center"/>
    </xf>
    <xf numFmtId="4" fontId="16" fillId="42" borderId="309" applyNumberFormat="0" applyProtection="0">
      <alignment horizontal="right" vertical="center"/>
    </xf>
    <xf numFmtId="4" fontId="16" fillId="108" borderId="309" applyNumberFormat="0" applyProtection="0">
      <alignment horizontal="right" vertical="center"/>
    </xf>
    <xf numFmtId="4" fontId="16" fillId="109" borderId="309" applyNumberFormat="0" applyProtection="0">
      <alignment horizontal="right" vertical="center"/>
    </xf>
    <xf numFmtId="4" fontId="16" fillId="110" borderId="309" applyNumberFormat="0" applyProtection="0">
      <alignment horizontal="right" vertical="center"/>
    </xf>
    <xf numFmtId="4" fontId="16" fillId="111" borderId="309" applyNumberFormat="0" applyProtection="0">
      <alignment horizontal="right" vertical="center"/>
    </xf>
    <xf numFmtId="4" fontId="16" fillId="112" borderId="309" applyNumberFormat="0" applyProtection="0">
      <alignment horizontal="right" vertical="center"/>
    </xf>
    <xf numFmtId="4" fontId="16" fillId="113" borderId="309" applyNumberFormat="0" applyProtection="0">
      <alignment horizontal="right" vertical="center"/>
    </xf>
    <xf numFmtId="0" fontId="20" fillId="114" borderId="309" applyNumberFormat="0" applyProtection="0">
      <alignment horizontal="left" vertical="center" indent="1"/>
    </xf>
    <xf numFmtId="0" fontId="24" fillId="115" borderId="305" applyNumberFormat="0" applyProtection="0">
      <alignment horizontal="left" vertical="center" indent="2"/>
    </xf>
    <xf numFmtId="0" fontId="24" fillId="115" borderId="305" applyNumberFormat="0" applyProtection="0">
      <alignment horizontal="left" vertical="center" indent="2"/>
    </xf>
    <xf numFmtId="0" fontId="25" fillId="116" borderId="305" applyNumberFormat="0" applyProtection="0">
      <alignment horizontal="left" vertical="center" indent="2"/>
    </xf>
    <xf numFmtId="0" fontId="25" fillId="116" borderId="305" applyNumberFormat="0" applyProtection="0">
      <alignment horizontal="left" vertical="center" indent="2"/>
    </xf>
    <xf numFmtId="0" fontId="24" fillId="115" borderId="305" applyNumberFormat="0" applyProtection="0">
      <alignment horizontal="left" vertical="center" indent="2"/>
    </xf>
    <xf numFmtId="0" fontId="25" fillId="116" borderId="305" applyNumberFormat="0" applyProtection="0">
      <alignment horizontal="left" vertical="center" indent="2"/>
    </xf>
    <xf numFmtId="0" fontId="24" fillId="0" borderId="305" applyNumberFormat="0" applyProtection="0">
      <alignment horizontal="left" vertical="center" indent="2"/>
    </xf>
    <xf numFmtId="0" fontId="20" fillId="49" borderId="309" applyNumberFormat="0" applyProtection="0">
      <alignment horizontal="left" vertical="center"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115" borderId="305" applyNumberFormat="0" applyProtection="0">
      <alignment horizontal="left" vertical="center" indent="2"/>
    </xf>
    <xf numFmtId="0" fontId="25" fillId="116" borderId="305" applyNumberFormat="0" applyProtection="0">
      <alignment horizontal="left" vertical="center" indent="2"/>
    </xf>
    <xf numFmtId="0" fontId="24" fillId="115" borderId="305" applyNumberFormat="0" applyProtection="0">
      <alignment horizontal="left" vertical="center" indent="2"/>
    </xf>
    <xf numFmtId="0" fontId="24" fillId="115" borderId="305" applyNumberFormat="0" applyProtection="0">
      <alignment horizontal="left" vertical="center" indent="2"/>
    </xf>
    <xf numFmtId="0" fontId="25" fillId="116" borderId="305" applyNumberFormat="0" applyProtection="0">
      <alignment horizontal="left" vertical="center" indent="2"/>
    </xf>
    <xf numFmtId="0" fontId="25" fillId="116" borderId="305" applyNumberFormat="0" applyProtection="0">
      <alignment horizontal="left" vertical="center" indent="2"/>
    </xf>
    <xf numFmtId="0" fontId="25" fillId="116" borderId="305" applyNumberFormat="0" applyProtection="0">
      <alignment horizontal="left" vertical="center" indent="2"/>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49" borderId="309" applyNumberFormat="0" applyProtection="0">
      <alignment horizontal="left" vertical="center"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0" fillId="49" borderId="309" applyNumberFormat="0" applyProtection="0">
      <alignment horizontal="left" vertical="center" indent="1"/>
    </xf>
    <xf numFmtId="0" fontId="20" fillId="35" borderId="304" applyNumberFormat="0" applyProtection="0">
      <alignment horizontal="left" vertical="top" indent="1"/>
    </xf>
    <xf numFmtId="0" fontId="20" fillId="35" borderId="304"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117"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23" borderId="309" applyNumberFormat="0" applyProtection="0">
      <alignment horizontal="left" vertical="center"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117" borderId="305" applyNumberFormat="0" applyProtection="0">
      <alignment horizontal="left" vertical="center" indent="2"/>
    </xf>
    <xf numFmtId="0" fontId="24" fillId="117"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117" borderId="305" applyNumberFormat="0" applyProtection="0">
      <alignment horizontal="left" vertical="center" indent="2"/>
    </xf>
    <xf numFmtId="0" fontId="24" fillId="117" borderId="305" applyNumberFormat="0" applyProtection="0">
      <alignment horizontal="left" vertical="center" indent="2"/>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23" borderId="309" applyNumberFormat="0" applyProtection="0">
      <alignment horizontal="left" vertical="center"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23" borderId="309" applyNumberFormat="0" applyProtection="0">
      <alignment horizontal="left" vertical="center" indent="1"/>
    </xf>
    <xf numFmtId="0" fontId="20" fillId="38" borderId="304" applyNumberFormat="0" applyProtection="0">
      <alignment horizontal="left" vertical="top" indent="1"/>
    </xf>
    <xf numFmtId="0" fontId="20" fillId="38" borderId="304" applyNumberFormat="0" applyProtection="0">
      <alignment horizontal="left" vertical="top" indent="1"/>
    </xf>
    <xf numFmtId="0" fontId="20" fillId="103" borderId="309" applyNumberFormat="0" applyProtection="0">
      <alignment horizontal="left" vertical="center"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103" borderId="309" applyNumberFormat="0" applyProtection="0">
      <alignment horizontal="left" vertical="center"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103" borderId="309" applyNumberFormat="0" applyProtection="0">
      <alignment horizontal="left" vertical="center" indent="1"/>
    </xf>
    <xf numFmtId="0" fontId="20" fillId="39" borderId="304" applyNumberFormat="0" applyProtection="0">
      <alignment horizontal="left" vertical="top" indent="1"/>
    </xf>
    <xf numFmtId="0" fontId="20" fillId="39" borderId="304" applyNumberFormat="0" applyProtection="0">
      <alignment horizontal="left" vertical="top" indent="1"/>
    </xf>
    <xf numFmtId="0" fontId="20" fillId="114" borderId="309" applyNumberFormat="0" applyProtection="0">
      <alignment horizontal="left" vertical="center"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114" borderId="309" applyNumberFormat="0" applyProtection="0">
      <alignment horizontal="left" vertical="center"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114" borderId="309" applyNumberFormat="0" applyProtection="0">
      <alignment horizontal="left" vertical="center" indent="1"/>
    </xf>
    <xf numFmtId="0" fontId="20" fillId="3" borderId="304" applyNumberFormat="0" applyProtection="0">
      <alignment horizontal="left" vertical="top" indent="1"/>
    </xf>
    <xf numFmtId="0" fontId="20" fillId="3" borderId="304" applyNumberFormat="0" applyProtection="0">
      <alignment horizontal="left" vertical="top" indent="1"/>
    </xf>
    <xf numFmtId="0" fontId="20" fillId="84" borderId="305" applyNumberFormat="0">
      <protection locked="0"/>
    </xf>
    <xf numFmtId="0" fontId="20" fillId="84" borderId="305" applyNumberFormat="0">
      <protection locked="0"/>
    </xf>
    <xf numFmtId="0" fontId="20" fillId="84" borderId="305" applyNumberFormat="0">
      <protection locked="0"/>
    </xf>
    <xf numFmtId="0" fontId="20" fillId="84" borderId="305" applyNumberFormat="0">
      <protection locked="0"/>
    </xf>
    <xf numFmtId="4" fontId="16" fillId="40" borderId="309" applyNumberFormat="0" applyProtection="0">
      <alignment vertical="center"/>
    </xf>
    <xf numFmtId="4" fontId="39" fillId="0" borderId="305" applyNumberFormat="0" applyProtection="0">
      <alignment horizontal="left" vertical="center" indent="1"/>
    </xf>
    <xf numFmtId="4" fontId="16" fillId="40" borderId="309" applyNumberFormat="0" applyProtection="0">
      <alignment horizontal="left" vertical="center" indent="1"/>
    </xf>
    <xf numFmtId="4" fontId="39" fillId="0" borderId="305" applyNumberFormat="0" applyProtection="0">
      <alignment horizontal="left" vertical="center" indent="1"/>
    </xf>
    <xf numFmtId="4" fontId="16" fillId="40" borderId="309" applyNumberFormat="0" applyProtection="0">
      <alignment horizontal="left" vertical="center" indent="1"/>
    </xf>
    <xf numFmtId="4" fontId="16" fillId="40" borderId="309" applyNumberFormat="0" applyProtection="0">
      <alignment horizontal="left" vertical="center" inden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4" fillId="0" borderId="305" applyNumberFormat="0" applyProtection="0">
      <alignment horizontal="right" vertical="center" wrapText="1"/>
    </xf>
    <xf numFmtId="4" fontId="16" fillId="0" borderId="309" applyNumberFormat="0" applyProtection="0">
      <alignment horizontal="right" vertical="center"/>
    </xf>
    <xf numFmtId="4" fontId="16" fillId="0" borderId="309" applyNumberFormat="0" applyProtection="0">
      <alignment horizontal="right" vertical="center"/>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4" fontId="23" fillId="0" borderId="305" applyNumberFormat="0" applyProtection="0">
      <alignment horizontal="left" vertical="center" indent="1"/>
    </xf>
    <xf numFmtId="0" fontId="20" fillId="0" borderId="309" applyNumberFormat="0" applyProtection="0">
      <alignment horizontal="left" vertical="center" indent="1"/>
    </xf>
    <xf numFmtId="0" fontId="20" fillId="0" borderId="309" applyNumberFormat="0" applyProtection="0">
      <alignment horizontal="left" vertical="center" indent="1"/>
    </xf>
    <xf numFmtId="0" fontId="25" fillId="43" borderId="305" applyNumberFormat="0" applyProtection="0">
      <alignment horizontal="center" vertical="center" wrapText="1"/>
    </xf>
    <xf numFmtId="0" fontId="20" fillId="0" borderId="309" applyNumberFormat="0" applyProtection="0">
      <alignment horizontal="left" vertical="center" indent="1"/>
    </xf>
    <xf numFmtId="0" fontId="20" fillId="0" borderId="309" applyNumberFormat="0" applyProtection="0">
      <alignment horizontal="left" vertical="center" indent="1"/>
    </xf>
    <xf numFmtId="4" fontId="45" fillId="118" borderId="309" applyNumberFormat="0" applyProtection="0">
      <alignment horizontal="right" vertical="center"/>
    </xf>
    <xf numFmtId="206" fontId="194" fillId="0" borderId="303">
      <alignment horizontal="center"/>
    </xf>
    <xf numFmtId="206" fontId="194" fillId="0" borderId="303">
      <alignment horizontal="center"/>
    </xf>
    <xf numFmtId="206" fontId="194" fillId="0" borderId="303">
      <alignment horizontal="center"/>
    </xf>
    <xf numFmtId="206" fontId="194" fillId="0" borderId="303">
      <alignment horizontal="center"/>
    </xf>
    <xf numFmtId="206" fontId="194" fillId="0" borderId="303">
      <alignment horizontal="center"/>
    </xf>
    <xf numFmtId="206" fontId="194" fillId="0" borderId="303">
      <alignment horizontal="center"/>
    </xf>
    <xf numFmtId="0" fontId="73" fillId="0" borderId="310" applyNumberFormat="0" applyFill="0" applyAlignment="0" applyProtection="0"/>
    <xf numFmtId="0" fontId="73" fillId="0" borderId="310" applyNumberFormat="0" applyFill="0" applyAlignment="0" applyProtection="0"/>
    <xf numFmtId="0" fontId="73" fillId="0" borderId="310" applyNumberFormat="0" applyFill="0" applyAlignment="0" applyProtection="0"/>
    <xf numFmtId="204" fontId="20" fillId="0" borderId="311">
      <protection locked="0"/>
    </xf>
    <xf numFmtId="204" fontId="20" fillId="0" borderId="311">
      <protection locked="0"/>
    </xf>
    <xf numFmtId="0" fontId="73" fillId="0" borderId="310" applyNumberFormat="0" applyFill="0" applyAlignment="0" applyProtection="0"/>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4" fontId="30" fillId="18" borderId="305" applyNumberFormat="0" applyProtection="0">
      <alignment horizontal="left" vertical="center"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25" fillId="22" borderId="305" applyNumberFormat="0" applyProtection="0">
      <alignment horizontal="lef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7" fillId="33"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4" borderId="305" applyNumberFormat="0" applyProtection="0">
      <alignment horizontal="left" vertical="center" indent="1"/>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0" fontId="24" fillId="0" borderId="305" applyNumberFormat="0" applyProtection="0">
      <alignment horizontal="left" vertical="center" indent="2"/>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4" fillId="0" borderId="305" applyNumberFormat="0" applyProtection="0">
      <alignment horizontal="left" vertical="center" indent="2"/>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84" borderId="305" applyNumberFormat="0">
      <protection locked="0"/>
    </xf>
    <xf numFmtId="0" fontId="20" fillId="84" borderId="305" applyNumberFormat="0">
      <protection locked="0"/>
    </xf>
    <xf numFmtId="0" fontId="20" fillId="84" borderId="305" applyNumberFormat="0">
      <protection locked="0"/>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23" fillId="0" borderId="305" applyNumberFormat="0" applyProtection="0">
      <alignment horizontal="right" vertical="center" wrapText="1"/>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23" fillId="0" borderId="305" applyNumberFormat="0" applyProtection="0">
      <alignment horizontal="left" vertical="center" inden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0" fillId="18" borderId="305" applyNumberFormat="0" applyProtection="0">
      <alignment horizontal="right" vertical="center" wrapText="1"/>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1" fillId="19" borderId="313" applyNumberFormat="0" applyProtection="0">
      <alignment vertical="center"/>
    </xf>
    <xf numFmtId="4" fontId="30" fillId="18" borderId="314" applyNumberFormat="0" applyProtection="0">
      <alignment horizontal="left" vertical="center" indent="1"/>
    </xf>
    <xf numFmtId="4" fontId="30" fillId="18" borderId="314" applyNumberFormat="0" applyProtection="0">
      <alignment horizontal="left" vertical="center" indent="1"/>
    </xf>
    <xf numFmtId="4" fontId="30" fillId="18" borderId="314" applyNumberFormat="0" applyProtection="0">
      <alignment horizontal="left" vertical="center" indent="1"/>
    </xf>
    <xf numFmtId="4" fontId="30" fillId="18" borderId="314" applyNumberFormat="0" applyProtection="0">
      <alignment horizontal="left" vertical="center" indent="1"/>
    </xf>
    <xf numFmtId="4" fontId="30" fillId="18" borderId="314" applyNumberFormat="0" applyProtection="0">
      <alignment horizontal="left" vertical="center"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25" fillId="22" borderId="314" applyNumberFormat="0" applyProtection="0">
      <alignment horizontal="left" vertical="center"/>
    </xf>
    <xf numFmtId="4" fontId="25" fillId="22" borderId="314" applyNumberFormat="0" applyProtection="0">
      <alignment horizontal="left" vertical="center"/>
    </xf>
    <xf numFmtId="4" fontId="25" fillId="22" borderId="314" applyNumberFormat="0" applyProtection="0">
      <alignment horizontal="left" vertical="center"/>
    </xf>
    <xf numFmtId="4" fontId="25" fillId="22" borderId="314" applyNumberFormat="0" applyProtection="0">
      <alignment horizontal="lef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7" fillId="33" borderId="314" applyNumberFormat="0" applyProtection="0">
      <alignment horizontal="left" vertical="center" indent="1"/>
    </xf>
    <xf numFmtId="4" fontId="17" fillId="33" borderId="314" applyNumberFormat="0" applyProtection="0">
      <alignment horizontal="left" vertical="center" indent="1"/>
    </xf>
    <xf numFmtId="4" fontId="17" fillId="33" borderId="314" applyNumberFormat="0" applyProtection="0">
      <alignment horizontal="left" vertical="center" indent="1"/>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4" borderId="314" applyNumberFormat="0" applyProtection="0">
      <alignment horizontal="left" vertical="center" indent="1"/>
    </xf>
    <xf numFmtId="4" fontId="16" fillId="34" borderId="314" applyNumberFormat="0" applyProtection="0">
      <alignment horizontal="left" vertical="center" indent="1"/>
    </xf>
    <xf numFmtId="4" fontId="16" fillId="34"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4" fontId="16" fillId="36" borderId="313" applyNumberFormat="0" applyProtection="0">
      <alignment horizontal="right" vertical="center"/>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84" borderId="314" applyNumberFormat="0">
      <protection locked="0"/>
    </xf>
    <xf numFmtId="0" fontId="20" fillId="84" borderId="314" applyNumberFormat="0">
      <protection locked="0"/>
    </xf>
    <xf numFmtId="0" fontId="20" fillId="84" borderId="314" applyNumberFormat="0">
      <protection locked="0"/>
    </xf>
    <xf numFmtId="0" fontId="20" fillId="84" borderId="314" applyNumberFormat="0">
      <protection locked="0"/>
    </xf>
    <xf numFmtId="0" fontId="20" fillId="84" borderId="314" applyNumberFormat="0">
      <protection locked="0"/>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1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36" fillId="41" borderId="313" applyNumberFormat="0" applyProtection="0">
      <alignment horizontal="righ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4" borderId="314" applyNumberFormat="0" applyProtection="0">
      <alignment horizontal="center" vertical="top"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0" fontId="25" fillId="43" borderId="314" applyNumberFormat="0" applyProtection="0">
      <alignment horizontal="center" vertical="center" wrapText="1"/>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0" fontId="132" fillId="34" borderId="315" applyNumberFormat="0" applyAlignment="0" applyProtection="0"/>
    <xf numFmtId="0" fontId="134" fillId="92" borderId="315" applyNumberFormat="0" applyAlignment="0" applyProtection="0"/>
    <xf numFmtId="0" fontId="134" fillId="92" borderId="315" applyNumberFormat="0" applyAlignment="0" applyProtection="0"/>
    <xf numFmtId="0" fontId="132" fillId="34" borderId="315" applyNumberFormat="0" applyAlignment="0" applyProtection="0"/>
    <xf numFmtId="0" fontId="134" fillId="92" borderId="315" applyNumberFormat="0" applyAlignment="0" applyProtection="0"/>
    <xf numFmtId="0" fontId="134" fillId="92" borderId="315" applyNumberFormat="0" applyAlignment="0" applyProtection="0"/>
    <xf numFmtId="0" fontId="134" fillId="92" borderId="315" applyNumberFormat="0" applyAlignment="0" applyProtection="0"/>
    <xf numFmtId="0" fontId="134" fillId="92" borderId="315" applyNumberFormat="0" applyAlignment="0" applyProtection="0"/>
    <xf numFmtId="0" fontId="134" fillId="92" borderId="315" applyNumberFormat="0" applyAlignment="0" applyProtection="0"/>
    <xf numFmtId="0" fontId="155" fillId="0" borderId="316">
      <alignment horizontal="left" vertical="center"/>
    </xf>
    <xf numFmtId="0" fontId="155" fillId="0" borderId="316">
      <alignment horizontal="left" vertical="center"/>
    </xf>
    <xf numFmtId="0" fontId="155" fillId="0" borderId="316">
      <alignment horizontal="left" vertical="center"/>
    </xf>
    <xf numFmtId="0" fontId="155" fillId="0" borderId="316">
      <alignment horizontal="left" vertical="center"/>
    </xf>
    <xf numFmtId="0" fontId="155" fillId="0" borderId="316">
      <alignment horizontal="left" vertical="center"/>
    </xf>
    <xf numFmtId="0" fontId="155" fillId="0" borderId="316">
      <alignment horizontal="left" vertical="center"/>
    </xf>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169" fillId="94" borderId="315" applyNumberFormat="0" applyAlignment="0" applyProtection="0"/>
    <xf numFmtId="0" fontId="20" fillId="90" borderId="317" applyNumberFormat="0" applyFont="0" applyAlignment="0" applyProtection="0"/>
    <xf numFmtId="0" fontId="20" fillId="90" borderId="315" applyNumberFormat="0" applyFont="0" applyAlignment="0" applyProtection="0"/>
    <xf numFmtId="0" fontId="20" fillId="90" borderId="315" applyNumberFormat="0" applyFont="0" applyAlignment="0" applyProtection="0"/>
    <xf numFmtId="0" fontId="20" fillId="90" borderId="315" applyNumberFormat="0" applyFont="0" applyAlignment="0" applyProtection="0"/>
    <xf numFmtId="0" fontId="20" fillId="90" borderId="315" applyNumberFormat="0" applyFont="0" applyAlignment="0" applyProtection="0"/>
    <xf numFmtId="0" fontId="20" fillId="90" borderId="315" applyNumberFormat="0" applyFont="0" applyAlignment="0" applyProtection="0"/>
    <xf numFmtId="0" fontId="68" fillId="90" borderId="317" applyNumberFormat="0" applyFont="0" applyAlignment="0" applyProtection="0"/>
    <xf numFmtId="0" fontId="182" fillId="34" borderId="318" applyNumberFormat="0" applyAlignment="0" applyProtection="0"/>
    <xf numFmtId="0" fontId="182" fillId="92" borderId="318" applyNumberFormat="0" applyAlignment="0" applyProtection="0"/>
    <xf numFmtId="0" fontId="182" fillId="92" borderId="318" applyNumberFormat="0" applyAlignment="0" applyProtection="0"/>
    <xf numFmtId="0" fontId="182" fillId="34" borderId="318" applyNumberFormat="0" applyAlignment="0" applyProtection="0"/>
    <xf numFmtId="0" fontId="182" fillId="92" borderId="318" applyNumberFormat="0" applyAlignment="0" applyProtection="0"/>
    <xf numFmtId="0" fontId="182" fillId="92" borderId="318" applyNumberFormat="0" applyAlignment="0" applyProtection="0"/>
    <xf numFmtId="0" fontId="182" fillId="92" borderId="318" applyNumberFormat="0" applyAlignment="0" applyProtection="0"/>
    <xf numFmtId="0" fontId="182" fillId="92" borderId="318" applyNumberFormat="0" applyAlignment="0" applyProtection="0"/>
    <xf numFmtId="0" fontId="182" fillId="92" borderId="318" applyNumberFormat="0" applyAlignment="0" applyProtection="0"/>
    <xf numFmtId="4" fontId="55" fillId="105" borderId="314" applyNumberFormat="0" applyProtection="0">
      <alignment horizontal="right" vertical="center" wrapText="1"/>
    </xf>
    <xf numFmtId="4" fontId="55" fillId="105" borderId="314" applyNumberFormat="0" applyProtection="0">
      <alignment horizontal="right" vertical="center" wrapText="1"/>
    </xf>
    <xf numFmtId="4" fontId="16" fillId="0" borderId="318" applyNumberFormat="0" applyProtection="0">
      <alignment vertical="center"/>
    </xf>
    <xf numFmtId="4" fontId="16" fillId="0" borderId="318" applyNumberFormat="0" applyProtection="0">
      <alignment vertical="center"/>
    </xf>
    <xf numFmtId="4" fontId="16" fillId="0" borderId="318" applyNumberFormat="0" applyProtection="0">
      <alignment horizontal="left" vertical="center" indent="1"/>
    </xf>
    <xf numFmtId="4" fontId="16" fillId="19" borderId="318" applyNumberFormat="0" applyProtection="0">
      <alignment horizontal="left" vertical="center" indent="1"/>
    </xf>
    <xf numFmtId="4" fontId="25" fillId="22" borderId="314" applyNumberFormat="0" applyProtection="0">
      <alignment horizontal="left" vertical="center"/>
    </xf>
    <xf numFmtId="0" fontId="20" fillId="0" borderId="318" applyNumberFormat="0" applyProtection="0">
      <alignment horizontal="left" vertical="center" indent="1"/>
    </xf>
    <xf numFmtId="4" fontId="16" fillId="2" borderId="318" applyNumberFormat="0" applyProtection="0">
      <alignment horizontal="right" vertical="center"/>
    </xf>
    <xf numFmtId="4" fontId="16" fillId="107" borderId="318" applyNumberFormat="0" applyProtection="0">
      <alignment horizontal="right" vertical="center"/>
    </xf>
    <xf numFmtId="4" fontId="16" fillId="42" borderId="318" applyNumberFormat="0" applyProtection="0">
      <alignment horizontal="right" vertical="center"/>
    </xf>
    <xf numFmtId="4" fontId="16" fillId="108" borderId="318" applyNumberFormat="0" applyProtection="0">
      <alignment horizontal="right" vertical="center"/>
    </xf>
    <xf numFmtId="4" fontId="16" fillId="109" borderId="318" applyNumberFormat="0" applyProtection="0">
      <alignment horizontal="right" vertical="center"/>
    </xf>
    <xf numFmtId="4" fontId="16" fillId="110" borderId="318" applyNumberFormat="0" applyProtection="0">
      <alignment horizontal="right" vertical="center"/>
    </xf>
    <xf numFmtId="4" fontId="16" fillId="111" borderId="318" applyNumberFormat="0" applyProtection="0">
      <alignment horizontal="right" vertical="center"/>
    </xf>
    <xf numFmtId="4" fontId="16" fillId="112" borderId="318" applyNumberFormat="0" applyProtection="0">
      <alignment horizontal="right" vertical="center"/>
    </xf>
    <xf numFmtId="4" fontId="16" fillId="113" borderId="318" applyNumberFormat="0" applyProtection="0">
      <alignment horizontal="right" vertical="center"/>
    </xf>
    <xf numFmtId="0" fontId="20" fillId="114" borderId="318" applyNumberFormat="0" applyProtection="0">
      <alignment horizontal="left" vertical="center" indent="1"/>
    </xf>
    <xf numFmtId="0" fontId="24" fillId="115"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4" fillId="0" borderId="314" applyNumberFormat="0" applyProtection="0">
      <alignment horizontal="left" vertical="center" indent="2"/>
    </xf>
    <xf numFmtId="0" fontId="20" fillId="49" borderId="318"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4" fillId="115"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49" borderId="318" applyNumberFormat="0" applyProtection="0">
      <alignment horizontal="left" vertical="center"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49" borderId="318" applyNumberFormat="0" applyProtection="0">
      <alignment horizontal="left" vertical="center"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23" borderId="318"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117"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117" borderId="314" applyNumberFormat="0" applyProtection="0">
      <alignment horizontal="left" vertical="center" indent="2"/>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23" borderId="318" applyNumberFormat="0" applyProtection="0">
      <alignment horizontal="left" vertical="center"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23" borderId="318" applyNumberFormat="0" applyProtection="0">
      <alignment horizontal="left" vertical="center"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103" borderId="318"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03" borderId="318" applyNumberFormat="0" applyProtection="0">
      <alignment horizontal="left" vertical="center"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03" borderId="318" applyNumberFormat="0" applyProtection="0">
      <alignment horizontal="left" vertical="center"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14" borderId="318"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114" borderId="318" applyNumberFormat="0" applyProtection="0">
      <alignment horizontal="left" vertical="center"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114" borderId="318" applyNumberFormat="0" applyProtection="0">
      <alignment horizontal="left" vertical="center"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84" borderId="314" applyNumberFormat="0">
      <protection locked="0"/>
    </xf>
    <xf numFmtId="0" fontId="20" fillId="84" borderId="314" applyNumberFormat="0">
      <protection locked="0"/>
    </xf>
    <xf numFmtId="0" fontId="20" fillId="84" borderId="314" applyNumberFormat="0">
      <protection locked="0"/>
    </xf>
    <xf numFmtId="0" fontId="20" fillId="84" borderId="314" applyNumberFormat="0">
      <protection locked="0"/>
    </xf>
    <xf numFmtId="4" fontId="16" fillId="40" borderId="318" applyNumberFormat="0" applyProtection="0">
      <alignment vertical="center"/>
    </xf>
    <xf numFmtId="4" fontId="39" fillId="0" borderId="314" applyNumberFormat="0" applyProtection="0">
      <alignment horizontal="left" vertical="center" indent="1"/>
    </xf>
    <xf numFmtId="4" fontId="16" fillId="40" borderId="318" applyNumberFormat="0" applyProtection="0">
      <alignment horizontal="left" vertical="center" indent="1"/>
    </xf>
    <xf numFmtId="4" fontId="39" fillId="0" borderId="314" applyNumberFormat="0" applyProtection="0">
      <alignment horizontal="left" vertical="center" indent="1"/>
    </xf>
    <xf numFmtId="4" fontId="16" fillId="40" borderId="318" applyNumberFormat="0" applyProtection="0">
      <alignment horizontal="left" vertical="center" indent="1"/>
    </xf>
    <xf numFmtId="4" fontId="16" fillId="40" borderId="318" applyNumberFormat="0" applyProtection="0">
      <alignment horizontal="left" vertical="center" indent="1"/>
    </xf>
    <xf numFmtId="4" fontId="23" fillId="0" borderId="314" applyNumberFormat="0" applyProtection="0">
      <alignment horizontal="right" vertical="center" wrapText="1"/>
    </xf>
    <xf numFmtId="4" fontId="23" fillId="0" borderId="314" applyNumberFormat="0" applyProtection="0">
      <alignment horizontal="right" vertical="center" wrapText="1"/>
    </xf>
    <xf numFmtId="4" fontId="24" fillId="0" borderId="314" applyNumberFormat="0" applyProtection="0">
      <alignment horizontal="right" vertical="center" wrapText="1"/>
    </xf>
    <xf numFmtId="4" fontId="16" fillId="0" borderId="318" applyNumberFormat="0" applyProtection="0">
      <alignment horizontal="right" vertical="center"/>
    </xf>
    <xf numFmtId="4" fontId="16" fillId="0" borderId="318" applyNumberFormat="0" applyProtection="0">
      <alignment horizontal="righ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20" fillId="0" borderId="318" applyNumberFormat="0" applyProtection="0">
      <alignment horizontal="left" vertical="center" indent="1"/>
    </xf>
    <xf numFmtId="0" fontId="20" fillId="0" borderId="318" applyNumberFormat="0" applyProtection="0">
      <alignment horizontal="left" vertical="center" indent="1"/>
    </xf>
    <xf numFmtId="0" fontId="25" fillId="43" borderId="314" applyNumberFormat="0" applyProtection="0">
      <alignment horizontal="center" vertical="center" wrapText="1"/>
    </xf>
    <xf numFmtId="0" fontId="20" fillId="0" borderId="318" applyNumberFormat="0" applyProtection="0">
      <alignment horizontal="left" vertical="center" indent="1"/>
    </xf>
    <xf numFmtId="0" fontId="20" fillId="0" borderId="318" applyNumberFormat="0" applyProtection="0">
      <alignment horizontal="left" vertical="center" indent="1"/>
    </xf>
    <xf numFmtId="4" fontId="45" fillId="118" borderId="318" applyNumberFormat="0" applyProtection="0">
      <alignment horizontal="right" vertical="center"/>
    </xf>
    <xf numFmtId="206" fontId="194" fillId="0" borderId="312">
      <alignment horizontal="center"/>
    </xf>
    <xf numFmtId="206" fontId="194" fillId="0" borderId="312">
      <alignment horizontal="center"/>
    </xf>
    <xf numFmtId="206" fontId="194" fillId="0" borderId="312">
      <alignment horizontal="center"/>
    </xf>
    <xf numFmtId="206" fontId="194" fillId="0" borderId="312">
      <alignment horizontal="center"/>
    </xf>
    <xf numFmtId="206" fontId="194" fillId="0" borderId="312">
      <alignment horizontal="center"/>
    </xf>
    <xf numFmtId="206" fontId="194" fillId="0" borderId="312">
      <alignment horizontal="center"/>
    </xf>
    <xf numFmtId="204" fontId="20" fillId="0" borderId="311">
      <protection locked="0"/>
    </xf>
    <xf numFmtId="204" fontId="20" fillId="0" borderId="311">
      <protection locked="0"/>
    </xf>
    <xf numFmtId="204" fontId="20" fillId="0" borderId="311">
      <protection locked="0"/>
    </xf>
    <xf numFmtId="0" fontId="73" fillId="0" borderId="319" applyNumberFormat="0" applyFill="0" applyAlignment="0" applyProtection="0"/>
    <xf numFmtId="0" fontId="73" fillId="0" borderId="319" applyNumberFormat="0" applyFill="0" applyAlignment="0" applyProtection="0"/>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0" fontId="73" fillId="0" borderId="319" applyNumberFormat="0" applyFill="0" applyAlignment="0" applyProtection="0"/>
    <xf numFmtId="204" fontId="20" fillId="0" borderId="320">
      <protection locked="0"/>
    </xf>
    <xf numFmtId="204" fontId="20" fillId="0" borderId="320">
      <protection locked="0"/>
    </xf>
    <xf numFmtId="0" fontId="73" fillId="0" borderId="319" applyNumberFormat="0" applyFill="0" applyAlignment="0" applyProtection="0"/>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204" fontId="20" fillId="0" borderId="311">
      <protection locked="0"/>
    </xf>
    <xf numFmtId="0" fontId="20" fillId="39" borderId="329" applyNumberFormat="0" applyProtection="0">
      <alignment horizontal="left" vertical="top" indent="1"/>
    </xf>
    <xf numFmtId="0" fontId="24" fillId="0" borderId="328" applyNumberFormat="0" applyProtection="0">
      <alignment horizontal="left" vertical="center" indent="2"/>
    </xf>
    <xf numFmtId="4" fontId="30" fillId="18" borderId="328" applyNumberFormat="0" applyProtection="0">
      <alignment horizontal="left" vertical="center" indent="1"/>
    </xf>
    <xf numFmtId="0" fontId="25" fillId="43" borderId="328" applyNumberFormat="0" applyProtection="0">
      <alignment horizontal="center" vertical="center" wrapText="1"/>
    </xf>
    <xf numFmtId="4" fontId="30" fillId="18" borderId="314" applyNumberFormat="0" applyProtection="0">
      <alignment horizontal="right" vertical="center" wrapText="1"/>
    </xf>
    <xf numFmtId="4" fontId="30" fillId="18" borderId="314" applyNumberFormat="0" applyProtection="0">
      <alignment horizontal="left" vertical="center" indent="1"/>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23" fillId="0" borderId="314" applyNumberFormat="0" applyProtection="0">
      <alignment horizontal="right" vertical="center" wrapText="1"/>
    </xf>
    <xf numFmtId="4" fontId="23" fillId="0" borderId="328" applyNumberFormat="0" applyProtection="0">
      <alignment horizontal="left" vertical="center" indent="1"/>
    </xf>
    <xf numFmtId="0" fontId="25" fillId="44" borderId="314" applyNumberFormat="0" applyProtection="0">
      <alignment horizontal="center" vertical="top" wrapText="1"/>
    </xf>
    <xf numFmtId="0" fontId="24" fillId="0" borderId="328" applyNumberFormat="0" applyProtection="0">
      <alignment horizontal="left" vertical="center" indent="2"/>
    </xf>
    <xf numFmtId="0" fontId="20" fillId="3" borderId="329" applyNumberFormat="0" applyProtection="0">
      <alignment horizontal="left" vertical="top" indent="1"/>
    </xf>
    <xf numFmtId="0" fontId="25" fillId="44" borderId="328" applyNumberFormat="0" applyProtection="0">
      <alignment horizontal="center" vertical="top" wrapText="1"/>
    </xf>
    <xf numFmtId="4" fontId="23" fillId="0" borderId="314" applyNumberFormat="0" applyProtection="0">
      <alignment horizontal="left" vertical="center" indent="1"/>
    </xf>
    <xf numFmtId="4" fontId="16" fillId="27" borderId="329" applyNumberFormat="0" applyProtection="0">
      <alignment horizontal="right" vertical="center"/>
    </xf>
    <xf numFmtId="4" fontId="16" fillId="24" borderId="329" applyNumberFormat="0" applyProtection="0">
      <alignment horizontal="right" vertical="center"/>
    </xf>
    <xf numFmtId="4" fontId="30" fillId="18" borderId="314" applyNumberFormat="0" applyProtection="0">
      <alignment horizontal="right" vertical="center" wrapText="1"/>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5" fillId="22" borderId="314" applyNumberFormat="0" applyProtection="0">
      <alignment horizontal="left" vertical="center"/>
    </xf>
    <xf numFmtId="0" fontId="24" fillId="0" borderId="314" applyNumberFormat="0" applyProtection="0">
      <alignment horizontal="left" vertical="center" indent="2"/>
    </xf>
    <xf numFmtId="4" fontId="30" fillId="18" borderId="314" applyNumberFormat="0" applyProtection="0">
      <alignment horizontal="right" vertical="center" wrapText="1"/>
    </xf>
    <xf numFmtId="4" fontId="16" fillId="31" borderId="313" applyNumberFormat="0" applyProtection="0">
      <alignment horizontal="right" vertical="center"/>
    </xf>
    <xf numFmtId="0" fontId="20" fillId="39" borderId="313" applyNumberFormat="0" applyProtection="0">
      <alignment horizontal="left" vertical="top" indent="1"/>
    </xf>
    <xf numFmtId="0" fontId="20" fillId="84" borderId="314" applyNumberFormat="0">
      <protection locked="0"/>
    </xf>
    <xf numFmtId="4" fontId="25" fillId="22" borderId="314" applyNumberFormat="0" applyProtection="0">
      <alignment horizontal="left" vertical="center"/>
    </xf>
    <xf numFmtId="4" fontId="30" fillId="18" borderId="314" applyNumberFormat="0" applyProtection="0">
      <alignment horizontal="right" vertical="center" wrapText="1"/>
    </xf>
    <xf numFmtId="0" fontId="17" fillId="19" borderId="313" applyNumberFormat="0" applyProtection="0">
      <alignment horizontal="left" vertical="top" indent="1"/>
    </xf>
    <xf numFmtId="4" fontId="31" fillId="19" borderId="313" applyNumberFormat="0" applyProtection="0">
      <alignment vertical="center"/>
    </xf>
    <xf numFmtId="4" fontId="16" fillId="34" borderId="314" applyNumberFormat="0" applyProtection="0">
      <alignment horizontal="left" vertical="center" indent="1"/>
    </xf>
    <xf numFmtId="4" fontId="30" fillId="18" borderId="314" applyNumberFormat="0" applyProtection="0">
      <alignment horizontal="left" vertical="center"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4" fontId="16" fillId="36" borderId="313" applyNumberFormat="0" applyProtection="0">
      <alignment horizontal="right" vertical="center"/>
    </xf>
    <xf numFmtId="4" fontId="16" fillId="34" borderId="314" applyNumberFormat="0" applyProtection="0">
      <alignment horizontal="left" vertical="center" indent="1"/>
    </xf>
    <xf numFmtId="4" fontId="17" fillId="33" borderId="314" applyNumberFormat="0" applyProtection="0">
      <alignment horizontal="left" vertical="center" indent="1"/>
    </xf>
    <xf numFmtId="4" fontId="16" fillId="32" borderId="313" applyNumberFormat="0" applyProtection="0">
      <alignment horizontal="right" vertical="center"/>
    </xf>
    <xf numFmtId="0" fontId="25" fillId="44" borderId="314" applyNumberFormat="0" applyProtection="0">
      <alignment horizontal="center" vertical="top" wrapText="1"/>
    </xf>
    <xf numFmtId="0" fontId="25" fillId="43" borderId="314" applyNumberFormat="0" applyProtection="0">
      <alignment horizontal="center" vertical="center" wrapText="1"/>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23" fillId="0" borderId="314" applyNumberFormat="0" applyProtection="0">
      <alignment horizontal="right" vertical="center" wrapText="1"/>
    </xf>
    <xf numFmtId="4" fontId="16" fillId="24" borderId="313" applyNumberFormat="0" applyProtection="0">
      <alignment horizontal="right" vertical="center"/>
    </xf>
    <xf numFmtId="4" fontId="30" fillId="18" borderId="314" applyNumberFormat="0" applyProtection="0">
      <alignment horizontal="right" vertical="center" wrapTex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4" fontId="30" fillId="18" borderId="314" applyNumberFormat="0" applyProtection="0">
      <alignment horizontal="left" vertical="center" indent="1"/>
    </xf>
    <xf numFmtId="4" fontId="17" fillId="33" borderId="314" applyNumberFormat="0" applyProtection="0">
      <alignment horizontal="left" vertical="center" indent="1"/>
    </xf>
    <xf numFmtId="4" fontId="31" fillId="19" borderId="313" applyNumberFormat="0" applyProtection="0">
      <alignment vertical="center"/>
    </xf>
    <xf numFmtId="0" fontId="17" fillId="19" borderId="313" applyNumberFormat="0" applyProtection="0">
      <alignment horizontal="left" vertical="top" indent="1"/>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31" fillId="19" borderId="313" applyNumberFormat="0" applyProtection="0">
      <alignment vertical="center"/>
    </xf>
    <xf numFmtId="0" fontId="17" fillId="19" borderId="313" applyNumberFormat="0" applyProtection="0">
      <alignment horizontal="left" vertical="top" indent="1"/>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23" fillId="0" borderId="314" applyNumberFormat="0" applyProtection="0">
      <alignment horizontal="left" vertical="center" indent="1"/>
    </xf>
    <xf numFmtId="0" fontId="20" fillId="39" borderId="329" applyNumberFormat="0" applyProtection="0">
      <alignment horizontal="left" vertical="top" indent="1"/>
    </xf>
    <xf numFmtId="0" fontId="20" fillId="84" borderId="328" applyNumberFormat="0">
      <protection locked="0"/>
    </xf>
    <xf numFmtId="0" fontId="16" fillId="40" borderId="329" applyNumberFormat="0" applyProtection="0">
      <alignment horizontal="left" vertical="top" indent="1"/>
    </xf>
    <xf numFmtId="4" fontId="36" fillId="40" borderId="329" applyNumberFormat="0" applyProtection="0">
      <alignment vertical="center"/>
    </xf>
    <xf numFmtId="4" fontId="30" fillId="18" borderId="314" applyNumberFormat="0" applyProtection="0">
      <alignment horizontal="right" vertical="center" wrapText="1"/>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0" fontId="20" fillId="84" borderId="314" applyNumberFormat="0">
      <protection locked="0"/>
    </xf>
    <xf numFmtId="4" fontId="30" fillId="18" borderId="314" applyNumberFormat="0" applyProtection="0">
      <alignment horizontal="right" vertical="center" wrapText="1"/>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5" fillId="22" borderId="314" applyNumberFormat="0" applyProtection="0">
      <alignment horizontal="left" vertical="center"/>
    </xf>
    <xf numFmtId="0" fontId="24" fillId="0" borderId="314" applyNumberFormat="0" applyProtection="0">
      <alignment horizontal="left" vertical="center" indent="2"/>
    </xf>
    <xf numFmtId="4" fontId="30" fillId="18" borderId="314" applyNumberFormat="0" applyProtection="0">
      <alignment horizontal="right" vertical="center" wrapText="1"/>
    </xf>
    <xf numFmtId="4" fontId="16" fillId="31" borderId="313" applyNumberFormat="0" applyProtection="0">
      <alignment horizontal="right" vertical="center"/>
    </xf>
    <xf numFmtId="0" fontId="20" fillId="39" borderId="313" applyNumberFormat="0" applyProtection="0">
      <alignment horizontal="left" vertical="top" indent="1"/>
    </xf>
    <xf numFmtId="0" fontId="20" fillId="84" borderId="314" applyNumberFormat="0">
      <protection locked="0"/>
    </xf>
    <xf numFmtId="4" fontId="25" fillId="22" borderId="314" applyNumberFormat="0" applyProtection="0">
      <alignment horizontal="left" vertical="center"/>
    </xf>
    <xf numFmtId="4" fontId="30" fillId="18" borderId="314" applyNumberFormat="0" applyProtection="0">
      <alignment horizontal="right" vertical="center" wrapText="1"/>
    </xf>
    <xf numFmtId="0" fontId="17" fillId="19" borderId="313" applyNumberFormat="0" applyProtection="0">
      <alignment horizontal="left" vertical="top" indent="1"/>
    </xf>
    <xf numFmtId="4" fontId="31" fillId="19" borderId="313" applyNumberFormat="0" applyProtection="0">
      <alignment vertical="center"/>
    </xf>
    <xf numFmtId="4" fontId="16" fillId="34" borderId="314" applyNumberFormat="0" applyProtection="0">
      <alignment horizontal="left" vertical="center" indent="1"/>
    </xf>
    <xf numFmtId="4" fontId="30" fillId="18" borderId="314" applyNumberFormat="0" applyProtection="0">
      <alignment horizontal="left" vertical="center"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4" fontId="16" fillId="36" borderId="313" applyNumberFormat="0" applyProtection="0">
      <alignment horizontal="right" vertical="center"/>
    </xf>
    <xf numFmtId="4" fontId="16" fillId="34" borderId="314" applyNumberFormat="0" applyProtection="0">
      <alignment horizontal="left" vertical="center" indent="1"/>
    </xf>
    <xf numFmtId="4" fontId="17" fillId="33" borderId="314" applyNumberFormat="0" applyProtection="0">
      <alignment horizontal="left" vertical="center" indent="1"/>
    </xf>
    <xf numFmtId="4" fontId="16" fillId="32" borderId="313" applyNumberFormat="0" applyProtection="0">
      <alignment horizontal="right" vertical="center"/>
    </xf>
    <xf numFmtId="0" fontId="25" fillId="44" borderId="314" applyNumberFormat="0" applyProtection="0">
      <alignment horizontal="center" vertical="top" wrapText="1"/>
    </xf>
    <xf numFmtId="0" fontId="25" fillId="43" borderId="314" applyNumberFormat="0" applyProtection="0">
      <alignment horizontal="center" vertical="center" wrapText="1"/>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23" fillId="0" borderId="314" applyNumberFormat="0" applyProtection="0">
      <alignment horizontal="right" vertical="center" wrapText="1"/>
    </xf>
    <xf numFmtId="4" fontId="16" fillId="24" borderId="313" applyNumberFormat="0" applyProtection="0">
      <alignment horizontal="right" vertical="center"/>
    </xf>
    <xf numFmtId="4" fontId="30" fillId="18" borderId="314" applyNumberFormat="0" applyProtection="0">
      <alignment horizontal="right" vertical="center" wrapTex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4" fontId="30" fillId="18" borderId="314" applyNumberFormat="0" applyProtection="0">
      <alignment horizontal="left" vertical="center" indent="1"/>
    </xf>
    <xf numFmtId="4" fontId="17" fillId="33" borderId="314" applyNumberFormat="0" applyProtection="0">
      <alignment horizontal="left" vertical="center" indent="1"/>
    </xf>
    <xf numFmtId="4" fontId="31" fillId="19" borderId="313" applyNumberFormat="0" applyProtection="0">
      <alignment vertical="center"/>
    </xf>
    <xf numFmtId="0" fontId="17" fillId="19" borderId="313" applyNumberFormat="0" applyProtection="0">
      <alignment horizontal="left" vertical="top" indent="1"/>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31" fillId="19" borderId="313" applyNumberFormat="0" applyProtection="0">
      <alignment vertical="center"/>
    </xf>
    <xf numFmtId="4" fontId="30" fillId="18" borderId="314" applyNumberFormat="0" applyProtection="0">
      <alignment horizontal="left" vertical="center" indent="1"/>
    </xf>
    <xf numFmtId="0" fontId="17" fillId="19" borderId="313" applyNumberFormat="0" applyProtection="0">
      <alignment horizontal="left" vertical="top" indent="1"/>
    </xf>
    <xf numFmtId="4" fontId="25" fillId="22" borderId="314" applyNumberFormat="0" applyProtection="0">
      <alignment horizontal="left" vertical="center"/>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7" fillId="33" borderId="314" applyNumberFormat="0" applyProtection="0">
      <alignment horizontal="left" vertical="center" indent="1"/>
    </xf>
    <xf numFmtId="4" fontId="16" fillId="34" borderId="314" applyNumberFormat="0" applyProtection="0">
      <alignment horizontal="left" vertical="center" indent="1"/>
    </xf>
    <xf numFmtId="4" fontId="16" fillId="36" borderId="313" applyNumberFormat="0" applyProtection="0">
      <alignment horizontal="right" vertical="center"/>
    </xf>
    <xf numFmtId="0" fontId="24" fillId="0" borderId="314" applyNumberFormat="0" applyProtection="0">
      <alignment horizontal="left" vertical="center" indent="2"/>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0" fillId="38" borderId="313" applyNumberFormat="0" applyProtection="0">
      <alignment horizontal="left" vertical="top" indent="1"/>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31" fillId="19" borderId="313" applyNumberFormat="0" applyProtection="0">
      <alignment vertical="center"/>
    </xf>
    <xf numFmtId="0" fontId="17" fillId="19" borderId="313" applyNumberFormat="0" applyProtection="0">
      <alignment horizontal="left" vertical="top" indent="1"/>
    </xf>
    <xf numFmtId="4" fontId="16" fillId="24" borderId="313" applyNumberFormat="0" applyProtection="0">
      <alignment horizontal="right" vertical="center"/>
    </xf>
    <xf numFmtId="4" fontId="16" fillId="25" borderId="313" applyNumberFormat="0" applyProtection="0">
      <alignment horizontal="right" vertical="center"/>
    </xf>
    <xf numFmtId="4" fontId="16" fillId="26" borderId="313" applyNumberFormat="0" applyProtection="0">
      <alignment horizontal="right" vertical="center"/>
    </xf>
    <xf numFmtId="4" fontId="16" fillId="27" borderId="313" applyNumberFormat="0" applyProtection="0">
      <alignment horizontal="right" vertical="center"/>
    </xf>
    <xf numFmtId="4" fontId="16" fillId="28" borderId="313" applyNumberFormat="0" applyProtection="0">
      <alignment horizontal="right" vertical="center"/>
    </xf>
    <xf numFmtId="4" fontId="16" fillId="29" borderId="313" applyNumberFormat="0" applyProtection="0">
      <alignment horizontal="right" vertical="center"/>
    </xf>
    <xf numFmtId="4" fontId="16" fillId="30" borderId="313" applyNumberFormat="0" applyProtection="0">
      <alignment horizontal="right" vertical="center"/>
    </xf>
    <xf numFmtId="4" fontId="16" fillId="31" borderId="313" applyNumberFormat="0" applyProtection="0">
      <alignment horizontal="right" vertical="center"/>
    </xf>
    <xf numFmtId="4" fontId="16" fillId="32" borderId="313" applyNumberFormat="0" applyProtection="0">
      <alignment horizontal="righ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0" fontId="24" fillId="0" borderId="314" applyNumberFormat="0" applyProtection="0">
      <alignment horizontal="left" vertical="center" indent="2"/>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23" fillId="0" borderId="314" applyNumberFormat="0" applyProtection="0">
      <alignment horizontal="right" vertical="center" wrapText="1"/>
    </xf>
    <xf numFmtId="4" fontId="36" fillId="41" borderId="313" applyNumberFormat="0" applyProtection="0">
      <alignment horizontal="right" vertical="center"/>
    </xf>
    <xf numFmtId="0" fontId="25" fillId="43" borderId="314" applyNumberFormat="0" applyProtection="0">
      <alignment horizontal="center" vertical="center" wrapText="1"/>
    </xf>
    <xf numFmtId="0" fontId="25" fillId="44" borderId="314" applyNumberFormat="0" applyProtection="0">
      <alignment horizontal="center" vertical="top" wrapText="1"/>
    </xf>
    <xf numFmtId="4" fontId="45" fillId="41" borderId="313" applyNumberFormat="0" applyProtection="0">
      <alignment horizontal="right" vertical="center"/>
    </xf>
    <xf numFmtId="4" fontId="45" fillId="41" borderId="313" applyNumberFormat="0" applyProtection="0">
      <alignment horizontal="right" vertical="center"/>
    </xf>
    <xf numFmtId="4" fontId="36" fillId="41" borderId="313" applyNumberFormat="0" applyProtection="0">
      <alignment horizontal="right" vertical="center"/>
    </xf>
    <xf numFmtId="0" fontId="16" fillId="40" borderId="313" applyNumberFormat="0" applyProtection="0">
      <alignment horizontal="left" vertical="top" indent="1"/>
    </xf>
    <xf numFmtId="4" fontId="36" fillId="40" borderId="313" applyNumberFormat="0" applyProtection="0">
      <alignment vertical="center"/>
    </xf>
    <xf numFmtId="4" fontId="16" fillId="40" borderId="313" applyNumberFormat="0" applyProtection="0">
      <alignment vertical="center"/>
    </xf>
    <xf numFmtId="0" fontId="20" fillId="3" borderId="313" applyNumberFormat="0" applyProtection="0">
      <alignment horizontal="left" vertical="top" indent="1"/>
    </xf>
    <xf numFmtId="0" fontId="20" fillId="39" borderId="313" applyNumberFormat="0" applyProtection="0">
      <alignment horizontal="left" vertical="top" indent="1"/>
    </xf>
    <xf numFmtId="0" fontId="20" fillId="38" borderId="313" applyNumberFormat="0" applyProtection="0">
      <alignment horizontal="left" vertical="top" indent="1"/>
    </xf>
    <xf numFmtId="0" fontId="20" fillId="35" borderId="313" applyNumberFormat="0" applyProtection="0">
      <alignment horizontal="left" vertical="top" indent="1"/>
    </xf>
    <xf numFmtId="4" fontId="16" fillId="36" borderId="313" applyNumberFormat="0" applyProtection="0">
      <alignment horizontal="right" vertical="center"/>
    </xf>
    <xf numFmtId="4" fontId="16" fillId="32" borderId="313" applyNumberFormat="0" applyProtection="0">
      <alignment horizontal="right" vertical="center"/>
    </xf>
    <xf numFmtId="4" fontId="16" fillId="31" borderId="313" applyNumberFormat="0" applyProtection="0">
      <alignment horizontal="right" vertical="center"/>
    </xf>
    <xf numFmtId="4" fontId="16" fillId="30" borderId="313" applyNumberFormat="0" applyProtection="0">
      <alignment horizontal="right" vertical="center"/>
    </xf>
    <xf numFmtId="4" fontId="16" fillId="29" borderId="313" applyNumberFormat="0" applyProtection="0">
      <alignment horizontal="right" vertical="center"/>
    </xf>
    <xf numFmtId="4" fontId="16" fillId="28" borderId="313" applyNumberFormat="0" applyProtection="0">
      <alignment horizontal="right" vertical="center"/>
    </xf>
    <xf numFmtId="4" fontId="16" fillId="27" borderId="313" applyNumberFormat="0" applyProtection="0">
      <alignment horizontal="right" vertical="center"/>
    </xf>
    <xf numFmtId="4" fontId="16" fillId="26" borderId="313" applyNumberFormat="0" applyProtection="0">
      <alignment horizontal="right" vertical="center"/>
    </xf>
    <xf numFmtId="4" fontId="16" fillId="25" borderId="313" applyNumberFormat="0" applyProtection="0">
      <alignment horizontal="right" vertical="center"/>
    </xf>
    <xf numFmtId="4" fontId="16" fillId="24" borderId="313" applyNumberFormat="0" applyProtection="0">
      <alignment horizontal="right" vertical="center"/>
    </xf>
    <xf numFmtId="0" fontId="17" fillId="19" borderId="313" applyNumberFormat="0" applyProtection="0">
      <alignment horizontal="left" vertical="top" indent="1"/>
    </xf>
    <xf numFmtId="4" fontId="31" fillId="19" borderId="313" applyNumberFormat="0" applyProtection="0">
      <alignment vertical="center"/>
    </xf>
    <xf numFmtId="0" fontId="20" fillId="84" borderId="314" applyNumberFormat="0">
      <protection locked="0"/>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16" fillId="24" borderId="313" applyNumberFormat="0" applyProtection="0">
      <alignment horizontal="right" vertical="center"/>
    </xf>
    <xf numFmtId="4" fontId="31" fillId="19" borderId="313" applyNumberFormat="0" applyProtection="0">
      <alignment vertical="center"/>
    </xf>
    <xf numFmtId="4" fontId="16" fillId="36" borderId="313" applyNumberFormat="0" applyProtection="0">
      <alignment horizontal="right" vertical="center"/>
    </xf>
    <xf numFmtId="0" fontId="20" fillId="35" borderId="313" applyNumberFormat="0" applyProtection="0">
      <alignment horizontal="left" vertical="top" indent="1"/>
    </xf>
    <xf numFmtId="0" fontId="20" fillId="38" borderId="313" applyNumberFormat="0" applyProtection="0">
      <alignment horizontal="left" vertical="top" indent="1"/>
    </xf>
    <xf numFmtId="0" fontId="20" fillId="39" borderId="313" applyNumberFormat="0" applyProtection="0">
      <alignment horizontal="left" vertical="top" indent="1"/>
    </xf>
    <xf numFmtId="0" fontId="20" fillId="3" borderId="313" applyNumberFormat="0" applyProtection="0">
      <alignment horizontal="left" vertical="top" indent="1"/>
    </xf>
    <xf numFmtId="4" fontId="16" fillId="40" borderId="313" applyNumberFormat="0" applyProtection="0">
      <alignment vertical="center"/>
    </xf>
    <xf numFmtId="4" fontId="36" fillId="40" borderId="313" applyNumberFormat="0" applyProtection="0">
      <alignment vertical="center"/>
    </xf>
    <xf numFmtId="0" fontId="16" fillId="40" borderId="313" applyNumberFormat="0" applyProtection="0">
      <alignment horizontal="left" vertical="top" indent="1"/>
    </xf>
    <xf numFmtId="4" fontId="36" fillId="41" borderId="313" applyNumberFormat="0" applyProtection="0">
      <alignment horizontal="right" vertical="center"/>
    </xf>
    <xf numFmtId="4" fontId="45" fillId="41" borderId="313" applyNumberFormat="0" applyProtection="0">
      <alignment horizontal="right" vertical="center"/>
    </xf>
    <xf numFmtId="4" fontId="16" fillId="30" borderId="313" applyNumberFormat="0" applyProtection="0">
      <alignment horizontal="right" vertical="center"/>
    </xf>
    <xf numFmtId="4" fontId="16" fillId="32" borderId="313" applyNumberFormat="0" applyProtection="0">
      <alignment horizontal="right" vertical="center"/>
    </xf>
    <xf numFmtId="4" fontId="16" fillId="29" borderId="313" applyNumberFormat="0" applyProtection="0">
      <alignment horizontal="right" vertical="center"/>
    </xf>
    <xf numFmtId="4" fontId="16" fillId="25" borderId="313" applyNumberFormat="0" applyProtection="0">
      <alignment horizontal="right" vertical="center"/>
    </xf>
    <xf numFmtId="4" fontId="16" fillId="27" borderId="313" applyNumberFormat="0" applyProtection="0">
      <alignment horizontal="right" vertical="center"/>
    </xf>
    <xf numFmtId="0" fontId="17" fillId="19" borderId="313" applyNumberFormat="0" applyProtection="0">
      <alignment horizontal="left" vertical="top" indent="1"/>
    </xf>
    <xf numFmtId="4" fontId="16" fillId="28" borderId="313" applyNumberFormat="0" applyProtection="0">
      <alignment horizontal="right" vertical="center"/>
    </xf>
    <xf numFmtId="4" fontId="16" fillId="31" borderId="313" applyNumberFormat="0" applyProtection="0">
      <alignment horizontal="right" vertical="center"/>
    </xf>
    <xf numFmtId="4" fontId="16" fillId="26" borderId="313" applyNumberFormat="0" applyProtection="0">
      <alignment horizontal="right" vertical="center"/>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127" fillId="34" borderId="286" applyNumberFormat="0" applyFont="0" applyBorder="0" applyAlignment="0" applyProtection="0">
      <protection hidden="1"/>
    </xf>
    <xf numFmtId="0" fontId="132" fillId="34" borderId="323" applyNumberFormat="0" applyAlignment="0" applyProtection="0"/>
    <xf numFmtId="0" fontId="134" fillId="92" borderId="323" applyNumberFormat="0" applyAlignment="0" applyProtection="0"/>
    <xf numFmtId="0" fontId="134" fillId="92" borderId="323" applyNumberFormat="0" applyAlignment="0" applyProtection="0"/>
    <xf numFmtId="0" fontId="132" fillId="34" borderId="323" applyNumberFormat="0" applyAlignment="0" applyProtection="0"/>
    <xf numFmtId="0" fontId="134" fillId="92" borderId="323" applyNumberFormat="0" applyAlignment="0" applyProtection="0"/>
    <xf numFmtId="0" fontId="134" fillId="92" borderId="323" applyNumberFormat="0" applyAlignment="0" applyProtection="0"/>
    <xf numFmtId="0" fontId="134" fillId="92" borderId="323" applyNumberFormat="0" applyAlignment="0" applyProtection="0"/>
    <xf numFmtId="0" fontId="134" fillId="92" borderId="323" applyNumberFormat="0" applyAlignment="0" applyProtection="0"/>
    <xf numFmtId="0" fontId="134" fillId="92" borderId="323" applyNumberFormat="0" applyAlignment="0" applyProtection="0"/>
    <xf numFmtId="0" fontId="155" fillId="0" borderId="321">
      <alignment horizontal="left" vertical="center"/>
    </xf>
    <xf numFmtId="0" fontId="155" fillId="0" borderId="321">
      <alignment horizontal="left" vertical="center"/>
    </xf>
    <xf numFmtId="0" fontId="155" fillId="0" borderId="321">
      <alignment horizontal="left" vertical="center"/>
    </xf>
    <xf numFmtId="0" fontId="155" fillId="0" borderId="321">
      <alignment horizontal="left" vertical="center"/>
    </xf>
    <xf numFmtId="0" fontId="155" fillId="0" borderId="321">
      <alignment horizontal="left" vertical="center"/>
    </xf>
    <xf numFmtId="0" fontId="155" fillId="0" borderId="321">
      <alignment horizontal="left" vertical="center"/>
    </xf>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10" fontId="22" fillId="40" borderId="314" applyNumberFormat="0" applyBorder="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23"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0" fontId="169" fillId="94" borderId="332" applyNumberFormat="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10" fontId="22" fillId="40" borderId="328" applyNumberFormat="0" applyBorder="0" applyAlignment="0" applyProtection="0"/>
    <xf numFmtId="0" fontId="155" fillId="0" borderId="331">
      <alignment horizontal="left" vertical="center"/>
    </xf>
    <xf numFmtId="0" fontId="155" fillId="0" borderId="331">
      <alignment horizontal="left" vertical="center"/>
    </xf>
    <xf numFmtId="0" fontId="155" fillId="0" borderId="331">
      <alignment horizontal="left" vertical="center"/>
    </xf>
    <xf numFmtId="0" fontId="155" fillId="0" borderId="331">
      <alignment horizontal="left" vertical="center"/>
    </xf>
    <xf numFmtId="0" fontId="155" fillId="0" borderId="331">
      <alignment horizontal="left" vertical="center"/>
    </xf>
    <xf numFmtId="0" fontId="155" fillId="0" borderId="331">
      <alignment horizontal="left" vertical="center"/>
    </xf>
    <xf numFmtId="0" fontId="134" fillId="92" borderId="332" applyNumberFormat="0" applyAlignment="0" applyProtection="0"/>
    <xf numFmtId="0" fontId="134" fillId="92" borderId="332" applyNumberFormat="0" applyAlignment="0" applyProtection="0"/>
    <xf numFmtId="0" fontId="134" fillId="92" borderId="332" applyNumberFormat="0" applyAlignment="0" applyProtection="0"/>
    <xf numFmtId="0" fontId="134" fillId="92" borderId="332" applyNumberFormat="0" applyAlignment="0" applyProtection="0"/>
    <xf numFmtId="0" fontId="134" fillId="92" borderId="332" applyNumberFormat="0" applyAlignment="0" applyProtection="0"/>
    <xf numFmtId="0" fontId="132" fillId="34" borderId="332" applyNumberFormat="0" applyAlignment="0" applyProtection="0"/>
    <xf numFmtId="0" fontId="134" fillId="92" borderId="332" applyNumberFormat="0" applyAlignment="0" applyProtection="0"/>
    <xf numFmtId="0" fontId="134" fillId="92" borderId="332" applyNumberFormat="0" applyAlignment="0" applyProtection="0"/>
    <xf numFmtId="0" fontId="132" fillId="34" borderId="332" applyNumberFormat="0" applyAlignment="0" applyProtection="0"/>
    <xf numFmtId="4" fontId="23" fillId="0" borderId="328" applyNumberFormat="0" applyProtection="0">
      <alignment horizontal="left" vertical="center" indent="1"/>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0" fontId="20" fillId="84" borderId="328" applyNumberFormat="0">
      <protection locked="0"/>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0" fontId="17" fillId="19" borderId="329" applyNumberFormat="0" applyProtection="0">
      <alignment horizontal="left" vertical="top" indent="1"/>
    </xf>
    <xf numFmtId="4" fontId="31" fillId="19" borderId="329" applyNumberFormat="0" applyProtection="0">
      <alignment vertical="center"/>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0" fontId="20" fillId="84" borderId="328" applyNumberFormat="0">
      <protection locked="0"/>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4" fontId="16" fillId="36" borderId="329" applyNumberFormat="0" applyProtection="0">
      <alignment horizontal="right" vertical="center"/>
    </xf>
    <xf numFmtId="4" fontId="16" fillId="34" borderId="328" applyNumberFormat="0" applyProtection="0">
      <alignment horizontal="left" vertical="center" indent="1"/>
    </xf>
    <xf numFmtId="4" fontId="17" fillId="33" borderId="328" applyNumberFormat="0" applyProtection="0">
      <alignment horizontal="left" vertical="center" indent="1"/>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4" fontId="25" fillId="22" borderId="328" applyNumberFormat="0" applyProtection="0">
      <alignment horizontal="left" vertical="center"/>
    </xf>
    <xf numFmtId="0" fontId="17" fillId="19" borderId="329" applyNumberFormat="0" applyProtection="0">
      <alignment horizontal="left" vertical="top" indent="1"/>
    </xf>
    <xf numFmtId="4" fontId="30" fillId="18" borderId="328" applyNumberFormat="0" applyProtection="0">
      <alignment horizontal="left" vertical="center" indent="1"/>
    </xf>
    <xf numFmtId="4" fontId="31" fillId="19" borderId="329" applyNumberFormat="0" applyProtection="0">
      <alignmen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0" fontId="17" fillId="19" borderId="329" applyNumberFormat="0" applyProtection="0">
      <alignment horizontal="left" vertical="top" indent="1"/>
    </xf>
    <xf numFmtId="4" fontId="31" fillId="19" borderId="329" applyNumberFormat="0" applyProtection="0">
      <alignment vertical="center"/>
    </xf>
    <xf numFmtId="4" fontId="17" fillId="33" borderId="328" applyNumberFormat="0" applyProtection="0">
      <alignment horizontal="left" vertical="center" indent="1"/>
    </xf>
    <xf numFmtId="4" fontId="30" fillId="18" borderId="328"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4" fontId="30" fillId="18" borderId="328" applyNumberFormat="0" applyProtection="0">
      <alignment horizontal="right" vertical="center" wrapText="1"/>
    </xf>
    <xf numFmtId="4" fontId="16" fillId="24" borderId="329" applyNumberFormat="0" applyProtection="0">
      <alignment horizontal="right" vertical="center"/>
    </xf>
    <xf numFmtId="4" fontId="23" fillId="0" borderId="328" applyNumberFormat="0" applyProtection="0">
      <alignment horizontal="right" vertical="center" wrapText="1"/>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0" fontId="25" fillId="43" borderId="328" applyNumberFormat="0" applyProtection="0">
      <alignment horizontal="center" vertical="center" wrapText="1"/>
    </xf>
    <xf numFmtId="0" fontId="25" fillId="44" borderId="328" applyNumberFormat="0" applyProtection="0">
      <alignment horizontal="center" vertical="top" wrapText="1"/>
    </xf>
    <xf numFmtId="4" fontId="16" fillId="32" borderId="329" applyNumberFormat="0" applyProtection="0">
      <alignment horizontal="right" vertical="center"/>
    </xf>
    <xf numFmtId="4" fontId="17" fillId="33" borderId="328" applyNumberFormat="0" applyProtection="0">
      <alignment horizontal="left" vertical="center" indent="1"/>
    </xf>
    <xf numFmtId="4" fontId="16" fillId="34" borderId="328" applyNumberFormat="0" applyProtection="0">
      <alignment horizontal="left" vertical="center" indent="1"/>
    </xf>
    <xf numFmtId="4" fontId="16" fillId="36" borderId="329" applyNumberFormat="0" applyProtection="0">
      <alignment horizontal="right" vertical="center"/>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4" fontId="30" fillId="18" borderId="328" applyNumberFormat="0" applyProtection="0">
      <alignment horizontal="left" vertical="center" indent="1"/>
    </xf>
    <xf numFmtId="4" fontId="16" fillId="34"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30" fillId="18" borderId="328" applyNumberFormat="0" applyProtection="0">
      <alignment horizontal="right" vertical="center" wrapText="1"/>
    </xf>
    <xf numFmtId="4" fontId="25" fillId="22" borderId="328" applyNumberFormat="0" applyProtection="0">
      <alignment horizontal="left" vertical="center"/>
    </xf>
    <xf numFmtId="0" fontId="20" fillId="84" borderId="328" applyNumberFormat="0">
      <protection locked="0"/>
    </xf>
    <xf numFmtId="0" fontId="20" fillId="39" borderId="329" applyNumberFormat="0" applyProtection="0">
      <alignment horizontal="left" vertical="top" indent="1"/>
    </xf>
    <xf numFmtId="4" fontId="16" fillId="31" borderId="329" applyNumberFormat="0" applyProtection="0">
      <alignment horizontal="right" vertical="center"/>
    </xf>
    <xf numFmtId="4" fontId="30" fillId="18" borderId="328" applyNumberFormat="0" applyProtection="0">
      <alignment horizontal="right" vertical="center" wrapText="1"/>
    </xf>
    <xf numFmtId="0" fontId="24" fillId="0" borderId="328" applyNumberFormat="0" applyProtection="0">
      <alignment horizontal="left" vertical="center" indent="2"/>
    </xf>
    <xf numFmtId="4" fontId="25" fillId="22" borderId="328" applyNumberFormat="0" applyProtection="0">
      <alignment horizontal="left" vertical="center"/>
    </xf>
    <xf numFmtId="0" fontId="20" fillId="84" borderId="328" applyNumberFormat="0">
      <protection locked="0"/>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4" fontId="16" fillId="36" borderId="329" applyNumberFormat="0" applyProtection="0">
      <alignment horizontal="right" vertical="center"/>
    </xf>
    <xf numFmtId="4" fontId="16" fillId="34" borderId="328" applyNumberFormat="0" applyProtection="0">
      <alignment horizontal="left" vertical="center" indent="1"/>
    </xf>
    <xf numFmtId="4" fontId="17" fillId="33" borderId="328" applyNumberFormat="0" applyProtection="0">
      <alignment horizontal="left" vertical="center" indent="1"/>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4" fontId="25" fillId="22" borderId="328" applyNumberFormat="0" applyProtection="0">
      <alignment horizontal="left" vertical="center"/>
    </xf>
    <xf numFmtId="0" fontId="17" fillId="19" borderId="329" applyNumberFormat="0" applyProtection="0">
      <alignment horizontal="left" vertical="top" indent="1"/>
    </xf>
    <xf numFmtId="4" fontId="30" fillId="18" borderId="328" applyNumberFormat="0" applyProtection="0">
      <alignment horizontal="left" vertical="center" indent="1"/>
    </xf>
    <xf numFmtId="4" fontId="31" fillId="19" borderId="329" applyNumberFormat="0" applyProtection="0">
      <alignment vertical="center"/>
    </xf>
    <xf numFmtId="4" fontId="30" fillId="18" borderId="328" applyNumberFormat="0" applyProtection="0">
      <alignment horizontal="right" vertical="center" wrapText="1"/>
    </xf>
    <xf numFmtId="0" fontId="20" fillId="84" borderId="328" applyNumberFormat="0">
      <protection locked="0"/>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4" fontId="16" fillId="36" borderId="329" applyNumberFormat="0" applyProtection="0">
      <alignment horizontal="right" vertical="center"/>
    </xf>
    <xf numFmtId="4" fontId="16" fillId="34" borderId="328" applyNumberFormat="0" applyProtection="0">
      <alignment horizontal="left" vertical="center" indent="1"/>
    </xf>
    <xf numFmtId="4" fontId="17" fillId="33" borderId="328" applyNumberFormat="0" applyProtection="0">
      <alignment horizontal="left" vertical="center" indent="1"/>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4" fontId="25" fillId="22" borderId="328" applyNumberFormat="0" applyProtection="0">
      <alignment horizontal="left" vertical="center"/>
    </xf>
    <xf numFmtId="0" fontId="17" fillId="19" borderId="329" applyNumberFormat="0" applyProtection="0">
      <alignment horizontal="left" vertical="top" indent="1"/>
    </xf>
    <xf numFmtId="4" fontId="30" fillId="18" borderId="328" applyNumberFormat="0" applyProtection="0">
      <alignment horizontal="left" vertical="center" indent="1"/>
    </xf>
    <xf numFmtId="4" fontId="31" fillId="19" borderId="329" applyNumberFormat="0" applyProtection="0">
      <alignment vertical="center"/>
    </xf>
    <xf numFmtId="4" fontId="30" fillId="18" borderId="328" applyNumberFormat="0" applyProtection="0">
      <alignment horizontal="right" vertical="center" wrapText="1"/>
    </xf>
    <xf numFmtId="4" fontId="23" fillId="0" borderId="328" applyNumberFormat="0" applyProtection="0">
      <alignment horizontal="left" vertical="center" indent="1"/>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0" fontId="17" fillId="19" borderId="329" applyNumberFormat="0" applyProtection="0">
      <alignment horizontal="left" vertical="top" indent="1"/>
    </xf>
    <xf numFmtId="4" fontId="31" fillId="19" borderId="329" applyNumberFormat="0" applyProtection="0">
      <alignment vertical="center"/>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0" fontId="20" fillId="84" borderId="328" applyNumberFormat="0">
      <protection locked="0"/>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9"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0" fontId="25" fillId="44" borderId="328" applyNumberFormat="0" applyProtection="0">
      <alignment horizontal="center" vertical="top" wrapText="1"/>
    </xf>
    <xf numFmtId="0" fontId="25" fillId="43" borderId="328" applyNumberFormat="0" applyProtection="0">
      <alignment horizontal="center" vertical="center" wrapText="1"/>
    </xf>
    <xf numFmtId="4" fontId="36" fillId="41" borderId="329" applyNumberFormat="0" applyProtection="0">
      <alignment horizontal="right" vertical="center"/>
    </xf>
    <xf numFmtId="4" fontId="23" fillId="0" borderId="328" applyNumberFormat="0" applyProtection="0">
      <alignment horizontal="right" vertical="center" wrapText="1"/>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4" fontId="16" fillId="36" borderId="329" applyNumberFormat="0" applyProtection="0">
      <alignment horizontal="right" vertical="center"/>
    </xf>
    <xf numFmtId="4" fontId="16" fillId="34" borderId="328" applyNumberFormat="0" applyProtection="0">
      <alignment horizontal="left" vertical="center" indent="1"/>
    </xf>
    <xf numFmtId="4" fontId="17" fillId="33" borderId="328" applyNumberFormat="0" applyProtection="0">
      <alignment horizontal="left" vertical="center" indent="1"/>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4" fontId="25" fillId="22" borderId="328" applyNumberFormat="0" applyProtection="0">
      <alignment horizontal="left" vertical="center"/>
    </xf>
    <xf numFmtId="0" fontId="17" fillId="19" borderId="329" applyNumberFormat="0" applyProtection="0">
      <alignment horizontal="left" vertical="top" indent="1"/>
    </xf>
    <xf numFmtId="4" fontId="30" fillId="18" borderId="328" applyNumberFormat="0" applyProtection="0">
      <alignment horizontal="left" vertical="center" indent="1"/>
    </xf>
    <xf numFmtId="4" fontId="31" fillId="19" borderId="329" applyNumberFormat="0" applyProtection="0">
      <alignment vertical="center"/>
    </xf>
    <xf numFmtId="4" fontId="16" fillId="26" borderId="329" applyNumberFormat="0" applyProtection="0">
      <alignment horizontal="right" vertical="center"/>
    </xf>
    <xf numFmtId="4" fontId="16" fillId="31" borderId="329" applyNumberFormat="0" applyProtection="0">
      <alignment horizontal="right" vertical="center"/>
    </xf>
    <xf numFmtId="4" fontId="16" fillId="28" borderId="329" applyNumberFormat="0" applyProtection="0">
      <alignment horizontal="right" vertical="center"/>
    </xf>
    <xf numFmtId="0" fontId="17" fillId="19" borderId="329" applyNumberFormat="0" applyProtection="0">
      <alignment horizontal="left" vertical="top" indent="1"/>
    </xf>
    <xf numFmtId="4" fontId="16" fillId="27" borderId="329" applyNumberFormat="0" applyProtection="0">
      <alignment horizontal="right" vertical="center"/>
    </xf>
    <xf numFmtId="4" fontId="16" fillId="25" borderId="329" applyNumberFormat="0" applyProtection="0">
      <alignment horizontal="right" vertical="center"/>
    </xf>
    <xf numFmtId="4" fontId="16" fillId="29" borderId="329" applyNumberFormat="0" applyProtection="0">
      <alignment horizontal="right" vertical="center"/>
    </xf>
    <xf numFmtId="4" fontId="16" fillId="32" borderId="329" applyNumberFormat="0" applyProtection="0">
      <alignment horizontal="right" vertical="center"/>
    </xf>
    <xf numFmtId="4" fontId="16" fillId="30"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0" fontId="16" fillId="40" borderId="329" applyNumberFormat="0" applyProtection="0">
      <alignment horizontal="left" vertical="top" indent="1"/>
    </xf>
    <xf numFmtId="4" fontId="36" fillId="40" borderId="329" applyNumberFormat="0" applyProtection="0">
      <alignment vertical="center"/>
    </xf>
    <xf numFmtId="4" fontId="16" fillId="40" borderId="329" applyNumberFormat="0" applyProtection="0">
      <alignment vertical="center"/>
    </xf>
    <xf numFmtId="0" fontId="20" fillId="3" borderId="329" applyNumberFormat="0" applyProtection="0">
      <alignment horizontal="left" vertical="top" indent="1"/>
    </xf>
    <xf numFmtId="0" fontId="20" fillId="39" borderId="329" applyNumberFormat="0" applyProtection="0">
      <alignment horizontal="left" vertical="top" indent="1"/>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31" fillId="19" borderId="329" applyNumberFormat="0" applyProtection="0">
      <alignment vertical="center"/>
    </xf>
    <xf numFmtId="4" fontId="16" fillId="24" borderId="329"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16" fillId="24" borderId="329" applyNumberFormat="0" applyProtection="0">
      <alignment horizontal="right" vertical="center"/>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4" fontId="16" fillId="31" borderId="329" applyNumberFormat="0" applyProtection="0">
      <alignment horizontal="right" vertical="center"/>
    </xf>
    <xf numFmtId="4" fontId="16" fillId="32" borderId="329" applyNumberFormat="0" applyProtection="0">
      <alignment horizontal="right" vertical="center"/>
    </xf>
    <xf numFmtId="4" fontId="16" fillId="36" borderId="329" applyNumberFormat="0" applyProtection="0">
      <alignment horizontal="right" vertical="center"/>
    </xf>
    <xf numFmtId="0" fontId="20" fillId="35" borderId="329" applyNumberFormat="0" applyProtection="0">
      <alignment horizontal="left" vertical="top" indent="1"/>
    </xf>
    <xf numFmtId="0" fontId="20" fillId="38" borderId="329" applyNumberFormat="0" applyProtection="0">
      <alignment horizontal="left" vertical="top" indent="1"/>
    </xf>
    <xf numFmtId="0" fontId="20" fillId="3" borderId="329" applyNumberFormat="0" applyProtection="0">
      <alignment horizontal="left" vertical="top" indent="1"/>
    </xf>
    <xf numFmtId="4" fontId="16" fillId="40" borderId="329" applyNumberFormat="0" applyProtection="0">
      <alignment vertical="center"/>
    </xf>
    <xf numFmtId="4" fontId="36" fillId="40" borderId="329" applyNumberFormat="0" applyProtection="0">
      <alignment vertical="center"/>
    </xf>
    <xf numFmtId="0" fontId="16" fillId="40" borderId="329" applyNumberFormat="0" applyProtection="0">
      <alignment horizontal="left" vertical="top" indent="1"/>
    </xf>
    <xf numFmtId="4" fontId="36" fillId="41" borderId="329" applyNumberFormat="0" applyProtection="0">
      <alignment horizontal="right" vertical="center"/>
    </xf>
    <xf numFmtId="4" fontId="45" fillId="41" borderId="329" applyNumberFormat="0" applyProtection="0">
      <alignment horizontal="right" vertical="center"/>
    </xf>
    <xf numFmtId="4" fontId="45" fillId="41" borderId="329" applyNumberFormat="0" applyProtection="0">
      <alignment horizontal="right" vertical="center"/>
    </xf>
    <xf numFmtId="4" fontId="36" fillId="41" borderId="329" applyNumberFormat="0" applyProtection="0">
      <alignment horizontal="right" vertical="center"/>
    </xf>
    <xf numFmtId="4" fontId="16" fillId="40" borderId="329" applyNumberFormat="0" applyProtection="0">
      <alignment vertical="center"/>
    </xf>
    <xf numFmtId="0" fontId="20" fillId="38" borderId="329" applyNumberFormat="0" applyProtection="0">
      <alignment horizontal="left" vertical="top" indent="1"/>
    </xf>
    <xf numFmtId="0" fontId="20" fillId="35" borderId="329" applyNumberFormat="0" applyProtection="0">
      <alignment horizontal="left" vertical="top" indent="1"/>
    </xf>
    <xf numFmtId="4" fontId="16" fillId="36" borderId="329" applyNumberFormat="0" applyProtection="0">
      <alignment horizontal="right" vertical="center"/>
    </xf>
    <xf numFmtId="4" fontId="16" fillId="32" borderId="329" applyNumberFormat="0" applyProtection="0">
      <alignment horizontal="right" vertical="center"/>
    </xf>
    <xf numFmtId="4" fontId="16" fillId="31" borderId="329" applyNumberFormat="0" applyProtection="0">
      <alignment horizontal="right" vertical="center"/>
    </xf>
    <xf numFmtId="4" fontId="16" fillId="30" borderId="329" applyNumberFormat="0" applyProtection="0">
      <alignment horizontal="right" vertical="center"/>
    </xf>
    <xf numFmtId="4" fontId="16" fillId="29" borderId="329" applyNumberFormat="0" applyProtection="0">
      <alignment horizontal="right" vertical="center"/>
    </xf>
    <xf numFmtId="4" fontId="16" fillId="28" borderId="329" applyNumberFormat="0" applyProtection="0">
      <alignment horizontal="right" vertical="center"/>
    </xf>
    <xf numFmtId="4" fontId="16" fillId="27" borderId="329" applyNumberFormat="0" applyProtection="0">
      <alignment horizontal="right" vertical="center"/>
    </xf>
    <xf numFmtId="4" fontId="16" fillId="26" borderId="329" applyNumberFormat="0" applyProtection="0">
      <alignment horizontal="right" vertical="center"/>
    </xf>
    <xf numFmtId="4" fontId="16" fillId="25" borderId="329" applyNumberFormat="0" applyProtection="0">
      <alignment horizontal="right" vertical="center"/>
    </xf>
    <xf numFmtId="4" fontId="16" fillId="24" borderId="329" applyNumberFormat="0" applyProtection="0">
      <alignment horizontal="right" vertical="center"/>
    </xf>
    <xf numFmtId="0" fontId="17" fillId="19" borderId="329" applyNumberFormat="0" applyProtection="0">
      <alignment horizontal="left" vertical="top" indent="1"/>
    </xf>
    <xf numFmtId="0" fontId="20" fillId="90" borderId="324" applyNumberFormat="0" applyFont="0" applyAlignment="0" applyProtection="0"/>
    <xf numFmtId="4" fontId="31" fillId="19" borderId="329" applyNumberFormat="0" applyProtection="0">
      <alignment vertical="center"/>
    </xf>
    <xf numFmtId="4" fontId="17" fillId="33" borderId="328" applyNumberFormat="0" applyProtection="0">
      <alignment horizontal="left" vertical="center" indent="1"/>
    </xf>
    <xf numFmtId="4" fontId="30" fillId="18" borderId="328"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4" fontId="30" fillId="18" borderId="328" applyNumberFormat="0" applyProtection="0">
      <alignment horizontal="right" vertical="center" wrapText="1"/>
    </xf>
    <xf numFmtId="4" fontId="16" fillId="24" borderId="329" applyNumberFormat="0" applyProtection="0">
      <alignment horizontal="right" vertical="center"/>
    </xf>
    <xf numFmtId="4" fontId="23" fillId="0" borderId="328" applyNumberFormat="0" applyProtection="0">
      <alignment horizontal="right" vertical="center" wrapText="1"/>
    </xf>
    <xf numFmtId="4" fontId="16" fillId="25" borderId="329" applyNumberFormat="0" applyProtection="0">
      <alignment horizontal="right" vertical="center"/>
    </xf>
    <xf numFmtId="4" fontId="16" fillId="26" borderId="329" applyNumberFormat="0" applyProtection="0">
      <alignment horizontal="right" vertical="center"/>
    </xf>
    <xf numFmtId="4" fontId="16" fillId="27" borderId="329" applyNumberFormat="0" applyProtection="0">
      <alignment horizontal="right" vertical="center"/>
    </xf>
    <xf numFmtId="4" fontId="16" fillId="28" borderId="329" applyNumberFormat="0" applyProtection="0">
      <alignment horizontal="right" vertical="center"/>
    </xf>
    <xf numFmtId="4" fontId="16" fillId="29" borderId="329" applyNumberFormat="0" applyProtection="0">
      <alignment horizontal="right" vertical="center"/>
    </xf>
    <xf numFmtId="4" fontId="16" fillId="30" borderId="329" applyNumberFormat="0" applyProtection="0">
      <alignment horizontal="right" vertical="center"/>
    </xf>
    <xf numFmtId="0" fontId="25" fillId="43" borderId="328" applyNumberFormat="0" applyProtection="0">
      <alignment horizontal="center" vertical="center" wrapText="1"/>
    </xf>
    <xf numFmtId="0" fontId="25" fillId="44" borderId="328" applyNumberFormat="0" applyProtection="0">
      <alignment horizontal="center" vertical="top" wrapText="1"/>
    </xf>
    <xf numFmtId="4" fontId="16" fillId="32" borderId="329" applyNumberFormat="0" applyProtection="0">
      <alignment horizontal="right" vertical="center"/>
    </xf>
    <xf numFmtId="4" fontId="17" fillId="33" borderId="328" applyNumberFormat="0" applyProtection="0">
      <alignment horizontal="left" vertical="center" indent="1"/>
    </xf>
    <xf numFmtId="4" fontId="16" fillId="34" borderId="328" applyNumberFormat="0" applyProtection="0">
      <alignment horizontal="left" vertical="center" indent="1"/>
    </xf>
    <xf numFmtId="0" fontId="20" fillId="90" borderId="323" applyNumberFormat="0" applyFont="0" applyAlignment="0" applyProtection="0"/>
    <xf numFmtId="4" fontId="16" fillId="36" borderId="329" applyNumberFormat="0" applyProtection="0">
      <alignment horizontal="right" vertical="center"/>
    </xf>
    <xf numFmtId="0" fontId="24" fillId="0" borderId="328" applyNumberFormat="0" applyProtection="0">
      <alignment horizontal="left" vertical="center" indent="2"/>
    </xf>
    <xf numFmtId="0" fontId="20" fillId="35" borderId="329" applyNumberFormat="0" applyProtection="0">
      <alignment horizontal="left" vertical="top" indent="1"/>
    </xf>
    <xf numFmtId="0" fontId="24" fillId="0" borderId="328" applyNumberFormat="0" applyProtection="0">
      <alignment horizontal="left" vertical="center" indent="2"/>
    </xf>
    <xf numFmtId="0" fontId="20" fillId="38" borderId="329" applyNumberFormat="0" applyProtection="0">
      <alignment horizontal="left" vertical="top" indent="1"/>
    </xf>
    <xf numFmtId="0" fontId="24" fillId="0" borderId="328" applyNumberFormat="0" applyProtection="0">
      <alignment horizontal="left" vertical="center" indent="2"/>
    </xf>
    <xf numFmtId="4" fontId="16" fillId="34" borderId="328" applyNumberFormat="0" applyProtection="0">
      <alignment horizontal="left" vertical="center" indent="1"/>
    </xf>
    <xf numFmtId="4" fontId="31" fillId="19" borderId="329" applyNumberFormat="0" applyProtection="0">
      <alignment vertical="center"/>
    </xf>
    <xf numFmtId="0" fontId="17" fillId="19" borderId="329" applyNumberFormat="0" applyProtection="0">
      <alignment horizontal="left" vertical="top" indent="1"/>
    </xf>
    <xf numFmtId="4" fontId="30" fillId="18" borderId="328" applyNumberFormat="0" applyProtection="0">
      <alignment horizontal="right" vertical="center" wrapText="1"/>
    </xf>
    <xf numFmtId="4" fontId="25" fillId="22" borderId="328" applyNumberFormat="0" applyProtection="0">
      <alignment horizontal="left" vertical="center"/>
    </xf>
    <xf numFmtId="0" fontId="20" fillId="84" borderId="328" applyNumberFormat="0">
      <protection locked="0"/>
    </xf>
    <xf numFmtId="0" fontId="20" fillId="39" borderId="329" applyNumberFormat="0" applyProtection="0">
      <alignment horizontal="left" vertical="top" indent="1"/>
    </xf>
    <xf numFmtId="4" fontId="16" fillId="31" borderId="329" applyNumberFormat="0" applyProtection="0">
      <alignment horizontal="right" vertical="center"/>
    </xf>
    <xf numFmtId="4" fontId="30" fillId="18" borderId="328" applyNumberFormat="0" applyProtection="0">
      <alignment horizontal="right" vertical="center" wrapText="1"/>
    </xf>
    <xf numFmtId="0" fontId="24" fillId="0" borderId="328" applyNumberFormat="0" applyProtection="0">
      <alignment horizontal="left" vertical="center" indent="2"/>
    </xf>
    <xf numFmtId="4" fontId="25" fillId="22" borderId="328" applyNumberFormat="0" applyProtection="0">
      <alignment horizontal="left" vertical="center"/>
    </xf>
    <xf numFmtId="4" fontId="23" fillId="0" borderId="328" applyNumberFormat="0" applyProtection="0">
      <alignment horizontal="left" vertical="center" indent="1"/>
    </xf>
    <xf numFmtId="0" fontId="20" fillId="90" borderId="323" applyNumberFormat="0" applyFont="0" applyAlignment="0" applyProtection="0"/>
    <xf numFmtId="4" fontId="23" fillId="0" borderId="328" applyNumberFormat="0" applyProtection="0">
      <alignment horizontal="left" vertical="center" indent="1"/>
    </xf>
    <xf numFmtId="0" fontId="20" fillId="84" borderId="328" applyNumberFormat="0">
      <protection locked="0"/>
    </xf>
    <xf numFmtId="0" fontId="20" fillId="90" borderId="323" applyNumberFormat="0" applyFont="0" applyAlignment="0" applyProtection="0"/>
    <xf numFmtId="0" fontId="25" fillId="44" borderId="328" applyNumberFormat="0" applyProtection="0">
      <alignment horizontal="center" vertical="top" wrapText="1"/>
    </xf>
    <xf numFmtId="4" fontId="23" fillId="0" borderId="328" applyNumberFormat="0" applyProtection="0">
      <alignment horizontal="right" vertical="center" wrapTex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4" fontId="16" fillId="34" borderId="328" applyNumberFormat="0" applyProtection="0">
      <alignment horizontal="left" vertical="center" indent="1"/>
    </xf>
    <xf numFmtId="0" fontId="20" fillId="90" borderId="323" applyNumberFormat="0" applyFont="0" applyAlignment="0" applyProtection="0"/>
    <xf numFmtId="4" fontId="17" fillId="33" borderId="328" applyNumberFormat="0" applyProtection="0">
      <alignment horizontal="left" vertical="center" indent="1"/>
    </xf>
    <xf numFmtId="4" fontId="25" fillId="22" borderId="328" applyNumberFormat="0" applyProtection="0">
      <alignment horizontal="left" vertical="center"/>
    </xf>
    <xf numFmtId="0" fontId="20" fillId="90" borderId="323" applyNumberFormat="0" applyFont="0" applyAlignment="0" applyProtection="0"/>
    <xf numFmtId="4" fontId="30" fillId="18" borderId="328" applyNumberFormat="0" applyProtection="0">
      <alignment horizontal="left" vertical="center" indent="1"/>
    </xf>
    <xf numFmtId="4" fontId="30" fillId="18" borderId="328" applyNumberFormat="0" applyProtection="0">
      <alignment horizontal="right" vertical="center" wrapText="1"/>
    </xf>
    <xf numFmtId="4" fontId="23" fillId="0" borderId="328" applyNumberFormat="0" applyProtection="0">
      <alignment horizontal="left" vertical="center" indent="1"/>
    </xf>
    <xf numFmtId="0" fontId="68" fillId="90" borderId="324" applyNumberFormat="0" applyFont="0" applyAlignment="0" applyProtection="0"/>
    <xf numFmtId="0" fontId="20" fillId="84" borderId="328" applyNumberFormat="0">
      <protection locked="0"/>
    </xf>
    <xf numFmtId="0" fontId="182" fillId="34" borderId="325" applyNumberFormat="0" applyAlignment="0" applyProtection="0"/>
    <xf numFmtId="0" fontId="182" fillId="92" borderId="325" applyNumberFormat="0" applyAlignment="0" applyProtection="0"/>
    <xf numFmtId="0" fontId="182" fillId="92" borderId="325" applyNumberFormat="0" applyAlignment="0" applyProtection="0"/>
    <xf numFmtId="0" fontId="182" fillId="34" borderId="325" applyNumberFormat="0" applyAlignment="0" applyProtection="0"/>
    <xf numFmtId="0" fontId="182" fillId="92" borderId="325" applyNumberFormat="0" applyAlignment="0" applyProtection="0"/>
    <xf numFmtId="0" fontId="182" fillId="92" borderId="325" applyNumberFormat="0" applyAlignment="0" applyProtection="0"/>
    <xf numFmtId="0" fontId="182" fillId="92" borderId="325" applyNumberFormat="0" applyAlignment="0" applyProtection="0"/>
    <xf numFmtId="0" fontId="182" fillId="92" borderId="325" applyNumberFormat="0" applyAlignment="0" applyProtection="0"/>
    <xf numFmtId="0" fontId="182" fillId="92" borderId="325" applyNumberFormat="0" applyAlignment="0" applyProtection="0"/>
    <xf numFmtId="0" fontId="186" fillId="0" borderId="286" applyNumberFormat="0" applyFill="0" applyBorder="0" applyAlignment="0" applyProtection="0">
      <protection hidden="1"/>
    </xf>
    <xf numFmtId="4" fontId="16" fillId="0" borderId="325" applyNumberFormat="0" applyProtection="0">
      <alignment vertical="center"/>
    </xf>
    <xf numFmtId="4" fontId="16" fillId="0" borderId="325" applyNumberFormat="0" applyProtection="0">
      <alignment vertical="center"/>
    </xf>
    <xf numFmtId="4" fontId="16" fillId="0" borderId="325" applyNumberFormat="0" applyProtection="0">
      <alignment horizontal="left" vertical="center" indent="1"/>
    </xf>
    <xf numFmtId="4" fontId="16" fillId="19" borderId="325" applyNumberFormat="0" applyProtection="0">
      <alignment horizontal="left" vertical="center" indent="1"/>
    </xf>
    <xf numFmtId="4" fontId="25" fillId="22" borderId="314" applyNumberFormat="0" applyProtection="0">
      <alignment horizontal="left" vertical="center"/>
    </xf>
    <xf numFmtId="0" fontId="20" fillId="0" borderId="325" applyNumberFormat="0" applyProtection="0">
      <alignment horizontal="left" vertical="center" indent="1"/>
    </xf>
    <xf numFmtId="4" fontId="16" fillId="2" borderId="325" applyNumberFormat="0" applyProtection="0">
      <alignment horizontal="right" vertical="center"/>
    </xf>
    <xf numFmtId="4" fontId="16" fillId="107" borderId="325" applyNumberFormat="0" applyProtection="0">
      <alignment horizontal="right" vertical="center"/>
    </xf>
    <xf numFmtId="4" fontId="16" fillId="42" borderId="325" applyNumberFormat="0" applyProtection="0">
      <alignment horizontal="right" vertical="center"/>
    </xf>
    <xf numFmtId="4" fontId="16" fillId="108" borderId="325" applyNumberFormat="0" applyProtection="0">
      <alignment horizontal="right" vertical="center"/>
    </xf>
    <xf numFmtId="4" fontId="16" fillId="109" borderId="325" applyNumberFormat="0" applyProtection="0">
      <alignment horizontal="right" vertical="center"/>
    </xf>
    <xf numFmtId="4" fontId="16" fillId="110" borderId="325" applyNumberFormat="0" applyProtection="0">
      <alignment horizontal="right" vertical="center"/>
    </xf>
    <xf numFmtId="4" fontId="16" fillId="111" borderId="325" applyNumberFormat="0" applyProtection="0">
      <alignment horizontal="right" vertical="center"/>
    </xf>
    <xf numFmtId="4" fontId="16" fillId="112" borderId="325" applyNumberFormat="0" applyProtection="0">
      <alignment horizontal="right" vertical="center"/>
    </xf>
    <xf numFmtId="4" fontId="16" fillId="113" borderId="325" applyNumberFormat="0" applyProtection="0">
      <alignment horizontal="right" vertical="center"/>
    </xf>
    <xf numFmtId="0" fontId="20" fillId="114" borderId="325" applyNumberFormat="0" applyProtection="0">
      <alignment horizontal="left" vertical="center" indent="1"/>
    </xf>
    <xf numFmtId="0" fontId="24" fillId="115"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4" fillId="0" borderId="314" applyNumberFormat="0" applyProtection="0">
      <alignment horizontal="left" vertical="center" indent="2"/>
    </xf>
    <xf numFmtId="0" fontId="20" fillId="49" borderId="325"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4" fillId="115" borderId="314" applyNumberFormat="0" applyProtection="0">
      <alignment horizontal="left" vertical="center" indent="2"/>
    </xf>
    <xf numFmtId="0" fontId="24" fillId="115"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5" fillId="116" borderId="314" applyNumberFormat="0" applyProtection="0">
      <alignment horizontal="left" vertical="center" indent="2"/>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49" borderId="325" applyNumberFormat="0" applyProtection="0">
      <alignment horizontal="left" vertical="center"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0" fillId="49" borderId="325" applyNumberFormat="0" applyProtection="0">
      <alignment horizontal="left" vertical="center" indent="1"/>
    </xf>
    <xf numFmtId="0" fontId="20" fillId="35" borderId="313" applyNumberFormat="0" applyProtection="0">
      <alignment horizontal="left" vertical="top" indent="1"/>
    </xf>
    <xf numFmtId="0" fontId="20" fillId="35" borderId="313" applyNumberFormat="0" applyProtection="0">
      <alignment horizontal="left" vertical="top"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23" borderId="325"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117"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117" borderId="314" applyNumberFormat="0" applyProtection="0">
      <alignment horizontal="left" vertical="center" indent="2"/>
    </xf>
    <xf numFmtId="0" fontId="24" fillId="117" borderId="314" applyNumberFormat="0" applyProtection="0">
      <alignment horizontal="left" vertical="center" indent="2"/>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23" borderId="325" applyNumberFormat="0" applyProtection="0">
      <alignment horizontal="left" vertical="center"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23" borderId="325" applyNumberFormat="0" applyProtection="0">
      <alignment horizontal="left" vertical="center" indent="1"/>
    </xf>
    <xf numFmtId="0" fontId="20" fillId="38" borderId="313" applyNumberFormat="0" applyProtection="0">
      <alignment horizontal="left" vertical="top" indent="1"/>
    </xf>
    <xf numFmtId="0" fontId="20" fillId="38" borderId="313" applyNumberFormat="0" applyProtection="0">
      <alignment horizontal="left" vertical="top" indent="1"/>
    </xf>
    <xf numFmtId="0" fontId="20" fillId="103" borderId="325"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03" borderId="325" applyNumberFormat="0" applyProtection="0">
      <alignment horizontal="left" vertical="center"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03" borderId="325" applyNumberFormat="0" applyProtection="0">
      <alignment horizontal="left" vertical="center" indent="1"/>
    </xf>
    <xf numFmtId="0" fontId="20" fillId="39" borderId="313" applyNumberFormat="0" applyProtection="0">
      <alignment horizontal="left" vertical="top" indent="1"/>
    </xf>
    <xf numFmtId="0" fontId="20" fillId="39" borderId="313" applyNumberFormat="0" applyProtection="0">
      <alignment horizontal="left" vertical="top" indent="1"/>
    </xf>
    <xf numFmtId="0" fontId="20" fillId="114" borderId="325" applyNumberFormat="0" applyProtection="0">
      <alignment horizontal="left" vertical="center" indent="1"/>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4" fillId="0" borderId="314" applyNumberFormat="0" applyProtection="0">
      <alignment horizontal="left" vertical="center" indent="2"/>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114" borderId="325" applyNumberFormat="0" applyProtection="0">
      <alignment horizontal="left" vertical="center"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114" borderId="325" applyNumberFormat="0" applyProtection="0">
      <alignment horizontal="left" vertical="center" indent="1"/>
    </xf>
    <xf numFmtId="0" fontId="20" fillId="3" borderId="313" applyNumberFormat="0" applyProtection="0">
      <alignment horizontal="left" vertical="top" indent="1"/>
    </xf>
    <xf numFmtId="0" fontId="20" fillId="3" borderId="313" applyNumberFormat="0" applyProtection="0">
      <alignment horizontal="left" vertical="top" indent="1"/>
    </xf>
    <xf numFmtId="0" fontId="20" fillId="84" borderId="314" applyNumberFormat="0">
      <protection locked="0"/>
    </xf>
    <xf numFmtId="0" fontId="20" fillId="84" borderId="314" applyNumberFormat="0">
      <protection locked="0"/>
    </xf>
    <xf numFmtId="0" fontId="20" fillId="84" borderId="314" applyNumberFormat="0">
      <protection locked="0"/>
    </xf>
    <xf numFmtId="0" fontId="20" fillId="84" borderId="314" applyNumberFormat="0">
      <protection locked="0"/>
    </xf>
    <xf numFmtId="4" fontId="16" fillId="40" borderId="325" applyNumberFormat="0" applyProtection="0">
      <alignment vertical="center"/>
    </xf>
    <xf numFmtId="4" fontId="39" fillId="0" borderId="314" applyNumberFormat="0" applyProtection="0">
      <alignment horizontal="left" vertical="center" indent="1"/>
    </xf>
    <xf numFmtId="4" fontId="16" fillId="40" borderId="325" applyNumberFormat="0" applyProtection="0">
      <alignment horizontal="left" vertical="center" indent="1"/>
    </xf>
    <xf numFmtId="4" fontId="39" fillId="0" borderId="314" applyNumberFormat="0" applyProtection="0">
      <alignment horizontal="left" vertical="center" indent="1"/>
    </xf>
    <xf numFmtId="4" fontId="16" fillId="40" borderId="325" applyNumberFormat="0" applyProtection="0">
      <alignment horizontal="left" vertical="center" indent="1"/>
    </xf>
    <xf numFmtId="4" fontId="16" fillId="40" borderId="325" applyNumberFormat="0" applyProtection="0">
      <alignment horizontal="left" vertical="center" indent="1"/>
    </xf>
    <xf numFmtId="4" fontId="23" fillId="0" borderId="314" applyNumberFormat="0" applyProtection="0">
      <alignment horizontal="right" vertical="center" wrapText="1"/>
    </xf>
    <xf numFmtId="0" fontId="25" fillId="44" borderId="328" applyNumberFormat="0" applyProtection="0">
      <alignment horizontal="center" vertical="top" wrapText="1"/>
    </xf>
    <xf numFmtId="4" fontId="23" fillId="0" borderId="314" applyNumberFormat="0" applyProtection="0">
      <alignment horizontal="right" vertical="center" wrapText="1"/>
    </xf>
    <xf numFmtId="4" fontId="24" fillId="0" borderId="314" applyNumberFormat="0" applyProtection="0">
      <alignment horizontal="right" vertical="center" wrapText="1"/>
    </xf>
    <xf numFmtId="4" fontId="16" fillId="0" borderId="325" applyNumberFormat="0" applyProtection="0">
      <alignment horizontal="right" vertical="center"/>
    </xf>
    <xf numFmtId="4" fontId="16" fillId="0" borderId="325" applyNumberFormat="0" applyProtection="0">
      <alignment horizontal="right" vertical="center"/>
    </xf>
    <xf numFmtId="0" fontId="25" fillId="43" borderId="328" applyNumberFormat="0" applyProtection="0">
      <alignment horizontal="center" vertical="center" wrapTex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4" fontId="23" fillId="0" borderId="314" applyNumberFormat="0" applyProtection="0">
      <alignment horizontal="left" vertical="center" indent="1"/>
    </xf>
    <xf numFmtId="0" fontId="20" fillId="0" borderId="325" applyNumberFormat="0" applyProtection="0">
      <alignment horizontal="left" vertical="center" indent="1"/>
    </xf>
    <xf numFmtId="0" fontId="20" fillId="0" borderId="325" applyNumberFormat="0" applyProtection="0">
      <alignment horizontal="left" vertical="center" indent="1"/>
    </xf>
    <xf numFmtId="4" fontId="23" fillId="0" borderId="328" applyNumberFormat="0" applyProtection="0">
      <alignment horizontal="right" vertical="center" wrapText="1"/>
    </xf>
    <xf numFmtId="0" fontId="25" fillId="43" borderId="314" applyNumberFormat="0" applyProtection="0">
      <alignment horizontal="center" vertical="center" wrapText="1"/>
    </xf>
    <xf numFmtId="0" fontId="20" fillId="0" borderId="325" applyNumberFormat="0" applyProtection="0">
      <alignment horizontal="left" vertical="center" indent="1"/>
    </xf>
    <xf numFmtId="0" fontId="20" fillId="0" borderId="325"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4" fontId="45" fillId="118" borderId="325" applyNumberFormat="0" applyProtection="0">
      <alignment horizontal="right" vertical="center"/>
    </xf>
    <xf numFmtId="0" fontId="24" fillId="0" borderId="328" applyNumberFormat="0" applyProtection="0">
      <alignment horizontal="left" vertical="center" indent="2"/>
    </xf>
    <xf numFmtId="4" fontId="16" fillId="34" borderId="328" applyNumberFormat="0" applyProtection="0">
      <alignment horizontal="left" vertical="center" indent="1"/>
    </xf>
    <xf numFmtId="4" fontId="17" fillId="33" borderId="328" applyNumberFormat="0" applyProtection="0">
      <alignment horizontal="left" vertical="center" indent="1"/>
    </xf>
    <xf numFmtId="206" fontId="194" fillId="0" borderId="322">
      <alignment horizontal="center"/>
    </xf>
    <xf numFmtId="206" fontId="194" fillId="0" borderId="322">
      <alignment horizontal="center"/>
    </xf>
    <xf numFmtId="206" fontId="194" fillId="0" borderId="322">
      <alignment horizontal="center"/>
    </xf>
    <xf numFmtId="206" fontId="194" fillId="0" borderId="322">
      <alignment horizontal="center"/>
    </xf>
    <xf numFmtId="206" fontId="194" fillId="0" borderId="322">
      <alignment horizontal="center"/>
    </xf>
    <xf numFmtId="206" fontId="194" fillId="0" borderId="322">
      <alignment horizontal="center"/>
    </xf>
    <xf numFmtId="4" fontId="25" fillId="22" borderId="328" applyNumberFormat="0" applyProtection="0">
      <alignment horizontal="left" vertical="center"/>
    </xf>
    <xf numFmtId="4" fontId="30" fillId="18" borderId="328" applyNumberFormat="0" applyProtection="0">
      <alignment horizontal="left" vertical="center" indent="1"/>
    </xf>
    <xf numFmtId="4" fontId="30" fillId="18" borderId="328" applyNumberFormat="0" applyProtection="0">
      <alignment horizontal="right" vertical="center" wrapText="1"/>
    </xf>
    <xf numFmtId="0" fontId="73" fillId="0" borderId="326" applyNumberFormat="0" applyFill="0" applyAlignment="0" applyProtection="0"/>
    <xf numFmtId="0" fontId="73" fillId="0" borderId="326" applyNumberFormat="0" applyFill="0" applyAlignment="0" applyProtection="0"/>
    <xf numFmtId="0" fontId="73" fillId="0" borderId="326" applyNumberFormat="0" applyFill="0" applyAlignment="0" applyProtection="0"/>
    <xf numFmtId="204" fontId="20" fillId="0" borderId="327">
      <protection locked="0"/>
    </xf>
    <xf numFmtId="204" fontId="20" fillId="0" borderId="327">
      <protection locked="0"/>
    </xf>
    <xf numFmtId="0" fontId="73" fillId="0" borderId="326" applyNumberFormat="0" applyFill="0" applyAlignment="0" applyProtection="0"/>
    <xf numFmtId="0" fontId="20" fillId="90" borderId="333" applyNumberFormat="0" applyFont="0" applyAlignment="0" applyProtection="0"/>
    <xf numFmtId="0" fontId="20" fillId="90" borderId="332" applyNumberFormat="0" applyFont="0" applyAlignment="0" applyProtection="0"/>
    <xf numFmtId="0" fontId="20" fillId="90" borderId="332" applyNumberFormat="0" applyFont="0" applyAlignment="0" applyProtection="0"/>
    <xf numFmtId="0" fontId="20" fillId="90" borderId="332" applyNumberFormat="0" applyFont="0" applyAlignment="0" applyProtection="0"/>
    <xf numFmtId="0" fontId="20" fillId="90" borderId="332" applyNumberFormat="0" applyFont="0" applyAlignment="0" applyProtection="0"/>
    <xf numFmtId="0" fontId="20" fillId="90" borderId="332" applyNumberFormat="0" applyFont="0" applyAlignment="0" applyProtection="0"/>
    <xf numFmtId="0" fontId="68" fillId="90" borderId="333" applyNumberFormat="0" applyFont="0" applyAlignment="0" applyProtection="0"/>
    <xf numFmtId="0" fontId="182" fillId="34" borderId="334" applyNumberFormat="0" applyAlignment="0" applyProtection="0"/>
    <xf numFmtId="0" fontId="182" fillId="92" borderId="334" applyNumberFormat="0" applyAlignment="0" applyProtection="0"/>
    <xf numFmtId="0" fontId="182" fillId="92" borderId="334" applyNumberFormat="0" applyAlignment="0" applyProtection="0"/>
    <xf numFmtId="0" fontId="182" fillId="34" borderId="334" applyNumberFormat="0" applyAlignment="0" applyProtection="0"/>
    <xf numFmtId="0" fontId="182" fillId="92" borderId="334" applyNumberFormat="0" applyAlignment="0" applyProtection="0"/>
    <xf numFmtId="0" fontId="182" fillId="92" borderId="334" applyNumberFormat="0" applyAlignment="0" applyProtection="0"/>
    <xf numFmtId="0" fontId="182" fillId="92" borderId="334" applyNumberFormat="0" applyAlignment="0" applyProtection="0"/>
    <xf numFmtId="0" fontId="182" fillId="92" borderId="334" applyNumberFormat="0" applyAlignment="0" applyProtection="0"/>
    <xf numFmtId="0" fontId="182" fillId="92" borderId="334" applyNumberFormat="0" applyAlignment="0" applyProtection="0"/>
    <xf numFmtId="4" fontId="55" fillId="105" borderId="328" applyNumberFormat="0" applyProtection="0">
      <alignment horizontal="right" vertical="center" wrapText="1"/>
    </xf>
    <xf numFmtId="4" fontId="55" fillId="105" borderId="328" applyNumberFormat="0" applyProtection="0">
      <alignment horizontal="right" vertical="center" wrapText="1"/>
    </xf>
    <xf numFmtId="4" fontId="16" fillId="0" borderId="334" applyNumberFormat="0" applyProtection="0">
      <alignment vertical="center"/>
    </xf>
    <xf numFmtId="4" fontId="16" fillId="0" borderId="334" applyNumberFormat="0" applyProtection="0">
      <alignment vertical="center"/>
    </xf>
    <xf numFmtId="4" fontId="16" fillId="0" borderId="334" applyNumberFormat="0" applyProtection="0">
      <alignment horizontal="left" vertical="center" indent="1"/>
    </xf>
    <xf numFmtId="4" fontId="16" fillId="19" borderId="334" applyNumberFormat="0" applyProtection="0">
      <alignment horizontal="left" vertical="center" indent="1"/>
    </xf>
    <xf numFmtId="4" fontId="25" fillId="22" borderId="328" applyNumberFormat="0" applyProtection="0">
      <alignment horizontal="left" vertical="center"/>
    </xf>
    <xf numFmtId="0" fontId="20" fillId="0" borderId="334" applyNumberFormat="0" applyProtection="0">
      <alignment horizontal="left" vertical="center" indent="1"/>
    </xf>
    <xf numFmtId="4" fontId="16" fillId="2" borderId="334" applyNumberFormat="0" applyProtection="0">
      <alignment horizontal="right" vertical="center"/>
    </xf>
    <xf numFmtId="4" fontId="16" fillId="107" borderId="334" applyNumberFormat="0" applyProtection="0">
      <alignment horizontal="right" vertical="center"/>
    </xf>
    <xf numFmtId="4" fontId="16" fillId="42" borderId="334" applyNumberFormat="0" applyProtection="0">
      <alignment horizontal="right" vertical="center"/>
    </xf>
    <xf numFmtId="4" fontId="16" fillId="108" borderId="334" applyNumberFormat="0" applyProtection="0">
      <alignment horizontal="right" vertical="center"/>
    </xf>
    <xf numFmtId="4" fontId="16" fillId="109" borderId="334" applyNumberFormat="0" applyProtection="0">
      <alignment horizontal="right" vertical="center"/>
    </xf>
    <xf numFmtId="4" fontId="16" fillId="110" borderId="334" applyNumberFormat="0" applyProtection="0">
      <alignment horizontal="right" vertical="center"/>
    </xf>
    <xf numFmtId="4" fontId="16" fillId="111" borderId="334" applyNumberFormat="0" applyProtection="0">
      <alignment horizontal="right" vertical="center"/>
    </xf>
    <xf numFmtId="4" fontId="16" fillId="112" borderId="334" applyNumberFormat="0" applyProtection="0">
      <alignment horizontal="right" vertical="center"/>
    </xf>
    <xf numFmtId="4" fontId="16" fillId="113" borderId="334" applyNumberFormat="0" applyProtection="0">
      <alignment horizontal="right" vertical="center"/>
    </xf>
    <xf numFmtId="0" fontId="20" fillId="114" borderId="334" applyNumberFormat="0" applyProtection="0">
      <alignment horizontal="left" vertical="center" indent="1"/>
    </xf>
    <xf numFmtId="0" fontId="24" fillId="115" borderId="328" applyNumberFormat="0" applyProtection="0">
      <alignment horizontal="left" vertical="center" indent="2"/>
    </xf>
    <xf numFmtId="0" fontId="24" fillId="115" borderId="328" applyNumberFormat="0" applyProtection="0">
      <alignment horizontal="left" vertical="center" indent="2"/>
    </xf>
    <xf numFmtId="0" fontId="25" fillId="116" borderId="328" applyNumberFormat="0" applyProtection="0">
      <alignment horizontal="left" vertical="center" indent="2"/>
    </xf>
    <xf numFmtId="0" fontId="25" fillId="116" borderId="328" applyNumberFormat="0" applyProtection="0">
      <alignment horizontal="left" vertical="center" indent="2"/>
    </xf>
    <xf numFmtId="0" fontId="24" fillId="115" borderId="328" applyNumberFormat="0" applyProtection="0">
      <alignment horizontal="left" vertical="center" indent="2"/>
    </xf>
    <xf numFmtId="0" fontId="25" fillId="116" borderId="328" applyNumberFormat="0" applyProtection="0">
      <alignment horizontal="left" vertical="center" indent="2"/>
    </xf>
    <xf numFmtId="0" fontId="24" fillId="0" borderId="328" applyNumberFormat="0" applyProtection="0">
      <alignment horizontal="left" vertical="center" indent="2"/>
    </xf>
    <xf numFmtId="0" fontId="20" fillId="49" borderId="334"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115" borderId="328" applyNumberFormat="0" applyProtection="0">
      <alignment horizontal="left" vertical="center" indent="2"/>
    </xf>
    <xf numFmtId="0" fontId="25" fillId="116" borderId="328" applyNumberFormat="0" applyProtection="0">
      <alignment horizontal="left" vertical="center" indent="2"/>
    </xf>
    <xf numFmtId="0" fontId="24" fillId="115" borderId="328" applyNumberFormat="0" applyProtection="0">
      <alignment horizontal="left" vertical="center" indent="2"/>
    </xf>
    <xf numFmtId="0" fontId="24" fillId="115" borderId="328" applyNumberFormat="0" applyProtection="0">
      <alignment horizontal="left" vertical="center" indent="2"/>
    </xf>
    <xf numFmtId="0" fontId="25" fillId="116" borderId="328" applyNumberFormat="0" applyProtection="0">
      <alignment horizontal="left" vertical="center" indent="2"/>
    </xf>
    <xf numFmtId="0" fontId="25" fillId="116" borderId="328" applyNumberFormat="0" applyProtection="0">
      <alignment horizontal="left" vertical="center" indent="2"/>
    </xf>
    <xf numFmtId="0" fontId="25" fillId="116" borderId="328" applyNumberFormat="0" applyProtection="0">
      <alignment horizontal="left" vertical="center" indent="2"/>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49" borderId="334" applyNumberFormat="0" applyProtection="0">
      <alignment horizontal="left" vertical="center"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0" fillId="49" borderId="334" applyNumberFormat="0" applyProtection="0">
      <alignment horizontal="left" vertical="center" indent="1"/>
    </xf>
    <xf numFmtId="0" fontId="20" fillId="35" borderId="329" applyNumberFormat="0" applyProtection="0">
      <alignment horizontal="left" vertical="top" indent="1"/>
    </xf>
    <xf numFmtId="0" fontId="20" fillId="35" borderId="329" applyNumberFormat="0" applyProtection="0">
      <alignment horizontal="left" vertical="top"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117"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0" fillId="23" borderId="334"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117" borderId="328" applyNumberFormat="0" applyProtection="0">
      <alignment horizontal="left" vertical="center" indent="2"/>
    </xf>
    <xf numFmtId="0" fontId="24" fillId="117"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117" borderId="328" applyNumberFormat="0" applyProtection="0">
      <alignment horizontal="left" vertical="center" indent="2"/>
    </xf>
    <xf numFmtId="0" fontId="24" fillId="117" borderId="328" applyNumberFormat="0" applyProtection="0">
      <alignment horizontal="left" vertical="center" indent="2"/>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23" borderId="334" applyNumberFormat="0" applyProtection="0">
      <alignment horizontal="left" vertical="center"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23" borderId="334" applyNumberFormat="0" applyProtection="0">
      <alignment horizontal="left" vertical="center" indent="1"/>
    </xf>
    <xf numFmtId="0" fontId="20" fillId="38" borderId="329" applyNumberFormat="0" applyProtection="0">
      <alignment horizontal="left" vertical="top" indent="1"/>
    </xf>
    <xf numFmtId="0" fontId="20" fillId="38" borderId="329" applyNumberFormat="0" applyProtection="0">
      <alignment horizontal="left" vertical="top" indent="1"/>
    </xf>
    <xf numFmtId="0" fontId="20" fillId="103" borderId="334"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103" borderId="334" applyNumberFormat="0" applyProtection="0">
      <alignment horizontal="left" vertical="center"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103" borderId="334" applyNumberFormat="0" applyProtection="0">
      <alignment horizontal="left" vertical="center" indent="1"/>
    </xf>
    <xf numFmtId="0" fontId="20" fillId="39" borderId="329" applyNumberFormat="0" applyProtection="0">
      <alignment horizontal="left" vertical="top" indent="1"/>
    </xf>
    <xf numFmtId="0" fontId="20" fillId="39" borderId="329" applyNumberFormat="0" applyProtection="0">
      <alignment horizontal="left" vertical="top" indent="1"/>
    </xf>
    <xf numFmtId="0" fontId="20" fillId="114" borderId="334" applyNumberFormat="0" applyProtection="0">
      <alignment horizontal="left" vertical="center" indent="1"/>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4" fillId="0" borderId="328" applyNumberFormat="0" applyProtection="0">
      <alignment horizontal="left" vertical="center" indent="2"/>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114" borderId="334" applyNumberFormat="0" applyProtection="0">
      <alignment horizontal="left" vertical="center"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114" borderId="334" applyNumberFormat="0" applyProtection="0">
      <alignment horizontal="left" vertical="center" indent="1"/>
    </xf>
    <xf numFmtId="0" fontId="20" fillId="3" borderId="329" applyNumberFormat="0" applyProtection="0">
      <alignment horizontal="left" vertical="top" indent="1"/>
    </xf>
    <xf numFmtId="0" fontId="20" fillId="3" borderId="329" applyNumberFormat="0" applyProtection="0">
      <alignment horizontal="left" vertical="top" indent="1"/>
    </xf>
    <xf numFmtId="0" fontId="20" fillId="84" borderId="328" applyNumberFormat="0">
      <protection locked="0"/>
    </xf>
    <xf numFmtId="0" fontId="20" fillId="84" borderId="328" applyNumberFormat="0">
      <protection locked="0"/>
    </xf>
    <xf numFmtId="0" fontId="20" fillId="84" borderId="328" applyNumberFormat="0">
      <protection locked="0"/>
    </xf>
    <xf numFmtId="0" fontId="20" fillId="84" borderId="328" applyNumberFormat="0">
      <protection locked="0"/>
    </xf>
    <xf numFmtId="4" fontId="16" fillId="40" borderId="334" applyNumberFormat="0" applyProtection="0">
      <alignment vertical="center"/>
    </xf>
    <xf numFmtId="4" fontId="39" fillId="0" borderId="328" applyNumberFormat="0" applyProtection="0">
      <alignment horizontal="left" vertical="center" indent="1"/>
    </xf>
    <xf numFmtId="4" fontId="16" fillId="40" borderId="334" applyNumberFormat="0" applyProtection="0">
      <alignment horizontal="left" vertical="center" indent="1"/>
    </xf>
    <xf numFmtId="4" fontId="39" fillId="0" borderId="328" applyNumberFormat="0" applyProtection="0">
      <alignment horizontal="left" vertical="center" indent="1"/>
    </xf>
    <xf numFmtId="4" fontId="16" fillId="40" borderId="334" applyNumberFormat="0" applyProtection="0">
      <alignment horizontal="left" vertical="center" indent="1"/>
    </xf>
    <xf numFmtId="4" fontId="16" fillId="40" borderId="334" applyNumberFormat="0" applyProtection="0">
      <alignment horizontal="left" vertical="center" indent="1"/>
    </xf>
    <xf numFmtId="4" fontId="23" fillId="0" borderId="328" applyNumberFormat="0" applyProtection="0">
      <alignment horizontal="right" vertical="center" wrapText="1"/>
    </xf>
    <xf numFmtId="4" fontId="23" fillId="0" borderId="328" applyNumberFormat="0" applyProtection="0">
      <alignment horizontal="right" vertical="center" wrapText="1"/>
    </xf>
    <xf numFmtId="4" fontId="24" fillId="0" borderId="328" applyNumberFormat="0" applyProtection="0">
      <alignment horizontal="right" vertical="center" wrapText="1"/>
    </xf>
    <xf numFmtId="4" fontId="16" fillId="0" borderId="334" applyNumberFormat="0" applyProtection="0">
      <alignment horizontal="right" vertical="center"/>
    </xf>
    <xf numFmtId="4" fontId="16" fillId="0" borderId="334" applyNumberFormat="0" applyProtection="0">
      <alignment horizontal="right" vertical="center"/>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23" fillId="0" borderId="328" applyNumberFormat="0" applyProtection="0">
      <alignment horizontal="left" vertical="center" indent="1"/>
    </xf>
    <xf numFmtId="4" fontId="23" fillId="0" borderId="328" applyNumberFormat="0" applyProtection="0">
      <alignment horizontal="left" vertical="center" indent="1"/>
    </xf>
    <xf numFmtId="0" fontId="20" fillId="0" borderId="334" applyNumberFormat="0" applyProtection="0">
      <alignment horizontal="left" vertical="center" indent="1"/>
    </xf>
    <xf numFmtId="0" fontId="20" fillId="0" borderId="334" applyNumberFormat="0" applyProtection="0">
      <alignment horizontal="left" vertical="center" indent="1"/>
    </xf>
    <xf numFmtId="0" fontId="25" fillId="43" borderId="328" applyNumberFormat="0" applyProtection="0">
      <alignment horizontal="center" vertical="center" wrapText="1"/>
    </xf>
    <xf numFmtId="0" fontId="20" fillId="0" borderId="334" applyNumberFormat="0" applyProtection="0">
      <alignment horizontal="left" vertical="center" indent="1"/>
    </xf>
    <xf numFmtId="0" fontId="20" fillId="0" borderId="334" applyNumberFormat="0" applyProtection="0">
      <alignment horizontal="left" vertical="center" indent="1"/>
    </xf>
    <xf numFmtId="4" fontId="45" fillId="118" borderId="334" applyNumberFormat="0" applyProtection="0">
      <alignment horizontal="right" vertical="center"/>
    </xf>
    <xf numFmtId="206" fontId="194" fillId="0" borderId="330">
      <alignment horizontal="center"/>
    </xf>
    <xf numFmtId="206" fontId="194" fillId="0" borderId="330">
      <alignment horizontal="center"/>
    </xf>
    <xf numFmtId="206" fontId="194" fillId="0" borderId="330">
      <alignment horizontal="center"/>
    </xf>
    <xf numFmtId="206" fontId="194" fillId="0" borderId="330">
      <alignment horizontal="center"/>
    </xf>
    <xf numFmtId="206" fontId="194" fillId="0" borderId="330">
      <alignment horizontal="center"/>
    </xf>
    <xf numFmtId="206" fontId="194" fillId="0" borderId="330">
      <alignment horizontal="center"/>
    </xf>
    <xf numFmtId="0" fontId="73" fillId="0" borderId="335" applyNumberFormat="0" applyFill="0" applyAlignment="0" applyProtection="0"/>
    <xf numFmtId="0" fontId="73" fillId="0" borderId="335" applyNumberFormat="0" applyFill="0" applyAlignment="0" applyProtection="0"/>
    <xf numFmtId="0" fontId="73" fillId="0" borderId="335" applyNumberFormat="0" applyFill="0" applyAlignment="0" applyProtection="0"/>
    <xf numFmtId="204" fontId="20" fillId="0" borderId="336">
      <protection locked="0"/>
    </xf>
    <xf numFmtId="204" fontId="20" fillId="0" borderId="336">
      <protection locked="0"/>
    </xf>
    <xf numFmtId="0" fontId="73" fillId="0" borderId="335"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9" applyNumberFormat="0" applyFont="0" applyAlignment="0" applyProtection="0"/>
    <xf numFmtId="9" fontId="2" fillId="0" borderId="0" applyFont="0" applyFill="0" applyBorder="0" applyAlignment="0" applyProtection="0"/>
    <xf numFmtId="0" fontId="99" fillId="0" borderId="0"/>
    <xf numFmtId="43" fontId="99"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47" applyNumberFormat="0" applyProtection="0">
      <alignment vertical="center"/>
    </xf>
    <xf numFmtId="4" fontId="31" fillId="19" borderId="347" applyNumberFormat="0" applyProtection="0">
      <alignment vertical="center"/>
    </xf>
    <xf numFmtId="4" fontId="31" fillId="19" borderId="347" applyNumberFormat="0" applyProtection="0">
      <alignment vertical="center"/>
    </xf>
    <xf numFmtId="0" fontId="17" fillId="19" borderId="347" applyNumberFormat="0" applyProtection="0">
      <alignment horizontal="left" vertical="top" indent="1"/>
    </xf>
    <xf numFmtId="0" fontId="17" fillId="19" borderId="347" applyNumberFormat="0" applyProtection="0">
      <alignment horizontal="left" vertical="top" indent="1"/>
    </xf>
    <xf numFmtId="0" fontId="17" fillId="19" borderId="347" applyNumberFormat="0" applyProtection="0">
      <alignment horizontal="left" vertical="top" indent="1"/>
    </xf>
    <xf numFmtId="4" fontId="16" fillId="24" borderId="347" applyNumberFormat="0" applyProtection="0">
      <alignment horizontal="right" vertical="center"/>
    </xf>
    <xf numFmtId="4" fontId="16" fillId="24" borderId="347" applyNumberFormat="0" applyProtection="0">
      <alignment horizontal="right" vertical="center"/>
    </xf>
    <xf numFmtId="4" fontId="16" fillId="24" borderId="347" applyNumberFormat="0" applyProtection="0">
      <alignment horizontal="right" vertical="center"/>
    </xf>
    <xf numFmtId="4" fontId="16" fillId="25" borderId="347" applyNumberFormat="0" applyProtection="0">
      <alignment horizontal="right" vertical="center"/>
    </xf>
    <xf numFmtId="4" fontId="16" fillId="25" borderId="347" applyNumberFormat="0" applyProtection="0">
      <alignment horizontal="right" vertical="center"/>
    </xf>
    <xf numFmtId="4" fontId="16" fillId="25" borderId="347" applyNumberFormat="0" applyProtection="0">
      <alignment horizontal="right" vertical="center"/>
    </xf>
    <xf numFmtId="4" fontId="16" fillId="26" borderId="347" applyNumberFormat="0" applyProtection="0">
      <alignment horizontal="right" vertical="center"/>
    </xf>
    <xf numFmtId="4" fontId="16" fillId="26" borderId="347" applyNumberFormat="0" applyProtection="0">
      <alignment horizontal="right" vertical="center"/>
    </xf>
    <xf numFmtId="4" fontId="16" fillId="26" borderId="347" applyNumberFormat="0" applyProtection="0">
      <alignment horizontal="right" vertical="center"/>
    </xf>
    <xf numFmtId="4" fontId="16" fillId="27" borderId="347" applyNumberFormat="0" applyProtection="0">
      <alignment horizontal="right" vertical="center"/>
    </xf>
    <xf numFmtId="4" fontId="16" fillId="27" borderId="347" applyNumberFormat="0" applyProtection="0">
      <alignment horizontal="right" vertical="center"/>
    </xf>
    <xf numFmtId="4" fontId="16" fillId="27" borderId="347" applyNumberFormat="0" applyProtection="0">
      <alignment horizontal="right" vertical="center"/>
    </xf>
    <xf numFmtId="4" fontId="16" fillId="28" borderId="347" applyNumberFormat="0" applyProtection="0">
      <alignment horizontal="right" vertical="center"/>
    </xf>
    <xf numFmtId="4" fontId="16" fillId="28" borderId="347" applyNumberFormat="0" applyProtection="0">
      <alignment horizontal="right" vertical="center"/>
    </xf>
    <xf numFmtId="4" fontId="16" fillId="28" borderId="347" applyNumberFormat="0" applyProtection="0">
      <alignment horizontal="right" vertical="center"/>
    </xf>
    <xf numFmtId="4" fontId="16" fillId="29" borderId="347" applyNumberFormat="0" applyProtection="0">
      <alignment horizontal="right" vertical="center"/>
    </xf>
    <xf numFmtId="4" fontId="16" fillId="29" borderId="347" applyNumberFormat="0" applyProtection="0">
      <alignment horizontal="right" vertical="center"/>
    </xf>
    <xf numFmtId="4" fontId="16" fillId="29" borderId="347" applyNumberFormat="0" applyProtection="0">
      <alignment horizontal="right" vertical="center"/>
    </xf>
    <xf numFmtId="4" fontId="16" fillId="30" borderId="347" applyNumberFormat="0" applyProtection="0">
      <alignment horizontal="right" vertical="center"/>
    </xf>
    <xf numFmtId="4" fontId="16" fillId="30" borderId="347" applyNumberFormat="0" applyProtection="0">
      <alignment horizontal="right" vertical="center"/>
    </xf>
    <xf numFmtId="4" fontId="16" fillId="30" borderId="347" applyNumberFormat="0" applyProtection="0">
      <alignment horizontal="right" vertical="center"/>
    </xf>
    <xf numFmtId="4" fontId="16" fillId="31" borderId="347" applyNumberFormat="0" applyProtection="0">
      <alignment horizontal="right" vertical="center"/>
    </xf>
    <xf numFmtId="4" fontId="16" fillId="31" borderId="347" applyNumberFormat="0" applyProtection="0">
      <alignment horizontal="right" vertical="center"/>
    </xf>
    <xf numFmtId="4" fontId="16" fillId="31" borderId="347" applyNumberFormat="0" applyProtection="0">
      <alignment horizontal="right" vertical="center"/>
    </xf>
    <xf numFmtId="4" fontId="16" fillId="32" borderId="347" applyNumberFormat="0" applyProtection="0">
      <alignment horizontal="right" vertical="center"/>
    </xf>
    <xf numFmtId="4" fontId="16" fillId="32" borderId="347" applyNumberFormat="0" applyProtection="0">
      <alignment horizontal="right" vertical="center"/>
    </xf>
    <xf numFmtId="4" fontId="16" fillId="32" borderId="347" applyNumberFormat="0" applyProtection="0">
      <alignment horizontal="right" vertical="center"/>
    </xf>
    <xf numFmtId="4" fontId="16" fillId="36" borderId="347" applyNumberFormat="0" applyProtection="0">
      <alignment horizontal="right" vertical="center"/>
    </xf>
    <xf numFmtId="4" fontId="16" fillId="36" borderId="347" applyNumberFormat="0" applyProtection="0">
      <alignment horizontal="right" vertical="center"/>
    </xf>
    <xf numFmtId="4" fontId="16" fillId="36" borderId="347" applyNumberFormat="0" applyProtection="0">
      <alignment horizontal="right" vertical="center"/>
    </xf>
    <xf numFmtId="0" fontId="20" fillId="35" borderId="347" applyNumberFormat="0" applyProtection="0">
      <alignment horizontal="left" vertical="top" indent="1"/>
    </xf>
    <xf numFmtId="0" fontId="20" fillId="35" borderId="347" applyNumberFormat="0" applyProtection="0">
      <alignment horizontal="left" vertical="top" indent="1"/>
    </xf>
    <xf numFmtId="0" fontId="20" fillId="35" borderId="347" applyNumberFormat="0" applyProtection="0">
      <alignment horizontal="left" vertical="top" indent="1"/>
    </xf>
    <xf numFmtId="0" fontId="20" fillId="38" borderId="347" applyNumberFormat="0" applyProtection="0">
      <alignment horizontal="left" vertical="top" indent="1"/>
    </xf>
    <xf numFmtId="0" fontId="20" fillId="38" borderId="347" applyNumberFormat="0" applyProtection="0">
      <alignment horizontal="left" vertical="top" indent="1"/>
    </xf>
    <xf numFmtId="0" fontId="20" fillId="38" borderId="347" applyNumberFormat="0" applyProtection="0">
      <alignment horizontal="left" vertical="top" indent="1"/>
    </xf>
    <xf numFmtId="0" fontId="20" fillId="39" borderId="347" applyNumberFormat="0" applyProtection="0">
      <alignment horizontal="left" vertical="top" indent="1"/>
    </xf>
    <xf numFmtId="0" fontId="20" fillId="39" borderId="347" applyNumberFormat="0" applyProtection="0">
      <alignment horizontal="left" vertical="top" indent="1"/>
    </xf>
    <xf numFmtId="0" fontId="20" fillId="39" borderId="347" applyNumberFormat="0" applyProtection="0">
      <alignment horizontal="left" vertical="top" indent="1"/>
    </xf>
    <xf numFmtId="0" fontId="20" fillId="3" borderId="347" applyNumberFormat="0" applyProtection="0">
      <alignment horizontal="left" vertical="top" indent="1"/>
    </xf>
    <xf numFmtId="0" fontId="20" fillId="3" borderId="347" applyNumberFormat="0" applyProtection="0">
      <alignment horizontal="left" vertical="top" indent="1"/>
    </xf>
    <xf numFmtId="0" fontId="20" fillId="3" borderId="347" applyNumberFormat="0" applyProtection="0">
      <alignment horizontal="left" vertical="top" indent="1"/>
    </xf>
    <xf numFmtId="4" fontId="16" fillId="40" borderId="347" applyNumberFormat="0" applyProtection="0">
      <alignment vertical="center"/>
    </xf>
    <xf numFmtId="4" fontId="16" fillId="40" borderId="347" applyNumberFormat="0" applyProtection="0">
      <alignment vertical="center"/>
    </xf>
    <xf numFmtId="4" fontId="16" fillId="40" borderId="347" applyNumberFormat="0" applyProtection="0">
      <alignment vertical="center"/>
    </xf>
    <xf numFmtId="4" fontId="36" fillId="40" borderId="347" applyNumberFormat="0" applyProtection="0">
      <alignment vertical="center"/>
    </xf>
    <xf numFmtId="4" fontId="36" fillId="40" borderId="347" applyNumberFormat="0" applyProtection="0">
      <alignment vertical="center"/>
    </xf>
    <xf numFmtId="4" fontId="36" fillId="40" borderId="347" applyNumberFormat="0" applyProtection="0">
      <alignment vertical="center"/>
    </xf>
    <xf numFmtId="0" fontId="16" fillId="40" borderId="347" applyNumberFormat="0" applyProtection="0">
      <alignment horizontal="left" vertical="top" indent="1"/>
    </xf>
    <xf numFmtId="0" fontId="16" fillId="40" borderId="347" applyNumberFormat="0" applyProtection="0">
      <alignment horizontal="left" vertical="top" indent="1"/>
    </xf>
    <xf numFmtId="0" fontId="16" fillId="40" borderId="347" applyNumberFormat="0" applyProtection="0">
      <alignment horizontal="left" vertical="top" indent="1"/>
    </xf>
    <xf numFmtId="4" fontId="36" fillId="41" borderId="347" applyNumberFormat="0" applyProtection="0">
      <alignment horizontal="right" vertical="center"/>
    </xf>
    <xf numFmtId="4" fontId="36" fillId="41" borderId="347" applyNumberFormat="0" applyProtection="0">
      <alignment horizontal="right" vertical="center"/>
    </xf>
    <xf numFmtId="4" fontId="36" fillId="41" borderId="347" applyNumberFormat="0" applyProtection="0">
      <alignment horizontal="right" vertical="center"/>
    </xf>
    <xf numFmtId="4" fontId="45" fillId="41" borderId="347" applyNumberFormat="0" applyProtection="0">
      <alignment horizontal="right" vertical="center"/>
    </xf>
    <xf numFmtId="4" fontId="45" fillId="41" borderId="347" applyNumberFormat="0" applyProtection="0">
      <alignment horizontal="right" vertical="center"/>
    </xf>
    <xf numFmtId="4" fontId="45" fillId="41" borderId="347"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0" fillId="53" borderId="0" applyNumberFormat="0" applyBorder="0" applyAlignment="0" applyProtection="0"/>
    <xf numFmtId="0" fontId="135" fillId="56" borderId="36" applyNumberFormat="0" applyAlignment="0" applyProtection="0"/>
    <xf numFmtId="0" fontId="95" fillId="57" borderId="39" applyNumberFormat="0" applyAlignment="0" applyProtection="0"/>
    <xf numFmtId="0" fontId="149" fillId="0" borderId="0" applyNumberFormat="0" applyFill="0" applyBorder="0" applyAlignment="0" applyProtection="0"/>
    <xf numFmtId="0" fontId="153" fillId="52" borderId="0" applyNumberFormat="0" applyBorder="0" applyAlignment="0" applyProtection="0"/>
    <xf numFmtId="0" fontId="171" fillId="55" borderId="36" applyNumberFormat="0" applyAlignment="0" applyProtection="0"/>
    <xf numFmtId="0" fontId="175" fillId="0" borderId="38" applyNumberFormat="0" applyFill="0" applyAlignment="0" applyProtection="0"/>
    <xf numFmtId="0" fontId="178" fillId="54" borderId="0" applyNumberFormat="0" applyBorder="0" applyAlignment="0" applyProtection="0"/>
    <xf numFmtId="0" fontId="184" fillId="56" borderId="37" applyNumberFormat="0" applyAlignment="0" applyProtection="0"/>
    <xf numFmtId="0" fontId="101" fillId="0" borderId="40" applyNumberFormat="0" applyFill="0" applyAlignment="0" applyProtection="0"/>
    <xf numFmtId="0" fontId="119" fillId="0" borderId="0" applyNumberFormat="0" applyFill="0" applyBorder="0" applyAlignment="0" applyProtection="0"/>
    <xf numFmtId="0" fontId="24" fillId="0" borderId="0"/>
    <xf numFmtId="4" fontId="55" fillId="105" borderId="328" applyNumberFormat="0" applyProtection="0">
      <alignment horizontal="left" vertical="center" indent="1"/>
    </xf>
    <xf numFmtId="4" fontId="23" fillId="24" borderId="347" applyNumberFormat="0" applyProtection="0">
      <alignment horizontal="right" vertical="center"/>
    </xf>
    <xf numFmtId="4" fontId="23" fillId="27" borderId="347" applyNumberFormat="0" applyProtection="0">
      <alignment horizontal="right" vertical="center"/>
    </xf>
    <xf numFmtId="4" fontId="23" fillId="28" borderId="347" applyNumberFormat="0" applyProtection="0">
      <alignment horizontal="right" vertical="center"/>
    </xf>
    <xf numFmtId="4" fontId="23" fillId="30" borderId="347" applyNumberFormat="0" applyProtection="0">
      <alignment horizontal="right" vertical="center"/>
    </xf>
    <xf numFmtId="4" fontId="17" fillId="0" borderId="328" applyNumberFormat="0" applyProtection="0">
      <alignment horizontal="left" vertical="center" indent="1"/>
    </xf>
    <xf numFmtId="4" fontId="16" fillId="0" borderId="328" applyNumberFormat="0" applyProtection="0">
      <alignment horizontal="left" vertical="center" indent="1"/>
    </xf>
    <xf numFmtId="4" fontId="228" fillId="34" borderId="347" applyNumberFormat="0" applyProtection="0">
      <alignment horizontal="center" vertical="center"/>
    </xf>
    <xf numFmtId="4" fontId="45" fillId="0" borderId="347"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1003">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6"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44" fontId="52" fillId="0" borderId="0" xfId="135"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9"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2" fillId="0" borderId="0" xfId="0" applyFont="1" applyFill="1" applyBorder="1"/>
    <xf numFmtId="0" fontId="24" fillId="0" borderId="17"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61" fillId="0" borderId="0" xfId="0" applyFont="1" applyFill="1" applyBorder="1" applyAlignment="1">
      <alignment vertical="center"/>
    </xf>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3" fontId="20" fillId="0" borderId="7" xfId="0" applyNumberFormat="1" applyFont="1" applyFill="1" applyBorder="1" applyAlignment="1" applyProtection="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21" fillId="0" borderId="57"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0" fillId="0" borderId="57" xfId="0" applyFont="1" applyFill="1" applyBorder="1" applyAlignment="1">
      <alignment vertical="center"/>
    </xf>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9"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17" fillId="0" borderId="0" xfId="0" applyFont="1" applyFill="1" applyBorder="1"/>
    <xf numFmtId="0" fontId="118" fillId="0" borderId="0" xfId="0" applyFont="1" applyFill="1"/>
    <xf numFmtId="5" fontId="24" fillId="0" borderId="70"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2" xfId="0" applyNumberFormat="1" applyFont="1" applyFill="1" applyBorder="1"/>
    <xf numFmtId="5" fontId="20" fillId="0" borderId="1" xfId="0" applyNumberFormat="1" applyFont="1" applyFill="1" applyBorder="1"/>
    <xf numFmtId="5" fontId="20" fillId="0" borderId="6" xfId="0" applyNumberFormat="1" applyFont="1" applyFill="1" applyBorder="1"/>
    <xf numFmtId="5" fontId="20" fillId="0" borderId="0" xfId="0" applyNumberFormat="1" applyFont="1" applyFill="1"/>
    <xf numFmtId="5" fontId="20" fillId="0" borderId="16" xfId="0" applyNumberFormat="1" applyFont="1" applyFill="1" applyBorder="1"/>
    <xf numFmtId="5" fontId="20" fillId="0" borderId="18"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09" fillId="0" borderId="0" xfId="0" applyFont="1" applyFill="1" applyAlignment="1">
      <alignment vertical="center"/>
    </xf>
    <xf numFmtId="0" fontId="209"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0" fillId="0" borderId="0" xfId="789" applyNumberFormat="1" applyFont="1" applyFill="1" applyBorder="1" applyAlignment="1">
      <alignment vertical="center"/>
    </xf>
    <xf numFmtId="5" fontId="24" fillId="0" borderId="9" xfId="789" applyNumberFormat="1" applyFont="1" applyFill="1" applyBorder="1"/>
    <xf numFmtId="0" fontId="209" fillId="0" borderId="0" xfId="0" applyFont="1" applyFill="1" applyBorder="1" applyAlignment="1">
      <alignment horizontal="right" vertical="center"/>
    </xf>
    <xf numFmtId="0" fontId="209" fillId="0" borderId="0" xfId="0" applyFont="1" applyFill="1" applyBorder="1" applyAlignment="1">
      <alignment horizontal="center"/>
    </xf>
    <xf numFmtId="5" fontId="209"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20" fillId="0" borderId="97" xfId="0" applyFont="1" applyFill="1" applyBorder="1" applyProtection="1"/>
    <xf numFmtId="3" fontId="20" fillId="0" borderId="98" xfId="0" applyNumberFormat="1" applyFont="1" applyFill="1" applyBorder="1" applyAlignment="1" applyProtection="1"/>
    <xf numFmtId="0" fontId="20" fillId="0" borderId="102" xfId="0" applyFont="1" applyFill="1" applyBorder="1" applyAlignment="1" applyProtection="1">
      <alignment horizontal="center"/>
    </xf>
    <xf numFmtId="0" fontId="21" fillId="0" borderId="102" xfId="0" applyFont="1" applyFill="1" applyBorder="1" applyAlignment="1" applyProtection="1">
      <alignment horizontal="center" vertical="center"/>
    </xf>
    <xf numFmtId="0" fontId="20" fillId="0" borderId="98" xfId="0" applyFont="1" applyFill="1" applyBorder="1" applyProtection="1"/>
    <xf numFmtId="3" fontId="20" fillId="0" borderId="7" xfId="0" applyNumberFormat="1" applyFont="1" applyFill="1" applyBorder="1" applyAlignment="1" applyProtection="1">
      <alignment horizontal="right"/>
    </xf>
    <xf numFmtId="6" fontId="24" fillId="0" borderId="99" xfId="137" applyNumberFormat="1" applyFont="1" applyFill="1" applyBorder="1" applyAlignment="1">
      <alignment horizontal="center"/>
    </xf>
    <xf numFmtId="0" fontId="20" fillId="0" borderId="102" xfId="0" applyFont="1" applyFill="1" applyBorder="1" applyAlignment="1" applyProtection="1">
      <alignment vertic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8" xfId="0" applyNumberFormat="1" applyFont="1" applyFill="1" applyBorder="1" applyAlignment="1" applyProtection="1">
      <alignment horizontal="right"/>
    </xf>
    <xf numFmtId="0" fontId="23" fillId="0" borderId="0" xfId="137" applyFont="1" applyFill="1" applyBorder="1" applyAlignment="1"/>
    <xf numFmtId="0" fontId="55" fillId="0" borderId="102" xfId="137" applyFont="1" applyBorder="1" applyAlignment="1">
      <alignment horizontal="center" vertical="center" wrapText="1"/>
    </xf>
    <xf numFmtId="0" fontId="25" fillId="0" borderId="102" xfId="137" applyFont="1" applyBorder="1" applyAlignment="1">
      <alignment horizontal="center" vertical="center"/>
    </xf>
    <xf numFmtId="0" fontId="55" fillId="0" borderId="102" xfId="137" applyFont="1" applyBorder="1" applyAlignment="1">
      <alignment horizontal="center" vertical="center"/>
    </xf>
    <xf numFmtId="0" fontId="23" fillId="0" borderId="102" xfId="137" applyFont="1" applyBorder="1" applyAlignment="1">
      <alignment horizontal="left" vertical="center" wrapText="1"/>
    </xf>
    <xf numFmtId="8" fontId="23" fillId="0" borderId="102" xfId="137" applyNumberFormat="1" applyFont="1" applyFill="1" applyBorder="1" applyAlignment="1">
      <alignment horizontal="center" vertical="center"/>
    </xf>
    <xf numFmtId="0" fontId="23" fillId="0" borderId="102" xfId="137" applyFont="1" applyBorder="1" applyAlignment="1">
      <alignment horizontal="left" vertical="center"/>
    </xf>
    <xf numFmtId="0" fontId="24" fillId="0" borderId="102" xfId="0" applyFont="1" applyFill="1" applyBorder="1" applyAlignment="1">
      <alignment horizontal="left" vertical="center" wrapText="1"/>
    </xf>
    <xf numFmtId="14" fontId="23" fillId="0" borderId="102" xfId="137" applyNumberFormat="1" applyFont="1" applyFill="1" applyBorder="1" applyAlignment="1">
      <alignment horizontal="left" vertical="center"/>
    </xf>
    <xf numFmtId="0" fontId="24" fillId="0" borderId="102" xfId="0" applyNumberFormat="1" applyFont="1" applyFill="1" applyBorder="1" applyAlignment="1">
      <alignment horizontal="left" vertical="center" wrapText="1"/>
    </xf>
    <xf numFmtId="0" fontId="23" fillId="0" borderId="102" xfId="137" applyFont="1" applyFill="1" applyBorder="1" applyAlignment="1">
      <alignment horizontal="left" vertical="center" wrapText="1"/>
    </xf>
    <xf numFmtId="0" fontId="26" fillId="0" borderId="102" xfId="137" applyFont="1" applyFill="1" applyBorder="1" applyAlignment="1">
      <alignment horizontal="left" wrapText="1"/>
    </xf>
    <xf numFmtId="14" fontId="26" fillId="0" borderId="102" xfId="137" applyNumberFormat="1" applyFont="1" applyFill="1" applyBorder="1" applyAlignment="1">
      <alignment horizontal="left"/>
    </xf>
    <xf numFmtId="0" fontId="24" fillId="0" borderId="102" xfId="137" applyFont="1" applyFill="1" applyBorder="1" applyAlignment="1">
      <alignment horizontal="left" vertical="center" wrapText="1"/>
    </xf>
    <xf numFmtId="0" fontId="24" fillId="0" borderId="102" xfId="137" applyFont="1" applyFill="1" applyBorder="1" applyAlignment="1">
      <alignment horizontal="left" wrapText="1"/>
    </xf>
    <xf numFmtId="0" fontId="24" fillId="0" borderId="102" xfId="0" applyNumberFormat="1" applyFont="1" applyFill="1" applyBorder="1" applyAlignment="1">
      <alignment horizontal="left" wrapText="1"/>
    </xf>
    <xf numFmtId="0" fontId="25" fillId="0" borderId="102" xfId="137" applyFont="1" applyFill="1" applyBorder="1" applyAlignment="1">
      <alignment horizontal="right" wrapText="1"/>
    </xf>
    <xf numFmtId="6" fontId="25" fillId="0" borderId="102" xfId="137" applyNumberFormat="1" applyFont="1" applyFill="1" applyBorder="1" applyAlignment="1">
      <alignment horizontal="center"/>
    </xf>
    <xf numFmtId="0" fontId="25" fillId="0" borderId="7" xfId="0" applyFont="1" applyFill="1" applyBorder="1"/>
    <xf numFmtId="165" fontId="90" fillId="0" borderId="9" xfId="0" applyNumberFormat="1" applyFont="1" applyFill="1" applyBorder="1"/>
    <xf numFmtId="165" fontId="24" fillId="0" borderId="9" xfId="0" applyNumberFormat="1" applyFont="1" applyFill="1" applyBorder="1" applyAlignment="1"/>
    <xf numFmtId="0" fontId="21" fillId="0" borderId="99" xfId="0" applyFont="1" applyFill="1" applyBorder="1" applyAlignment="1">
      <alignment horizontal="center" vertical="center" wrapText="1"/>
    </xf>
    <xf numFmtId="0" fontId="0" fillId="0" borderId="0" xfId="0" applyFont="1" applyFill="1" applyAlignment="1">
      <alignment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3" fontId="20" fillId="0" borderId="7" xfId="0" applyNumberFormat="1" applyFont="1" applyFill="1" applyBorder="1" applyAlignment="1">
      <alignment horizontal="right"/>
    </xf>
    <xf numFmtId="0" fontId="21" fillId="0" borderId="103" xfId="0" applyFont="1" applyFill="1" applyBorder="1" applyProtection="1"/>
    <xf numFmtId="0" fontId="211" fillId="0" borderId="0" xfId="0" applyFont="1" applyFill="1" applyAlignment="1">
      <alignment horizontal="left" vertical="top"/>
    </xf>
    <xf numFmtId="0" fontId="20" fillId="0" borderId="0" xfId="0" applyFont="1" applyFill="1" applyAlignment="1">
      <alignment wrapText="1"/>
    </xf>
    <xf numFmtId="0" fontId="101" fillId="0" borderId="9" xfId="0" applyFont="1" applyFill="1" applyBorder="1" applyAlignment="1">
      <alignment horizontal="center" vertical="center" wrapText="1"/>
    </xf>
    <xf numFmtId="0" fontId="21" fillId="0" borderId="102" xfId="0" applyFont="1" applyFill="1" applyBorder="1" applyAlignment="1">
      <alignment horizontal="center" vertical="center"/>
    </xf>
    <xf numFmtId="0" fontId="20" fillId="0" borderId="102" xfId="0" applyFont="1" applyFill="1" applyBorder="1" applyAlignment="1">
      <alignment vertical="center"/>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2" fillId="0" borderId="0" xfId="0" applyFont="1" applyFill="1" applyBorder="1" applyAlignment="1">
      <alignment horizontal="left" vertical="center"/>
    </xf>
    <xf numFmtId="3" fontId="22" fillId="0" borderId="0" xfId="0" applyNumberFormat="1" applyFont="1" applyFill="1" applyBorder="1" applyAlignment="1">
      <alignment horizontal="left" vertical="center" wrapText="1"/>
    </xf>
    <xf numFmtId="169" fontId="20" fillId="0" borderId="0" xfId="0" applyNumberFormat="1" applyFont="1" applyFill="1" applyBorder="1" applyAlignment="1">
      <alignment horizontal="left" vertical="center"/>
    </xf>
    <xf numFmtId="0" fontId="59" fillId="0" borderId="0" xfId="0" applyFont="1" applyFill="1" applyBorder="1" applyAlignment="1">
      <alignment horizontal="center" vertical="center"/>
    </xf>
    <xf numFmtId="0" fontId="214" fillId="0" borderId="0" xfId="0" applyFont="1" applyBorder="1" applyAlignment="1">
      <alignment vertical="center" wrapText="1"/>
    </xf>
    <xf numFmtId="6" fontId="24" fillId="0" borderId="149" xfId="0" applyNumberFormat="1" applyFont="1" applyFill="1" applyBorder="1"/>
    <xf numFmtId="6" fontId="24" fillId="0" borderId="148" xfId="0" applyNumberFormat="1" applyFont="1" applyFill="1" applyBorder="1"/>
    <xf numFmtId="6" fontId="24" fillId="0" borderId="143" xfId="0" applyNumberFormat="1" applyFont="1" applyFill="1" applyBorder="1"/>
    <xf numFmtId="5" fontId="24" fillId="0" borderId="150" xfId="789" applyNumberFormat="1" applyFont="1" applyFill="1" applyBorder="1"/>
    <xf numFmtId="5" fontId="24" fillId="0" borderId="151" xfId="789" applyNumberFormat="1" applyFont="1" applyFill="1" applyBorder="1"/>
    <xf numFmtId="5" fontId="25" fillId="0" borderId="146"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3" xfId="789" applyNumberFormat="1" applyFont="1" applyFill="1" applyBorder="1"/>
    <xf numFmtId="5" fontId="24" fillId="0" borderId="146" xfId="789" applyNumberFormat="1" applyFont="1" applyFill="1" applyBorder="1"/>
    <xf numFmtId="6" fontId="20" fillId="0" borderId="151" xfId="0" applyNumberFormat="1" applyFont="1" applyFill="1" applyBorder="1"/>
    <xf numFmtId="5" fontId="20" fillId="0" borderId="151" xfId="0" applyNumberFormat="1" applyFont="1" applyFill="1" applyBorder="1"/>
    <xf numFmtId="5" fontId="20" fillId="0" borderId="146" xfId="0" applyNumberFormat="1" applyFont="1" applyFill="1" applyBorder="1"/>
    <xf numFmtId="0" fontId="51" fillId="0" borderId="146" xfId="3" applyFont="1" applyFill="1" applyBorder="1" applyAlignment="1"/>
    <xf numFmtId="0" fontId="50" fillId="0" borderId="147" xfId="3" applyFont="1" applyFill="1" applyBorder="1" applyAlignment="1">
      <alignment wrapText="1"/>
    </xf>
    <xf numFmtId="6" fontId="57" fillId="0" borderId="148" xfId="3" applyNumberFormat="1" applyFont="1" applyFill="1" applyBorder="1"/>
    <xf numFmtId="0" fontId="51" fillId="0" borderId="143" xfId="3" applyFont="1" applyFill="1" applyBorder="1" applyAlignment="1">
      <alignment horizontal="center" wrapText="1"/>
    </xf>
    <xf numFmtId="0" fontId="50" fillId="23" borderId="147" xfId="3" applyFont="1" applyFill="1" applyBorder="1"/>
    <xf numFmtId="172" fontId="51" fillId="23" borderId="148" xfId="3" applyNumberFormat="1" applyFont="1" applyFill="1" applyBorder="1"/>
    <xf numFmtId="6" fontId="52" fillId="48" borderId="143" xfId="3" applyNumberFormat="1" applyFont="1" applyFill="1" applyBorder="1" applyAlignment="1">
      <alignment vertical="center"/>
    </xf>
    <xf numFmtId="6" fontId="57" fillId="0" borderId="150" xfId="3" applyNumberFormat="1" applyFont="1" applyFill="1" applyBorder="1"/>
    <xf numFmtId="0" fontId="50" fillId="49" borderId="147" xfId="3" applyFont="1" applyFill="1" applyBorder="1"/>
    <xf numFmtId="172" fontId="51" fillId="23" borderId="143" xfId="3" applyNumberFormat="1" applyFont="1" applyFill="1" applyBorder="1"/>
    <xf numFmtId="6" fontId="52" fillId="0" borderId="146" xfId="3" applyNumberFormat="1" applyFont="1" applyFill="1" applyBorder="1"/>
    <xf numFmtId="172" fontId="52" fillId="23" borderId="148" xfId="3" applyNumberFormat="1" applyFont="1" applyFill="1" applyBorder="1"/>
    <xf numFmtId="0" fontId="51" fillId="0" borderId="152" xfId="3" applyFont="1" applyFill="1" applyBorder="1"/>
    <xf numFmtId="0" fontId="52" fillId="0" borderId="150" xfId="3" applyFont="1" applyFill="1" applyBorder="1"/>
    <xf numFmtId="0" fontId="52" fillId="0" borderId="146" xfId="3" applyFont="1" applyFill="1" applyBorder="1"/>
    <xf numFmtId="0" fontId="20" fillId="0" borderId="0" xfId="0" applyFont="1" applyFill="1" applyAlignment="1">
      <alignment wrapText="1"/>
    </xf>
    <xf numFmtId="0" fontId="211" fillId="0" borderId="0" xfId="0" quotePrefix="1" applyFont="1" applyFill="1" applyAlignment="1">
      <alignment vertical="top"/>
    </xf>
    <xf numFmtId="0" fontId="211" fillId="0" borderId="0" xfId="0" applyFont="1" applyFill="1" applyAlignment="1">
      <alignment vertical="top"/>
    </xf>
    <xf numFmtId="0" fontId="21" fillId="0" borderId="143" xfId="0" applyFont="1" applyFill="1" applyBorder="1"/>
    <xf numFmtId="5" fontId="20" fillId="0" borderId="148" xfId="0" applyNumberFormat="1" applyFont="1" applyFill="1" applyBorder="1"/>
    <xf numFmtId="5" fontId="20" fillId="0" borderId="149" xfId="0" applyNumberFormat="1" applyFont="1" applyFill="1" applyBorder="1"/>
    <xf numFmtId="5" fontId="20" fillId="0" borderId="8" xfId="0" applyNumberFormat="1" applyFont="1" applyFill="1" applyBorder="1"/>
    <xf numFmtId="0" fontId="21" fillId="0" borderId="6" xfId="0" applyFont="1" applyFill="1" applyBorder="1"/>
    <xf numFmtId="0" fontId="20" fillId="0" borderId="6" xfId="0" applyFont="1" applyFill="1" applyBorder="1" applyAlignment="1">
      <alignment horizontal="left" indent="1"/>
    </xf>
    <xf numFmtId="0" fontId="20" fillId="87"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6" xfId="0" applyFont="1" applyFill="1" applyBorder="1"/>
    <xf numFmtId="0" fontId="21" fillId="0" borderId="13" xfId="0" applyFont="1" applyFill="1" applyBorder="1"/>
    <xf numFmtId="5" fontId="20" fillId="0" borderId="13" xfId="0" applyNumberFormat="1" applyFont="1" applyFill="1" applyBorder="1" applyAlignment="1">
      <alignment horizontal="right"/>
    </xf>
    <xf numFmtId="6" fontId="23" fillId="0" borderId="102" xfId="137" applyNumberFormat="1" applyFont="1" applyFill="1" applyBorder="1" applyAlignment="1">
      <alignment horizontal="center" vertical="center"/>
    </xf>
    <xf numFmtId="14" fontId="23" fillId="0" borderId="143" xfId="137" applyNumberFormat="1" applyFont="1" applyFill="1" applyBorder="1" applyAlignment="1">
      <alignment horizontal="left" vertical="center"/>
    </xf>
    <xf numFmtId="0" fontId="24" fillId="0" borderId="98" xfId="0" applyFont="1" applyFill="1" applyBorder="1"/>
    <xf numFmtId="0" fontId="25" fillId="0" borderId="143" xfId="0" applyFont="1" applyFill="1" applyBorder="1"/>
    <xf numFmtId="6" fontId="52" fillId="47" borderId="0" xfId="3" applyNumberFormat="1" applyFont="1" applyFill="1" applyBorder="1" applyAlignment="1">
      <alignment horizontal="center"/>
    </xf>
    <xf numFmtId="6" fontId="20" fillId="0" borderId="149" xfId="0" applyNumberFormat="1" applyFont="1" applyFill="1" applyBorder="1" applyAlignment="1">
      <alignment horizontal="right"/>
    </xf>
    <xf numFmtId="170" fontId="20" fillId="0" borderId="151" xfId="0" applyNumberFormat="1" applyFont="1" applyFill="1" applyBorder="1"/>
    <xf numFmtId="170" fontId="20" fillId="0" borderId="154" xfId="0" applyNumberFormat="1" applyFont="1" applyFill="1" applyBorder="1"/>
    <xf numFmtId="170" fontId="20" fillId="0" borderId="5" xfId="0" applyNumberFormat="1" applyFont="1" applyFill="1" applyBorder="1"/>
    <xf numFmtId="0" fontId="20" fillId="0" borderId="148" xfId="0" applyFont="1" applyFill="1" applyBorder="1"/>
    <xf numFmtId="0" fontId="21" fillId="0" borderId="155" xfId="0" applyFont="1" applyFill="1" applyBorder="1"/>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3"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8"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8" xfId="3" applyFont="1" applyFill="1" applyBorder="1" applyAlignment="1">
      <alignment horizontal="left" indent="2"/>
    </xf>
    <xf numFmtId="0" fontId="52" fillId="0" borderId="98" xfId="3" applyFont="1" applyBorder="1"/>
    <xf numFmtId="0" fontId="50" fillId="0" borderId="98" xfId="3" applyFont="1" applyBorder="1"/>
    <xf numFmtId="0" fontId="51" fillId="0" borderId="98" xfId="3" applyFont="1" applyBorder="1"/>
    <xf numFmtId="0" fontId="52" fillId="0" borderId="98" xfId="3" applyFont="1" applyFill="1" applyBorder="1" applyAlignment="1">
      <alignment horizontal="left" wrapText="1" indent="2"/>
    </xf>
    <xf numFmtId="0" fontId="51" fillId="0" borderId="98" xfId="3" applyFont="1" applyFill="1" applyBorder="1"/>
    <xf numFmtId="0" fontId="51" fillId="0" borderId="98" xfId="3" applyFont="1" applyFill="1" applyBorder="1" applyAlignment="1">
      <alignment wrapText="1"/>
    </xf>
    <xf numFmtId="0" fontId="52" fillId="0" borderId="98" xfId="3" applyFont="1" applyFill="1" applyBorder="1"/>
    <xf numFmtId="5" fontId="24" fillId="0" borderId="153" xfId="789" applyNumberFormat="1" applyFont="1" applyFill="1" applyBorder="1"/>
    <xf numFmtId="0" fontId="20" fillId="0" borderId="0" xfId="0" applyFont="1" applyFill="1" applyProtection="1"/>
    <xf numFmtId="38" fontId="24" fillId="0" borderId="182" xfId="0" applyNumberFormat="1" applyFont="1" applyFill="1" applyBorder="1"/>
    <xf numFmtId="165" fontId="24" fillId="0" borderId="182" xfId="0" applyNumberFormat="1" applyFont="1" applyFill="1" applyBorder="1"/>
    <xf numFmtId="0" fontId="25" fillId="0" borderId="184" xfId="0" applyFont="1" applyFill="1" applyBorder="1"/>
    <xf numFmtId="166" fontId="25" fillId="0" borderId="186" xfId="0" applyNumberFormat="1" applyFont="1" applyFill="1" applyBorder="1" applyAlignment="1">
      <alignment horizontal="right" wrapText="1"/>
    </xf>
    <xf numFmtId="0" fontId="25" fillId="0" borderId="189" xfId="0" applyFont="1" applyFill="1" applyBorder="1"/>
    <xf numFmtId="164" fontId="25" fillId="0" borderId="190" xfId="0" applyNumberFormat="1" applyFont="1" applyFill="1" applyBorder="1" applyAlignment="1"/>
    <xf numFmtId="165" fontId="24" fillId="0" borderId="182" xfId="0" applyNumberFormat="1" applyFont="1" applyFill="1" applyBorder="1" applyAlignment="1"/>
    <xf numFmtId="165" fontId="25" fillId="0" borderId="190" xfId="0" applyNumberFormat="1" applyFont="1" applyFill="1" applyBorder="1"/>
    <xf numFmtId="166" fontId="25" fillId="0" borderId="185"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5" fontId="25" fillId="0" borderId="189" xfId="0" applyNumberFormat="1" applyFont="1" applyFill="1" applyBorder="1"/>
    <xf numFmtId="165" fontId="89" fillId="0" borderId="189" xfId="0" applyNumberFormat="1" applyFont="1" applyFill="1" applyBorder="1"/>
    <xf numFmtId="165" fontId="90" fillId="0" borderId="182" xfId="0" applyNumberFormat="1" applyFont="1" applyFill="1" applyBorder="1"/>
    <xf numFmtId="165" fontId="90" fillId="0" borderId="182" xfId="0" applyNumberFormat="1" applyFont="1" applyFill="1" applyBorder="1" applyAlignment="1"/>
    <xf numFmtId="165" fontId="89" fillId="0" borderId="190" xfId="0" applyNumberFormat="1" applyFont="1" applyFill="1" applyBorder="1"/>
    <xf numFmtId="164" fontId="24" fillId="0" borderId="188" xfId="0" applyNumberFormat="1" applyFont="1" applyFill="1" applyBorder="1" applyAlignment="1"/>
    <xf numFmtId="0" fontId="25" fillId="0" borderId="187" xfId="0" applyFont="1" applyFill="1" applyBorder="1"/>
    <xf numFmtId="164" fontId="25" fillId="0" borderId="188" xfId="0" applyNumberFormat="1" applyFont="1" applyFill="1" applyBorder="1" applyAlignment="1"/>
    <xf numFmtId="166" fontId="25" fillId="0" borderId="24" xfId="0" quotePrefix="1" applyNumberFormat="1" applyFont="1" applyFill="1" applyBorder="1" applyAlignment="1">
      <alignment horizontal="right"/>
    </xf>
    <xf numFmtId="166" fontId="25" fillId="0" borderId="157" xfId="0" applyNumberFormat="1" applyFont="1" applyFill="1" applyBorder="1"/>
    <xf numFmtId="166" fontId="25" fillId="0" borderId="192" xfId="0" applyNumberFormat="1" applyFont="1" applyFill="1" applyBorder="1"/>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166" fontId="24" fillId="0" borderId="185" xfId="0" applyNumberFormat="1" applyFont="1" applyFill="1" applyBorder="1" applyAlignment="1">
      <alignment horizontal="right" wrapText="1"/>
    </xf>
    <xf numFmtId="0" fontId="213" fillId="0" borderId="0" xfId="0" applyFont="1" applyFill="1"/>
    <xf numFmtId="0" fontId="25" fillId="0" borderId="193" xfId="0" applyFont="1" applyFill="1" applyBorder="1"/>
    <xf numFmtId="0" fontId="25" fillId="0" borderId="2" xfId="0" applyFont="1" applyFill="1" applyBorder="1"/>
    <xf numFmtId="0" fontId="89" fillId="0" borderId="187" xfId="0" applyFont="1" applyFill="1" applyBorder="1"/>
    <xf numFmtId="38" fontId="90" fillId="0" borderId="9" xfId="0" applyNumberFormat="1" applyFont="1" applyFill="1" applyBorder="1"/>
    <xf numFmtId="164" fontId="89" fillId="0" borderId="188" xfId="0" applyNumberFormat="1" applyFont="1" applyFill="1" applyBorder="1" applyAlignment="1"/>
    <xf numFmtId="175" fontId="20" fillId="87"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166" fontId="25" fillId="0" borderId="188" xfId="1" applyNumberFormat="1" applyFont="1" applyFill="1" applyBorder="1" applyAlignment="1">
      <alignment horizontal="right" wrapText="1"/>
    </xf>
    <xf numFmtId="0" fontId="24" fillId="0" borderId="7" xfId="0" applyFont="1" applyFill="1" applyBorder="1" applyProtection="1"/>
    <xf numFmtId="175" fontId="20" fillId="87" borderId="205" xfId="0" applyNumberFormat="1" applyFont="1" applyFill="1" applyBorder="1" applyAlignment="1" applyProtection="1">
      <alignment horizontal="right"/>
    </xf>
    <xf numFmtId="175" fontId="20" fillId="87" borderId="5" xfId="0" applyNumberFormat="1" applyFont="1" applyFill="1" applyBorder="1" applyAlignment="1" applyProtection="1">
      <alignment horizontal="right"/>
    </xf>
    <xf numFmtId="175" fontId="21" fillId="87" borderId="6" xfId="0" applyNumberFormat="1" applyFont="1" applyFill="1" applyBorder="1" applyAlignment="1" applyProtection="1">
      <alignment horizontal="left"/>
    </xf>
    <xf numFmtId="3" fontId="20" fillId="0" borderId="205" xfId="0" applyNumberFormat="1" applyFont="1" applyFill="1" applyBorder="1"/>
    <xf numFmtId="3" fontId="20" fillId="0" borderId="205" xfId="0" applyNumberFormat="1" applyFont="1" applyFill="1" applyBorder="1" applyAlignment="1" applyProtection="1"/>
    <xf numFmtId="38" fontId="24" fillId="0" borderId="6" xfId="0" applyNumberFormat="1" applyFont="1" applyFill="1" applyBorder="1"/>
    <xf numFmtId="164" fontId="25" fillId="0" borderId="206" xfId="0" applyNumberFormat="1" applyFont="1" applyFill="1" applyBorder="1" applyAlignment="1"/>
    <xf numFmtId="165" fontId="24" fillId="0" borderId="6" xfId="0" applyNumberFormat="1" applyFont="1" applyFill="1" applyBorder="1"/>
    <xf numFmtId="165" fontId="24" fillId="0" borderId="6" xfId="0" applyNumberFormat="1" applyFont="1" applyFill="1" applyBorder="1" applyAlignment="1"/>
    <xf numFmtId="165" fontId="89" fillId="0" borderId="193" xfId="0" applyNumberFormat="1" applyFont="1" applyFill="1" applyBorder="1"/>
    <xf numFmtId="0" fontId="25" fillId="0" borderId="0" xfId="0" applyFont="1" applyFill="1" applyAlignment="1">
      <alignment vertical="center"/>
    </xf>
    <xf numFmtId="0" fontId="25" fillId="0" borderId="157" xfId="0" applyFont="1" applyFill="1" applyBorder="1"/>
    <xf numFmtId="0" fontId="25" fillId="0" borderId="17" xfId="0" applyFont="1" applyFill="1" applyBorder="1" applyAlignment="1">
      <alignment horizontal="left"/>
    </xf>
    <xf numFmtId="0" fontId="21" fillId="0" borderId="0" xfId="0" applyFont="1" applyFill="1" applyProtection="1"/>
    <xf numFmtId="164" fontId="21" fillId="0" borderId="0" xfId="0" applyNumberFormat="1" applyFont="1" applyFill="1" applyBorder="1" applyProtection="1"/>
    <xf numFmtId="175" fontId="21" fillId="85" borderId="9" xfId="0" applyNumberFormat="1" applyFont="1" applyFill="1" applyBorder="1" applyAlignment="1" applyProtection="1">
      <alignment horizontal="right"/>
    </xf>
    <xf numFmtId="0" fontId="21" fillId="0" borderId="207" xfId="0" applyFont="1" applyFill="1" applyBorder="1" applyProtection="1"/>
    <xf numFmtId="175" fontId="21" fillId="85" borderId="207" xfId="0" applyNumberFormat="1" applyFont="1" applyFill="1" applyBorder="1" applyAlignment="1" applyProtection="1">
      <alignment horizontal="right"/>
    </xf>
    <xf numFmtId="0" fontId="21" fillId="0" borderId="26" xfId="0" applyFont="1" applyFill="1" applyBorder="1" applyProtection="1"/>
    <xf numFmtId="0" fontId="21" fillId="0" borderId="42" xfId="0" applyFont="1" applyFill="1" applyBorder="1" applyAlignment="1" applyProtection="1">
      <alignment horizontal="right"/>
    </xf>
    <xf numFmtId="0" fontId="21" fillId="0" borderId="25" xfId="0" applyFont="1" applyFill="1" applyBorder="1" applyAlignment="1" applyProtection="1">
      <alignment horizontal="right"/>
    </xf>
    <xf numFmtId="6" fontId="224" fillId="46" borderId="6" xfId="3" applyNumberFormat="1" applyFont="1" applyFill="1" applyBorder="1"/>
    <xf numFmtId="0" fontId="20" fillId="0" borderId="97" xfId="0" applyFont="1" applyFill="1" applyBorder="1" applyAlignment="1" applyProtection="1">
      <alignment horizontal="left"/>
    </xf>
    <xf numFmtId="175" fontId="20" fillId="0" borderId="98" xfId="0" applyNumberFormat="1" applyFont="1" applyFill="1" applyBorder="1" applyAlignment="1" applyProtection="1">
      <alignment horizontal="right"/>
    </xf>
    <xf numFmtId="3" fontId="21" fillId="0" borderId="183"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0" fontId="139" fillId="0" borderId="6" xfId="0" applyFont="1" applyBorder="1" applyAlignment="1">
      <alignment vertical="center"/>
    </xf>
    <xf numFmtId="0" fontId="139" fillId="0" borderId="6" xfId="0" applyFont="1" applyFill="1" applyBorder="1" applyAlignment="1">
      <alignment horizontal="left" vertical="center" indent="1"/>
    </xf>
    <xf numFmtId="0" fontId="139" fillId="0" borderId="9" xfId="0" applyFont="1" applyFill="1" applyBorder="1" applyAlignment="1">
      <alignment horizontal="left" vertical="center" indent="1"/>
    </xf>
    <xf numFmtId="175" fontId="20" fillId="87" borderId="204" xfId="0" applyNumberFormat="1" applyFont="1" applyFill="1" applyBorder="1" applyAlignment="1" applyProtection="1">
      <alignment horizontal="right"/>
    </xf>
    <xf numFmtId="175" fontId="20" fillId="87" borderId="209" xfId="0" applyNumberFormat="1" applyFont="1" applyFill="1" applyBorder="1" applyAlignment="1" applyProtection="1">
      <alignment horizontal="right"/>
    </xf>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0" fillId="0" borderId="98" xfId="0" applyNumberFormat="1" applyFont="1" applyFill="1" applyBorder="1" applyAlignment="1">
      <alignment horizontal="right"/>
    </xf>
    <xf numFmtId="175" fontId="21" fillId="0" borderId="30" xfId="0" applyNumberFormat="1" applyFont="1" applyFill="1" applyBorder="1" applyAlignment="1" applyProtection="1"/>
    <xf numFmtId="0" fontId="20" fillId="0" borderId="0" xfId="0" applyFont="1" applyFill="1" applyAlignment="1" applyProtection="1">
      <alignment vertical="top"/>
    </xf>
    <xf numFmtId="0" fontId="25" fillId="0" borderId="210" xfId="0" applyFont="1" applyFill="1" applyBorder="1" applyAlignment="1">
      <alignment horizontal="center" vertical="center" wrapText="1"/>
    </xf>
    <xf numFmtId="0" fontId="24" fillId="0" borderId="195" xfId="0" applyFont="1" applyFill="1" applyBorder="1" applyProtection="1"/>
    <xf numFmtId="0" fontId="24" fillId="0" borderId="211" xfId="0" applyFont="1" applyFill="1" applyBorder="1" applyAlignment="1" applyProtection="1">
      <alignment vertical="center"/>
    </xf>
    <xf numFmtId="0" fontId="25" fillId="0" borderId="98" xfId="0" applyFont="1" applyFill="1" applyBorder="1"/>
    <xf numFmtId="0" fontId="24" fillId="0" borderId="200" xfId="0" applyFont="1" applyFill="1" applyBorder="1" applyProtection="1"/>
    <xf numFmtId="175" fontId="21" fillId="87" borderId="210" xfId="0" applyNumberFormat="1" applyFont="1" applyFill="1" applyBorder="1" applyAlignment="1" applyProtection="1">
      <alignment horizontal="left" vertical="center"/>
    </xf>
    <xf numFmtId="0" fontId="24" fillId="0" borderId="195" xfId="0" applyFont="1" applyFill="1" applyBorder="1" applyAlignment="1">
      <alignment wrapText="1" shrinkToFit="1"/>
    </xf>
    <xf numFmtId="0" fontId="25" fillId="0" borderId="199" xfId="0" applyFont="1" applyFill="1" applyBorder="1" applyAlignment="1">
      <alignment horizontal="left"/>
    </xf>
    <xf numFmtId="0" fontId="25" fillId="0" borderId="200" xfId="0" applyFont="1" applyFill="1" applyBorder="1" applyAlignment="1">
      <alignment horizontal="right" vertical="center"/>
    </xf>
    <xf numFmtId="169" fontId="98" fillId="0" borderId="212" xfId="0" applyNumberFormat="1" applyFont="1" applyFill="1" applyBorder="1" applyAlignment="1">
      <alignment horizontal="center" vertical="center" wrapText="1"/>
    </xf>
    <xf numFmtId="0" fontId="25" fillId="0" borderId="187" xfId="0" applyFont="1" applyFill="1" applyBorder="1" applyAlignment="1">
      <alignment horizontal="center" vertical="center" wrapText="1"/>
    </xf>
    <xf numFmtId="175" fontId="21" fillId="87" borderId="195" xfId="0" applyNumberFormat="1" applyFont="1" applyFill="1" applyBorder="1" applyAlignment="1" applyProtection="1">
      <alignment horizontal="left" vertical="center"/>
    </xf>
    <xf numFmtId="166" fontId="24" fillId="0" borderId="201" xfId="0" applyNumberFormat="1" applyFont="1" applyFill="1" applyBorder="1" applyAlignment="1">
      <alignment horizontal="right"/>
    </xf>
    <xf numFmtId="166" fontId="25" fillId="0" borderId="201" xfId="0" applyNumberFormat="1" applyFont="1" applyFill="1" applyBorder="1" applyAlignment="1">
      <alignment horizontal="right" vertical="center"/>
    </xf>
    <xf numFmtId="175" fontId="21" fillId="87" borderId="195" xfId="0" applyNumberFormat="1" applyFont="1" applyFill="1" applyBorder="1" applyAlignment="1" applyProtection="1">
      <alignment horizontal="left"/>
    </xf>
    <xf numFmtId="175" fontId="21" fillId="87" borderId="213" xfId="0" applyNumberFormat="1" applyFont="1" applyFill="1" applyBorder="1" applyAlignment="1" applyProtection="1">
      <alignment horizontal="left"/>
    </xf>
    <xf numFmtId="166" fontId="24" fillId="0" borderId="197" xfId="1" applyNumberFormat="1" applyFont="1" applyFill="1" applyBorder="1" applyAlignment="1">
      <alignment horizontal="right"/>
    </xf>
    <xf numFmtId="166" fontId="25" fillId="0" borderId="196" xfId="1" applyNumberFormat="1" applyFont="1" applyFill="1" applyBorder="1" applyAlignment="1">
      <alignment horizontal="right" wrapText="1"/>
    </xf>
    <xf numFmtId="166" fontId="25" fillId="0" borderId="194" xfId="1" applyNumberFormat="1" applyFont="1" applyFill="1" applyBorder="1" applyAlignment="1">
      <alignment horizontal="right" wrapText="1"/>
    </xf>
    <xf numFmtId="166" fontId="25" fillId="0" borderId="195" xfId="0" applyNumberFormat="1" applyFont="1" applyFill="1" applyBorder="1" applyAlignment="1">
      <alignment horizontal="right" vertical="center"/>
    </xf>
    <xf numFmtId="166" fontId="25" fillId="0" borderId="196" xfId="0" applyNumberFormat="1" applyFont="1" applyFill="1" applyBorder="1" applyAlignment="1">
      <alignment horizontal="right" vertical="center"/>
    </xf>
    <xf numFmtId="166" fontId="24" fillId="0" borderId="197" xfId="0" quotePrefix="1" applyNumberFormat="1" applyFont="1" applyFill="1" applyBorder="1" applyAlignment="1">
      <alignment horizontal="right"/>
    </xf>
    <xf numFmtId="166" fontId="24" fillId="0" borderId="196" xfId="0" applyNumberFormat="1" applyFont="1" applyFill="1" applyBorder="1" applyAlignment="1">
      <alignment horizontal="right"/>
    </xf>
    <xf numFmtId="166" fontId="25" fillId="0" borderId="198" xfId="0" applyNumberFormat="1" applyFont="1" applyFill="1" applyBorder="1"/>
    <xf numFmtId="166" fontId="24" fillId="0" borderId="194"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66" fontId="25" fillId="0" borderId="194" xfId="0" applyNumberFormat="1" applyFont="1" applyFill="1" applyBorder="1" applyAlignment="1">
      <alignment horizontal="right" vertical="center"/>
    </xf>
    <xf numFmtId="164" fontId="24" fillId="0" borderId="2" xfId="0" applyNumberFormat="1" applyFont="1" applyFill="1" applyBorder="1" applyAlignment="1"/>
    <xf numFmtId="0" fontId="24" fillId="0" borderId="187" xfId="0" applyFont="1" applyFill="1" applyBorder="1" applyAlignment="1">
      <alignment wrapText="1" shrinkToFit="1"/>
    </xf>
    <xf numFmtId="169" fontId="98" fillId="0" borderId="184" xfId="0" applyNumberFormat="1" applyFont="1" applyFill="1" applyBorder="1" applyAlignment="1">
      <alignment horizontal="center" vertical="center" wrapText="1"/>
    </xf>
    <xf numFmtId="175" fontId="21" fillId="87" borderId="17"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82" xfId="0" applyFont="1" applyFill="1" applyBorder="1"/>
    <xf numFmtId="0" fontId="24" fillId="0" borderId="204" xfId="0" applyFont="1" applyFill="1" applyBorder="1"/>
    <xf numFmtId="175" fontId="21" fillId="87" borderId="98" xfId="0" applyNumberFormat="1" applyFont="1" applyFill="1" applyBorder="1" applyAlignment="1" applyProtection="1">
      <alignment horizontal="left"/>
    </xf>
    <xf numFmtId="175" fontId="21" fillId="87" borderId="148" xfId="0" applyNumberFormat="1" applyFont="1" applyFill="1" applyBorder="1" applyAlignment="1" applyProtection="1">
      <alignment horizontal="left"/>
    </xf>
    <xf numFmtId="0" fontId="24" fillId="0" borderId="195" xfId="0" applyFont="1" applyFill="1" applyBorder="1" applyAlignment="1" applyProtection="1">
      <alignment horizontal="left" indent="1"/>
    </xf>
    <xf numFmtId="175" fontId="21" fillId="87" borderId="148" xfId="0" applyNumberFormat="1" applyFont="1" applyFill="1" applyBorder="1" applyAlignment="1" applyProtection="1">
      <alignment horizontal="right"/>
    </xf>
    <xf numFmtId="175" fontId="21" fillId="87" borderId="213" xfId="0" applyNumberFormat="1" applyFont="1" applyFill="1" applyBorder="1" applyAlignment="1" applyProtection="1">
      <alignment horizontal="right"/>
    </xf>
    <xf numFmtId="175" fontId="21" fillId="87" borderId="147" xfId="0" applyNumberFormat="1" applyFont="1" applyFill="1" applyBorder="1" applyAlignment="1" applyProtection="1">
      <alignment horizontal="left"/>
    </xf>
    <xf numFmtId="166" fontId="24" fillId="0" borderId="143" xfId="0" quotePrefix="1" applyNumberFormat="1" applyFont="1" applyFill="1" applyBorder="1" applyAlignment="1">
      <alignment horizontal="right"/>
    </xf>
    <xf numFmtId="0" fontId="24" fillId="0" borderId="147" xfId="0" applyFont="1" applyFill="1" applyBorder="1" applyProtection="1"/>
    <xf numFmtId="0" fontId="25" fillId="0" borderId="147" xfId="0" applyFont="1" applyFill="1" applyBorder="1" applyAlignment="1">
      <alignment horizontal="right" vertical="center"/>
    </xf>
    <xf numFmtId="166" fontId="25" fillId="0" borderId="147" xfId="0" applyNumberFormat="1" applyFont="1" applyFill="1" applyBorder="1" applyAlignment="1">
      <alignment horizontal="right" vertical="center"/>
    </xf>
    <xf numFmtId="166" fontId="24" fillId="0" borderId="143" xfId="0" applyNumberFormat="1" applyFont="1" applyFill="1" applyBorder="1" applyAlignment="1">
      <alignment horizontal="right"/>
    </xf>
    <xf numFmtId="175" fontId="95" fillId="87" borderId="195" xfId="0" applyNumberFormat="1" applyFont="1" applyFill="1" applyBorder="1" applyAlignment="1" applyProtection="1">
      <alignment horizontal="left"/>
    </xf>
    <xf numFmtId="175" fontId="21" fillId="87" borderId="147" xfId="0" applyNumberFormat="1" applyFont="1" applyFill="1" applyBorder="1" applyAlignment="1" applyProtection="1">
      <alignment horizontal="left" vertical="center"/>
    </xf>
    <xf numFmtId="0" fontId="25" fillId="0" borderId="147" xfId="0" applyFont="1" applyFill="1" applyBorder="1" applyAlignment="1">
      <alignment horizontal="left" vertical="center"/>
    </xf>
    <xf numFmtId="0" fontId="24" fillId="0" borderId="190" xfId="0" applyFont="1" applyFill="1" applyBorder="1"/>
    <xf numFmtId="6" fontId="24" fillId="0" borderId="204" xfId="0" applyNumberFormat="1" applyFont="1" applyFill="1" applyBorder="1"/>
    <xf numFmtId="0" fontId="24" fillId="0" borderId="208" xfId="0" applyFont="1" applyFill="1" applyBorder="1"/>
    <xf numFmtId="6" fontId="24" fillId="0" borderId="208" xfId="0" applyNumberFormat="1" applyFont="1" applyFill="1" applyBorder="1"/>
    <xf numFmtId="168" fontId="24" fillId="0" borderId="208"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8" xfId="0" applyFont="1" applyFill="1" applyBorder="1" applyAlignment="1">
      <alignment horizontal="left" wrapText="1" indent="1"/>
    </xf>
    <xf numFmtId="175" fontId="20" fillId="0" borderId="0" xfId="0" applyNumberFormat="1" applyFont="1" applyFill="1" applyBorder="1" applyAlignment="1" applyProtection="1">
      <alignment horizontal="right" vertical="center"/>
    </xf>
    <xf numFmtId="175" fontId="21" fillId="0" borderId="203" xfId="0" applyNumberFormat="1" applyFont="1" applyFill="1" applyBorder="1" applyAlignment="1" applyProtection="1"/>
    <xf numFmtId="165" fontId="25" fillId="0" borderId="206" xfId="0" applyNumberFormat="1" applyFont="1" applyFill="1" applyBorder="1" applyAlignment="1">
      <alignment horizontal="right"/>
    </xf>
    <xf numFmtId="166" fontId="21" fillId="87" borderId="148" xfId="0" applyNumberFormat="1" applyFont="1" applyFill="1" applyBorder="1" applyAlignment="1" applyProtection="1">
      <alignment horizontal="right"/>
    </xf>
    <xf numFmtId="166" fontId="24" fillId="0" borderId="143" xfId="0" applyNumberFormat="1" applyFont="1" applyFill="1" applyBorder="1" applyAlignment="1">
      <alignment horizontal="right" vertical="center" wrapText="1"/>
    </xf>
    <xf numFmtId="165" fontId="25" fillId="0" borderId="24" xfId="1" applyNumberFormat="1" applyFont="1" applyFill="1" applyBorder="1" applyAlignment="1">
      <alignment horizontal="right"/>
    </xf>
    <xf numFmtId="165" fontId="25" fillId="0" borderId="24" xfId="1" applyNumberFormat="1" applyFont="1" applyFill="1" applyBorder="1" applyAlignment="1">
      <alignment horizontal="right" wrapText="1"/>
    </xf>
    <xf numFmtId="166" fontId="25" fillId="0" borderId="192" xfId="1" applyNumberFormat="1" applyFont="1" applyFill="1" applyBorder="1" applyAlignment="1">
      <alignment horizontal="right" wrapText="1"/>
    </xf>
    <xf numFmtId="165" fontId="24" fillId="0" borderId="9" xfId="0" applyNumberFormat="1" applyFont="1" applyFill="1" applyBorder="1"/>
    <xf numFmtId="165" fontId="25" fillId="0" borderId="143" xfId="0" applyNumberFormat="1" applyFont="1" applyFill="1" applyBorder="1" applyAlignment="1">
      <alignment horizontal="right" vertical="center"/>
    </xf>
    <xf numFmtId="165" fontId="25" fillId="0" borderId="196" xfId="0" applyNumberFormat="1" applyFont="1" applyFill="1" applyBorder="1" applyAlignment="1">
      <alignment horizontal="right" vertical="center"/>
    </xf>
    <xf numFmtId="0" fontId="211" fillId="0" borderId="0" xfId="0" applyFont="1" applyFill="1" applyAlignment="1">
      <alignment vertical="top" wrapText="1"/>
    </xf>
    <xf numFmtId="0" fontId="20" fillId="0" borderId="0" xfId="0" applyFont="1" applyFill="1" applyAlignment="1">
      <alignment wrapText="1"/>
    </xf>
    <xf numFmtId="3" fontId="20" fillId="0" borderId="7" xfId="0" applyNumberFormat="1" applyFont="1" applyFill="1" applyBorder="1"/>
    <xf numFmtId="3" fontId="21" fillId="0" borderId="26" xfId="0" applyNumberFormat="1" applyFont="1" applyFill="1" applyBorder="1" applyAlignment="1" applyProtection="1"/>
    <xf numFmtId="3" fontId="21" fillId="0" borderId="31" xfId="0" applyNumberFormat="1" applyFont="1" applyFill="1" applyBorder="1" applyAlignment="1" applyProtection="1"/>
    <xf numFmtId="165" fontId="25" fillId="0" borderId="196" xfId="0" applyNumberFormat="1" applyFont="1" applyFill="1" applyBorder="1" applyAlignment="1">
      <alignment horizontal="right"/>
    </xf>
    <xf numFmtId="165" fontId="25" fillId="0" borderId="188" xfId="0" applyNumberFormat="1" applyFont="1" applyFill="1" applyBorder="1" applyAlignment="1">
      <alignment horizontal="right"/>
    </xf>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3" fontId="20" fillId="0" borderId="26" xfId="0" applyNumberFormat="1" applyFont="1" applyFill="1" applyBorder="1" applyAlignment="1" applyProtection="1">
      <alignment horizontal="right"/>
    </xf>
    <xf numFmtId="175" fontId="20" fillId="0" borderId="26" xfId="0" applyNumberFormat="1" applyFont="1" applyFill="1" applyBorder="1" applyAlignment="1" applyProtection="1"/>
    <xf numFmtId="175" fontId="20" fillId="0" borderId="27" xfId="0" applyNumberFormat="1" applyFont="1" applyFill="1" applyBorder="1" applyAlignment="1" applyProtection="1"/>
    <xf numFmtId="3" fontId="20" fillId="0" borderId="26" xfId="0" applyNumberFormat="1" applyFont="1" applyFill="1" applyBorder="1" applyAlignment="1" applyProtection="1"/>
    <xf numFmtId="0" fontId="20" fillId="0" borderId="57" xfId="0" applyFont="1" applyFill="1" applyBorder="1" applyAlignment="1"/>
    <xf numFmtId="0" fontId="0" fillId="0" borderId="0" xfId="0" applyFont="1" applyFill="1" applyBorder="1" applyAlignment="1"/>
    <xf numFmtId="0" fontId="20" fillId="0" borderId="57" xfId="0" applyFont="1" applyFill="1" applyBorder="1" applyAlignment="1" applyProtection="1"/>
    <xf numFmtId="0" fontId="0" fillId="0" borderId="0" xfId="0" applyFont="1" applyFill="1" applyAlignment="1">
      <alignment vertical="center" wrapText="1"/>
    </xf>
    <xf numFmtId="0" fontId="0" fillId="0" borderId="0" xfId="0" applyFont="1" applyFill="1" applyBorder="1" applyAlignment="1">
      <alignment vertical="center"/>
    </xf>
    <xf numFmtId="1" fontId="20" fillId="0" borderId="5" xfId="0" applyNumberFormat="1" applyFont="1" applyFill="1" applyBorder="1" applyAlignment="1" applyProtection="1"/>
    <xf numFmtId="3" fontId="21" fillId="0" borderId="202" xfId="0" applyNumberFormat="1" applyFont="1" applyFill="1" applyBorder="1" applyAlignment="1" applyProtection="1">
      <alignment horizontal="right"/>
    </xf>
    <xf numFmtId="175" fontId="21" fillId="0" borderId="26" xfId="0" applyNumberFormat="1" applyFont="1" applyFill="1" applyBorder="1" applyAlignment="1" applyProtection="1">
      <alignment horizontal="right"/>
    </xf>
    <xf numFmtId="175" fontId="21" fillId="0" borderId="27" xfId="0" applyNumberFormat="1" applyFont="1" applyFill="1" applyBorder="1" applyAlignment="1" applyProtection="1">
      <alignment horizontal="right"/>
    </xf>
    <xf numFmtId="175" fontId="20" fillId="0" borderId="26" xfId="0" applyNumberFormat="1" applyFont="1" applyFill="1" applyBorder="1" applyAlignment="1" applyProtection="1">
      <alignment horizontal="right"/>
    </xf>
    <xf numFmtId="175" fontId="20" fillId="0" borderId="27"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175" fontId="20" fillId="0" borderId="9" xfId="0" applyNumberFormat="1" applyFont="1" applyFill="1" applyBorder="1" applyAlignment="1" applyProtection="1">
      <alignment horizontal="right"/>
    </xf>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0" fontId="20" fillId="0" borderId="0" xfId="0" applyFont="1" applyFill="1"/>
    <xf numFmtId="15" fontId="119" fillId="0" borderId="0" xfId="137" applyNumberFormat="1" applyFont="1"/>
    <xf numFmtId="15" fontId="119" fillId="48" borderId="0" xfId="3" applyNumberFormat="1" applyFont="1" applyFill="1" applyBorder="1"/>
    <xf numFmtId="15" fontId="119" fillId="0" borderId="0" xfId="0" applyNumberFormat="1" applyFont="1" applyFill="1"/>
    <xf numFmtId="15" fontId="119" fillId="0" borderId="24" xfId="0" applyNumberFormat="1" applyFont="1" applyFill="1" applyBorder="1" applyAlignment="1">
      <alignment horizontal="center"/>
    </xf>
    <xf numFmtId="15" fontId="119"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0" applyFont="1" applyFill="1" applyAlignment="1">
      <alignment horizontal="right"/>
    </xf>
    <xf numFmtId="0" fontId="20" fillId="0" borderId="338" xfId="0" applyFont="1" applyFill="1" applyBorder="1"/>
    <xf numFmtId="175" fontId="21" fillId="87" borderId="204" xfId="0" applyNumberFormat="1" applyFont="1" applyFill="1" applyBorder="1" applyAlignment="1" applyProtection="1">
      <alignment horizontal="right"/>
    </xf>
    <xf numFmtId="0" fontId="25" fillId="0" borderId="156" xfId="0" applyFont="1" applyFill="1" applyBorder="1" applyAlignment="1">
      <alignment horizontal="center" vertical="center" wrapText="1"/>
    </xf>
    <xf numFmtId="175" fontId="21" fillId="87" borderId="341" xfId="0" applyNumberFormat="1" applyFont="1" applyFill="1" applyBorder="1" applyAlignment="1" applyProtection="1">
      <alignment horizontal="left"/>
    </xf>
    <xf numFmtId="175" fontId="21" fillId="87" borderId="337" xfId="0" applyNumberFormat="1" applyFont="1" applyFill="1" applyBorder="1" applyAlignment="1" applyProtection="1">
      <alignment horizontal="left"/>
    </xf>
    <xf numFmtId="175" fontId="21" fillId="87" borderId="342" xfId="0" applyNumberFormat="1" applyFont="1" applyFill="1" applyBorder="1" applyAlignment="1" applyProtection="1">
      <alignment horizontal="left"/>
    </xf>
    <xf numFmtId="1" fontId="20" fillId="0" borderId="0" xfId="0" applyNumberFormat="1" applyFont="1" applyFill="1" applyBorder="1" applyAlignment="1" applyProtection="1">
      <alignment horizontal="right"/>
    </xf>
    <xf numFmtId="1" fontId="20" fillId="0" borderId="0" xfId="0" applyNumberFormat="1" applyFont="1" applyFill="1" applyBorder="1" applyAlignment="1">
      <alignment horizontal="right" wrapText="1"/>
    </xf>
    <xf numFmtId="1" fontId="20" fillId="0" borderId="1" xfId="0" applyNumberFormat="1" applyFont="1" applyFill="1" applyBorder="1" applyAlignment="1">
      <alignment horizontal="right" wrapText="1"/>
    </xf>
    <xf numFmtId="0" fontId="226" fillId="0" borderId="344" xfId="0" applyFont="1" applyBorder="1" applyAlignment="1">
      <alignment vertical="center"/>
    </xf>
    <xf numFmtId="0" fontId="226" fillId="0" borderId="18" xfId="0" applyFont="1" applyBorder="1" applyAlignment="1">
      <alignment vertical="center"/>
    </xf>
    <xf numFmtId="0" fontId="64" fillId="0" borderId="0" xfId="0" applyFont="1" applyFill="1" applyBorder="1" applyAlignment="1">
      <alignment vertical="center"/>
    </xf>
    <xf numFmtId="0" fontId="22" fillId="0" borderId="0" xfId="0" applyFont="1" applyFill="1" applyBorder="1" applyAlignment="1">
      <alignment vertical="center"/>
    </xf>
    <xf numFmtId="0" fontId="101" fillId="0" borderId="0" xfId="0" applyFont="1"/>
    <xf numFmtId="0" fontId="0" fillId="0" borderId="0" xfId="0" applyBorder="1"/>
    <xf numFmtId="0" fontId="226" fillId="0" borderId="0" xfId="0" applyFont="1" applyBorder="1" applyAlignment="1">
      <alignment vertical="center"/>
    </xf>
    <xf numFmtId="0" fontId="226" fillId="0" borderId="345" xfId="0" applyFont="1" applyBorder="1" applyAlignment="1">
      <alignment vertical="center"/>
    </xf>
    <xf numFmtId="0" fontId="226" fillId="0" borderId="0" xfId="0" applyFont="1" applyFill="1" applyBorder="1" applyAlignment="1">
      <alignment vertical="center"/>
    </xf>
    <xf numFmtId="3" fontId="20" fillId="0" borderId="1" xfId="0" applyNumberFormat="1" applyFont="1" applyFill="1" applyBorder="1"/>
    <xf numFmtId="3" fontId="20" fillId="0" borderId="8" xfId="0" applyNumberFormat="1" applyFont="1" applyFill="1" applyBorder="1" applyAlignment="1" applyProtection="1"/>
    <xf numFmtId="0" fontId="20" fillId="0" borderId="98" xfId="0" applyFont="1" applyFill="1" applyBorder="1" applyAlignment="1" applyProtection="1">
      <alignment horizontal="right"/>
    </xf>
    <xf numFmtId="3" fontId="20" fillId="0" borderId="98"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40" xfId="0" applyFont="1" applyFill="1" applyBorder="1" applyAlignment="1" applyProtection="1"/>
    <xf numFmtId="0" fontId="21" fillId="0" borderId="328" xfId="0" applyFont="1" applyFill="1" applyBorder="1" applyAlignment="1" applyProtection="1">
      <alignment horizontal="center" vertical="center" wrapText="1"/>
    </xf>
    <xf numFmtId="175" fontId="21" fillId="87" borderId="343" xfId="0" applyNumberFormat="1" applyFont="1" applyFill="1" applyBorder="1" applyAlignment="1" applyProtection="1">
      <alignment horizontal="right"/>
    </xf>
    <xf numFmtId="175" fontId="20" fillId="0" borderId="286" xfId="0" applyNumberFormat="1" applyFont="1" applyFill="1" applyBorder="1" applyAlignment="1" applyProtection="1">
      <alignment horizontal="right"/>
    </xf>
    <xf numFmtId="3" fontId="20" fillId="0" borderId="286" xfId="0" applyNumberFormat="1" applyFont="1" applyFill="1" applyBorder="1" applyAlignment="1">
      <alignment horizontal="right" vertical="center" wrapText="1"/>
    </xf>
    <xf numFmtId="3" fontId="20" fillId="0" borderId="286" xfId="0" applyNumberFormat="1" applyFont="1" applyFill="1" applyBorder="1" applyAlignment="1">
      <alignment horizontal="right" vertical="top" wrapText="1"/>
    </xf>
    <xf numFmtId="175" fontId="20" fillId="87" borderId="340" xfId="0" applyNumberFormat="1" applyFont="1" applyFill="1" applyBorder="1" applyAlignment="1" applyProtection="1">
      <alignment horizontal="right"/>
    </xf>
    <xf numFmtId="3" fontId="20" fillId="0" borderId="286" xfId="0" applyNumberFormat="1" applyFont="1" applyFill="1" applyBorder="1" applyAlignment="1">
      <alignment horizontal="right" vertical="top"/>
    </xf>
    <xf numFmtId="175" fontId="20" fillId="85" borderId="286" xfId="0" applyNumberFormat="1" applyFont="1" applyFill="1" applyBorder="1" applyAlignment="1" applyProtection="1">
      <alignment horizontal="right"/>
    </xf>
    <xf numFmtId="0" fontId="20" fillId="0" borderId="5" xfId="0" applyFont="1" applyFill="1" applyBorder="1" applyProtection="1"/>
    <xf numFmtId="175" fontId="20" fillId="85" borderId="343" xfId="0" applyNumberFormat="1" applyFont="1" applyFill="1" applyBorder="1" applyAlignment="1" applyProtection="1">
      <alignment horizontal="right"/>
    </xf>
    <xf numFmtId="0" fontId="24" fillId="0" borderId="49" xfId="0" applyFont="1" applyFill="1" applyBorder="1" applyAlignment="1">
      <alignment horizontal="center" vertical="center" wrapText="1"/>
    </xf>
    <xf numFmtId="166" fontId="24" fillId="0" borderId="16" xfId="0" applyNumberFormat="1" applyFont="1" applyFill="1" applyBorder="1" applyAlignment="1">
      <alignment horizontal="right" wrapText="1"/>
    </xf>
    <xf numFmtId="166" fontId="25" fillId="0" borderId="192" xfId="0" applyNumberFormat="1" applyFont="1" applyFill="1" applyBorder="1" applyAlignment="1">
      <alignment horizontal="right"/>
    </xf>
    <xf numFmtId="175" fontId="95" fillId="87" borderId="148" xfId="0" applyNumberFormat="1" applyFont="1" applyFill="1" applyBorder="1" applyAlignment="1" applyProtection="1">
      <alignment horizontal="left"/>
    </xf>
    <xf numFmtId="0" fontId="22" fillId="0" borderId="0" xfId="0" applyFont="1" applyBorder="1" applyAlignment="1">
      <alignment wrapText="1"/>
    </xf>
    <xf numFmtId="0" fontId="22" fillId="0" borderId="0" xfId="0" applyFont="1" applyBorder="1" applyAlignment="1">
      <alignment vertical="center" wrapText="1"/>
    </xf>
    <xf numFmtId="0" fontId="227"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5"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3" fontId="21" fillId="0" borderId="133" xfId="0" applyNumberFormat="1" applyFont="1" applyFill="1" applyBorder="1" applyAlignment="1" applyProtection="1"/>
    <xf numFmtId="175" fontId="21" fillId="0" borderId="28" xfId="0" applyNumberFormat="1" applyFont="1" applyFill="1" applyBorder="1" applyAlignment="1" applyProtection="1"/>
    <xf numFmtId="3" fontId="21" fillId="0" borderId="43" xfId="0" applyNumberFormat="1" applyFont="1" applyFill="1" applyBorder="1" applyAlignment="1" applyProtection="1">
      <alignment horizontal="right"/>
    </xf>
    <xf numFmtId="175" fontId="21" fillId="0" borderId="31" xfId="0" applyNumberFormat="1" applyFont="1" applyFill="1" applyBorder="1" applyAlignment="1" applyProtection="1"/>
    <xf numFmtId="166" fontId="24" fillId="0" borderId="201" xfId="0" quotePrefix="1" applyNumberFormat="1" applyFont="1" applyFill="1" applyBorder="1" applyAlignment="1">
      <alignment horizontal="right"/>
    </xf>
    <xf numFmtId="3" fontId="21" fillId="0" borderId="31" xfId="0" applyNumberFormat="1" applyFont="1" applyFill="1" applyBorder="1" applyAlignment="1" applyProtection="1">
      <alignment horizontal="right"/>
    </xf>
    <xf numFmtId="165" fontId="89" fillId="0" borderId="188" xfId="0" applyNumberFormat="1" applyFont="1" applyFill="1" applyBorder="1" applyAlignment="1">
      <alignment horizontal="right"/>
    </xf>
    <xf numFmtId="165" fontId="25" fillId="0" borderId="190" xfId="0" applyNumberFormat="1" applyFont="1" applyFill="1" applyBorder="1" applyAlignment="1">
      <alignment horizontal="right"/>
    </xf>
    <xf numFmtId="164" fontId="24" fillId="0" borderId="188" xfId="0" applyNumberFormat="1" applyFont="1" applyFill="1" applyBorder="1" applyAlignment="1">
      <alignment horizontal="right"/>
    </xf>
    <xf numFmtId="175" fontId="95" fillId="87" borderId="148" xfId="0" applyNumberFormat="1" applyFont="1" applyFill="1" applyBorder="1" applyAlignment="1" applyProtection="1">
      <alignment horizontal="right"/>
    </xf>
    <xf numFmtId="175" fontId="95" fillId="87" borderId="213" xfId="0" applyNumberFormat="1" applyFont="1" applyFill="1" applyBorder="1" applyAlignment="1" applyProtection="1">
      <alignment horizontal="right"/>
    </xf>
    <xf numFmtId="165" fontId="89" fillId="4" borderId="187" xfId="0" applyNumberFormat="1" applyFont="1" applyFill="1" applyBorder="1"/>
    <xf numFmtId="165" fontId="90" fillId="4" borderId="9" xfId="0" applyNumberFormat="1" applyFont="1" applyFill="1" applyBorder="1"/>
    <xf numFmtId="165" fontId="90" fillId="4" borderId="9" xfId="0" applyNumberFormat="1" applyFont="1" applyFill="1" applyBorder="1" applyAlignment="1"/>
    <xf numFmtId="165" fontId="89" fillId="4" borderId="188" xfId="0" applyNumberFormat="1" applyFont="1" applyFill="1" applyBorder="1"/>
    <xf numFmtId="0" fontId="24" fillId="0" borderId="286" xfId="0" applyFont="1" applyFill="1" applyBorder="1" applyAlignment="1">
      <alignment horizontal="left" indent="1"/>
    </xf>
    <xf numFmtId="6" fontId="24" fillId="0" borderId="286" xfId="0" applyNumberFormat="1" applyFont="1" applyFill="1" applyBorder="1"/>
    <xf numFmtId="6" fontId="24" fillId="0" borderId="8" xfId="0" applyNumberFormat="1" applyFont="1" applyFill="1" applyBorder="1"/>
    <xf numFmtId="3" fontId="21" fillId="0" borderId="32" xfId="0" applyNumberFormat="1" applyFont="1" applyFill="1" applyBorder="1" applyAlignment="1" applyProtection="1"/>
    <xf numFmtId="1" fontId="21" fillId="0" borderId="31" xfId="0" applyNumberFormat="1" applyFont="1" applyFill="1" applyBorder="1" applyAlignment="1" applyProtection="1"/>
    <xf numFmtId="175" fontId="21" fillId="0" borderId="28" xfId="0" applyNumberFormat="1" applyFont="1" applyFill="1" applyBorder="1" applyAlignment="1" applyProtection="1">
      <alignment horizontal="right"/>
    </xf>
    <xf numFmtId="175" fontId="21" fillId="0" borderId="31" xfId="0" applyNumberFormat="1" applyFont="1" applyFill="1" applyBorder="1" applyAlignment="1" applyProtection="1">
      <alignment horizontal="right"/>
    </xf>
    <xf numFmtId="166" fontId="24" fillId="4" borderId="197" xfId="1" applyNumberFormat="1" applyFont="1" applyFill="1" applyBorder="1" applyAlignment="1">
      <alignment horizontal="right"/>
    </xf>
    <xf numFmtId="166" fontId="24" fillId="4" borderId="143" xfId="0" applyNumberFormat="1" applyFont="1" applyFill="1" applyBorder="1" applyAlignment="1">
      <alignment horizontal="right" vertical="center" wrapText="1"/>
    </xf>
    <xf numFmtId="166" fontId="25" fillId="4" borderId="196" xfId="1" applyNumberFormat="1" applyFont="1" applyFill="1" applyBorder="1" applyAlignment="1">
      <alignment horizontal="right" wrapText="1"/>
    </xf>
    <xf numFmtId="165" fontId="24" fillId="4" borderId="143" xfId="1" applyNumberFormat="1" applyFont="1" applyFill="1" applyBorder="1" applyAlignment="1">
      <alignment horizontal="right"/>
    </xf>
    <xf numFmtId="165" fontId="25" fillId="4" borderId="196" xfId="0" applyNumberFormat="1" applyFont="1" applyFill="1" applyBorder="1"/>
    <xf numFmtId="166" fontId="24" fillId="4" borderId="185" xfId="0" applyNumberFormat="1" applyFont="1" applyFill="1" applyBorder="1" applyAlignment="1">
      <alignment horizontal="right" wrapText="1"/>
    </xf>
    <xf numFmtId="166" fontId="25" fillId="4" borderId="16" xfId="0" applyNumberFormat="1" applyFont="1" applyFill="1" applyBorder="1" applyAlignment="1">
      <alignment horizontal="right" wrapText="1"/>
    </xf>
    <xf numFmtId="166" fontId="25" fillId="4" borderId="186" xfId="0" applyNumberFormat="1" applyFont="1" applyFill="1" applyBorder="1" applyAlignment="1">
      <alignment horizontal="right" wrapText="1"/>
    </xf>
    <xf numFmtId="166" fontId="25" fillId="4" borderId="185" xfId="0" applyNumberFormat="1" applyFont="1" applyFill="1" applyBorder="1" applyAlignment="1">
      <alignment horizontal="right" wrapText="1"/>
    </xf>
    <xf numFmtId="166" fontId="25" fillId="4" borderId="157" xfId="0" applyNumberFormat="1" applyFont="1" applyFill="1" applyBorder="1"/>
    <xf numFmtId="166" fontId="25" fillId="4" borderId="192" xfId="0" applyNumberFormat="1" applyFont="1" applyFill="1" applyBorder="1"/>
    <xf numFmtId="165" fontId="25" fillId="4" borderId="187" xfId="0" applyNumberFormat="1" applyFont="1" applyFill="1" applyBorder="1"/>
    <xf numFmtId="165" fontId="24" fillId="4" borderId="9" xfId="0" applyNumberFormat="1" applyFont="1" applyFill="1" applyBorder="1"/>
    <xf numFmtId="165" fontId="24" fillId="4" borderId="9" xfId="0" applyNumberFormat="1" applyFont="1" applyFill="1" applyBorder="1" applyAlignment="1"/>
    <xf numFmtId="165" fontId="25" fillId="4" borderId="188" xfId="0" applyNumberFormat="1" applyFont="1" applyFill="1" applyBorder="1"/>
    <xf numFmtId="165" fontId="24" fillId="4" borderId="201" xfId="1" applyNumberFormat="1" applyFont="1" applyFill="1" applyBorder="1" applyAlignment="1">
      <alignment horizontal="right"/>
    </xf>
    <xf numFmtId="165" fontId="25" fillId="4" borderId="194" xfId="0" applyNumberFormat="1" applyFont="1" applyFill="1" applyBorder="1"/>
    <xf numFmtId="165" fontId="24" fillId="4" borderId="187" xfId="0" applyNumberFormat="1" applyFont="1" applyFill="1" applyBorder="1"/>
    <xf numFmtId="166" fontId="25" fillId="4" borderId="195" xfId="0" applyNumberFormat="1" applyFont="1" applyFill="1" applyBorder="1" applyAlignment="1">
      <alignment horizontal="right" vertical="center"/>
    </xf>
    <xf numFmtId="165" fontId="25" fillId="4" borderId="143" xfId="0" applyNumberFormat="1" applyFont="1" applyFill="1" applyBorder="1" applyAlignment="1">
      <alignment horizontal="right" vertical="center"/>
    </xf>
    <xf numFmtId="165" fontId="25" fillId="4" borderId="196" xfId="0" applyNumberFormat="1" applyFont="1" applyFill="1" applyBorder="1" applyAlignment="1">
      <alignment horizontal="right" vertical="center"/>
    </xf>
    <xf numFmtId="165" fontId="25" fillId="4" borderId="189" xfId="0" applyNumberFormat="1" applyFont="1" applyFill="1" applyBorder="1"/>
    <xf numFmtId="165" fontId="24" fillId="4" borderId="182" xfId="0" applyNumberFormat="1" applyFont="1" applyFill="1" applyBorder="1"/>
    <xf numFmtId="165" fontId="24" fillId="4" borderId="182" xfId="0" applyNumberFormat="1" applyFont="1" applyFill="1" applyBorder="1" applyAlignment="1"/>
    <xf numFmtId="165" fontId="25" fillId="4" borderId="190" xfId="0" applyNumberFormat="1" applyFont="1" applyFill="1" applyBorder="1"/>
    <xf numFmtId="166" fontId="24" fillId="4" borderId="197" xfId="0" quotePrefix="1" applyNumberFormat="1" applyFont="1" applyFill="1" applyBorder="1" applyAlignment="1">
      <alignment horizontal="right"/>
    </xf>
    <xf numFmtId="166" fontId="24" fillId="4" borderId="143" xfId="0" applyNumberFormat="1" applyFont="1" applyFill="1" applyBorder="1" applyAlignment="1">
      <alignment horizontal="right"/>
    </xf>
    <xf numFmtId="166" fontId="24" fillId="4" borderId="196" xfId="0" applyNumberFormat="1" applyFont="1" applyFill="1" applyBorder="1" applyAlignment="1">
      <alignment horizontal="right"/>
    </xf>
    <xf numFmtId="166" fontId="25" fillId="4" borderId="198" xfId="0" applyNumberFormat="1" applyFont="1" applyFill="1" applyBorder="1"/>
    <xf numFmtId="166" fontId="24" fillId="4" borderId="201" xfId="0" applyNumberFormat="1" applyFont="1" applyFill="1" applyBorder="1" applyAlignment="1">
      <alignment horizontal="right"/>
    </xf>
    <xf numFmtId="166" fontId="24" fillId="4" borderId="194" xfId="0" applyNumberFormat="1" applyFont="1" applyFill="1" applyBorder="1" applyAlignment="1">
      <alignment horizontal="right"/>
    </xf>
    <xf numFmtId="165" fontId="25" fillId="4" borderId="195" xfId="0" applyNumberFormat="1" applyFont="1" applyFill="1" applyBorder="1"/>
    <xf numFmtId="165" fontId="24" fillId="4" borderId="143" xfId="0" applyNumberFormat="1" applyFont="1" applyFill="1" applyBorder="1"/>
    <xf numFmtId="165" fontId="24" fillId="4" borderId="143" xfId="0" applyNumberFormat="1" applyFont="1" applyFill="1" applyBorder="1" applyAlignment="1"/>
    <xf numFmtId="165" fontId="25" fillId="4" borderId="199" xfId="0" applyNumberFormat="1" applyFont="1" applyFill="1" applyBorder="1" applyAlignment="1">
      <alignment vertical="center"/>
    </xf>
    <xf numFmtId="166" fontId="25" fillId="4" borderId="200" xfId="0" applyNumberFormat="1" applyFont="1" applyFill="1" applyBorder="1" applyAlignment="1">
      <alignment horizontal="right" vertical="center"/>
    </xf>
    <xf numFmtId="166" fontId="25" fillId="4" borderId="194" xfId="0" applyNumberFormat="1" applyFont="1" applyFill="1" applyBorder="1" applyAlignment="1">
      <alignment horizontal="right" vertical="center"/>
    </xf>
    <xf numFmtId="3" fontId="21" fillId="0" borderId="202" xfId="0" applyNumberFormat="1" applyFont="1" applyFill="1" applyBorder="1" applyAlignment="1" applyProtection="1"/>
    <xf numFmtId="175" fontId="21" fillId="0" borderId="181" xfId="0" applyNumberFormat="1" applyFont="1" applyFill="1" applyBorder="1" applyAlignment="1" applyProtection="1">
      <alignment horizontal="right"/>
    </xf>
    <xf numFmtId="175" fontId="21" fillId="0" borderId="203" xfId="0" applyNumberFormat="1" applyFont="1" applyFill="1" applyBorder="1" applyAlignment="1" applyProtection="1">
      <alignment horizontal="right"/>
    </xf>
    <xf numFmtId="223" fontId="49" fillId="0" borderId="0" xfId="0" applyNumberFormat="1" applyFont="1" applyFill="1" applyAlignment="1">
      <alignment horizontal="right"/>
    </xf>
    <xf numFmtId="0" fontId="20" fillId="0" borderId="0" xfId="0" applyFont="1" applyFill="1"/>
    <xf numFmtId="0" fontId="119" fillId="0" borderId="0" xfId="0" applyFont="1" applyFill="1"/>
    <xf numFmtId="14" fontId="20" fillId="0" borderId="0" xfId="0" applyNumberFormat="1" applyFont="1" applyFill="1"/>
    <xf numFmtId="0" fontId="23" fillId="0" borderId="328" xfId="137" applyFont="1" applyFill="1" applyBorder="1" applyAlignment="1">
      <alignment horizontal="left" vertical="center" wrapText="1"/>
    </xf>
    <xf numFmtId="175" fontId="21" fillId="0" borderId="94" xfId="0" applyNumberFormat="1" applyFont="1" applyFill="1" applyBorder="1" applyAlignment="1" applyProtection="1">
      <alignment horizontal="right"/>
    </xf>
    <xf numFmtId="6" fontId="20" fillId="0" borderId="343" xfId="0" applyNumberFormat="1" applyFont="1" applyFill="1" applyBorder="1"/>
    <xf numFmtId="172" fontId="52" fillId="0" borderId="0" xfId="135" applyNumberFormat="1" applyFont="1" applyBorder="1"/>
    <xf numFmtId="172" fontId="52" fillId="0" borderId="0" xfId="3" applyNumberFormat="1" applyFont="1" applyFill="1" applyBorder="1"/>
    <xf numFmtId="6" fontId="20" fillId="0" borderId="286" xfId="0" applyNumberFormat="1" applyFont="1" applyFill="1" applyBorder="1"/>
    <xf numFmtId="0" fontId="25" fillId="0" borderId="305" xfId="0" applyFont="1" applyFill="1" applyBorder="1" applyAlignment="1">
      <alignment wrapText="1"/>
    </xf>
    <xf numFmtId="6" fontId="24" fillId="0" borderId="305" xfId="0" applyNumberFormat="1" applyFont="1" applyFill="1" applyBorder="1"/>
    <xf numFmtId="0" fontId="25" fillId="0" borderId="340" xfId="0" applyFont="1" applyFill="1" applyBorder="1" applyAlignment="1">
      <alignment wrapText="1"/>
    </xf>
    <xf numFmtId="0" fontId="24" fillId="0" borderId="191" xfId="0" applyFont="1" applyFill="1" applyBorder="1" applyAlignment="1">
      <alignment vertical="center" wrapText="1"/>
    </xf>
    <xf numFmtId="6" fontId="24" fillId="0" borderId="192" xfId="0" applyNumberFormat="1" applyFont="1" applyFill="1" applyBorder="1"/>
    <xf numFmtId="0" fontId="21" fillId="0" borderId="17" xfId="0" applyFont="1" applyFill="1" applyBorder="1"/>
    <xf numFmtId="6" fontId="20" fillId="0" borderId="192" xfId="0" applyNumberFormat="1" applyFont="1" applyFill="1" applyBorder="1" applyAlignment="1">
      <alignment horizontal="right"/>
    </xf>
    <xf numFmtId="0" fontId="21" fillId="0" borderId="339" xfId="0" applyFont="1" applyFill="1" applyBorder="1"/>
    <xf numFmtId="1" fontId="22" fillId="0" borderId="0" xfId="0" applyNumberFormat="1" applyFont="1" applyFill="1" applyBorder="1" applyAlignment="1">
      <alignment horizontal="left" vertical="center"/>
    </xf>
    <xf numFmtId="0" fontId="229"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0" fontId="20" fillId="0" borderId="0" xfId="0" applyFont="1" applyFill="1"/>
    <xf numFmtId="0" fontId="211" fillId="0" borderId="0" xfId="0" quotePrefix="1" applyFont="1" applyFill="1" applyAlignment="1">
      <alignment vertical="top"/>
    </xf>
    <xf numFmtId="0" fontId="20" fillId="0" borderId="0" xfId="0" applyFont="1" applyFill="1"/>
    <xf numFmtId="0" fontId="214" fillId="0" borderId="0" xfId="0" applyFont="1" applyBorder="1" applyAlignment="1">
      <alignment vertical="center" wrapText="1"/>
    </xf>
    <xf numFmtId="6" fontId="24" fillId="0" borderId="349" xfId="0" applyNumberFormat="1" applyFont="1" applyFill="1" applyBorder="1"/>
    <xf numFmtId="0" fontId="21" fillId="0" borderId="1" xfId="0" applyFont="1" applyFill="1" applyBorder="1"/>
    <xf numFmtId="0" fontId="21" fillId="0" borderId="205" xfId="0" applyFont="1" applyFill="1" applyBorder="1"/>
    <xf numFmtId="0" fontId="20" fillId="0" borderId="205" xfId="0" applyFont="1" applyFill="1" applyBorder="1" applyAlignment="1">
      <alignment horizontal="left" wrapText="1" indent="1"/>
    </xf>
    <xf numFmtId="0" fontId="20" fillId="0" borderId="205" xfId="0" applyFont="1" applyFill="1" applyBorder="1"/>
    <xf numFmtId="0" fontId="21" fillId="0" borderId="351" xfId="0" applyFont="1" applyFill="1" applyBorder="1"/>
    <xf numFmtId="0" fontId="20" fillId="0" borderId="205" xfId="0" applyFont="1" applyFill="1" applyBorder="1" applyAlignment="1">
      <alignment horizontal="left" indent="1"/>
    </xf>
    <xf numFmtId="0" fontId="20" fillId="87" borderId="205" xfId="0" applyFont="1" applyFill="1" applyBorder="1" applyAlignment="1">
      <alignment horizontal="left" indent="1"/>
    </xf>
    <xf numFmtId="44" fontId="20" fillId="0" borderId="6" xfId="789" applyFont="1" applyFill="1" applyBorder="1"/>
    <xf numFmtId="44" fontId="21" fillId="0" borderId="16" xfId="789" applyFont="1" applyFill="1" applyBorder="1"/>
    <xf numFmtId="44" fontId="21" fillId="0" borderId="6" xfId="789" applyFont="1" applyFill="1" applyBorder="1"/>
    <xf numFmtId="6" fontId="20" fillId="0" borderId="6" xfId="0" applyNumberFormat="1" applyFont="1" applyFill="1" applyBorder="1"/>
    <xf numFmtId="172" fontId="20" fillId="0" borderId="24" xfId="789" applyNumberFormat="1" applyFont="1" applyFill="1" applyBorder="1"/>
    <xf numFmtId="6" fontId="20" fillId="0" borderId="328" xfId="789" applyNumberFormat="1" applyFont="1" applyFill="1" applyBorder="1"/>
    <xf numFmtId="6" fontId="24" fillId="0" borderId="350" xfId="0" applyNumberFormat="1" applyFont="1" applyFill="1" applyBorder="1"/>
    <xf numFmtId="6" fontId="24" fillId="0" borderId="343" xfId="0" applyNumberFormat="1" applyFont="1" applyFill="1" applyBorder="1"/>
    <xf numFmtId="6" fontId="24" fillId="0" borderId="328" xfId="0" applyNumberFormat="1" applyFont="1" applyFill="1" applyBorder="1"/>
    <xf numFmtId="6" fontId="24" fillId="0" borderId="193" xfId="0" applyNumberFormat="1" applyFont="1" applyFill="1" applyBorder="1"/>
    <xf numFmtId="6" fontId="24" fillId="0" borderId="351" xfId="0" applyNumberFormat="1" applyFont="1" applyFill="1" applyBorder="1"/>
    <xf numFmtId="6" fontId="24" fillId="0" borderId="205" xfId="0" applyNumberFormat="1" applyFont="1" applyFill="1" applyBorder="1"/>
    <xf numFmtId="168" fontId="24" fillId="0" borderId="351" xfId="7569" applyNumberFormat="1" applyFont="1" applyFill="1" applyBorder="1"/>
    <xf numFmtId="168" fontId="24" fillId="0" borderId="328" xfId="7569" applyNumberFormat="1" applyFont="1" applyFill="1" applyBorder="1"/>
    <xf numFmtId="0" fontId="50" fillId="0" borderId="328" xfId="3" applyFont="1" applyFill="1" applyBorder="1" applyAlignment="1">
      <alignment wrapText="1"/>
    </xf>
    <xf numFmtId="172" fontId="52" fillId="0" borderId="6" xfId="135" applyNumberFormat="1" applyFont="1" applyFill="1" applyBorder="1"/>
    <xf numFmtId="172" fontId="51" fillId="23" borderId="328" xfId="3"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3" fontId="51" fillId="0" borderId="6" xfId="3" applyNumberFormat="1" applyFont="1" applyFill="1" applyBorder="1"/>
    <xf numFmtId="44" fontId="52" fillId="0" borderId="9" xfId="135" applyNumberFormat="1" applyFont="1" applyFill="1" applyBorder="1"/>
    <xf numFmtId="0" fontId="52" fillId="0" borderId="6" xfId="3" applyFont="1" applyFill="1" applyBorder="1"/>
    <xf numFmtId="172" fontId="52" fillId="0" borderId="351" xfId="135" applyNumberFormat="1" applyFont="1" applyFill="1" applyBorder="1"/>
    <xf numFmtId="44" fontId="52" fillId="23" borderId="328" xfId="3" applyNumberFormat="1" applyFont="1" applyFill="1" applyBorder="1"/>
    <xf numFmtId="0" fontId="51" fillId="0" borderId="328" xfId="3" applyFont="1" applyFill="1" applyBorder="1" applyAlignment="1">
      <alignment horizontal="center" wrapText="1"/>
    </xf>
    <xf numFmtId="44" fontId="52" fillId="50" borderId="328" xfId="3" applyNumberFormat="1" applyFont="1" applyFill="1" applyBorder="1"/>
    <xf numFmtId="172" fontId="52" fillId="0" borderId="351"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2" fillId="50" borderId="349" xfId="3" applyNumberFormat="1" applyFont="1" applyFill="1" applyBorder="1"/>
    <xf numFmtId="172" fontId="50" fillId="0" borderId="9" xfId="3" applyNumberFormat="1" applyFont="1" applyFill="1" applyBorder="1"/>
    <xf numFmtId="172" fontId="52" fillId="23" borderId="328" xfId="3" applyNumberFormat="1" applyFont="1" applyFill="1" applyBorder="1"/>
    <xf numFmtId="175" fontId="21" fillId="87" borderId="349" xfId="0" applyNumberFormat="1" applyFont="1" applyFill="1" applyBorder="1" applyAlignment="1" applyProtection="1">
      <alignment horizontal="left"/>
    </xf>
    <xf numFmtId="6" fontId="24" fillId="0" borderId="286" xfId="0" applyNumberFormat="1" applyFont="1" applyFill="1" applyBorder="1" applyAlignment="1"/>
    <xf numFmtId="6" fontId="24" fillId="0" borderId="286" xfId="0" applyNumberFormat="1" applyFont="1" applyFill="1" applyBorder="1" applyAlignment="1">
      <alignment horizontal="right"/>
    </xf>
    <xf numFmtId="6" fontId="60" fillId="0" borderId="286" xfId="0" applyNumberFormat="1" applyFont="1" applyFill="1" applyBorder="1"/>
    <xf numFmtId="6" fontId="24" fillId="0" borderId="9" xfId="0" applyNumberFormat="1" applyFont="1" applyFill="1" applyBorder="1"/>
    <xf numFmtId="0" fontId="25" fillId="0" borderId="98" xfId="0" applyFont="1" applyFill="1" applyBorder="1" applyAlignment="1">
      <alignment wrapText="1"/>
    </xf>
    <xf numFmtId="0" fontId="24" fillId="0" borderId="98" xfId="0" applyFont="1" applyFill="1" applyBorder="1" applyAlignment="1">
      <alignment horizontal="left" indent="1"/>
    </xf>
    <xf numFmtId="0" fontId="24" fillId="0" borderId="98" xfId="0" applyFont="1" applyFill="1" applyBorder="1" applyAlignment="1">
      <alignment horizontal="left" wrapText="1" indent="1"/>
    </xf>
    <xf numFmtId="0" fontId="25" fillId="0" borderId="339" xfId="0" applyFont="1" applyFill="1" applyBorder="1"/>
    <xf numFmtId="0" fontId="25" fillId="0" borderId="98" xfId="0" applyFont="1" applyFill="1" applyBorder="1" applyAlignment="1"/>
    <xf numFmtId="0" fontId="25" fillId="0" borderId="98" xfId="0" applyFont="1" applyFill="1" applyBorder="1" applyAlignment="1">
      <alignment horizontal="left" vertical="top" wrapText="1"/>
    </xf>
    <xf numFmtId="0" fontId="25" fillId="0" borderId="353" xfId="0" applyFont="1" applyFill="1" applyBorder="1"/>
    <xf numFmtId="0" fontId="24" fillId="0" borderId="193" xfId="0" applyFont="1" applyFill="1" applyBorder="1" applyAlignment="1">
      <alignment horizontal="left" indent="1"/>
    </xf>
    <xf numFmtId="0" fontId="25" fillId="0" borderId="156" xfId="0" applyFont="1" applyFill="1" applyBorder="1" applyAlignment="1">
      <alignment wrapText="1"/>
    </xf>
    <xf numFmtId="5" fontId="24" fillId="0" borderId="286" xfId="789" applyNumberFormat="1" applyFont="1" applyFill="1" applyBorder="1"/>
    <xf numFmtId="5" fontId="25" fillId="0" borderId="328" xfId="789" applyNumberFormat="1" applyFont="1" applyFill="1" applyBorder="1"/>
    <xf numFmtId="5" fontId="24" fillId="0" borderId="286" xfId="789" applyNumberFormat="1" applyFont="1" applyFill="1" applyBorder="1" applyAlignment="1">
      <alignment horizontal="right"/>
    </xf>
    <xf numFmtId="5" fontId="24" fillId="0" borderId="328" xfId="789" applyNumberFormat="1" applyFont="1" applyFill="1" applyBorder="1"/>
    <xf numFmtId="5" fontId="25" fillId="0" borderId="13" xfId="789" applyNumberFormat="1" applyFont="1" applyFill="1" applyBorder="1"/>
    <xf numFmtId="5" fontId="20" fillId="0" borderId="286" xfId="789" applyNumberFormat="1" applyFont="1" applyFill="1" applyBorder="1"/>
    <xf numFmtId="5" fontId="18" fillId="0" borderId="286" xfId="789" applyNumberFormat="1" applyFont="1" applyFill="1" applyBorder="1"/>
    <xf numFmtId="15" fontId="119" fillId="0" borderId="286" xfId="789" applyNumberFormat="1" applyFont="1" applyFill="1" applyBorder="1"/>
    <xf numFmtId="0" fontId="21" fillId="0" borderId="7" xfId="0" applyFont="1" applyFill="1" applyBorder="1"/>
    <xf numFmtId="0" fontId="21" fillId="0" borderId="341" xfId="0" applyFont="1" applyFill="1" applyBorder="1"/>
    <xf numFmtId="0" fontId="20" fillId="0" borderId="346" xfId="0" applyFont="1" applyFill="1" applyBorder="1"/>
    <xf numFmtId="0" fontId="20" fillId="0" borderId="341" xfId="0" applyFont="1" applyFill="1" applyBorder="1"/>
    <xf numFmtId="6" fontId="20" fillId="0" borderId="328" xfId="0" applyNumberFormat="1" applyFont="1" applyFill="1" applyBorder="1" applyAlignment="1">
      <alignment horizontal="right"/>
    </xf>
    <xf numFmtId="170" fontId="20" fillId="0" borderId="286" xfId="0" applyNumberFormat="1" applyFont="1" applyFill="1" applyBorder="1"/>
    <xf numFmtId="170" fontId="20" fillId="0" borderId="16" xfId="0" applyNumberFormat="1" applyFont="1" applyFill="1" applyBorder="1"/>
    <xf numFmtId="6" fontId="20" fillId="0" borderId="24" xfId="0" applyNumberFormat="1" applyFont="1" applyFill="1" applyBorder="1"/>
    <xf numFmtId="167" fontId="20" fillId="0" borderId="286" xfId="1" applyNumberFormat="1" applyFont="1" applyFill="1" applyBorder="1"/>
    <xf numFmtId="170" fontId="20" fillId="4" borderId="286" xfId="0" applyNumberFormat="1" applyFont="1" applyFill="1" applyBorder="1"/>
    <xf numFmtId="170" fontId="20" fillId="4" borderId="16" xfId="0" applyNumberFormat="1" applyFont="1" applyFill="1" applyBorder="1"/>
    <xf numFmtId="5" fontId="20" fillId="0" borderId="286" xfId="0" applyNumberFormat="1" applyFont="1" applyFill="1" applyBorder="1"/>
    <xf numFmtId="5" fontId="21" fillId="0" borderId="328" xfId="0" applyNumberFormat="1" applyFont="1" applyFill="1" applyBorder="1" applyAlignment="1">
      <alignment horizontal="right"/>
    </xf>
    <xf numFmtId="5" fontId="20" fillId="0" borderId="13" xfId="0" applyNumberFormat="1" applyFont="1" applyFill="1" applyBorder="1"/>
    <xf numFmtId="5" fontId="20" fillId="4" borderId="286" xfId="0" applyNumberFormat="1" applyFont="1" applyFill="1" applyBorder="1"/>
    <xf numFmtId="5" fontId="20" fillId="4" borderId="16" xfId="0" applyNumberFormat="1" applyFont="1" applyFill="1" applyBorder="1"/>
    <xf numFmtId="5" fontId="20" fillId="0" borderId="286" xfId="0" applyNumberFormat="1" applyFont="1" applyFill="1" applyBorder="1" applyAlignment="1">
      <alignment horizontal="right"/>
    </xf>
    <xf numFmtId="5" fontId="20" fillId="0" borderId="286" xfId="0" applyNumberFormat="1" applyFont="1" applyFill="1" applyBorder="1" applyAlignment="1"/>
    <xf numFmtId="5" fontId="18" fillId="0" borderId="16" xfId="0" applyNumberFormat="1" applyFont="1" applyFill="1" applyBorder="1"/>
    <xf numFmtId="5" fontId="21" fillId="0" borderId="328" xfId="0" applyNumberFormat="1" applyFont="1" applyFill="1" applyBorder="1"/>
    <xf numFmtId="6" fontId="24" fillId="0" borderId="0" xfId="0" applyNumberFormat="1" applyFont="1" applyFill="1" applyBorder="1" applyAlignment="1"/>
    <xf numFmtId="5" fontId="25" fillId="0" borderId="349" xfId="789" applyNumberFormat="1" applyFont="1" applyFill="1" applyBorder="1"/>
    <xf numFmtId="172" fontId="20" fillId="0" borderId="286" xfId="789" applyNumberFormat="1" applyFont="1" applyFill="1" applyBorder="1"/>
    <xf numFmtId="172" fontId="20" fillId="0" borderId="0" xfId="789" applyNumberFormat="1" applyFont="1" applyFill="1" applyBorder="1"/>
    <xf numFmtId="2" fontId="92" fillId="45" borderId="328" xfId="0" applyNumberFormat="1" applyFont="1" applyFill="1" applyBorder="1" applyAlignment="1">
      <alignment horizontal="center" vertical="center"/>
    </xf>
    <xf numFmtId="3" fontId="92" fillId="3" borderId="328" xfId="0" applyNumberFormat="1" applyFont="1" applyFill="1" applyBorder="1" applyAlignment="1">
      <alignment horizontal="center" vertical="center" wrapText="1"/>
    </xf>
    <xf numFmtId="2" fontId="92" fillId="2" borderId="328" xfId="0" applyNumberFormat="1" applyFont="1" applyFill="1" applyBorder="1" applyAlignment="1">
      <alignment horizontal="center" vertical="center"/>
    </xf>
    <xf numFmtId="3" fontId="92" fillId="3" borderId="351" xfId="0" applyNumberFormat="1" applyFont="1" applyFill="1" applyBorder="1" applyAlignment="1">
      <alignment horizontal="center" vertical="center" wrapText="1"/>
    </xf>
    <xf numFmtId="3" fontId="92" fillId="3" borderId="9" xfId="0" applyNumberFormat="1" applyFont="1" applyFill="1" applyBorder="1" applyAlignment="1">
      <alignment horizontal="center" vertical="center" wrapText="1"/>
    </xf>
    <xf numFmtId="166" fontId="92" fillId="2" borderId="328" xfId="0" applyNumberFormat="1" applyFont="1" applyFill="1" applyBorder="1" applyAlignment="1">
      <alignment horizontal="center" vertical="center"/>
    </xf>
    <xf numFmtId="0" fontId="20" fillId="0" borderId="328" xfId="0" applyFont="1" applyFill="1" applyBorder="1" applyAlignment="1">
      <alignment horizontal="left" vertical="center" wrapText="1"/>
    </xf>
    <xf numFmtId="6" fontId="24" fillId="0" borderId="339" xfId="0" applyNumberFormat="1" applyFont="1" applyFill="1" applyBorder="1"/>
    <xf numFmtId="6" fontId="24" fillId="0" borderId="6" xfId="0" applyNumberFormat="1" applyFont="1" applyFill="1" applyBorder="1" applyAlignment="1"/>
    <xf numFmtId="172" fontId="52" fillId="50" borderId="339" xfId="3" applyNumberFormat="1" applyFont="1" applyFill="1" applyBorder="1"/>
    <xf numFmtId="3" fontId="25" fillId="0" borderId="183" xfId="0" applyNumberFormat="1" applyFont="1" applyFill="1" applyBorder="1" applyAlignment="1" applyProtection="1">
      <alignment horizontal="center" vertical="center" wrapText="1"/>
    </xf>
    <xf numFmtId="0" fontId="25" fillId="0" borderId="143" xfId="0" applyFont="1" applyFill="1" applyBorder="1" applyAlignment="1">
      <alignment horizontal="center" vertical="center"/>
    </xf>
    <xf numFmtId="0" fontId="25" fillId="0" borderId="143" xfId="0" applyFont="1" applyFill="1" applyBorder="1" applyAlignment="1">
      <alignment horizontal="center" vertical="center" wrapText="1"/>
    </xf>
    <xf numFmtId="0" fontId="25" fillId="0" borderId="328" xfId="0" applyFont="1" applyFill="1" applyBorder="1" applyAlignment="1">
      <alignment horizontal="center" vertical="center" wrapText="1"/>
    </xf>
    <xf numFmtId="49" fontId="25" fillId="0" borderId="328" xfId="0" applyNumberFormat="1" applyFont="1" applyFill="1" applyBorder="1" applyAlignment="1">
      <alignment horizontal="center" vertical="center"/>
    </xf>
    <xf numFmtId="0" fontId="25" fillId="0" borderId="328" xfId="0" quotePrefix="1" applyFont="1" applyFill="1" applyBorder="1" applyAlignment="1">
      <alignment horizontal="center" vertical="center"/>
    </xf>
    <xf numFmtId="0" fontId="25" fillId="0" borderId="328" xfId="0" applyFont="1" applyFill="1" applyBorder="1" applyAlignment="1">
      <alignment horizontal="center" vertical="center"/>
    </xf>
    <xf numFmtId="0" fontId="25" fillId="0" borderId="148" xfId="0" quotePrefix="1" applyFont="1" applyFill="1" applyBorder="1" applyAlignment="1">
      <alignment horizontal="center" vertical="center"/>
    </xf>
    <xf numFmtId="0" fontId="25" fillId="0" borderId="149" xfId="0" applyFont="1" applyFill="1" applyBorder="1" applyAlignment="1">
      <alignment horizontal="center" vertical="center" wrapText="1"/>
    </xf>
    <xf numFmtId="0" fontId="25" fillId="0" borderId="339" xfId="0" applyFont="1" applyFill="1" applyBorder="1" applyAlignment="1">
      <alignment horizontal="center" vertical="center"/>
    </xf>
    <xf numFmtId="5" fontId="25" fillId="0" borderId="328" xfId="789" applyNumberFormat="1" applyFont="1" applyFill="1" applyBorder="1" applyAlignment="1">
      <alignment horizontal="center" vertical="center"/>
    </xf>
    <xf numFmtId="5" fontId="25" fillId="4" borderId="328"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147" xfId="0" applyFont="1" applyFill="1" applyBorder="1" applyAlignment="1">
      <alignment horizontal="center" vertical="center" wrapText="1"/>
    </xf>
    <xf numFmtId="0" fontId="21" fillId="0" borderId="328"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49" xfId="0" applyFont="1" applyFill="1" applyBorder="1" applyAlignment="1">
      <alignment horizontal="center" vertical="center" wrapText="1"/>
    </xf>
    <xf numFmtId="0" fontId="21" fillId="0" borderId="143" xfId="0" applyFont="1" applyFill="1" applyBorder="1" applyAlignment="1">
      <alignment horizontal="center" vertical="center"/>
    </xf>
    <xf numFmtId="5" fontId="21" fillId="0" borderId="328" xfId="0" applyNumberFormat="1" applyFont="1" applyFill="1" applyBorder="1" applyAlignment="1">
      <alignment horizontal="center" vertical="center"/>
    </xf>
    <xf numFmtId="5" fontId="21" fillId="0" borderId="1" xfId="0" applyNumberFormat="1" applyFont="1" applyFill="1" applyBorder="1" applyAlignment="1">
      <alignment horizontal="center" vertical="center"/>
    </xf>
    <xf numFmtId="5" fontId="21" fillId="0" borderId="143" xfId="0" applyNumberFormat="1" applyFont="1" applyFill="1" applyBorder="1" applyAlignment="1">
      <alignment horizontal="center" vertical="center" wrapText="1"/>
    </xf>
    <xf numFmtId="0" fontId="51" fillId="0" borderId="1" xfId="3" applyFont="1" applyFill="1" applyBorder="1" applyAlignment="1">
      <alignment horizontal="center" vertical="center"/>
    </xf>
    <xf numFmtId="0" fontId="51" fillId="0" borderId="339" xfId="3" applyFont="1" applyFill="1" applyBorder="1" applyAlignment="1">
      <alignment horizontal="center" vertical="center"/>
    </xf>
    <xf numFmtId="6" fontId="52" fillId="0" borderId="339" xfId="3" applyNumberFormat="1" applyFont="1" applyFill="1" applyBorder="1"/>
    <xf numFmtId="44" fontId="52" fillId="0" borderId="205" xfId="135" applyFont="1" applyFill="1" applyBorder="1"/>
    <xf numFmtId="172" fontId="51" fillId="23" borderId="339" xfId="3" applyNumberFormat="1" applyFont="1" applyFill="1" applyBorder="1"/>
    <xf numFmtId="0" fontId="52" fillId="0" borderId="205" xfId="3" applyFont="1" applyBorder="1"/>
    <xf numFmtId="0" fontId="52" fillId="46" borderId="205" xfId="3" applyFont="1" applyFill="1" applyBorder="1"/>
    <xf numFmtId="0" fontId="52" fillId="0" borderId="205" xfId="3" applyFont="1" applyFill="1" applyBorder="1"/>
    <xf numFmtId="0" fontId="52" fillId="0" borderId="7" xfId="3" applyFont="1" applyBorder="1"/>
    <xf numFmtId="6" fontId="52" fillId="47" borderId="205" xfId="3" applyNumberFormat="1" applyFont="1" applyFill="1" applyBorder="1" applyAlignment="1">
      <alignment horizontal="center"/>
    </xf>
    <xf numFmtId="172" fontId="52" fillId="0" borderId="205" xfId="135" applyNumberFormat="1" applyFont="1" applyFill="1" applyBorder="1"/>
    <xf numFmtId="172" fontId="51" fillId="0" borderId="205" xfId="3" applyNumberFormat="1" applyFont="1" applyFill="1" applyBorder="1"/>
    <xf numFmtId="6" fontId="52" fillId="0" borderId="205" xfId="3" applyNumberFormat="1" applyFont="1" applyFill="1" applyBorder="1"/>
    <xf numFmtId="172" fontId="52" fillId="0" borderId="7" xfId="135" applyNumberFormat="1" applyFont="1" applyFill="1" applyBorder="1"/>
    <xf numFmtId="172" fontId="52" fillId="0" borderId="205" xfId="135" applyNumberFormat="1" applyFont="1" applyBorder="1"/>
    <xf numFmtId="6" fontId="52" fillId="0" borderId="355" xfId="3" applyNumberFormat="1" applyFont="1" applyFill="1" applyBorder="1"/>
    <xf numFmtId="6" fontId="52" fillId="0" borderId="7" xfId="3" applyNumberFormat="1" applyFont="1" applyFill="1" applyBorder="1"/>
    <xf numFmtId="172" fontId="52" fillId="23" borderId="339" xfId="3" applyNumberFormat="1" applyFont="1" applyFill="1" applyBorder="1"/>
    <xf numFmtId="0" fontId="52" fillId="0" borderId="355" xfId="3" applyFont="1" applyFill="1" applyBorder="1"/>
    <xf numFmtId="172" fontId="52" fillId="0" borderId="205" xfId="3" applyNumberFormat="1" applyFont="1" applyFill="1" applyBorder="1"/>
    <xf numFmtId="172" fontId="20" fillId="0" borderId="205" xfId="7570" applyNumberFormat="1" applyFont="1" applyBorder="1"/>
    <xf numFmtId="0" fontId="51" fillId="0" borderId="339" xfId="3" quotePrefix="1" applyFont="1" applyFill="1" applyBorder="1" applyAlignment="1">
      <alignment horizontal="center" vertical="center"/>
    </xf>
    <xf numFmtId="6" fontId="51" fillId="0" borderId="205" xfId="3" applyNumberFormat="1" applyFont="1" applyFill="1" applyBorder="1"/>
    <xf numFmtId="8" fontId="51" fillId="0" borderId="205" xfId="3" applyNumberFormat="1" applyFont="1" applyFill="1" applyBorder="1"/>
    <xf numFmtId="172" fontId="52" fillId="0" borderId="205" xfId="3" applyNumberFormat="1" applyFont="1" applyBorder="1"/>
    <xf numFmtId="0" fontId="52" fillId="0" borderId="7" xfId="3" applyFont="1" applyFill="1" applyBorder="1"/>
    <xf numFmtId="0" fontId="51" fillId="0" borderId="328" xfId="3" applyFont="1" applyFill="1" applyBorder="1" applyAlignment="1">
      <alignment horizontal="center" vertical="center"/>
    </xf>
    <xf numFmtId="172" fontId="52" fillId="50" borderId="328" xfId="3" applyNumberFormat="1" applyFont="1" applyFill="1" applyBorder="1"/>
    <xf numFmtId="172" fontId="52" fillId="0" borderId="6" xfId="135" applyNumberFormat="1" applyFont="1" applyBorder="1"/>
    <xf numFmtId="0" fontId="52" fillId="0" borderId="340" xfId="3" applyFont="1" applyFill="1" applyBorder="1"/>
    <xf numFmtId="172" fontId="52" fillId="0" borderId="6" xfId="3" applyNumberFormat="1" applyFont="1" applyBorder="1"/>
    <xf numFmtId="2" fontId="24" fillId="0" borderId="143" xfId="0" applyNumberFormat="1" applyFont="1" applyFill="1" applyBorder="1" applyAlignment="1">
      <alignment horizontal="right" vertical="center" wrapText="1"/>
    </xf>
    <xf numFmtId="2" fontId="25" fillId="0" borderId="196" xfId="1" applyNumberFormat="1" applyFont="1" applyFill="1" applyBorder="1" applyAlignment="1">
      <alignment horizontal="right" wrapText="1"/>
    </xf>
    <xf numFmtId="2" fontId="21" fillId="87" borderId="148" xfId="0" applyNumberFormat="1" applyFont="1" applyFill="1" applyBorder="1" applyAlignment="1" applyProtection="1">
      <alignment horizontal="right"/>
    </xf>
    <xf numFmtId="2" fontId="21" fillId="87" borderId="213" xfId="0" applyNumberFormat="1" applyFont="1" applyFill="1" applyBorder="1" applyAlignment="1" applyProtection="1">
      <alignment horizontal="right"/>
    </xf>
    <xf numFmtId="2" fontId="21" fillId="87" borderId="148" xfId="0" applyNumberFormat="1" applyFont="1" applyFill="1" applyBorder="1" applyAlignment="1" applyProtection="1">
      <alignment horizontal="left"/>
    </xf>
    <xf numFmtId="2" fontId="21" fillId="87" borderId="213" xfId="0" applyNumberFormat="1" applyFont="1" applyFill="1" applyBorder="1" applyAlignment="1" applyProtection="1">
      <alignment horizontal="left"/>
    </xf>
    <xf numFmtId="2" fontId="24" fillId="0" borderId="143" xfId="0" quotePrefix="1" applyNumberFormat="1" applyFont="1" applyFill="1" applyBorder="1" applyAlignment="1">
      <alignment horizontal="right"/>
    </xf>
    <xf numFmtId="2" fontId="25" fillId="0" borderId="24" xfId="0" quotePrefix="1" applyNumberFormat="1" applyFont="1" applyFill="1" applyBorder="1" applyAlignment="1">
      <alignment horizontal="right"/>
    </xf>
    <xf numFmtId="2" fontId="24" fillId="0" borderId="9" xfId="0" quotePrefix="1" applyNumberFormat="1" applyFont="1" applyFill="1" applyBorder="1" applyAlignment="1">
      <alignment horizontal="right"/>
    </xf>
    <xf numFmtId="2" fontId="25" fillId="0" borderId="188" xfId="1" applyNumberFormat="1" applyFont="1" applyFill="1" applyBorder="1" applyAlignment="1">
      <alignment horizontal="right" wrapText="1"/>
    </xf>
    <xf numFmtId="2" fontId="25" fillId="0" borderId="194" xfId="1" applyNumberFormat="1" applyFont="1" applyFill="1" applyBorder="1" applyAlignment="1">
      <alignment horizontal="right" wrapText="1"/>
    </xf>
    <xf numFmtId="2" fontId="25" fillId="0" borderId="157" xfId="0" applyNumberFormat="1" applyFont="1" applyFill="1" applyBorder="1"/>
    <xf numFmtId="2" fontId="25" fillId="0" borderId="192" xfId="0" applyNumberFormat="1" applyFont="1" applyFill="1" applyBorder="1"/>
    <xf numFmtId="2" fontId="24" fillId="0" borderId="9" xfId="0" applyNumberFormat="1" applyFont="1" applyFill="1" applyBorder="1"/>
    <xf numFmtId="2" fontId="25" fillId="0" borderId="188" xfId="0" applyNumberFormat="1" applyFont="1" applyFill="1" applyBorder="1" applyAlignment="1"/>
    <xf numFmtId="2" fontId="25" fillId="0" borderId="147" xfId="0" applyNumberFormat="1" applyFont="1" applyFill="1" applyBorder="1" applyAlignment="1">
      <alignment horizontal="right" vertical="center"/>
    </xf>
    <xf numFmtId="2" fontId="25" fillId="0" borderId="196" xfId="0" applyNumberFormat="1" applyFont="1" applyFill="1" applyBorder="1" applyAlignment="1">
      <alignment horizontal="right" vertical="center"/>
    </xf>
    <xf numFmtId="2" fontId="24" fillId="0" borderId="6" xfId="0" applyNumberFormat="1" applyFont="1" applyFill="1" applyBorder="1"/>
    <xf numFmtId="2" fontId="25" fillId="0" borderId="206" xfId="0" applyNumberFormat="1" applyFont="1" applyFill="1" applyBorder="1" applyAlignment="1"/>
    <xf numFmtId="2" fontId="24" fillId="0" borderId="197" xfId="0" quotePrefix="1" applyNumberFormat="1" applyFont="1" applyFill="1" applyBorder="1" applyAlignment="1">
      <alignment horizontal="right"/>
    </xf>
    <xf numFmtId="2" fontId="24" fillId="0" borderId="4" xfId="0" applyNumberFormat="1" applyFont="1" applyFill="1" applyBorder="1"/>
    <xf numFmtId="2" fontId="25" fillId="0" borderId="198" xfId="0" applyNumberFormat="1" applyFont="1" applyFill="1" applyBorder="1" applyAlignment="1">
      <alignment horizontal="right" vertical="center"/>
    </xf>
    <xf numFmtId="166" fontId="24" fillId="0" borderId="198" xfId="0" applyNumberFormat="1" applyFont="1" applyFill="1" applyBorder="1"/>
    <xf numFmtId="6" fontId="52" fillId="47" borderId="6" xfId="3" applyNumberFormat="1" applyFont="1" applyFill="1" applyBorder="1" applyAlignment="1">
      <alignment horizontal="center"/>
    </xf>
    <xf numFmtId="0" fontId="25" fillId="0" borderId="356" xfId="0" applyFont="1" applyFill="1" applyBorder="1" applyAlignment="1">
      <alignment horizontal="center" vertical="center"/>
    </xf>
    <xf numFmtId="6" fontId="24" fillId="0" borderId="98" xfId="0" applyNumberFormat="1" applyFont="1" applyFill="1" applyBorder="1" applyAlignment="1">
      <alignment horizontal="right"/>
    </xf>
    <xf numFmtId="6" fontId="24" fillId="0" borderId="356" xfId="0" applyNumberFormat="1" applyFont="1" applyFill="1" applyBorder="1"/>
    <xf numFmtId="0" fontId="25" fillId="0" borderId="314" xfId="0" applyFont="1" applyFill="1" applyBorder="1" applyAlignment="1">
      <alignment horizontal="center" vertical="center"/>
    </xf>
    <xf numFmtId="6" fontId="24" fillId="0" borderId="314" xfId="0" applyNumberFormat="1" applyFont="1" applyFill="1" applyBorder="1"/>
    <xf numFmtId="167" fontId="20" fillId="0" borderId="0" xfId="1" applyNumberFormat="1" applyFont="1" applyFill="1" applyBorder="1"/>
    <xf numFmtId="0" fontId="28" fillId="0" borderId="0" xfId="0" applyFont="1" applyFill="1" applyBorder="1" applyAlignment="1">
      <alignment horizontal="left" vertical="center"/>
    </xf>
    <xf numFmtId="0" fontId="231" fillId="0" borderId="0" xfId="0" applyFont="1" applyBorder="1" applyAlignment="1">
      <alignment vertical="center" wrapText="1"/>
    </xf>
    <xf numFmtId="0" fontId="24" fillId="0" borderId="0" xfId="0" applyFont="1" applyFill="1" applyAlignment="1">
      <alignment horizontal="left" vertical="top" wrapText="1"/>
    </xf>
    <xf numFmtId="169" fontId="21" fillId="0" borderId="340" xfId="0" applyNumberFormat="1" applyFont="1" applyFill="1" applyBorder="1" applyAlignment="1">
      <alignment horizontal="center" vertical="center" wrapText="1"/>
    </xf>
    <xf numFmtId="0" fontId="21" fillId="0" borderId="340" xfId="0" applyFont="1" applyFill="1" applyBorder="1" applyAlignment="1">
      <alignment horizontal="center" vertical="center" wrapText="1"/>
    </xf>
    <xf numFmtId="169" fontId="21" fillId="0" borderId="340" xfId="0" applyNumberFormat="1" applyFont="1" applyFill="1" applyBorder="1" applyAlignment="1">
      <alignment horizontal="left" vertical="center" wrapText="1"/>
    </xf>
    <xf numFmtId="0" fontId="21" fillId="0" borderId="340" xfId="0" applyFont="1" applyFill="1" applyBorder="1" applyAlignment="1">
      <alignment horizontal="center" vertical="center"/>
    </xf>
    <xf numFmtId="3" fontId="21" fillId="0" borderId="340" xfId="0" applyNumberFormat="1" applyFont="1" applyFill="1" applyBorder="1" applyAlignment="1">
      <alignment horizontal="center" vertical="center" wrapText="1"/>
    </xf>
    <xf numFmtId="174" fontId="21" fillId="0" borderId="340" xfId="0" applyNumberFormat="1" applyFont="1" applyFill="1" applyBorder="1" applyAlignment="1">
      <alignment horizontal="center" vertical="center" wrapText="1"/>
    </xf>
    <xf numFmtId="1" fontId="21" fillId="0" borderId="340" xfId="0" applyNumberFormat="1" applyFont="1" applyFill="1" applyBorder="1" applyAlignment="1">
      <alignment horizontal="center" vertical="center" wrapText="1"/>
    </xf>
    <xf numFmtId="0" fontId="21" fillId="86" borderId="348" xfId="0" applyFont="1" applyFill="1" applyBorder="1" applyAlignment="1">
      <alignment vertical="center"/>
    </xf>
    <xf numFmtId="0" fontId="0" fillId="86" borderId="341" xfId="0" applyFont="1" applyFill="1" applyBorder="1" applyAlignment="1">
      <alignment vertical="center"/>
    </xf>
    <xf numFmtId="0" fontId="0" fillId="86" borderId="346" xfId="0" applyFont="1" applyFill="1" applyBorder="1" applyAlignment="1">
      <alignment vertical="center"/>
    </xf>
    <xf numFmtId="2" fontId="20" fillId="0" borderId="328" xfId="0" applyNumberFormat="1" applyFont="1" applyFill="1" applyBorder="1" applyAlignment="1">
      <alignment horizontal="left" vertical="center" wrapText="1"/>
    </xf>
    <xf numFmtId="2" fontId="20" fillId="0" borderId="328" xfId="0" applyNumberFormat="1" applyFont="1" applyFill="1" applyBorder="1" applyAlignment="1">
      <alignment horizontal="center" vertical="center" wrapText="1"/>
    </xf>
    <xf numFmtId="0" fontId="20" fillId="0" borderId="328" xfId="0" applyNumberFormat="1" applyFont="1" applyFill="1" applyBorder="1" applyAlignment="1">
      <alignment horizontal="center" vertical="center" wrapText="1"/>
    </xf>
    <xf numFmtId="14" fontId="20" fillId="0" borderId="328" xfId="0" applyNumberFormat="1" applyFont="1" applyFill="1" applyBorder="1" applyAlignment="1">
      <alignment horizontal="center" vertical="center"/>
    </xf>
    <xf numFmtId="2" fontId="0" fillId="0" borderId="328" xfId="0" applyNumberFormat="1" applyFont="1" applyFill="1" applyBorder="1" applyAlignment="1">
      <alignment horizontal="center" vertical="center"/>
    </xf>
    <xf numFmtId="0" fontId="20" fillId="0" borderId="328" xfId="134" applyNumberFormat="1" applyFont="1" applyFill="1" applyBorder="1" applyAlignment="1">
      <alignment horizontal="center" vertical="center" wrapText="1"/>
    </xf>
    <xf numFmtId="18" fontId="20" fillId="0" borderId="328" xfId="0" applyNumberFormat="1" applyFont="1" applyFill="1" applyBorder="1" applyAlignment="1">
      <alignment horizontal="center" vertical="center" wrapText="1"/>
    </xf>
    <xf numFmtId="166" fontId="0" fillId="87" borderId="328" xfId="0" applyNumberFormat="1" applyFont="1" applyFill="1" applyBorder="1" applyAlignment="1">
      <alignment horizontal="center" vertical="center"/>
    </xf>
    <xf numFmtId="0" fontId="0" fillId="0" borderId="328" xfId="0" applyNumberFormat="1" applyFont="1" applyFill="1" applyBorder="1" applyAlignment="1">
      <alignment horizontal="center" vertical="center"/>
    </xf>
    <xf numFmtId="2" fontId="20" fillId="0" borderId="328" xfId="0" applyNumberFormat="1" applyFont="1" applyFill="1" applyBorder="1" applyAlignment="1">
      <alignment vertical="center" wrapText="1"/>
    </xf>
    <xf numFmtId="2" fontId="20" fillId="0" borderId="328" xfId="0" applyNumberFormat="1" applyFont="1" applyFill="1" applyBorder="1" applyAlignment="1">
      <alignment horizontal="right" vertical="center" wrapText="1"/>
    </xf>
    <xf numFmtId="0" fontId="21" fillId="86" borderId="339" xfId="0" applyFont="1" applyFill="1" applyBorder="1" applyAlignment="1">
      <alignment vertical="center"/>
    </xf>
    <xf numFmtId="0" fontId="20" fillId="0" borderId="328" xfId="0" applyFont="1" applyFill="1" applyBorder="1" applyAlignment="1">
      <alignment vertical="center"/>
    </xf>
    <xf numFmtId="0" fontId="20" fillId="0" borderId="328"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20" fillId="0" borderId="328" xfId="0" applyFont="1" applyFill="1" applyBorder="1" applyAlignment="1">
      <alignment horizontal="center" vertical="center"/>
    </xf>
    <xf numFmtId="176" fontId="0" fillId="0" borderId="328" xfId="0" applyNumberFormat="1" applyFont="1" applyFill="1" applyBorder="1" applyAlignment="1">
      <alignment horizontal="center" vertical="center"/>
    </xf>
    <xf numFmtId="0" fontId="0" fillId="0" borderId="328" xfId="0" applyFont="1" applyFill="1" applyBorder="1" applyAlignment="1">
      <alignment horizontal="center" vertical="center"/>
    </xf>
    <xf numFmtId="0" fontId="0" fillId="0" borderId="328" xfId="0" applyFont="1" applyFill="1" applyBorder="1" applyAlignment="1">
      <alignment horizontal="center" vertical="center" wrapText="1"/>
    </xf>
    <xf numFmtId="3" fontId="0" fillId="0" borderId="328" xfId="134" applyNumberFormat="1" applyFont="1" applyFill="1" applyBorder="1" applyAlignment="1">
      <alignment horizontal="center" vertical="center" wrapText="1"/>
    </xf>
    <xf numFmtId="174" fontId="0" fillId="0" borderId="328" xfId="0" applyNumberFormat="1" applyFont="1" applyFill="1" applyBorder="1" applyAlignment="1">
      <alignment horizontal="center" vertical="center" wrapText="1"/>
    </xf>
    <xf numFmtId="166" fontId="0" fillId="0" borderId="328" xfId="0" applyNumberFormat="1" applyFont="1" applyFill="1" applyBorder="1" applyAlignment="1">
      <alignment horizontal="center" vertical="center"/>
    </xf>
    <xf numFmtId="3" fontId="0" fillId="0" borderId="350" xfId="134" applyNumberFormat="1" applyFont="1" applyFill="1" applyBorder="1" applyAlignment="1">
      <alignment horizontal="center" vertical="center" wrapText="1"/>
    </xf>
    <xf numFmtId="0" fontId="20" fillId="0" borderId="9" xfId="0" applyFont="1" applyFill="1" applyBorder="1" applyAlignment="1">
      <alignment horizontal="center" vertical="center"/>
    </xf>
    <xf numFmtId="0" fontId="0" fillId="0" borderId="6" xfId="0" applyFont="1" applyFill="1" applyBorder="1" applyAlignment="1">
      <alignment horizontal="left" vertical="center" wrapText="1"/>
    </xf>
    <xf numFmtId="0" fontId="20" fillId="0" borderId="6" xfId="0" applyNumberFormat="1" applyFont="1" applyFill="1" applyBorder="1" applyAlignment="1">
      <alignment horizontal="center" vertical="center"/>
    </xf>
    <xf numFmtId="176" fontId="0" fillId="0" borderId="286" xfId="0" applyNumberFormat="1" applyFont="1" applyFill="1" applyBorder="1" applyAlignment="1">
      <alignment horizontal="center" vertical="center"/>
    </xf>
    <xf numFmtId="0" fontId="0" fillId="0" borderId="286" xfId="0" applyFont="1" applyFill="1" applyBorder="1" applyAlignment="1">
      <alignment horizontal="center" vertical="center"/>
    </xf>
    <xf numFmtId="0" fontId="0" fillId="0" borderId="286" xfId="0" applyFont="1" applyFill="1" applyBorder="1" applyAlignment="1">
      <alignment horizontal="center" vertical="center" wrapText="1"/>
    </xf>
    <xf numFmtId="166" fontId="0" fillId="0" borderId="6" xfId="0" applyNumberFormat="1" applyFont="1" applyFill="1" applyBorder="1" applyAlignment="1">
      <alignment horizontal="center" vertical="center"/>
    </xf>
    <xf numFmtId="0" fontId="0" fillId="0" borderId="328" xfId="0" applyFont="1" applyFill="1" applyBorder="1" applyAlignment="1">
      <alignment horizontal="left" vertical="center" wrapText="1"/>
    </xf>
    <xf numFmtId="169" fontId="20" fillId="0" borderId="328" xfId="0" applyNumberFormat="1" applyFont="1" applyFill="1" applyBorder="1" applyAlignment="1">
      <alignment horizontal="center" vertical="center" wrapText="1"/>
    </xf>
    <xf numFmtId="0" fontId="20" fillId="0" borderId="328" xfId="0" applyNumberFormat="1" applyFont="1" applyFill="1" applyBorder="1" applyAlignment="1">
      <alignment horizontal="center" vertical="center"/>
    </xf>
    <xf numFmtId="174" fontId="0" fillId="0" borderId="6"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166" fontId="20" fillId="0" borderId="328" xfId="0" applyNumberFormat="1" applyFont="1" applyFill="1" applyBorder="1" applyAlignment="1">
      <alignment horizontal="center" vertical="center"/>
    </xf>
    <xf numFmtId="169" fontId="2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left" vertical="center"/>
    </xf>
    <xf numFmtId="3" fontId="0" fillId="0" borderId="0" xfId="2535" applyNumberFormat="1" applyFont="1" applyFill="1" applyBorder="1" applyAlignment="1">
      <alignment horizontal="left" vertical="center" wrapText="1"/>
    </xf>
    <xf numFmtId="0" fontId="0" fillId="0" borderId="0" xfId="4940" applyNumberFormat="1" applyFont="1" applyFill="1" applyBorder="1" applyAlignment="1">
      <alignment horizontal="left" vertical="center" wrapText="1"/>
    </xf>
    <xf numFmtId="174" fontId="0"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166" fontId="101" fillId="0" borderId="0" xfId="0" applyNumberFormat="1" applyFont="1" applyFill="1" applyBorder="1" applyAlignment="1">
      <alignment horizontal="left" vertical="center"/>
    </xf>
    <xf numFmtId="0" fontId="64" fillId="0" borderId="328" xfId="0" applyFont="1" applyFill="1" applyBorder="1" applyAlignment="1">
      <alignment vertical="center"/>
    </xf>
    <xf numFmtId="0" fontId="22" fillId="0" borderId="328" xfId="0" applyFont="1" applyFill="1" applyBorder="1" applyAlignment="1">
      <alignment vertical="center"/>
    </xf>
    <xf numFmtId="0" fontId="22" fillId="0" borderId="351" xfId="0" applyFont="1" applyFill="1" applyBorder="1" applyAlignment="1">
      <alignment vertical="center"/>
    </xf>
    <xf numFmtId="14" fontId="22" fillId="0" borderId="0" xfId="0" applyNumberFormat="1" applyFont="1" applyFill="1" applyBorder="1" applyAlignment="1">
      <alignment horizontal="left" vertical="center"/>
    </xf>
    <xf numFmtId="1" fontId="22" fillId="0" borderId="0"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61" fillId="0" borderId="0" xfId="0" applyFont="1" applyFill="1" applyBorder="1" applyAlignment="1">
      <alignment horizontal="left" vertical="center" wrapText="1"/>
    </xf>
    <xf numFmtId="0" fontId="22" fillId="0" borderId="0" xfId="0" applyNumberFormat="1" applyFont="1" applyFill="1" applyBorder="1" applyAlignment="1">
      <alignment horizontal="center" vertical="center"/>
    </xf>
    <xf numFmtId="166" fontId="22" fillId="0" borderId="0" xfId="0" applyNumberFormat="1" applyFont="1" applyFill="1" applyBorder="1" applyAlignment="1">
      <alignment horizontal="left" vertical="center"/>
    </xf>
    <xf numFmtId="0" fontId="0" fillId="86" borderId="1" xfId="0" applyFont="1" applyFill="1" applyBorder="1" applyAlignment="1">
      <alignment horizontal="left" vertical="center"/>
    </xf>
    <xf numFmtId="0" fontId="21" fillId="86" borderId="7" xfId="0" applyFont="1" applyFill="1" applyBorder="1" applyAlignment="1">
      <alignment vertical="center"/>
    </xf>
    <xf numFmtId="0" fontId="0" fillId="86" borderId="1" xfId="0" applyFont="1" applyFill="1" applyBorder="1" applyAlignment="1">
      <alignment vertical="center" wrapText="1"/>
    </xf>
    <xf numFmtId="0" fontId="0" fillId="86" borderId="1" xfId="0" applyNumberFormat="1" applyFont="1" applyFill="1" applyBorder="1" applyAlignment="1">
      <alignment horizontal="center" vertical="center"/>
    </xf>
    <xf numFmtId="0" fontId="0" fillId="86" borderId="1" xfId="0" applyFont="1" applyFill="1" applyBorder="1" applyAlignment="1">
      <alignment vertical="center"/>
    </xf>
    <xf numFmtId="0" fontId="0" fillId="86" borderId="1" xfId="0" applyFont="1" applyFill="1" applyBorder="1" applyAlignment="1">
      <alignment horizontal="center" vertical="center"/>
    </xf>
    <xf numFmtId="0" fontId="20" fillId="0" borderId="356" xfId="0" applyFont="1" applyFill="1" applyBorder="1" applyAlignment="1">
      <alignment horizontal="center" vertical="center"/>
    </xf>
    <xf numFmtId="169" fontId="20" fillId="0" borderId="9" xfId="0" applyNumberFormat="1" applyFont="1" applyFill="1" applyBorder="1" applyAlignment="1">
      <alignment horizontal="center" vertical="center" wrapText="1"/>
    </xf>
    <xf numFmtId="166" fontId="0" fillId="0" borderId="328" xfId="0" applyNumberFormat="1" applyFont="1" applyBorder="1" applyAlignment="1">
      <alignment horizontal="center" vertical="center"/>
    </xf>
    <xf numFmtId="0" fontId="20" fillId="0" borderId="356" xfId="0" applyNumberFormat="1" applyFont="1" applyFill="1" applyBorder="1" applyAlignment="1">
      <alignment horizontal="center" vertical="center" wrapText="1"/>
    </xf>
    <xf numFmtId="0" fontId="0" fillId="0" borderId="328" xfId="4940" applyNumberFormat="1" applyFont="1" applyFill="1" applyBorder="1" applyAlignment="1">
      <alignment horizontal="center" vertical="center" wrapText="1"/>
    </xf>
    <xf numFmtId="3" fontId="0" fillId="0" borderId="328" xfId="2535" applyNumberFormat="1" applyFont="1" applyFill="1" applyBorder="1" applyAlignment="1">
      <alignment horizontal="center" vertical="center"/>
    </xf>
    <xf numFmtId="166" fontId="20" fillId="87" borderId="328" xfId="0" applyNumberFormat="1" applyFont="1" applyFill="1" applyBorder="1" applyAlignment="1">
      <alignment horizontal="center" vertical="center"/>
    </xf>
    <xf numFmtId="166" fontId="0" fillId="87" borderId="6" xfId="0" applyNumberFormat="1" applyFont="1" applyFill="1" applyBorder="1" applyAlignment="1">
      <alignment horizontal="center" vertical="center"/>
    </xf>
    <xf numFmtId="166" fontId="0" fillId="86" borderId="8" xfId="0" applyNumberFormat="1" applyFont="1" applyFill="1" applyBorder="1" applyAlignment="1">
      <alignment horizontal="center" vertical="center"/>
    </xf>
    <xf numFmtId="169" fontId="21" fillId="0" borderId="328" xfId="0" applyNumberFormat="1" applyFont="1" applyFill="1" applyBorder="1" applyAlignment="1">
      <alignment horizontal="center" vertical="center" wrapText="1"/>
    </xf>
    <xf numFmtId="0" fontId="21" fillId="0" borderId="328" xfId="0" applyFont="1" applyFill="1" applyBorder="1" applyAlignment="1">
      <alignment horizontal="center" vertical="center" wrapText="1"/>
    </xf>
    <xf numFmtId="169" fontId="21" fillId="0" borderId="328" xfId="0" applyNumberFormat="1" applyFont="1" applyFill="1" applyBorder="1" applyAlignment="1">
      <alignment horizontal="left" vertical="center" wrapText="1"/>
    </xf>
    <xf numFmtId="3" fontId="21" fillId="0" borderId="328" xfId="0" applyNumberFormat="1" applyFont="1" applyFill="1" applyBorder="1" applyAlignment="1">
      <alignment horizontal="center" vertical="center" wrapText="1"/>
    </xf>
    <xf numFmtId="174" fontId="21" fillId="0" borderId="328" xfId="0" applyNumberFormat="1" applyFont="1" applyFill="1" applyBorder="1" applyAlignment="1">
      <alignment horizontal="center" vertical="center" wrapText="1"/>
    </xf>
    <xf numFmtId="1" fontId="21" fillId="0" borderId="328" xfId="0" applyNumberFormat="1" applyFont="1" applyFill="1" applyBorder="1" applyAlignment="1">
      <alignment horizontal="center" vertical="center" wrapText="1"/>
    </xf>
    <xf numFmtId="2" fontId="25" fillId="0" borderId="201" xfId="0" applyNumberFormat="1" applyFont="1" applyFill="1" applyBorder="1" applyAlignment="1">
      <alignment horizontal="right" vertical="center"/>
    </xf>
    <xf numFmtId="2" fontId="24" fillId="0" borderId="197" xfId="1" applyNumberFormat="1" applyFont="1" applyFill="1" applyBorder="1" applyAlignment="1">
      <alignment horizontal="right"/>
    </xf>
    <xf numFmtId="2" fontId="25" fillId="0" borderId="185" xfId="0" applyNumberFormat="1" applyFont="1" applyFill="1" applyBorder="1" applyAlignment="1">
      <alignment horizontal="right" wrapText="1"/>
    </xf>
    <xf numFmtId="175" fontId="20" fillId="0" borderId="28" xfId="0" applyNumberFormat="1" applyFont="1" applyFill="1" applyBorder="1" applyAlignment="1" applyProtection="1"/>
    <xf numFmtId="1" fontId="20" fillId="0" borderId="26" xfId="0" applyNumberFormat="1" applyFont="1" applyFill="1" applyBorder="1" applyAlignment="1" applyProtection="1"/>
    <xf numFmtId="2" fontId="25" fillId="0" borderId="196" xfId="0" applyNumberFormat="1" applyFont="1" applyFill="1" applyBorder="1" applyAlignment="1">
      <alignment horizontal="right"/>
    </xf>
    <xf numFmtId="2" fontId="25" fillId="0" borderId="186" xfId="0" applyNumberFormat="1" applyFont="1" applyFill="1" applyBorder="1" applyAlignment="1">
      <alignment horizontal="right" wrapText="1"/>
    </xf>
    <xf numFmtId="2" fontId="25" fillId="0" borderId="192" xfId="0" applyNumberFormat="1" applyFont="1" applyFill="1" applyBorder="1" applyAlignment="1">
      <alignment horizontal="right"/>
    </xf>
    <xf numFmtId="169"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3" fontId="0" fillId="0" borderId="0" xfId="134" applyNumberFormat="1" applyFont="1" applyFill="1" applyBorder="1" applyAlignment="1">
      <alignment horizontal="center" vertical="center" wrapText="1"/>
    </xf>
    <xf numFmtId="174" fontId="0"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xf>
    <xf numFmtId="174" fontId="20" fillId="0" borderId="328" xfId="0" applyNumberFormat="1" applyFont="1" applyFill="1" applyBorder="1" applyAlignment="1">
      <alignment horizontal="center" vertical="center" wrapText="1"/>
    </xf>
    <xf numFmtId="5" fontId="25" fillId="0" borderId="149" xfId="789" applyNumberFormat="1" applyFont="1" applyFill="1" applyBorder="1"/>
    <xf numFmtId="0" fontId="20" fillId="0" borderId="0" xfId="0" applyFont="1" applyFill="1"/>
    <xf numFmtId="6" fontId="20" fillId="87" borderId="6" xfId="0" applyNumberFormat="1" applyFont="1" applyFill="1" applyBorder="1" applyAlignment="1">
      <alignment horizontal="center"/>
    </xf>
    <xf numFmtId="6" fontId="20" fillId="87" borderId="286" xfId="0" applyNumberFormat="1" applyFont="1" applyFill="1" applyBorder="1" applyAlignment="1">
      <alignment horizontal="center"/>
    </xf>
    <xf numFmtId="6" fontId="20" fillId="87" borderId="0" xfId="0" applyNumberFormat="1" applyFont="1" applyFill="1" applyBorder="1" applyAlignment="1">
      <alignment horizontal="center"/>
    </xf>
    <xf numFmtId="5" fontId="20" fillId="87" borderId="286" xfId="0" applyNumberFormat="1" applyFont="1" applyFill="1" applyBorder="1" applyAlignment="1">
      <alignment horizontal="center"/>
    </xf>
    <xf numFmtId="5" fontId="20" fillId="87" borderId="6" xfId="0" applyNumberFormat="1" applyFont="1" applyFill="1" applyBorder="1" applyAlignment="1">
      <alignment horizontal="center"/>
    </xf>
    <xf numFmtId="5" fontId="20" fillId="87" borderId="0" xfId="0" applyNumberFormat="1" applyFont="1" applyFill="1" applyBorder="1" applyAlignment="1">
      <alignment horizontal="center"/>
    </xf>
    <xf numFmtId="2" fontId="20" fillId="134" borderId="328" xfId="0" applyNumberFormat="1" applyFont="1" applyFill="1" applyBorder="1" applyAlignment="1">
      <alignment horizontal="left" vertical="center" wrapText="1"/>
    </xf>
    <xf numFmtId="2" fontId="20" fillId="134" borderId="328" xfId="0" applyNumberFormat="1" applyFont="1" applyFill="1" applyBorder="1" applyAlignment="1">
      <alignment horizontal="center" vertical="center" wrapText="1"/>
    </xf>
    <xf numFmtId="0" fontId="20" fillId="134" borderId="328" xfId="0" applyNumberFormat="1" applyFont="1" applyFill="1" applyBorder="1" applyAlignment="1">
      <alignment horizontal="center" vertical="center" wrapText="1"/>
    </xf>
    <xf numFmtId="14" fontId="20" fillId="134" borderId="328" xfId="0" applyNumberFormat="1" applyFont="1" applyFill="1" applyBorder="1" applyAlignment="1">
      <alignment horizontal="center" vertical="center"/>
    </xf>
    <xf numFmtId="2" fontId="20" fillId="134" borderId="328" xfId="0" applyNumberFormat="1" applyFont="1" applyFill="1" applyBorder="1" applyAlignment="1">
      <alignment horizontal="center" vertical="center"/>
    </xf>
    <xf numFmtId="0" fontId="20" fillId="134" borderId="328" xfId="134" applyNumberFormat="1" applyFont="1" applyFill="1" applyBorder="1" applyAlignment="1">
      <alignment horizontal="center" vertical="center" wrapText="1"/>
    </xf>
    <xf numFmtId="18" fontId="20" fillId="134" borderId="328" xfId="0" applyNumberFormat="1" applyFont="1" applyFill="1" applyBorder="1" applyAlignment="1">
      <alignment horizontal="center" vertical="center" wrapText="1"/>
    </xf>
    <xf numFmtId="0" fontId="20" fillId="134" borderId="328" xfId="0" applyNumberFormat="1" applyFont="1" applyFill="1" applyBorder="1" applyAlignment="1">
      <alignment horizontal="center" vertical="center"/>
    </xf>
    <xf numFmtId="0" fontId="60" fillId="0" borderId="0" xfId="0" applyFont="1" applyFill="1" applyAlignment="1">
      <alignment horizontal="right" wrapText="1"/>
    </xf>
    <xf numFmtId="0" fontId="225"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5" fillId="0" borderId="0" xfId="0" applyFont="1" applyFill="1" applyAlignment="1" applyProtection="1">
      <alignment horizontal="left"/>
    </xf>
    <xf numFmtId="0" fontId="211" fillId="0" borderId="0" xfId="0" applyFont="1" applyFill="1" applyBorder="1" applyAlignment="1" applyProtection="1">
      <alignment wrapText="1"/>
    </xf>
    <xf numFmtId="0" fontId="215" fillId="0" borderId="0" xfId="0" applyNumberFormat="1" applyFont="1" applyFill="1" applyBorder="1" applyAlignment="1" applyProtection="1">
      <alignment horizontal="left" wrapText="1" shrinkToFit="1"/>
    </xf>
    <xf numFmtId="0" fontId="213" fillId="0" borderId="0" xfId="0" applyNumberFormat="1" applyFont="1" applyFill="1" applyBorder="1" applyAlignment="1" applyProtection="1">
      <alignment horizontal="left" wrapText="1" shrinkToFit="1"/>
    </xf>
    <xf numFmtId="0" fontId="211" fillId="0" borderId="0" xfId="0" applyNumberFormat="1" applyFont="1" applyFill="1" applyBorder="1" applyAlignment="1" applyProtection="1">
      <alignment horizontal="left" wrapText="1" shrinkToFit="1"/>
    </xf>
    <xf numFmtId="0" fontId="21" fillId="0" borderId="100" xfId="0" applyFont="1" applyFill="1" applyBorder="1" applyAlignment="1" applyProtection="1">
      <alignment horizontal="center"/>
    </xf>
    <xf numFmtId="0" fontId="21" fillId="0" borderId="96" xfId="0" applyFont="1" applyFill="1" applyBorder="1" applyAlignment="1" applyProtection="1">
      <alignment horizontal="center"/>
    </xf>
    <xf numFmtId="0" fontId="21" fillId="0" borderId="95" xfId="0" applyFont="1" applyFill="1" applyBorder="1" applyAlignment="1" applyProtection="1">
      <alignment horizontal="center"/>
    </xf>
    <xf numFmtId="0" fontId="211" fillId="0" borderId="0" xfId="0" applyNumberFormat="1" applyFont="1" applyFill="1" applyBorder="1" applyAlignment="1" applyProtection="1">
      <alignmen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99" xfId="0" applyFont="1" applyFill="1" applyBorder="1" applyAlignment="1">
      <alignment horizontal="center" vertical="center" wrapText="1"/>
    </xf>
    <xf numFmtId="0" fontId="0" fillId="0" borderId="9" xfId="0" applyBorder="1" applyAlignment="1">
      <alignment wrapText="1"/>
    </xf>
    <xf numFmtId="0" fontId="20" fillId="0" borderId="354" xfId="0" applyNumberFormat="1" applyFont="1" applyFill="1" applyBorder="1" applyAlignment="1">
      <alignment vertical="top" wrapText="1"/>
    </xf>
    <xf numFmtId="0" fontId="21" fillId="0" borderId="104" xfId="0" applyFont="1" applyFill="1" applyBorder="1" applyAlignment="1">
      <alignment horizontal="center" vertical="center" wrapText="1"/>
    </xf>
    <xf numFmtId="0" fontId="0" fillId="0" borderId="96" xfId="0" applyBorder="1" applyAlignment="1">
      <alignment horizontal="center" vertical="center" wrapText="1"/>
    </xf>
    <xf numFmtId="0" fontId="0" fillId="0" borderId="95" xfId="0" applyBorder="1" applyAlignment="1">
      <alignment horizontal="center" vertical="center" wrapText="1"/>
    </xf>
    <xf numFmtId="0" fontId="21" fillId="0" borderId="35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351"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top" wrapText="1"/>
    </xf>
    <xf numFmtId="0" fontId="21" fillId="0" borderId="99" xfId="0" applyFont="1" applyFill="1" applyBorder="1" applyAlignment="1">
      <alignment horizontal="center" vertical="center"/>
    </xf>
    <xf numFmtId="0" fontId="0" fillId="0" borderId="9" xfId="0" applyBorder="1" applyAlignment="1"/>
    <xf numFmtId="0" fontId="0" fillId="0" borderId="9" xfId="0" applyBorder="1" applyAlignment="1">
      <alignment horizontal="center" vertical="center" wrapText="1"/>
    </xf>
    <xf numFmtId="0" fontId="21" fillId="0" borderId="58" xfId="0" applyFont="1" applyFill="1" applyBorder="1" applyAlignment="1">
      <alignment horizontal="center" vertical="center" wrapText="1"/>
    </xf>
    <xf numFmtId="0" fontId="0" fillId="0" borderId="9" xfId="0" applyFont="1" applyFill="1" applyBorder="1" applyAlignment="1">
      <alignment horizontal="center" wrapText="1"/>
    </xf>
    <xf numFmtId="0" fontId="25" fillId="0" borderId="191" xfId="0" applyFont="1" applyFill="1" applyBorder="1" applyAlignment="1">
      <alignment horizontal="center"/>
    </xf>
    <xf numFmtId="0" fontId="25" fillId="0" borderId="24" xfId="0" applyFont="1" applyFill="1" applyBorder="1" applyAlignment="1">
      <alignment horizontal="center"/>
    </xf>
    <xf numFmtId="0" fontId="25" fillId="0" borderId="192" xfId="0" applyFont="1" applyFill="1" applyBorder="1" applyAlignment="1">
      <alignment horizontal="center"/>
    </xf>
    <xf numFmtId="0" fontId="25" fillId="0" borderId="352" xfId="0" applyFont="1" applyFill="1" applyBorder="1" applyAlignment="1">
      <alignment horizontal="center"/>
    </xf>
    <xf numFmtId="0" fontId="216" fillId="0" borderId="0" xfId="0" applyNumberFormat="1" applyFont="1" applyFill="1" applyBorder="1" applyAlignment="1" applyProtection="1">
      <alignment horizontal="left" wrapText="1" shrinkToFit="1"/>
    </xf>
    <xf numFmtId="0" fontId="215" fillId="0" borderId="0" xfId="0" applyFont="1" applyFill="1" applyAlignment="1"/>
    <xf numFmtId="0" fontId="20" fillId="0" borderId="0" xfId="0" applyFont="1" applyFill="1"/>
    <xf numFmtId="0" fontId="26" fillId="0" borderId="0" xfId="0" quotePrefix="1" applyFont="1" applyFill="1" applyAlignment="1">
      <alignment wrapText="1"/>
    </xf>
    <xf numFmtId="0" fontId="24" fillId="0" borderId="0" xfId="0" quotePrefix="1" applyFont="1" applyFill="1" applyAlignment="1">
      <alignment wrapText="1"/>
    </xf>
    <xf numFmtId="0" fontId="24" fillId="0" borderId="0" xfId="0" applyFont="1" applyFill="1" applyAlignment="1">
      <alignment wrapText="1"/>
    </xf>
    <xf numFmtId="0" fontId="24" fillId="0" borderId="0" xfId="0" quotePrefix="1" applyFont="1" applyFill="1" applyAlignment="1"/>
    <xf numFmtId="0" fontId="24" fillId="0" borderId="0" xfId="0" applyFont="1" applyAlignment="1"/>
    <xf numFmtId="0" fontId="215" fillId="0" borderId="0" xfId="0" quotePrefix="1" applyFont="1" applyFill="1" applyAlignment="1">
      <alignment wrapText="1"/>
    </xf>
    <xf numFmtId="0" fontId="215" fillId="0" borderId="0" xfId="0" applyFont="1" applyFill="1" applyAlignment="1">
      <alignment wrapText="1"/>
    </xf>
    <xf numFmtId="0" fontId="24" fillId="0" borderId="0" xfId="0" quotePrefix="1" applyFont="1" applyFill="1" applyAlignment="1">
      <alignment vertical="top"/>
    </xf>
    <xf numFmtId="0" fontId="231" fillId="0" borderId="0" xfId="0" applyFont="1" applyAlignment="1"/>
    <xf numFmtId="0" fontId="24" fillId="0" borderId="0" xfId="0" quotePrefix="1" applyFont="1" applyFill="1" applyAlignment="1">
      <alignment horizontal="left" vertical="center" wrapText="1"/>
    </xf>
    <xf numFmtId="0" fontId="24" fillId="0" borderId="0" xfId="0" quotePrefix="1" applyFont="1" applyFill="1" applyAlignment="1">
      <alignment vertical="top" wrapText="1"/>
    </xf>
    <xf numFmtId="0" fontId="26" fillId="0" borderId="0" xfId="0" applyFont="1" applyFill="1" applyAlignment="1">
      <alignment vertical="top" wrapText="1"/>
    </xf>
    <xf numFmtId="37" fontId="24" fillId="0" borderId="0" xfId="0" quotePrefix="1" applyNumberFormat="1" applyFont="1" applyFill="1" applyAlignment="1">
      <alignment wrapText="1"/>
    </xf>
    <xf numFmtId="0" fontId="20" fillId="0" borderId="0" xfId="0" applyFont="1" applyFill="1" applyBorder="1" applyAlignment="1" applyProtection="1">
      <alignment vertical="top" wrapText="1"/>
    </xf>
    <xf numFmtId="0" fontId="0" fillId="0" borderId="0" xfId="0" applyFont="1" applyAlignment="1">
      <alignment vertical="top" wrapText="1"/>
    </xf>
    <xf numFmtId="0" fontId="20" fillId="0" borderId="0" xfId="0" applyFont="1" applyFill="1" applyBorder="1" applyAlignment="1" applyProtection="1">
      <alignment vertical="center" wrapText="1"/>
    </xf>
    <xf numFmtId="0" fontId="0" fillId="0" borderId="0" xfId="0" applyFont="1" applyAlignment="1">
      <alignment vertical="center" wrapText="1"/>
    </xf>
    <xf numFmtId="0" fontId="20" fillId="134" borderId="0" xfId="0" applyFont="1" applyFill="1" applyBorder="1" applyAlignment="1" applyProtection="1">
      <alignment vertical="center" wrapText="1"/>
    </xf>
    <xf numFmtId="0" fontId="20" fillId="134" borderId="0" xfId="0" applyFont="1" applyFill="1" applyAlignment="1">
      <alignment vertical="center" wrapText="1"/>
    </xf>
    <xf numFmtId="0" fontId="214" fillId="0" borderId="0" xfId="0" applyFont="1" applyFill="1" applyAlignment="1">
      <alignment vertical="top" wrapText="1"/>
    </xf>
    <xf numFmtId="0" fontId="0" fillId="0" borderId="338" xfId="0" applyFont="1" applyFill="1" applyBorder="1" applyAlignment="1">
      <alignment vertical="center" wrapText="1"/>
    </xf>
    <xf numFmtId="0" fontId="0" fillId="0" borderId="0" xfId="0" applyFont="1" applyFill="1" applyBorder="1" applyAlignment="1">
      <alignment vertical="center" wrapText="1"/>
    </xf>
    <xf numFmtId="0" fontId="24" fillId="0" borderId="0" xfId="0" applyFont="1" applyFill="1" applyBorder="1" applyAlignment="1">
      <alignment wrapText="1"/>
    </xf>
    <xf numFmtId="0" fontId="26" fillId="0" borderId="0" xfId="0" applyFont="1" applyFill="1" applyBorder="1" applyAlignment="1">
      <alignment wrapText="1"/>
    </xf>
    <xf numFmtId="0" fontId="28" fillId="0" borderId="0" xfId="0" applyFont="1" applyFill="1" applyBorder="1" applyAlignment="1">
      <alignment horizontal="left" vertical="center" wrapText="1"/>
    </xf>
    <xf numFmtId="0" fontId="231" fillId="0" borderId="0" xfId="0" applyFont="1" applyBorder="1" applyAlignment="1">
      <alignment vertical="center" wrapText="1"/>
    </xf>
    <xf numFmtId="0" fontId="212" fillId="0" borderId="0" xfId="0" applyFont="1" applyFill="1" applyBorder="1" applyAlignment="1">
      <alignment horizontal="left" vertical="center" wrapText="1"/>
    </xf>
    <xf numFmtId="0" fontId="214"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7" xfId="3" quotePrefix="1" applyFont="1" applyFill="1" applyBorder="1" applyAlignment="1">
      <alignment horizontal="center"/>
    </xf>
    <xf numFmtId="0" fontId="50" fillId="23" borderId="148" xfId="3" quotePrefix="1" applyFont="1" applyFill="1" applyBorder="1" applyAlignment="1">
      <alignment horizontal="center"/>
    </xf>
    <xf numFmtId="0" fontId="50" fillId="23" borderId="149" xfId="3" quotePrefix="1" applyFont="1" applyFill="1" applyBorder="1" applyAlignment="1">
      <alignment horizontal="center"/>
    </xf>
    <xf numFmtId="0" fontId="51" fillId="0" borderId="152"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6"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6"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51" xfId="3" applyFont="1" applyFill="1" applyBorder="1" applyAlignment="1">
      <alignment horizontal="center" vertical="center" wrapText="1"/>
    </xf>
    <xf numFmtId="0" fontId="51" fillId="0" borderId="348"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CC00"/>
      <color rgb="FFF4BEF1"/>
      <color rgb="FF99CCFF"/>
      <color rgb="FFFFFF00"/>
      <color rgb="FFFFFF99"/>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37</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INDOWS\Temporary%20Internet%20Files\Content.Outlook\YK0DJH5Y\Ch%202%20-%20Smart%20AC%20Cost%20Model%20CONFIDENTI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PD\DR%20PD\Curtail\2018\ILP%20Report\August\Event%20Summary%20pages%20AU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efreshError="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customProperty" Target="../customProperty2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view="pageLayout" topLeftCell="A10" zoomScale="60" zoomScaleNormal="85" zoomScalePageLayoutView="60" workbookViewId="0">
      <selection activeCell="K28" sqref="K28"/>
    </sheetView>
  </sheetViews>
  <sheetFormatPr defaultColWidth="9.42578125" defaultRowHeight="12.75"/>
  <cols>
    <col min="1" max="10" width="9.42578125" style="455"/>
    <col min="11" max="11" width="33.5703125" style="455" customWidth="1"/>
    <col min="12" max="16384" width="9.42578125" style="455"/>
  </cols>
  <sheetData>
    <row r="1" spans="1:11">
      <c r="A1" s="469"/>
      <c r="B1" s="469"/>
      <c r="C1" s="469"/>
      <c r="D1" s="469"/>
      <c r="E1" s="469"/>
      <c r="F1" s="469"/>
      <c r="G1" s="469"/>
      <c r="H1" s="469"/>
      <c r="I1" s="469"/>
      <c r="J1" s="469"/>
      <c r="K1" s="469"/>
    </row>
    <row r="2" spans="1:11">
      <c r="A2" s="87"/>
      <c r="B2" s="87"/>
      <c r="C2" s="87"/>
      <c r="D2" s="87"/>
      <c r="E2" s="87"/>
      <c r="F2" s="87"/>
      <c r="G2" s="87"/>
      <c r="H2" s="87"/>
      <c r="I2" s="87"/>
      <c r="J2" s="87"/>
      <c r="K2" s="87"/>
    </row>
    <row r="3" spans="1:11" s="87" customFormat="1"/>
    <row r="4" spans="1:11" s="464" customFormat="1" ht="15">
      <c r="A4" s="466"/>
      <c r="B4" s="467"/>
      <c r="C4" s="467"/>
      <c r="D4" s="467"/>
      <c r="E4" s="467"/>
      <c r="F4" s="467"/>
      <c r="G4" s="467"/>
      <c r="H4" s="467"/>
      <c r="I4" s="467"/>
      <c r="J4" s="467"/>
      <c r="K4" s="467"/>
    </row>
    <row r="5" spans="1:11" s="87" customFormat="1" ht="14.25">
      <c r="A5" s="465"/>
      <c r="B5" s="465"/>
      <c r="C5" s="465"/>
      <c r="D5" s="465"/>
      <c r="E5" s="465"/>
      <c r="F5" s="465"/>
      <c r="G5" s="465"/>
      <c r="H5" s="465"/>
      <c r="I5" s="465"/>
      <c r="J5" s="465"/>
      <c r="K5" s="465"/>
    </row>
    <row r="6" spans="1:11" s="87" customFormat="1"/>
    <row r="7" spans="1:11">
      <c r="A7" s="87"/>
      <c r="B7" s="87"/>
      <c r="C7" s="87"/>
      <c r="D7" s="87"/>
      <c r="E7" s="87"/>
      <c r="F7" s="87"/>
      <c r="G7" s="87"/>
      <c r="H7" s="87"/>
      <c r="I7" s="87"/>
      <c r="J7" s="87"/>
      <c r="K7" s="87"/>
    </row>
    <row r="8" spans="1:11">
      <c r="A8" s="87"/>
      <c r="B8" s="87"/>
      <c r="C8" s="87"/>
      <c r="D8" s="87"/>
      <c r="E8" s="87"/>
      <c r="F8" s="87"/>
      <c r="G8" s="87"/>
      <c r="H8" s="87"/>
      <c r="I8" s="87"/>
      <c r="J8" s="87"/>
      <c r="K8" s="87"/>
    </row>
    <row r="9" spans="1:11" ht="18">
      <c r="A9" s="87"/>
      <c r="B9" s="87"/>
      <c r="C9" s="87"/>
      <c r="D9" s="87"/>
      <c r="E9" s="87"/>
      <c r="F9" s="87"/>
      <c r="G9" s="87"/>
      <c r="H9" s="87"/>
      <c r="I9" s="87"/>
      <c r="J9" s="87"/>
      <c r="K9" s="45"/>
    </row>
    <row r="10" spans="1:11">
      <c r="A10" s="87"/>
      <c r="B10" s="87"/>
      <c r="C10" s="87"/>
      <c r="D10" s="87"/>
      <c r="E10" s="87"/>
      <c r="F10" s="87"/>
      <c r="G10" s="87"/>
      <c r="H10" s="87"/>
      <c r="I10" s="87"/>
      <c r="J10" s="87"/>
      <c r="K10" s="87"/>
    </row>
    <row r="11" spans="1:11">
      <c r="A11" s="87"/>
      <c r="B11" s="87"/>
      <c r="C11" s="87"/>
      <c r="D11" s="87"/>
      <c r="E11" s="87"/>
      <c r="F11" s="87"/>
      <c r="G11" s="87"/>
      <c r="H11" s="87"/>
      <c r="I11" s="87"/>
      <c r="J11" s="87"/>
      <c r="K11" s="87"/>
    </row>
    <row r="12" spans="1:11">
      <c r="A12" s="87"/>
      <c r="B12" s="87"/>
      <c r="C12" s="87"/>
      <c r="D12" s="87"/>
      <c r="E12" s="87"/>
      <c r="F12" s="87"/>
      <c r="G12" s="87"/>
      <c r="H12" s="87"/>
      <c r="I12" s="87"/>
      <c r="J12" s="87"/>
      <c r="K12" s="87"/>
    </row>
    <row r="13" spans="1:11" s="87" customFormat="1"/>
    <row r="14" spans="1:11" s="87" customFormat="1"/>
    <row r="15" spans="1:11" s="87" customFormat="1"/>
    <row r="18" spans="1:11" ht="18">
      <c r="A18" s="915" t="s">
        <v>0</v>
      </c>
      <c r="B18" s="916"/>
      <c r="C18" s="916"/>
      <c r="D18" s="916"/>
      <c r="E18" s="916"/>
      <c r="F18" s="916"/>
      <c r="G18" s="916"/>
      <c r="H18" s="916"/>
      <c r="I18" s="916"/>
      <c r="J18" s="916"/>
      <c r="K18" s="916"/>
    </row>
    <row r="19" spans="1:11" ht="18">
      <c r="A19" s="915" t="s">
        <v>425</v>
      </c>
      <c r="B19" s="917"/>
      <c r="C19" s="917"/>
      <c r="D19" s="917"/>
      <c r="E19" s="917"/>
      <c r="F19" s="917"/>
      <c r="G19" s="917"/>
      <c r="H19" s="917"/>
      <c r="I19" s="917"/>
      <c r="J19" s="917"/>
      <c r="K19" s="917"/>
    </row>
    <row r="32" spans="1:11">
      <c r="A32" s="87"/>
      <c r="B32" s="87"/>
      <c r="C32" s="87"/>
      <c r="D32" s="87"/>
      <c r="E32" s="87"/>
      <c r="F32" s="87"/>
      <c r="G32" s="87"/>
      <c r="H32" s="87"/>
      <c r="I32" s="87"/>
      <c r="J32" s="87"/>
      <c r="K32" s="87"/>
    </row>
    <row r="33" spans="1:12">
      <c r="A33" s="87"/>
      <c r="B33" s="87"/>
      <c r="C33" s="87"/>
      <c r="D33" s="87"/>
      <c r="E33" s="87"/>
      <c r="F33" s="87"/>
      <c r="G33" s="87"/>
      <c r="H33" s="87"/>
      <c r="I33" s="87"/>
      <c r="J33" s="87"/>
      <c r="K33" s="87"/>
    </row>
    <row r="34" spans="1:12" ht="15">
      <c r="K34" s="578" t="s">
        <v>424</v>
      </c>
    </row>
    <row r="35" spans="1:12" ht="15">
      <c r="K35" s="578" t="s">
        <v>431</v>
      </c>
    </row>
    <row r="36" spans="1:12" ht="15">
      <c r="K36" s="468" t="s">
        <v>427</v>
      </c>
      <c r="L36" s="455" t="s">
        <v>2</v>
      </c>
    </row>
    <row r="37" spans="1:12" ht="15">
      <c r="K37" s="468"/>
    </row>
    <row r="38" spans="1:12">
      <c r="A38" s="16"/>
      <c r="B38" s="16"/>
      <c r="C38" s="16"/>
      <c r="D38" s="16"/>
      <c r="E38" s="16"/>
      <c r="F38" s="16"/>
      <c r="G38" s="16"/>
      <c r="H38" s="16"/>
      <c r="I38" s="16"/>
      <c r="J38" s="16"/>
      <c r="K38" s="463"/>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9C44-413B-440C-ACB2-AED8B44A6927}">
  <sheetPr>
    <pageSetUpPr fitToPage="1"/>
  </sheetPr>
  <dimension ref="A1:AHI62"/>
  <sheetViews>
    <sheetView view="pageLayout" zoomScale="60" zoomScaleNormal="55" zoomScalePageLayoutView="60" workbookViewId="0">
      <selection activeCell="I16" sqref="I16:J16"/>
    </sheetView>
  </sheetViews>
  <sheetFormatPr defaultColWidth="0.42578125" defaultRowHeight="12.75"/>
  <cols>
    <col min="1" max="1" width="38" style="203" customWidth="1"/>
    <col min="2" max="2" width="11.140625" style="855" customWidth="1"/>
    <col min="3" max="3" width="38" style="856" customWidth="1"/>
    <col min="4" max="4" width="14.85546875" style="857" customWidth="1"/>
    <col min="5" max="5" width="14.85546875" style="202" customWidth="1"/>
    <col min="6" max="6" width="14.85546875" style="200" customWidth="1"/>
    <col min="7" max="7" width="18.7109375" style="481" customWidth="1"/>
    <col min="8" max="8" width="14.85546875" style="201" customWidth="1"/>
    <col min="9" max="10" width="14.85546875" style="200" customWidth="1"/>
    <col min="11" max="11" width="14.85546875" style="854" customWidth="1"/>
    <col min="12" max="12" width="18.7109375" style="858" customWidth="1"/>
    <col min="13" max="16384" width="0.42578125" style="67"/>
  </cols>
  <sheetData>
    <row r="1" spans="1:893" s="75" customFormat="1" ht="70.5" customHeight="1">
      <c r="A1" s="725" t="s">
        <v>305</v>
      </c>
      <c r="B1" s="874" t="s">
        <v>104</v>
      </c>
      <c r="C1" s="875" t="s">
        <v>356</v>
      </c>
      <c r="D1" s="876" t="s">
        <v>405</v>
      </c>
      <c r="E1" s="874" t="s">
        <v>105</v>
      </c>
      <c r="F1" s="875" t="s">
        <v>106</v>
      </c>
      <c r="G1" s="725" t="s">
        <v>107</v>
      </c>
      <c r="H1" s="877" t="s">
        <v>108</v>
      </c>
      <c r="I1" s="878" t="s">
        <v>109</v>
      </c>
      <c r="J1" s="878" t="s">
        <v>110</v>
      </c>
      <c r="K1" s="879" t="s">
        <v>111</v>
      </c>
      <c r="L1" s="875" t="s">
        <v>392</v>
      </c>
    </row>
    <row r="2" spans="1:893" s="850" customFormat="1" ht="18" customHeight="1">
      <c r="A2" s="860" t="s">
        <v>400</v>
      </c>
      <c r="B2" s="859"/>
      <c r="C2" s="861"/>
      <c r="D2" s="862"/>
      <c r="E2" s="862"/>
      <c r="F2" s="859"/>
      <c r="G2" s="863"/>
      <c r="H2" s="864"/>
      <c r="I2" s="863"/>
      <c r="J2" s="863"/>
      <c r="K2" s="864"/>
      <c r="L2" s="873"/>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c r="BS2" s="480"/>
      <c r="BT2" s="480"/>
      <c r="BU2" s="480"/>
      <c r="BV2" s="480"/>
      <c r="BW2" s="480"/>
      <c r="BX2" s="480"/>
      <c r="BY2" s="480"/>
      <c r="BZ2" s="480"/>
      <c r="CA2" s="480"/>
      <c r="CB2" s="480"/>
      <c r="CC2" s="480"/>
      <c r="CD2" s="480"/>
      <c r="CE2" s="480"/>
      <c r="CF2" s="480"/>
      <c r="CG2" s="480"/>
      <c r="CH2" s="480"/>
      <c r="CI2" s="480"/>
      <c r="CJ2" s="480"/>
      <c r="CK2" s="480"/>
      <c r="CL2" s="480"/>
      <c r="CM2" s="480"/>
      <c r="CN2" s="480"/>
      <c r="CO2" s="480"/>
      <c r="CP2" s="480"/>
      <c r="CQ2" s="480"/>
      <c r="CR2" s="480"/>
      <c r="CS2" s="480"/>
      <c r="CT2" s="480"/>
      <c r="CU2" s="480"/>
      <c r="CV2" s="480"/>
      <c r="CW2" s="480"/>
      <c r="CX2" s="480"/>
      <c r="CY2" s="480"/>
      <c r="CZ2" s="480"/>
      <c r="DA2" s="480"/>
      <c r="DB2" s="480"/>
      <c r="DC2" s="480"/>
      <c r="DD2" s="480"/>
      <c r="DE2" s="480"/>
      <c r="DF2" s="480"/>
      <c r="DG2" s="480"/>
      <c r="DH2" s="480"/>
      <c r="DI2" s="480"/>
      <c r="DJ2" s="480"/>
      <c r="DK2" s="480"/>
      <c r="DL2" s="480"/>
      <c r="DM2" s="480"/>
      <c r="DN2" s="480"/>
      <c r="DO2" s="480"/>
      <c r="DP2" s="480"/>
      <c r="DQ2" s="480"/>
      <c r="DR2" s="480"/>
      <c r="DS2" s="480"/>
      <c r="DT2" s="480"/>
      <c r="DU2" s="480"/>
      <c r="DV2" s="480"/>
      <c r="DW2" s="480"/>
      <c r="DX2" s="480"/>
      <c r="DY2" s="480"/>
      <c r="DZ2" s="480"/>
      <c r="EA2" s="480"/>
      <c r="EB2" s="480"/>
      <c r="EC2" s="480"/>
      <c r="ED2" s="480"/>
      <c r="EE2" s="480"/>
      <c r="EF2" s="480"/>
      <c r="EG2" s="480"/>
      <c r="EH2" s="480"/>
      <c r="EI2" s="480"/>
      <c r="EJ2" s="480"/>
      <c r="EK2" s="480"/>
      <c r="EL2" s="480"/>
      <c r="EM2" s="480"/>
      <c r="EN2" s="480"/>
      <c r="EO2" s="480"/>
      <c r="EP2" s="480"/>
      <c r="EQ2" s="480"/>
      <c r="ER2" s="480"/>
      <c r="ES2" s="480"/>
      <c r="ET2" s="480"/>
      <c r="EU2" s="480"/>
      <c r="EV2" s="480"/>
      <c r="EW2" s="480"/>
      <c r="EX2" s="480"/>
      <c r="EY2" s="480"/>
      <c r="EZ2" s="480"/>
      <c r="FA2" s="480"/>
      <c r="FB2" s="480"/>
      <c r="FC2" s="480"/>
      <c r="FD2" s="480"/>
      <c r="FE2" s="480"/>
      <c r="FF2" s="480"/>
      <c r="FG2" s="480"/>
      <c r="FH2" s="480"/>
      <c r="FI2" s="480"/>
      <c r="FJ2" s="480"/>
      <c r="FK2" s="480"/>
      <c r="FL2" s="480"/>
      <c r="FM2" s="480"/>
      <c r="FN2" s="480"/>
      <c r="FO2" s="480"/>
      <c r="FP2" s="480"/>
      <c r="FQ2" s="480"/>
      <c r="FR2" s="480"/>
      <c r="FS2" s="480"/>
      <c r="FT2" s="480"/>
      <c r="FU2" s="480"/>
      <c r="FV2" s="480"/>
      <c r="FW2" s="480"/>
      <c r="FX2" s="480"/>
      <c r="FY2" s="480"/>
      <c r="FZ2" s="480"/>
      <c r="GA2" s="480"/>
      <c r="GB2" s="480"/>
      <c r="GC2" s="480"/>
      <c r="GD2" s="480"/>
      <c r="GE2" s="480"/>
      <c r="GF2" s="480"/>
      <c r="GG2" s="480"/>
      <c r="GH2" s="480"/>
      <c r="GI2" s="480"/>
      <c r="GJ2" s="480"/>
      <c r="GK2" s="480"/>
      <c r="GL2" s="480"/>
      <c r="GM2" s="480"/>
      <c r="GN2" s="480"/>
      <c r="GO2" s="480"/>
      <c r="GP2" s="480"/>
      <c r="GQ2" s="480"/>
      <c r="GR2" s="480"/>
      <c r="GS2" s="480"/>
      <c r="GT2" s="480"/>
      <c r="GU2" s="480"/>
      <c r="GV2" s="480"/>
      <c r="GW2" s="480"/>
      <c r="GX2" s="480"/>
      <c r="GY2" s="480"/>
      <c r="GZ2" s="480"/>
      <c r="HA2" s="480"/>
      <c r="HB2" s="480"/>
      <c r="HC2" s="480"/>
      <c r="HD2" s="480"/>
      <c r="HE2" s="480"/>
      <c r="HF2" s="480"/>
      <c r="HG2" s="480"/>
      <c r="HH2" s="480"/>
      <c r="HI2" s="480"/>
      <c r="HJ2" s="480"/>
      <c r="HK2" s="480"/>
      <c r="HL2" s="480"/>
      <c r="HM2" s="480"/>
      <c r="HN2" s="480"/>
      <c r="HO2" s="480"/>
      <c r="HP2" s="480"/>
      <c r="HQ2" s="480"/>
      <c r="HR2" s="480"/>
      <c r="HS2" s="480"/>
      <c r="HT2" s="480"/>
      <c r="HU2" s="480"/>
      <c r="HV2" s="480"/>
      <c r="HW2" s="480"/>
      <c r="HX2" s="480"/>
      <c r="HY2" s="480"/>
      <c r="HZ2" s="480"/>
      <c r="IA2" s="480"/>
      <c r="IB2" s="480"/>
      <c r="IC2" s="480"/>
      <c r="ID2" s="480"/>
      <c r="IE2" s="480"/>
      <c r="IF2" s="480"/>
      <c r="IG2" s="480"/>
      <c r="IH2" s="480"/>
      <c r="II2" s="480"/>
      <c r="IJ2" s="480"/>
      <c r="IK2" s="480"/>
      <c r="IL2" s="480"/>
      <c r="IM2" s="480"/>
      <c r="IN2" s="480"/>
      <c r="IO2" s="480"/>
      <c r="IP2" s="480"/>
      <c r="IQ2" s="480"/>
      <c r="IR2" s="480"/>
      <c r="IS2" s="480"/>
      <c r="IT2" s="480"/>
      <c r="IU2" s="480"/>
      <c r="IV2" s="480"/>
      <c r="IW2" s="480"/>
      <c r="IX2" s="480"/>
      <c r="IY2" s="480"/>
      <c r="IZ2" s="480"/>
      <c r="JA2" s="480"/>
      <c r="JB2" s="480"/>
      <c r="JC2" s="480"/>
      <c r="JD2" s="480"/>
      <c r="JE2" s="480"/>
      <c r="JF2" s="480"/>
      <c r="JG2" s="480"/>
      <c r="JH2" s="480"/>
      <c r="JI2" s="480"/>
      <c r="JJ2" s="480"/>
      <c r="JK2" s="480"/>
      <c r="JL2" s="480"/>
      <c r="JM2" s="480"/>
      <c r="JN2" s="480"/>
      <c r="JO2" s="480"/>
      <c r="JP2" s="480"/>
      <c r="JQ2" s="480"/>
      <c r="JR2" s="480"/>
      <c r="JS2" s="480"/>
      <c r="JT2" s="480"/>
      <c r="JU2" s="480"/>
      <c r="JV2" s="480"/>
      <c r="JW2" s="480"/>
      <c r="JX2" s="480"/>
      <c r="JY2" s="480"/>
      <c r="JZ2" s="480"/>
      <c r="KA2" s="480"/>
      <c r="KB2" s="480"/>
      <c r="KC2" s="480"/>
      <c r="KD2" s="480"/>
      <c r="KE2" s="480"/>
      <c r="KF2" s="480"/>
      <c r="KG2" s="480"/>
      <c r="KH2" s="480"/>
      <c r="KI2" s="480"/>
      <c r="KJ2" s="480"/>
      <c r="KK2" s="480"/>
      <c r="KL2" s="480"/>
      <c r="KM2" s="480"/>
      <c r="KN2" s="480"/>
      <c r="KO2" s="480"/>
      <c r="KP2" s="480"/>
      <c r="KQ2" s="480"/>
      <c r="KR2" s="480"/>
      <c r="KS2" s="480"/>
      <c r="KT2" s="480"/>
      <c r="KU2" s="480"/>
      <c r="KV2" s="480"/>
      <c r="KW2" s="480"/>
      <c r="KX2" s="480"/>
      <c r="KY2" s="480"/>
      <c r="KZ2" s="480"/>
      <c r="LA2" s="480"/>
      <c r="LB2" s="480"/>
      <c r="LC2" s="480"/>
      <c r="LD2" s="480"/>
      <c r="LE2" s="480"/>
      <c r="LF2" s="480"/>
      <c r="LG2" s="480"/>
      <c r="LH2" s="480"/>
      <c r="LI2" s="480"/>
      <c r="LJ2" s="480"/>
      <c r="LK2" s="480"/>
      <c r="LL2" s="480"/>
      <c r="LM2" s="480"/>
      <c r="LN2" s="480"/>
      <c r="LO2" s="480"/>
      <c r="LP2" s="480"/>
      <c r="LQ2" s="480"/>
      <c r="LR2" s="480"/>
      <c r="LS2" s="480"/>
      <c r="LT2" s="480"/>
      <c r="LU2" s="480"/>
      <c r="LV2" s="480"/>
      <c r="LW2" s="480"/>
      <c r="LX2" s="480"/>
      <c r="LY2" s="480"/>
      <c r="LZ2" s="480"/>
      <c r="MA2" s="480"/>
      <c r="MB2" s="480"/>
      <c r="MC2" s="480"/>
      <c r="MD2" s="480"/>
      <c r="ME2" s="480"/>
      <c r="MF2" s="480"/>
      <c r="MG2" s="480"/>
      <c r="MH2" s="480"/>
      <c r="MI2" s="480"/>
      <c r="MJ2" s="480"/>
      <c r="MK2" s="480"/>
      <c r="ML2" s="480"/>
      <c r="MM2" s="480"/>
      <c r="MN2" s="480"/>
      <c r="MO2" s="480"/>
      <c r="MP2" s="480"/>
      <c r="MQ2" s="480"/>
      <c r="MR2" s="480"/>
      <c r="MS2" s="480"/>
      <c r="MT2" s="480"/>
      <c r="MU2" s="480"/>
      <c r="MV2" s="480"/>
      <c r="MW2" s="480"/>
      <c r="MX2" s="480"/>
      <c r="MY2" s="480"/>
      <c r="MZ2" s="480"/>
      <c r="NA2" s="480"/>
      <c r="NB2" s="480"/>
      <c r="NC2" s="480"/>
      <c r="ND2" s="480"/>
      <c r="NE2" s="480"/>
      <c r="NF2" s="480"/>
      <c r="NG2" s="480"/>
      <c r="NH2" s="480"/>
      <c r="NI2" s="480"/>
      <c r="NJ2" s="480"/>
      <c r="NK2" s="480"/>
      <c r="NL2" s="480"/>
      <c r="NM2" s="480"/>
      <c r="NN2" s="480"/>
      <c r="NO2" s="480"/>
      <c r="NP2" s="480"/>
      <c r="NQ2" s="480"/>
      <c r="NR2" s="480"/>
      <c r="NS2" s="480"/>
      <c r="NT2" s="480"/>
      <c r="NU2" s="480"/>
      <c r="NV2" s="480"/>
      <c r="NW2" s="480"/>
      <c r="NX2" s="480"/>
      <c r="NY2" s="480"/>
      <c r="NZ2" s="480"/>
      <c r="OA2" s="480"/>
      <c r="OB2" s="480"/>
      <c r="OC2" s="480"/>
      <c r="OD2" s="480"/>
      <c r="OE2" s="480"/>
      <c r="OF2" s="480"/>
      <c r="OG2" s="480"/>
      <c r="OH2" s="480"/>
      <c r="OI2" s="480"/>
      <c r="OJ2" s="480"/>
      <c r="OK2" s="480"/>
      <c r="OL2" s="480"/>
      <c r="OM2" s="480"/>
      <c r="ON2" s="480"/>
      <c r="OO2" s="480"/>
      <c r="OP2" s="480"/>
      <c r="OQ2" s="480"/>
      <c r="OR2" s="480"/>
      <c r="OS2" s="480"/>
      <c r="OT2" s="480"/>
      <c r="OU2" s="480"/>
      <c r="OV2" s="480"/>
      <c r="OW2" s="480"/>
      <c r="OX2" s="480"/>
      <c r="OY2" s="480"/>
      <c r="OZ2" s="480"/>
      <c r="PA2" s="480"/>
      <c r="PB2" s="480"/>
      <c r="PC2" s="480"/>
      <c r="PD2" s="480"/>
      <c r="PE2" s="480"/>
      <c r="PF2" s="480"/>
      <c r="PG2" s="480"/>
      <c r="PH2" s="480"/>
      <c r="PI2" s="480"/>
      <c r="PJ2" s="480"/>
      <c r="PK2" s="480"/>
      <c r="PL2" s="480"/>
      <c r="PM2" s="480"/>
      <c r="PN2" s="480"/>
      <c r="PO2" s="480"/>
      <c r="PP2" s="480"/>
      <c r="PQ2" s="480"/>
      <c r="PR2" s="480"/>
      <c r="PS2" s="480"/>
      <c r="PT2" s="480"/>
      <c r="PU2" s="480"/>
      <c r="PV2" s="480"/>
      <c r="PW2" s="480"/>
      <c r="PX2" s="480"/>
      <c r="PY2" s="480"/>
      <c r="PZ2" s="480"/>
      <c r="QA2" s="480"/>
      <c r="QB2" s="480"/>
      <c r="QC2" s="480"/>
      <c r="QD2" s="480"/>
      <c r="QE2" s="480"/>
      <c r="QF2" s="480"/>
      <c r="QG2" s="480"/>
      <c r="QH2" s="480"/>
      <c r="QI2" s="480"/>
      <c r="QJ2" s="480"/>
      <c r="QK2" s="480"/>
      <c r="QL2" s="480"/>
      <c r="QM2" s="480"/>
      <c r="QN2" s="480"/>
      <c r="QO2" s="480"/>
      <c r="QP2" s="480"/>
      <c r="QQ2" s="480"/>
      <c r="QR2" s="480"/>
      <c r="QS2" s="480"/>
      <c r="QT2" s="480"/>
      <c r="QU2" s="480"/>
      <c r="QV2" s="480"/>
      <c r="QW2" s="480"/>
      <c r="QX2" s="480"/>
      <c r="QY2" s="480"/>
      <c r="QZ2" s="480"/>
      <c r="RA2" s="480"/>
      <c r="RB2" s="480"/>
      <c r="RC2" s="480"/>
      <c r="RD2" s="480"/>
      <c r="RE2" s="480"/>
      <c r="RF2" s="480"/>
      <c r="RG2" s="480"/>
      <c r="RH2" s="480"/>
      <c r="RI2" s="480"/>
      <c r="RJ2" s="480"/>
      <c r="RK2" s="480"/>
      <c r="RL2" s="480"/>
      <c r="RM2" s="480"/>
      <c r="RN2" s="480"/>
      <c r="RO2" s="480"/>
      <c r="RP2" s="480"/>
      <c r="RQ2" s="480"/>
      <c r="RR2" s="480"/>
      <c r="RS2" s="480"/>
      <c r="RT2" s="480"/>
      <c r="RU2" s="480"/>
      <c r="RV2" s="480"/>
      <c r="RW2" s="480"/>
      <c r="RX2" s="480"/>
      <c r="RY2" s="480"/>
      <c r="RZ2" s="480"/>
      <c r="SA2" s="480"/>
      <c r="SB2" s="480"/>
      <c r="SC2" s="480"/>
      <c r="SD2" s="480"/>
      <c r="SE2" s="480"/>
      <c r="SF2" s="480"/>
      <c r="SG2" s="480"/>
      <c r="SH2" s="480"/>
      <c r="SI2" s="480"/>
      <c r="SJ2" s="480"/>
      <c r="SK2" s="480"/>
      <c r="SL2" s="480"/>
      <c r="SM2" s="480"/>
      <c r="SN2" s="480"/>
      <c r="SO2" s="480"/>
      <c r="SP2" s="480"/>
      <c r="SQ2" s="480"/>
      <c r="SR2" s="480"/>
      <c r="SS2" s="480"/>
      <c r="ST2" s="480"/>
      <c r="SU2" s="480"/>
      <c r="SV2" s="480"/>
      <c r="SW2" s="480"/>
      <c r="SX2" s="480"/>
      <c r="SY2" s="480"/>
      <c r="SZ2" s="480"/>
      <c r="TA2" s="480"/>
      <c r="TB2" s="480"/>
      <c r="TC2" s="480"/>
      <c r="TD2" s="480"/>
      <c r="TE2" s="480"/>
      <c r="TF2" s="480"/>
      <c r="TG2" s="480"/>
      <c r="TH2" s="480"/>
      <c r="TI2" s="480"/>
      <c r="TJ2" s="480"/>
      <c r="TK2" s="480"/>
      <c r="TL2" s="480"/>
      <c r="TM2" s="480"/>
      <c r="TN2" s="480"/>
      <c r="TO2" s="480"/>
      <c r="TP2" s="480"/>
      <c r="TQ2" s="480"/>
      <c r="TR2" s="480"/>
      <c r="TS2" s="480"/>
      <c r="TT2" s="480"/>
      <c r="TU2" s="480"/>
      <c r="TV2" s="480"/>
      <c r="TW2" s="480"/>
      <c r="TX2" s="480"/>
      <c r="TY2" s="480"/>
      <c r="TZ2" s="480"/>
      <c r="UA2" s="480"/>
      <c r="UB2" s="480"/>
      <c r="UC2" s="480"/>
      <c r="UD2" s="480"/>
      <c r="UE2" s="480"/>
      <c r="UF2" s="480"/>
      <c r="UG2" s="480"/>
      <c r="UH2" s="480"/>
      <c r="UI2" s="480"/>
      <c r="UJ2" s="480"/>
      <c r="UK2" s="480"/>
      <c r="UL2" s="480"/>
      <c r="UM2" s="480"/>
      <c r="UN2" s="480"/>
      <c r="UO2" s="480"/>
      <c r="UP2" s="480"/>
      <c r="UQ2" s="480"/>
      <c r="UR2" s="480"/>
      <c r="US2" s="480"/>
      <c r="UT2" s="480"/>
      <c r="UU2" s="480"/>
      <c r="UV2" s="480"/>
      <c r="UW2" s="480"/>
      <c r="UX2" s="480"/>
      <c r="UY2" s="480"/>
      <c r="UZ2" s="480"/>
      <c r="VA2" s="480"/>
      <c r="VB2" s="480"/>
      <c r="VC2" s="480"/>
      <c r="VD2" s="480"/>
      <c r="VE2" s="480"/>
      <c r="VF2" s="480"/>
      <c r="VG2" s="480"/>
      <c r="VH2" s="480"/>
      <c r="VI2" s="480"/>
      <c r="VJ2" s="480"/>
      <c r="VK2" s="480"/>
      <c r="VL2" s="480"/>
      <c r="VM2" s="480"/>
      <c r="VN2" s="480"/>
      <c r="VO2" s="480"/>
      <c r="VP2" s="480"/>
      <c r="VQ2" s="480"/>
      <c r="VR2" s="480"/>
      <c r="VS2" s="480"/>
      <c r="VT2" s="480"/>
      <c r="VU2" s="480"/>
      <c r="VV2" s="480"/>
      <c r="VW2" s="480"/>
      <c r="VX2" s="480"/>
      <c r="VY2" s="480"/>
      <c r="VZ2" s="480"/>
      <c r="WA2" s="480"/>
      <c r="WB2" s="480"/>
      <c r="WC2" s="480"/>
      <c r="WD2" s="480"/>
      <c r="WE2" s="480"/>
      <c r="WF2" s="480"/>
      <c r="WG2" s="480"/>
      <c r="WH2" s="480"/>
      <c r="WI2" s="480"/>
      <c r="WJ2" s="480"/>
      <c r="WK2" s="480"/>
      <c r="WL2" s="480"/>
      <c r="WM2" s="480"/>
      <c r="WN2" s="480"/>
      <c r="WO2" s="480"/>
      <c r="WP2" s="480"/>
      <c r="WQ2" s="480"/>
      <c r="WR2" s="480"/>
      <c r="WS2" s="480"/>
      <c r="WT2" s="480"/>
      <c r="WU2" s="480"/>
      <c r="WV2" s="480"/>
      <c r="WW2" s="480"/>
      <c r="WX2" s="480"/>
      <c r="WY2" s="480"/>
      <c r="WZ2" s="480"/>
      <c r="XA2" s="480"/>
      <c r="XB2" s="480"/>
      <c r="XC2" s="480"/>
      <c r="XD2" s="480"/>
      <c r="XE2" s="480"/>
      <c r="XF2" s="480"/>
      <c r="XG2" s="480"/>
      <c r="XH2" s="480"/>
      <c r="XI2" s="480"/>
      <c r="XJ2" s="480"/>
      <c r="XK2" s="480"/>
      <c r="XL2" s="480"/>
      <c r="XM2" s="480"/>
      <c r="XN2" s="480"/>
      <c r="XO2" s="480"/>
      <c r="XP2" s="480"/>
      <c r="XQ2" s="480"/>
      <c r="XR2" s="480"/>
      <c r="XS2" s="480"/>
      <c r="XT2" s="480"/>
      <c r="XU2" s="480"/>
      <c r="XV2" s="480"/>
      <c r="XW2" s="480"/>
      <c r="XX2" s="480"/>
      <c r="XY2" s="480"/>
      <c r="XZ2" s="480"/>
      <c r="YA2" s="480"/>
      <c r="YB2" s="480"/>
      <c r="YC2" s="480"/>
      <c r="YD2" s="480"/>
      <c r="YE2" s="480"/>
      <c r="YF2" s="480"/>
      <c r="YG2" s="480"/>
      <c r="YH2" s="480"/>
      <c r="YI2" s="480"/>
      <c r="YJ2" s="480"/>
      <c r="YK2" s="480"/>
      <c r="YL2" s="480"/>
      <c r="YM2" s="480"/>
      <c r="YN2" s="480"/>
      <c r="YO2" s="480"/>
      <c r="YP2" s="480"/>
      <c r="YQ2" s="480"/>
      <c r="YR2" s="480"/>
      <c r="YS2" s="480"/>
      <c r="YT2" s="480"/>
      <c r="YU2" s="480"/>
      <c r="YV2" s="480"/>
      <c r="YW2" s="480"/>
      <c r="YX2" s="480"/>
      <c r="YY2" s="480"/>
      <c r="YZ2" s="480"/>
      <c r="ZA2" s="480"/>
      <c r="ZB2" s="480"/>
      <c r="ZC2" s="480"/>
      <c r="ZD2" s="480"/>
      <c r="ZE2" s="480"/>
      <c r="ZF2" s="480"/>
      <c r="ZG2" s="480"/>
      <c r="ZH2" s="480"/>
      <c r="ZI2" s="480"/>
      <c r="ZJ2" s="480"/>
      <c r="ZK2" s="480"/>
      <c r="ZL2" s="480"/>
      <c r="ZM2" s="480"/>
      <c r="ZN2" s="480"/>
      <c r="ZO2" s="480"/>
      <c r="ZP2" s="480"/>
      <c r="ZQ2" s="480"/>
      <c r="ZR2" s="480"/>
      <c r="ZS2" s="480"/>
      <c r="ZT2" s="480"/>
      <c r="ZU2" s="480"/>
      <c r="ZV2" s="480"/>
      <c r="ZW2" s="480"/>
      <c r="ZX2" s="480"/>
      <c r="ZY2" s="480"/>
      <c r="ZZ2" s="480"/>
      <c r="AAA2" s="480"/>
      <c r="AAB2" s="480"/>
      <c r="AAC2" s="480"/>
      <c r="AAD2" s="480"/>
      <c r="AAE2" s="480"/>
      <c r="AAF2" s="480"/>
      <c r="AAG2" s="480"/>
      <c r="AAH2" s="480"/>
      <c r="AAI2" s="480"/>
      <c r="AAJ2" s="480"/>
      <c r="AAK2" s="480"/>
      <c r="AAL2" s="480"/>
      <c r="AAM2" s="480"/>
      <c r="AAN2" s="480"/>
      <c r="AAO2" s="480"/>
      <c r="AAP2" s="480"/>
      <c r="AAQ2" s="480"/>
      <c r="AAR2" s="480"/>
      <c r="AAS2" s="480"/>
      <c r="AAT2" s="480"/>
      <c r="AAU2" s="480"/>
      <c r="AAV2" s="480"/>
      <c r="AAW2" s="480"/>
      <c r="AAX2" s="480"/>
      <c r="AAY2" s="480"/>
      <c r="AAZ2" s="480"/>
      <c r="ABA2" s="480"/>
      <c r="ABB2" s="480"/>
      <c r="ABC2" s="480"/>
      <c r="ABD2" s="480"/>
      <c r="ABE2" s="480"/>
      <c r="ABF2" s="480"/>
      <c r="ABG2" s="480"/>
      <c r="ABH2" s="480"/>
      <c r="ABI2" s="480"/>
      <c r="ABJ2" s="480"/>
      <c r="ABK2" s="480"/>
      <c r="ABL2" s="480"/>
      <c r="ABM2" s="480"/>
      <c r="ABN2" s="480"/>
      <c r="ABO2" s="480"/>
      <c r="ABP2" s="480"/>
      <c r="ABQ2" s="480"/>
      <c r="ABR2" s="480"/>
      <c r="ABS2" s="480"/>
      <c r="ABT2" s="480"/>
      <c r="ABU2" s="480"/>
      <c r="ABV2" s="480"/>
      <c r="ABW2" s="480"/>
      <c r="ABX2" s="480"/>
      <c r="ABY2" s="480"/>
      <c r="ABZ2" s="480"/>
      <c r="ACA2" s="480"/>
      <c r="ACB2" s="480"/>
      <c r="ACC2" s="480"/>
      <c r="ACD2" s="480"/>
      <c r="ACE2" s="480"/>
      <c r="ACF2" s="480"/>
      <c r="ACG2" s="480"/>
      <c r="ACH2" s="480"/>
      <c r="ACI2" s="480"/>
      <c r="ACJ2" s="480"/>
      <c r="ACK2" s="480"/>
      <c r="ACL2" s="480"/>
      <c r="ACM2" s="480"/>
      <c r="ACN2" s="480"/>
      <c r="ACO2" s="480"/>
      <c r="ACP2" s="480"/>
      <c r="ACQ2" s="480"/>
      <c r="ACR2" s="480"/>
      <c r="ACS2" s="480"/>
      <c r="ACT2" s="480"/>
      <c r="ACU2" s="480"/>
      <c r="ACV2" s="480"/>
      <c r="ACW2" s="480"/>
      <c r="ACX2" s="480"/>
      <c r="ACY2" s="480"/>
      <c r="ACZ2" s="480"/>
      <c r="ADA2" s="480"/>
      <c r="ADB2" s="480"/>
      <c r="ADC2" s="480"/>
      <c r="ADD2" s="480"/>
      <c r="ADE2" s="480"/>
      <c r="ADF2" s="480"/>
      <c r="ADG2" s="480"/>
      <c r="ADH2" s="480"/>
      <c r="ADI2" s="480"/>
      <c r="ADJ2" s="480"/>
      <c r="ADK2" s="480"/>
      <c r="ADL2" s="480"/>
      <c r="ADM2" s="480"/>
      <c r="ADN2" s="480"/>
      <c r="ADO2" s="480"/>
      <c r="ADP2" s="480"/>
      <c r="ADQ2" s="480"/>
      <c r="ADR2" s="480"/>
      <c r="ADS2" s="480"/>
      <c r="ADT2" s="480"/>
      <c r="ADU2" s="480"/>
      <c r="ADV2" s="480"/>
      <c r="ADW2" s="480"/>
      <c r="ADX2" s="480"/>
      <c r="ADY2" s="480"/>
      <c r="ADZ2" s="480"/>
      <c r="AEA2" s="480"/>
      <c r="AEB2" s="480"/>
      <c r="AEC2" s="480"/>
      <c r="AED2" s="480"/>
      <c r="AEE2" s="480"/>
      <c r="AEF2" s="480"/>
      <c r="AEG2" s="480"/>
      <c r="AEH2" s="480"/>
      <c r="AEI2" s="480"/>
      <c r="AEJ2" s="480"/>
      <c r="AEK2" s="480"/>
      <c r="AEL2" s="480"/>
      <c r="AEM2" s="480"/>
      <c r="AEN2" s="480"/>
      <c r="AEO2" s="480"/>
      <c r="AEP2" s="480"/>
      <c r="AEQ2" s="480"/>
      <c r="AER2" s="480"/>
      <c r="AES2" s="480"/>
      <c r="AET2" s="480"/>
      <c r="AEU2" s="480"/>
      <c r="AEV2" s="480"/>
      <c r="AEW2" s="480"/>
      <c r="AEX2" s="480"/>
      <c r="AEY2" s="480"/>
      <c r="AEZ2" s="480"/>
      <c r="AFA2" s="480"/>
      <c r="AFB2" s="480"/>
      <c r="AFC2" s="480"/>
      <c r="AFD2" s="480"/>
      <c r="AFE2" s="480"/>
      <c r="AFF2" s="480"/>
      <c r="AFG2" s="480"/>
      <c r="AFH2" s="480"/>
      <c r="AFI2" s="480"/>
      <c r="AFJ2" s="480"/>
      <c r="AFK2" s="480"/>
      <c r="AFL2" s="480"/>
      <c r="AFM2" s="480"/>
      <c r="AFN2" s="480"/>
      <c r="AFO2" s="480"/>
      <c r="AFP2" s="480"/>
      <c r="AFQ2" s="480"/>
      <c r="AFR2" s="480"/>
      <c r="AFS2" s="480"/>
      <c r="AFT2" s="480"/>
      <c r="AFU2" s="480"/>
      <c r="AFV2" s="480"/>
      <c r="AFW2" s="480"/>
      <c r="AFX2" s="480"/>
      <c r="AFY2" s="480"/>
      <c r="AFZ2" s="480"/>
      <c r="AGA2" s="480"/>
      <c r="AGB2" s="480"/>
      <c r="AGC2" s="480"/>
      <c r="AGD2" s="480"/>
      <c r="AGE2" s="480"/>
      <c r="AGF2" s="480"/>
      <c r="AGG2" s="480"/>
      <c r="AGH2" s="480"/>
      <c r="AGI2" s="480"/>
      <c r="AGJ2" s="480"/>
      <c r="AGK2" s="480"/>
      <c r="AGL2" s="480"/>
      <c r="AGM2" s="480"/>
      <c r="AGN2" s="480"/>
      <c r="AGO2" s="480"/>
      <c r="AGP2" s="480"/>
      <c r="AGQ2" s="480"/>
      <c r="AGR2" s="480"/>
      <c r="AGS2" s="480"/>
      <c r="AGT2" s="480"/>
      <c r="AGU2" s="480"/>
      <c r="AGV2" s="480"/>
      <c r="AGW2" s="480"/>
      <c r="AGX2" s="480"/>
      <c r="AGY2" s="480"/>
      <c r="AGZ2" s="480"/>
      <c r="AHA2" s="480"/>
      <c r="AHB2" s="480"/>
      <c r="AHC2" s="480"/>
      <c r="AHD2" s="480"/>
      <c r="AHE2" s="480"/>
      <c r="AHF2" s="480"/>
      <c r="AHG2" s="480"/>
      <c r="AHH2" s="480"/>
      <c r="AHI2" s="480"/>
    </row>
    <row r="3" spans="1:893" s="851" customFormat="1" ht="20.25" customHeight="1">
      <c r="A3" s="830" t="s">
        <v>315</v>
      </c>
      <c r="B3" s="866" t="s">
        <v>361</v>
      </c>
      <c r="C3" s="823" t="s">
        <v>363</v>
      </c>
      <c r="D3" s="831">
        <v>1</v>
      </c>
      <c r="E3" s="832">
        <v>43627</v>
      </c>
      <c r="F3" s="833" t="s">
        <v>362</v>
      </c>
      <c r="G3" s="834" t="s">
        <v>364</v>
      </c>
      <c r="H3" s="828">
        <v>1373</v>
      </c>
      <c r="I3" s="826">
        <v>0.58333333333333337</v>
      </c>
      <c r="J3" s="826">
        <v>0.75</v>
      </c>
      <c r="K3" s="808">
        <v>4</v>
      </c>
      <c r="L3" s="835">
        <v>17.899999999999999</v>
      </c>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1"/>
      <c r="FD3" s="481"/>
      <c r="FE3" s="481"/>
      <c r="FF3" s="481"/>
      <c r="FG3" s="481"/>
      <c r="FH3" s="481"/>
      <c r="FI3" s="481"/>
      <c r="FJ3" s="481"/>
      <c r="FK3" s="481"/>
      <c r="FL3" s="481"/>
      <c r="FM3" s="481"/>
      <c r="FN3" s="481"/>
      <c r="FO3" s="481"/>
      <c r="FP3" s="481"/>
      <c r="FQ3" s="481"/>
      <c r="FR3" s="481"/>
      <c r="FS3" s="481"/>
      <c r="FT3" s="481"/>
      <c r="FU3" s="481"/>
      <c r="FV3" s="481"/>
      <c r="FW3" s="481"/>
      <c r="FX3" s="481"/>
      <c r="FY3" s="481"/>
      <c r="FZ3" s="481"/>
      <c r="GA3" s="481"/>
      <c r="GB3" s="481"/>
      <c r="GC3" s="481"/>
      <c r="GD3" s="481"/>
      <c r="GE3" s="481"/>
      <c r="GF3" s="481"/>
      <c r="GG3" s="481"/>
      <c r="GH3" s="481"/>
      <c r="GI3" s="481"/>
      <c r="GJ3" s="481"/>
      <c r="GK3" s="481"/>
      <c r="GL3" s="481"/>
      <c r="GM3" s="481"/>
      <c r="GN3" s="481"/>
      <c r="GO3" s="481"/>
      <c r="GP3" s="481"/>
      <c r="GQ3" s="481"/>
      <c r="GR3" s="481"/>
      <c r="GS3" s="481"/>
      <c r="GT3" s="481"/>
      <c r="GU3" s="481"/>
      <c r="GV3" s="481"/>
      <c r="GW3" s="481"/>
      <c r="GX3" s="481"/>
      <c r="GY3" s="481"/>
      <c r="GZ3" s="481"/>
      <c r="HA3" s="481"/>
      <c r="HB3" s="481"/>
      <c r="HC3" s="481"/>
      <c r="HD3" s="481"/>
      <c r="HE3" s="481"/>
      <c r="HF3" s="481"/>
      <c r="HG3" s="481"/>
      <c r="HH3" s="481"/>
      <c r="HI3" s="481"/>
      <c r="HJ3" s="481"/>
      <c r="HK3" s="481"/>
      <c r="HL3" s="481"/>
      <c r="HM3" s="481"/>
      <c r="HN3" s="481"/>
      <c r="HO3" s="481"/>
      <c r="HP3" s="481"/>
      <c r="HQ3" s="481"/>
      <c r="HR3" s="481"/>
      <c r="HS3" s="481"/>
      <c r="HT3" s="481"/>
      <c r="HU3" s="481"/>
      <c r="HV3" s="481"/>
      <c r="HW3" s="481"/>
      <c r="HX3" s="481"/>
      <c r="HY3" s="481"/>
      <c r="HZ3" s="481"/>
      <c r="IA3" s="481"/>
      <c r="IB3" s="481"/>
      <c r="IC3" s="481"/>
      <c r="ID3" s="481"/>
      <c r="IE3" s="481"/>
      <c r="IF3" s="481"/>
      <c r="IG3" s="481"/>
      <c r="IH3" s="481"/>
      <c r="II3" s="481"/>
      <c r="IJ3" s="481"/>
      <c r="IK3" s="481"/>
      <c r="IL3" s="481"/>
      <c r="IM3" s="481"/>
      <c r="IN3" s="481"/>
      <c r="IO3" s="481"/>
      <c r="IP3" s="481"/>
      <c r="IQ3" s="481"/>
      <c r="IR3" s="481"/>
      <c r="IS3" s="481"/>
      <c r="IT3" s="481"/>
      <c r="IU3" s="481"/>
      <c r="IV3" s="481"/>
      <c r="IW3" s="481"/>
      <c r="IX3" s="481"/>
      <c r="IY3" s="481"/>
      <c r="IZ3" s="481"/>
      <c r="JA3" s="481"/>
      <c r="JB3" s="481"/>
      <c r="JC3" s="481"/>
      <c r="JD3" s="481"/>
      <c r="JE3" s="481"/>
      <c r="JF3" s="481"/>
      <c r="JG3" s="481"/>
      <c r="JH3" s="481"/>
      <c r="JI3" s="481"/>
      <c r="JJ3" s="481"/>
      <c r="JK3" s="481"/>
      <c r="JL3" s="481"/>
      <c r="JM3" s="481"/>
      <c r="JN3" s="481"/>
      <c r="JO3" s="481"/>
      <c r="JP3" s="481"/>
      <c r="JQ3" s="481"/>
      <c r="JR3" s="481"/>
      <c r="JS3" s="481"/>
      <c r="JT3" s="481"/>
      <c r="JU3" s="481"/>
      <c r="JV3" s="481"/>
      <c r="JW3" s="481"/>
      <c r="JX3" s="481"/>
      <c r="JY3" s="481"/>
      <c r="JZ3" s="481"/>
      <c r="KA3" s="481"/>
      <c r="KB3" s="481"/>
      <c r="KC3" s="481"/>
      <c r="KD3" s="481"/>
      <c r="KE3" s="481"/>
      <c r="KF3" s="481"/>
      <c r="KG3" s="481"/>
      <c r="KH3" s="481"/>
      <c r="KI3" s="481"/>
      <c r="KJ3" s="481"/>
      <c r="KK3" s="481"/>
      <c r="KL3" s="481"/>
      <c r="KM3" s="481"/>
      <c r="KN3" s="481"/>
      <c r="KO3" s="481"/>
      <c r="KP3" s="481"/>
      <c r="KQ3" s="481"/>
      <c r="KR3" s="481"/>
      <c r="KS3" s="481"/>
      <c r="KT3" s="481"/>
      <c r="KU3" s="481"/>
      <c r="KV3" s="481"/>
      <c r="KW3" s="481"/>
      <c r="KX3" s="481"/>
      <c r="KY3" s="481"/>
      <c r="KZ3" s="481"/>
      <c r="LA3" s="481"/>
      <c r="LB3" s="481"/>
      <c r="LC3" s="481"/>
      <c r="LD3" s="481"/>
      <c r="LE3" s="481"/>
      <c r="LF3" s="481"/>
      <c r="LG3" s="481"/>
      <c r="LH3" s="481"/>
      <c r="LI3" s="481"/>
      <c r="LJ3" s="481"/>
      <c r="LK3" s="481"/>
      <c r="LL3" s="481"/>
      <c r="LM3" s="481"/>
      <c r="LN3" s="481"/>
      <c r="LO3" s="481"/>
      <c r="LP3" s="481"/>
      <c r="LQ3" s="481"/>
      <c r="LR3" s="481"/>
      <c r="LS3" s="481"/>
      <c r="LT3" s="481"/>
      <c r="LU3" s="481"/>
      <c r="LV3" s="481"/>
      <c r="LW3" s="481"/>
      <c r="LX3" s="481"/>
      <c r="LY3" s="481"/>
      <c r="LZ3" s="481"/>
      <c r="MA3" s="481"/>
      <c r="MB3" s="481"/>
      <c r="MC3" s="481"/>
      <c r="MD3" s="481"/>
      <c r="ME3" s="481"/>
      <c r="MF3" s="481"/>
      <c r="MG3" s="481"/>
      <c r="MH3" s="481"/>
      <c r="MI3" s="481"/>
      <c r="MJ3" s="481"/>
      <c r="MK3" s="481"/>
      <c r="ML3" s="481"/>
      <c r="MM3" s="481"/>
      <c r="MN3" s="481"/>
      <c r="MO3" s="481"/>
      <c r="MP3" s="481"/>
      <c r="MQ3" s="481"/>
      <c r="MR3" s="481"/>
      <c r="MS3" s="481"/>
      <c r="MT3" s="481"/>
      <c r="MU3" s="481"/>
      <c r="MV3" s="481"/>
      <c r="MW3" s="481"/>
      <c r="MX3" s="481"/>
      <c r="MY3" s="481"/>
      <c r="MZ3" s="481"/>
      <c r="NA3" s="481"/>
      <c r="NB3" s="481"/>
      <c r="NC3" s="481"/>
      <c r="ND3" s="481"/>
      <c r="NE3" s="481"/>
      <c r="NF3" s="481"/>
      <c r="NG3" s="481"/>
      <c r="NH3" s="481"/>
      <c r="NI3" s="481"/>
      <c r="NJ3" s="481"/>
      <c r="NK3" s="481"/>
      <c r="NL3" s="481"/>
      <c r="NM3" s="481"/>
      <c r="NN3" s="481"/>
      <c r="NO3" s="481"/>
      <c r="NP3" s="481"/>
      <c r="NQ3" s="481"/>
      <c r="NR3" s="481"/>
      <c r="NS3" s="481"/>
      <c r="NT3" s="481"/>
      <c r="NU3" s="481"/>
      <c r="NV3" s="481"/>
      <c r="NW3" s="481"/>
      <c r="NX3" s="481"/>
      <c r="NY3" s="481"/>
      <c r="NZ3" s="481"/>
      <c r="OA3" s="481"/>
      <c r="OB3" s="481"/>
      <c r="OC3" s="481"/>
      <c r="OD3" s="481"/>
      <c r="OE3" s="481"/>
      <c r="OF3" s="481"/>
      <c r="OG3" s="481"/>
      <c r="OH3" s="481"/>
      <c r="OI3" s="481"/>
      <c r="OJ3" s="481"/>
      <c r="OK3" s="481"/>
      <c r="OL3" s="481"/>
      <c r="OM3" s="481"/>
      <c r="ON3" s="481"/>
      <c r="OO3" s="481"/>
      <c r="OP3" s="481"/>
      <c r="OQ3" s="481"/>
      <c r="OR3" s="481"/>
      <c r="OS3" s="481"/>
      <c r="OT3" s="481"/>
      <c r="OU3" s="481"/>
      <c r="OV3" s="481"/>
      <c r="OW3" s="481"/>
      <c r="OX3" s="481"/>
      <c r="OY3" s="481"/>
      <c r="OZ3" s="481"/>
      <c r="PA3" s="481"/>
      <c r="PB3" s="481"/>
      <c r="PC3" s="481"/>
      <c r="PD3" s="481"/>
      <c r="PE3" s="481"/>
      <c r="PF3" s="481"/>
      <c r="PG3" s="481"/>
      <c r="PH3" s="481"/>
      <c r="PI3" s="481"/>
      <c r="PJ3" s="481"/>
      <c r="PK3" s="481"/>
      <c r="PL3" s="481"/>
      <c r="PM3" s="481"/>
      <c r="PN3" s="481"/>
      <c r="PO3" s="481"/>
      <c r="PP3" s="481"/>
      <c r="PQ3" s="481"/>
      <c r="PR3" s="481"/>
      <c r="PS3" s="481"/>
      <c r="PT3" s="481"/>
      <c r="PU3" s="481"/>
      <c r="PV3" s="481"/>
      <c r="PW3" s="481"/>
      <c r="PX3" s="481"/>
      <c r="PY3" s="481"/>
      <c r="PZ3" s="481"/>
      <c r="QA3" s="481"/>
      <c r="QB3" s="481"/>
      <c r="QC3" s="481"/>
      <c r="QD3" s="481"/>
      <c r="QE3" s="481"/>
      <c r="QF3" s="481"/>
      <c r="QG3" s="481"/>
      <c r="QH3" s="481"/>
      <c r="QI3" s="481"/>
      <c r="QJ3" s="481"/>
      <c r="QK3" s="481"/>
      <c r="QL3" s="481"/>
      <c r="QM3" s="481"/>
      <c r="QN3" s="481"/>
      <c r="QO3" s="481"/>
      <c r="QP3" s="481"/>
      <c r="QQ3" s="481"/>
      <c r="QR3" s="481"/>
      <c r="QS3" s="481"/>
      <c r="QT3" s="481"/>
      <c r="QU3" s="481"/>
      <c r="QV3" s="481"/>
      <c r="QW3" s="481"/>
      <c r="QX3" s="481"/>
      <c r="QY3" s="481"/>
      <c r="QZ3" s="481"/>
      <c r="RA3" s="481"/>
      <c r="RB3" s="481"/>
      <c r="RC3" s="481"/>
      <c r="RD3" s="481"/>
      <c r="RE3" s="481"/>
      <c r="RF3" s="481"/>
      <c r="RG3" s="481"/>
      <c r="RH3" s="481"/>
      <c r="RI3" s="481"/>
      <c r="RJ3" s="481"/>
      <c r="RK3" s="481"/>
      <c r="RL3" s="481"/>
      <c r="RM3" s="481"/>
      <c r="RN3" s="481"/>
      <c r="RO3" s="481"/>
      <c r="RP3" s="481"/>
      <c r="RQ3" s="481"/>
      <c r="RR3" s="481"/>
      <c r="RS3" s="481"/>
      <c r="RT3" s="481"/>
      <c r="RU3" s="481"/>
      <c r="RV3" s="481"/>
      <c r="RW3" s="481"/>
      <c r="RX3" s="481"/>
      <c r="RY3" s="481"/>
      <c r="RZ3" s="481"/>
      <c r="SA3" s="481"/>
      <c r="SB3" s="481"/>
      <c r="SC3" s="481"/>
      <c r="SD3" s="481"/>
      <c r="SE3" s="481"/>
      <c r="SF3" s="481"/>
      <c r="SG3" s="481"/>
      <c r="SH3" s="481"/>
      <c r="SI3" s="481"/>
      <c r="SJ3" s="481"/>
      <c r="SK3" s="481"/>
      <c r="SL3" s="481"/>
      <c r="SM3" s="481"/>
      <c r="SN3" s="481"/>
      <c r="SO3" s="481"/>
      <c r="SP3" s="481"/>
      <c r="SQ3" s="481"/>
      <c r="SR3" s="481"/>
      <c r="SS3" s="481"/>
      <c r="ST3" s="481"/>
      <c r="SU3" s="481"/>
      <c r="SV3" s="481"/>
      <c r="SW3" s="481"/>
      <c r="SX3" s="481"/>
      <c r="SY3" s="481"/>
      <c r="SZ3" s="481"/>
      <c r="TA3" s="481"/>
      <c r="TB3" s="481"/>
      <c r="TC3" s="481"/>
      <c r="TD3" s="481"/>
      <c r="TE3" s="481"/>
      <c r="TF3" s="481"/>
      <c r="TG3" s="481"/>
      <c r="TH3" s="481"/>
      <c r="TI3" s="481"/>
      <c r="TJ3" s="481"/>
      <c r="TK3" s="481"/>
      <c r="TL3" s="481"/>
      <c r="TM3" s="481"/>
      <c r="TN3" s="481"/>
      <c r="TO3" s="481"/>
      <c r="TP3" s="481"/>
      <c r="TQ3" s="481"/>
      <c r="TR3" s="481"/>
      <c r="TS3" s="481"/>
      <c r="TT3" s="481"/>
      <c r="TU3" s="481"/>
      <c r="TV3" s="481"/>
      <c r="TW3" s="481"/>
      <c r="TX3" s="481"/>
      <c r="TY3" s="481"/>
      <c r="TZ3" s="481"/>
      <c r="UA3" s="481"/>
      <c r="UB3" s="481"/>
      <c r="UC3" s="481"/>
      <c r="UD3" s="481"/>
      <c r="UE3" s="481"/>
      <c r="UF3" s="481"/>
      <c r="UG3" s="481"/>
      <c r="UH3" s="481"/>
      <c r="UI3" s="481"/>
      <c r="UJ3" s="481"/>
      <c r="UK3" s="481"/>
      <c r="UL3" s="481"/>
      <c r="UM3" s="481"/>
      <c r="UN3" s="481"/>
      <c r="UO3" s="481"/>
      <c r="UP3" s="481"/>
      <c r="UQ3" s="481"/>
      <c r="UR3" s="481"/>
      <c r="US3" s="481"/>
      <c r="UT3" s="481"/>
      <c r="UU3" s="481"/>
      <c r="UV3" s="481"/>
      <c r="UW3" s="481"/>
      <c r="UX3" s="481"/>
      <c r="UY3" s="481"/>
      <c r="UZ3" s="481"/>
      <c r="VA3" s="481"/>
      <c r="VB3" s="481"/>
      <c r="VC3" s="481"/>
      <c r="VD3" s="481"/>
      <c r="VE3" s="481"/>
      <c r="VF3" s="481"/>
      <c r="VG3" s="481"/>
      <c r="VH3" s="481"/>
      <c r="VI3" s="481"/>
      <c r="VJ3" s="481"/>
      <c r="VK3" s="481"/>
      <c r="VL3" s="481"/>
      <c r="VM3" s="481"/>
      <c r="VN3" s="481"/>
      <c r="VO3" s="481"/>
      <c r="VP3" s="481"/>
      <c r="VQ3" s="481"/>
      <c r="VR3" s="481"/>
      <c r="VS3" s="481"/>
      <c r="VT3" s="481"/>
      <c r="VU3" s="481"/>
      <c r="VV3" s="481"/>
      <c r="VW3" s="481"/>
      <c r="VX3" s="481"/>
      <c r="VY3" s="481"/>
      <c r="VZ3" s="481"/>
      <c r="WA3" s="481"/>
      <c r="WB3" s="481"/>
      <c r="WC3" s="481"/>
      <c r="WD3" s="481"/>
      <c r="WE3" s="481"/>
      <c r="WF3" s="481"/>
      <c r="WG3" s="481"/>
      <c r="WH3" s="481"/>
      <c r="WI3" s="481"/>
      <c r="WJ3" s="481"/>
      <c r="WK3" s="481"/>
      <c r="WL3" s="481"/>
      <c r="WM3" s="481"/>
      <c r="WN3" s="481"/>
      <c r="WO3" s="481"/>
      <c r="WP3" s="481"/>
      <c r="WQ3" s="481"/>
      <c r="WR3" s="481"/>
      <c r="WS3" s="481"/>
      <c r="WT3" s="481"/>
      <c r="WU3" s="481"/>
      <c r="WV3" s="481"/>
      <c r="WW3" s="481"/>
      <c r="WX3" s="481"/>
      <c r="WY3" s="481"/>
      <c r="WZ3" s="481"/>
      <c r="XA3" s="481"/>
      <c r="XB3" s="481"/>
      <c r="XC3" s="481"/>
      <c r="XD3" s="481"/>
      <c r="XE3" s="481"/>
      <c r="XF3" s="481"/>
      <c r="XG3" s="481"/>
      <c r="XH3" s="481"/>
      <c r="XI3" s="481"/>
      <c r="XJ3" s="481"/>
      <c r="XK3" s="481"/>
      <c r="XL3" s="481"/>
      <c r="XM3" s="481"/>
      <c r="XN3" s="481"/>
      <c r="XO3" s="481"/>
      <c r="XP3" s="481"/>
      <c r="XQ3" s="481"/>
      <c r="XR3" s="481"/>
      <c r="XS3" s="481"/>
      <c r="XT3" s="481"/>
      <c r="XU3" s="481"/>
      <c r="XV3" s="481"/>
      <c r="XW3" s="481"/>
      <c r="XX3" s="481"/>
      <c r="XY3" s="481"/>
      <c r="XZ3" s="481"/>
      <c r="YA3" s="481"/>
      <c r="YB3" s="481"/>
      <c r="YC3" s="481"/>
      <c r="YD3" s="481"/>
      <c r="YE3" s="481"/>
      <c r="YF3" s="481"/>
      <c r="YG3" s="481"/>
      <c r="YH3" s="481"/>
      <c r="YI3" s="481"/>
      <c r="YJ3" s="481"/>
      <c r="YK3" s="481"/>
      <c r="YL3" s="481"/>
      <c r="YM3" s="481"/>
      <c r="YN3" s="481"/>
      <c r="YO3" s="481"/>
      <c r="YP3" s="481"/>
      <c r="YQ3" s="481"/>
      <c r="YR3" s="481"/>
      <c r="YS3" s="481"/>
      <c r="YT3" s="481"/>
      <c r="YU3" s="481"/>
      <c r="YV3" s="481"/>
      <c r="YW3" s="481"/>
      <c r="YX3" s="481"/>
      <c r="YY3" s="481"/>
      <c r="YZ3" s="481"/>
      <c r="ZA3" s="481"/>
      <c r="ZB3" s="481"/>
      <c r="ZC3" s="481"/>
      <c r="ZD3" s="481"/>
      <c r="ZE3" s="481"/>
      <c r="ZF3" s="481"/>
      <c r="ZG3" s="481"/>
      <c r="ZH3" s="481"/>
      <c r="ZI3" s="481"/>
      <c r="ZJ3" s="481"/>
      <c r="ZK3" s="481"/>
      <c r="ZL3" s="481"/>
      <c r="ZM3" s="481"/>
      <c r="ZN3" s="481"/>
      <c r="ZO3" s="481"/>
      <c r="ZP3" s="481"/>
      <c r="ZQ3" s="481"/>
      <c r="ZR3" s="481"/>
      <c r="ZS3" s="481"/>
      <c r="ZT3" s="481"/>
      <c r="ZU3" s="481"/>
      <c r="ZV3" s="481"/>
      <c r="ZW3" s="481"/>
      <c r="ZX3" s="481"/>
      <c r="ZY3" s="481"/>
      <c r="ZZ3" s="481"/>
      <c r="AAA3" s="481"/>
      <c r="AAB3" s="481"/>
      <c r="AAC3" s="481"/>
      <c r="AAD3" s="481"/>
      <c r="AAE3" s="481"/>
      <c r="AAF3" s="481"/>
      <c r="AAG3" s="481"/>
      <c r="AAH3" s="481"/>
      <c r="AAI3" s="481"/>
      <c r="AAJ3" s="481"/>
      <c r="AAK3" s="481"/>
      <c r="AAL3" s="481"/>
      <c r="AAM3" s="481"/>
      <c r="AAN3" s="481"/>
      <c r="AAO3" s="481"/>
      <c r="AAP3" s="481"/>
      <c r="AAQ3" s="481"/>
      <c r="AAR3" s="481"/>
      <c r="AAS3" s="481"/>
      <c r="AAT3" s="481"/>
      <c r="AAU3" s="481"/>
      <c r="AAV3" s="481"/>
      <c r="AAW3" s="481"/>
      <c r="AAX3" s="481"/>
      <c r="AAY3" s="481"/>
      <c r="AAZ3" s="481"/>
      <c r="ABA3" s="481"/>
      <c r="ABB3" s="481"/>
      <c r="ABC3" s="481"/>
      <c r="ABD3" s="481"/>
      <c r="ABE3" s="481"/>
      <c r="ABF3" s="481"/>
      <c r="ABG3" s="481"/>
      <c r="ABH3" s="481"/>
      <c r="ABI3" s="481"/>
      <c r="ABJ3" s="481"/>
      <c r="ABK3" s="481"/>
      <c r="ABL3" s="481"/>
      <c r="ABM3" s="481"/>
      <c r="ABN3" s="481"/>
      <c r="ABO3" s="481"/>
      <c r="ABP3" s="481"/>
      <c r="ABQ3" s="481"/>
      <c r="ABR3" s="481"/>
      <c r="ABS3" s="481"/>
      <c r="ABT3" s="481"/>
      <c r="ABU3" s="481"/>
      <c r="ABV3" s="481"/>
      <c r="ABW3" s="481"/>
      <c r="ABX3" s="481"/>
      <c r="ABY3" s="481"/>
      <c r="ABZ3" s="481"/>
      <c r="ACA3" s="481"/>
      <c r="ACB3" s="481"/>
      <c r="ACC3" s="481"/>
      <c r="ACD3" s="481"/>
      <c r="ACE3" s="481"/>
      <c r="ACF3" s="481"/>
      <c r="ACG3" s="481"/>
      <c r="ACH3" s="481"/>
      <c r="ACI3" s="481"/>
      <c r="ACJ3" s="481"/>
      <c r="ACK3" s="481"/>
      <c r="ACL3" s="481"/>
      <c r="ACM3" s="481"/>
      <c r="ACN3" s="481"/>
      <c r="ACO3" s="481"/>
      <c r="ACP3" s="481"/>
      <c r="ACQ3" s="481"/>
      <c r="ACR3" s="481"/>
      <c r="ACS3" s="481"/>
      <c r="ACT3" s="481"/>
      <c r="ACU3" s="481"/>
      <c r="ACV3" s="481"/>
      <c r="ACW3" s="481"/>
      <c r="ACX3" s="481"/>
      <c r="ACY3" s="481"/>
      <c r="ACZ3" s="481"/>
      <c r="ADA3" s="481"/>
      <c r="ADB3" s="481"/>
      <c r="ADC3" s="481"/>
      <c r="ADD3" s="481"/>
      <c r="ADE3" s="481"/>
      <c r="ADF3" s="481"/>
      <c r="ADG3" s="481"/>
      <c r="ADH3" s="481"/>
      <c r="ADI3" s="481"/>
      <c r="ADJ3" s="481"/>
      <c r="ADK3" s="481"/>
      <c r="ADL3" s="481"/>
      <c r="ADM3" s="481"/>
      <c r="ADN3" s="481"/>
      <c r="ADO3" s="481"/>
      <c r="ADP3" s="481"/>
      <c r="ADQ3" s="481"/>
      <c r="ADR3" s="481"/>
      <c r="ADS3" s="481"/>
      <c r="ADT3" s="481"/>
      <c r="ADU3" s="481"/>
      <c r="ADV3" s="481"/>
      <c r="ADW3" s="481"/>
      <c r="ADX3" s="481"/>
      <c r="ADY3" s="481"/>
      <c r="ADZ3" s="481"/>
      <c r="AEA3" s="481"/>
      <c r="AEB3" s="481"/>
      <c r="AEC3" s="481"/>
      <c r="AED3" s="481"/>
      <c r="AEE3" s="481"/>
      <c r="AEF3" s="481"/>
      <c r="AEG3" s="481"/>
      <c r="AEH3" s="481"/>
      <c r="AEI3" s="481"/>
      <c r="AEJ3" s="481"/>
      <c r="AEK3" s="481"/>
      <c r="AEL3" s="481"/>
      <c r="AEM3" s="481"/>
      <c r="AEN3" s="481"/>
      <c r="AEO3" s="481"/>
      <c r="AEP3" s="481"/>
      <c r="AEQ3" s="481"/>
      <c r="AER3" s="481"/>
      <c r="AES3" s="481"/>
      <c r="AET3" s="481"/>
      <c r="AEU3" s="481"/>
      <c r="AEV3" s="481"/>
      <c r="AEW3" s="481"/>
      <c r="AEX3" s="481"/>
      <c r="AEY3" s="481"/>
      <c r="AEZ3" s="481"/>
      <c r="AFA3" s="481"/>
      <c r="AFB3" s="481"/>
      <c r="AFC3" s="481"/>
      <c r="AFD3" s="481"/>
      <c r="AFE3" s="481"/>
      <c r="AFF3" s="481"/>
      <c r="AFG3" s="481"/>
      <c r="AFH3" s="481"/>
      <c r="AFI3" s="481"/>
      <c r="AFJ3" s="481"/>
      <c r="AFK3" s="481"/>
      <c r="AFL3" s="481"/>
      <c r="AFM3" s="481"/>
      <c r="AFN3" s="481"/>
      <c r="AFO3" s="481"/>
      <c r="AFP3" s="481"/>
      <c r="AFQ3" s="481"/>
      <c r="AFR3" s="481"/>
      <c r="AFS3" s="481"/>
      <c r="AFT3" s="481"/>
      <c r="AFU3" s="481"/>
      <c r="AFV3" s="481"/>
      <c r="AFW3" s="481"/>
      <c r="AFX3" s="481"/>
      <c r="AFY3" s="481"/>
      <c r="AFZ3" s="481"/>
      <c r="AGA3" s="481"/>
      <c r="AGB3" s="481"/>
      <c r="AGC3" s="481"/>
      <c r="AGD3" s="481"/>
      <c r="AGE3" s="481"/>
      <c r="AGF3" s="481"/>
      <c r="AGG3" s="481"/>
      <c r="AGH3" s="481"/>
      <c r="AGI3" s="481"/>
      <c r="AGJ3" s="481"/>
      <c r="AGK3" s="481"/>
      <c r="AGL3" s="481"/>
      <c r="AGM3" s="481"/>
      <c r="AGN3" s="481"/>
      <c r="AGO3" s="481"/>
      <c r="AGP3" s="481"/>
      <c r="AGQ3" s="481"/>
      <c r="AGR3" s="481"/>
      <c r="AGS3" s="481"/>
      <c r="AGT3" s="481"/>
      <c r="AGU3" s="481"/>
      <c r="AGV3" s="481"/>
      <c r="AGW3" s="481"/>
      <c r="AGX3" s="481"/>
      <c r="AGY3" s="481"/>
      <c r="AGZ3" s="481"/>
      <c r="AHA3" s="481"/>
      <c r="AHB3" s="481"/>
      <c r="AHC3" s="481"/>
      <c r="AHD3" s="481"/>
      <c r="AHE3" s="481"/>
      <c r="AHF3" s="481"/>
      <c r="AHG3" s="481"/>
      <c r="AHH3" s="481"/>
      <c r="AHI3" s="481"/>
    </row>
    <row r="4" spans="1:893" s="851" customFormat="1" ht="20.25" customHeight="1">
      <c r="A4" s="836" t="s">
        <v>315</v>
      </c>
      <c r="B4" s="837" t="s">
        <v>374</v>
      </c>
      <c r="C4" s="823" t="s">
        <v>363</v>
      </c>
      <c r="D4" s="838">
        <v>2</v>
      </c>
      <c r="E4" s="822">
        <v>43670</v>
      </c>
      <c r="F4" s="823" t="s">
        <v>362</v>
      </c>
      <c r="G4" s="824" t="s">
        <v>364</v>
      </c>
      <c r="H4" s="828">
        <v>1361</v>
      </c>
      <c r="I4" s="826">
        <v>0.58333333333333337</v>
      </c>
      <c r="J4" s="826">
        <v>0.75</v>
      </c>
      <c r="K4" s="808">
        <v>4</v>
      </c>
      <c r="L4" s="827">
        <v>12.6</v>
      </c>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c r="BR4" s="481"/>
      <c r="BS4" s="481"/>
      <c r="BT4" s="481"/>
      <c r="BU4" s="481"/>
      <c r="BV4" s="481"/>
      <c r="BW4" s="481"/>
      <c r="BX4" s="481"/>
      <c r="BY4" s="481"/>
      <c r="BZ4" s="481"/>
      <c r="CA4" s="481"/>
      <c r="CB4" s="481"/>
      <c r="CC4" s="481"/>
      <c r="CD4" s="481"/>
      <c r="CE4" s="481"/>
      <c r="CF4" s="481"/>
      <c r="CG4" s="481"/>
      <c r="CH4" s="481"/>
      <c r="CI4" s="481"/>
      <c r="CJ4" s="481"/>
      <c r="CK4" s="481"/>
      <c r="CL4" s="481"/>
      <c r="CM4" s="481"/>
      <c r="CN4" s="481"/>
      <c r="CO4" s="481"/>
      <c r="CP4" s="481"/>
      <c r="CQ4" s="481"/>
      <c r="CR4" s="481"/>
      <c r="CS4" s="481"/>
      <c r="CT4" s="481"/>
      <c r="CU4" s="481"/>
      <c r="CV4" s="481"/>
      <c r="CW4" s="481"/>
      <c r="CX4" s="481"/>
      <c r="CY4" s="481"/>
      <c r="CZ4" s="481"/>
      <c r="DA4" s="481"/>
      <c r="DB4" s="481"/>
      <c r="DC4" s="481"/>
      <c r="DD4" s="481"/>
      <c r="DE4" s="481"/>
      <c r="DF4" s="481"/>
      <c r="DG4" s="481"/>
      <c r="DH4" s="481"/>
      <c r="DI4" s="481"/>
      <c r="DJ4" s="481"/>
      <c r="DK4" s="481"/>
      <c r="DL4" s="481"/>
      <c r="DM4" s="481"/>
      <c r="DN4" s="481"/>
      <c r="DO4" s="481"/>
      <c r="DP4" s="481"/>
      <c r="DQ4" s="481"/>
      <c r="DR4" s="481"/>
      <c r="DS4" s="481"/>
      <c r="DT4" s="481"/>
      <c r="DU4" s="481"/>
      <c r="DV4" s="481"/>
      <c r="DW4" s="481"/>
      <c r="DX4" s="481"/>
      <c r="DY4" s="481"/>
      <c r="DZ4" s="481"/>
      <c r="EA4" s="481"/>
      <c r="EB4" s="481"/>
      <c r="EC4" s="481"/>
      <c r="ED4" s="481"/>
      <c r="EE4" s="481"/>
      <c r="EF4" s="481"/>
      <c r="EG4" s="481"/>
      <c r="EH4" s="481"/>
      <c r="EI4" s="481"/>
      <c r="EJ4" s="481"/>
      <c r="EK4" s="481"/>
      <c r="EL4" s="481"/>
      <c r="EM4" s="481"/>
      <c r="EN4" s="481"/>
      <c r="EO4" s="481"/>
      <c r="EP4" s="481"/>
      <c r="EQ4" s="481"/>
      <c r="ER4" s="481"/>
      <c r="ES4" s="481"/>
      <c r="ET4" s="481"/>
      <c r="EU4" s="481"/>
      <c r="EV4" s="481"/>
      <c r="EW4" s="481"/>
      <c r="EX4" s="481"/>
      <c r="EY4" s="481"/>
      <c r="EZ4" s="481"/>
      <c r="FA4" s="481"/>
      <c r="FB4" s="481"/>
      <c r="FC4" s="481"/>
      <c r="FD4" s="481"/>
      <c r="FE4" s="481"/>
      <c r="FF4" s="481"/>
      <c r="FG4" s="481"/>
      <c r="FH4" s="481"/>
      <c r="FI4" s="481"/>
      <c r="FJ4" s="481"/>
      <c r="FK4" s="481"/>
      <c r="FL4" s="481"/>
      <c r="FM4" s="481"/>
      <c r="FN4" s="481"/>
      <c r="FO4" s="481"/>
      <c r="FP4" s="481"/>
      <c r="FQ4" s="481"/>
      <c r="FR4" s="481"/>
      <c r="FS4" s="481"/>
      <c r="FT4" s="481"/>
      <c r="FU4" s="481"/>
      <c r="FV4" s="481"/>
      <c r="FW4" s="481"/>
      <c r="FX4" s="481"/>
      <c r="FY4" s="481"/>
      <c r="FZ4" s="481"/>
      <c r="GA4" s="481"/>
      <c r="GB4" s="481"/>
      <c r="GC4" s="481"/>
      <c r="GD4" s="481"/>
      <c r="GE4" s="481"/>
      <c r="GF4" s="481"/>
      <c r="GG4" s="481"/>
      <c r="GH4" s="481"/>
      <c r="GI4" s="481"/>
      <c r="GJ4" s="481"/>
      <c r="GK4" s="481"/>
      <c r="GL4" s="481"/>
      <c r="GM4" s="481"/>
      <c r="GN4" s="481"/>
      <c r="GO4" s="481"/>
      <c r="GP4" s="481"/>
      <c r="GQ4" s="481"/>
      <c r="GR4" s="481"/>
      <c r="GS4" s="481"/>
      <c r="GT4" s="481"/>
      <c r="GU4" s="481"/>
      <c r="GV4" s="481"/>
      <c r="GW4" s="481"/>
      <c r="GX4" s="481"/>
      <c r="GY4" s="481"/>
      <c r="GZ4" s="481"/>
      <c r="HA4" s="481"/>
      <c r="HB4" s="481"/>
      <c r="HC4" s="481"/>
      <c r="HD4" s="481"/>
      <c r="HE4" s="481"/>
      <c r="HF4" s="481"/>
      <c r="HG4" s="481"/>
      <c r="HH4" s="481"/>
      <c r="HI4" s="481"/>
      <c r="HJ4" s="481"/>
      <c r="HK4" s="481"/>
      <c r="HL4" s="481"/>
      <c r="HM4" s="481"/>
      <c r="HN4" s="481"/>
      <c r="HO4" s="481"/>
      <c r="HP4" s="481"/>
      <c r="HQ4" s="481"/>
      <c r="HR4" s="481"/>
      <c r="HS4" s="481"/>
      <c r="HT4" s="481"/>
      <c r="HU4" s="481"/>
      <c r="HV4" s="481"/>
      <c r="HW4" s="481"/>
      <c r="HX4" s="481"/>
      <c r="HY4" s="481"/>
      <c r="HZ4" s="481"/>
      <c r="IA4" s="481"/>
      <c r="IB4" s="481"/>
      <c r="IC4" s="481"/>
      <c r="ID4" s="481"/>
      <c r="IE4" s="481"/>
      <c r="IF4" s="481"/>
      <c r="IG4" s="481"/>
      <c r="IH4" s="481"/>
      <c r="II4" s="481"/>
      <c r="IJ4" s="481"/>
      <c r="IK4" s="481"/>
      <c r="IL4" s="481"/>
      <c r="IM4" s="481"/>
      <c r="IN4" s="481"/>
      <c r="IO4" s="481"/>
      <c r="IP4" s="481"/>
      <c r="IQ4" s="481"/>
      <c r="IR4" s="481"/>
      <c r="IS4" s="481"/>
      <c r="IT4" s="481"/>
      <c r="IU4" s="481"/>
      <c r="IV4" s="481"/>
      <c r="IW4" s="481"/>
      <c r="IX4" s="481"/>
      <c r="IY4" s="481"/>
      <c r="IZ4" s="481"/>
      <c r="JA4" s="481"/>
      <c r="JB4" s="481"/>
      <c r="JC4" s="481"/>
      <c r="JD4" s="481"/>
      <c r="JE4" s="481"/>
      <c r="JF4" s="481"/>
      <c r="JG4" s="481"/>
      <c r="JH4" s="481"/>
      <c r="JI4" s="481"/>
      <c r="JJ4" s="481"/>
      <c r="JK4" s="481"/>
      <c r="JL4" s="481"/>
      <c r="JM4" s="481"/>
      <c r="JN4" s="481"/>
      <c r="JO4" s="481"/>
      <c r="JP4" s="481"/>
      <c r="JQ4" s="481"/>
      <c r="JR4" s="481"/>
      <c r="JS4" s="481"/>
      <c r="JT4" s="481"/>
      <c r="JU4" s="481"/>
      <c r="JV4" s="481"/>
      <c r="JW4" s="481"/>
      <c r="JX4" s="481"/>
      <c r="JY4" s="481"/>
      <c r="JZ4" s="481"/>
      <c r="KA4" s="481"/>
      <c r="KB4" s="481"/>
      <c r="KC4" s="481"/>
      <c r="KD4" s="481"/>
      <c r="KE4" s="481"/>
      <c r="KF4" s="481"/>
      <c r="KG4" s="481"/>
      <c r="KH4" s="481"/>
      <c r="KI4" s="481"/>
      <c r="KJ4" s="481"/>
      <c r="KK4" s="481"/>
      <c r="KL4" s="481"/>
      <c r="KM4" s="481"/>
      <c r="KN4" s="481"/>
      <c r="KO4" s="481"/>
      <c r="KP4" s="481"/>
      <c r="KQ4" s="481"/>
      <c r="KR4" s="481"/>
      <c r="KS4" s="481"/>
      <c r="KT4" s="481"/>
      <c r="KU4" s="481"/>
      <c r="KV4" s="481"/>
      <c r="KW4" s="481"/>
      <c r="KX4" s="481"/>
      <c r="KY4" s="481"/>
      <c r="KZ4" s="481"/>
      <c r="LA4" s="481"/>
      <c r="LB4" s="481"/>
      <c r="LC4" s="481"/>
      <c r="LD4" s="481"/>
      <c r="LE4" s="481"/>
      <c r="LF4" s="481"/>
      <c r="LG4" s="481"/>
      <c r="LH4" s="481"/>
      <c r="LI4" s="481"/>
      <c r="LJ4" s="481"/>
      <c r="LK4" s="481"/>
      <c r="LL4" s="481"/>
      <c r="LM4" s="481"/>
      <c r="LN4" s="481"/>
      <c r="LO4" s="481"/>
      <c r="LP4" s="481"/>
      <c r="LQ4" s="481"/>
      <c r="LR4" s="481"/>
      <c r="LS4" s="481"/>
      <c r="LT4" s="481"/>
      <c r="LU4" s="481"/>
      <c r="LV4" s="481"/>
      <c r="LW4" s="481"/>
      <c r="LX4" s="481"/>
      <c r="LY4" s="481"/>
      <c r="LZ4" s="481"/>
      <c r="MA4" s="481"/>
      <c r="MB4" s="481"/>
      <c r="MC4" s="481"/>
      <c r="MD4" s="481"/>
      <c r="ME4" s="481"/>
      <c r="MF4" s="481"/>
      <c r="MG4" s="481"/>
      <c r="MH4" s="481"/>
      <c r="MI4" s="481"/>
      <c r="MJ4" s="481"/>
      <c r="MK4" s="481"/>
      <c r="ML4" s="481"/>
      <c r="MM4" s="481"/>
      <c r="MN4" s="481"/>
      <c r="MO4" s="481"/>
      <c r="MP4" s="481"/>
      <c r="MQ4" s="481"/>
      <c r="MR4" s="481"/>
      <c r="MS4" s="481"/>
      <c r="MT4" s="481"/>
      <c r="MU4" s="481"/>
      <c r="MV4" s="481"/>
      <c r="MW4" s="481"/>
      <c r="MX4" s="481"/>
      <c r="MY4" s="481"/>
      <c r="MZ4" s="481"/>
      <c r="NA4" s="481"/>
      <c r="NB4" s="481"/>
      <c r="NC4" s="481"/>
      <c r="ND4" s="481"/>
      <c r="NE4" s="481"/>
      <c r="NF4" s="481"/>
      <c r="NG4" s="481"/>
      <c r="NH4" s="481"/>
      <c r="NI4" s="481"/>
      <c r="NJ4" s="481"/>
      <c r="NK4" s="481"/>
      <c r="NL4" s="481"/>
      <c r="NM4" s="481"/>
      <c r="NN4" s="481"/>
      <c r="NO4" s="481"/>
      <c r="NP4" s="481"/>
      <c r="NQ4" s="481"/>
      <c r="NR4" s="481"/>
      <c r="NS4" s="481"/>
      <c r="NT4" s="481"/>
      <c r="NU4" s="481"/>
      <c r="NV4" s="481"/>
      <c r="NW4" s="481"/>
      <c r="NX4" s="481"/>
      <c r="NY4" s="481"/>
      <c r="NZ4" s="481"/>
      <c r="OA4" s="481"/>
      <c r="OB4" s="481"/>
      <c r="OC4" s="481"/>
      <c r="OD4" s="481"/>
      <c r="OE4" s="481"/>
      <c r="OF4" s="481"/>
      <c r="OG4" s="481"/>
      <c r="OH4" s="481"/>
      <c r="OI4" s="481"/>
      <c r="OJ4" s="481"/>
      <c r="OK4" s="481"/>
      <c r="OL4" s="481"/>
      <c r="OM4" s="481"/>
      <c r="ON4" s="481"/>
      <c r="OO4" s="481"/>
      <c r="OP4" s="481"/>
      <c r="OQ4" s="481"/>
      <c r="OR4" s="481"/>
      <c r="OS4" s="481"/>
      <c r="OT4" s="481"/>
      <c r="OU4" s="481"/>
      <c r="OV4" s="481"/>
      <c r="OW4" s="481"/>
      <c r="OX4" s="481"/>
      <c r="OY4" s="481"/>
      <c r="OZ4" s="481"/>
      <c r="PA4" s="481"/>
      <c r="PB4" s="481"/>
      <c r="PC4" s="481"/>
      <c r="PD4" s="481"/>
      <c r="PE4" s="481"/>
      <c r="PF4" s="481"/>
      <c r="PG4" s="481"/>
      <c r="PH4" s="481"/>
      <c r="PI4" s="481"/>
      <c r="PJ4" s="481"/>
      <c r="PK4" s="481"/>
      <c r="PL4" s="481"/>
      <c r="PM4" s="481"/>
      <c r="PN4" s="481"/>
      <c r="PO4" s="481"/>
      <c r="PP4" s="481"/>
      <c r="PQ4" s="481"/>
      <c r="PR4" s="481"/>
      <c r="PS4" s="481"/>
      <c r="PT4" s="481"/>
      <c r="PU4" s="481"/>
      <c r="PV4" s="481"/>
      <c r="PW4" s="481"/>
      <c r="PX4" s="481"/>
      <c r="PY4" s="481"/>
      <c r="PZ4" s="481"/>
      <c r="QA4" s="481"/>
      <c r="QB4" s="481"/>
      <c r="QC4" s="481"/>
      <c r="QD4" s="481"/>
      <c r="QE4" s="481"/>
      <c r="QF4" s="481"/>
      <c r="QG4" s="481"/>
      <c r="QH4" s="481"/>
      <c r="QI4" s="481"/>
      <c r="QJ4" s="481"/>
      <c r="QK4" s="481"/>
      <c r="QL4" s="481"/>
      <c r="QM4" s="481"/>
      <c r="QN4" s="481"/>
      <c r="QO4" s="481"/>
      <c r="QP4" s="481"/>
      <c r="QQ4" s="481"/>
      <c r="QR4" s="481"/>
      <c r="QS4" s="481"/>
      <c r="QT4" s="481"/>
      <c r="QU4" s="481"/>
      <c r="QV4" s="481"/>
      <c r="QW4" s="481"/>
      <c r="QX4" s="481"/>
      <c r="QY4" s="481"/>
      <c r="QZ4" s="481"/>
      <c r="RA4" s="481"/>
      <c r="RB4" s="481"/>
      <c r="RC4" s="481"/>
      <c r="RD4" s="481"/>
      <c r="RE4" s="481"/>
      <c r="RF4" s="481"/>
      <c r="RG4" s="481"/>
      <c r="RH4" s="481"/>
      <c r="RI4" s="481"/>
      <c r="RJ4" s="481"/>
      <c r="RK4" s="481"/>
      <c r="RL4" s="481"/>
      <c r="RM4" s="481"/>
      <c r="RN4" s="481"/>
      <c r="RO4" s="481"/>
      <c r="RP4" s="481"/>
      <c r="RQ4" s="481"/>
      <c r="RR4" s="481"/>
      <c r="RS4" s="481"/>
      <c r="RT4" s="481"/>
      <c r="RU4" s="481"/>
      <c r="RV4" s="481"/>
      <c r="RW4" s="481"/>
      <c r="RX4" s="481"/>
      <c r="RY4" s="481"/>
      <c r="RZ4" s="481"/>
      <c r="SA4" s="481"/>
      <c r="SB4" s="481"/>
      <c r="SC4" s="481"/>
      <c r="SD4" s="481"/>
      <c r="SE4" s="481"/>
      <c r="SF4" s="481"/>
      <c r="SG4" s="481"/>
      <c r="SH4" s="481"/>
      <c r="SI4" s="481"/>
      <c r="SJ4" s="481"/>
      <c r="SK4" s="481"/>
      <c r="SL4" s="481"/>
      <c r="SM4" s="481"/>
      <c r="SN4" s="481"/>
      <c r="SO4" s="481"/>
      <c r="SP4" s="481"/>
      <c r="SQ4" s="481"/>
      <c r="SR4" s="481"/>
      <c r="SS4" s="481"/>
      <c r="ST4" s="481"/>
      <c r="SU4" s="481"/>
      <c r="SV4" s="481"/>
      <c r="SW4" s="481"/>
      <c r="SX4" s="481"/>
      <c r="SY4" s="481"/>
      <c r="SZ4" s="481"/>
      <c r="TA4" s="481"/>
      <c r="TB4" s="481"/>
      <c r="TC4" s="481"/>
      <c r="TD4" s="481"/>
      <c r="TE4" s="481"/>
      <c r="TF4" s="481"/>
      <c r="TG4" s="481"/>
      <c r="TH4" s="481"/>
      <c r="TI4" s="481"/>
      <c r="TJ4" s="481"/>
      <c r="TK4" s="481"/>
      <c r="TL4" s="481"/>
      <c r="TM4" s="481"/>
      <c r="TN4" s="481"/>
      <c r="TO4" s="481"/>
      <c r="TP4" s="481"/>
      <c r="TQ4" s="481"/>
      <c r="TR4" s="481"/>
      <c r="TS4" s="481"/>
      <c r="TT4" s="481"/>
      <c r="TU4" s="481"/>
      <c r="TV4" s="481"/>
      <c r="TW4" s="481"/>
      <c r="TX4" s="481"/>
      <c r="TY4" s="481"/>
      <c r="TZ4" s="481"/>
      <c r="UA4" s="481"/>
      <c r="UB4" s="481"/>
      <c r="UC4" s="481"/>
      <c r="UD4" s="481"/>
      <c r="UE4" s="481"/>
      <c r="UF4" s="481"/>
      <c r="UG4" s="481"/>
      <c r="UH4" s="481"/>
      <c r="UI4" s="481"/>
      <c r="UJ4" s="481"/>
      <c r="UK4" s="481"/>
      <c r="UL4" s="481"/>
      <c r="UM4" s="481"/>
      <c r="UN4" s="481"/>
      <c r="UO4" s="481"/>
      <c r="UP4" s="481"/>
      <c r="UQ4" s="481"/>
      <c r="UR4" s="481"/>
      <c r="US4" s="481"/>
      <c r="UT4" s="481"/>
      <c r="UU4" s="481"/>
      <c r="UV4" s="481"/>
      <c r="UW4" s="481"/>
      <c r="UX4" s="481"/>
      <c r="UY4" s="481"/>
      <c r="UZ4" s="481"/>
      <c r="VA4" s="481"/>
      <c r="VB4" s="481"/>
      <c r="VC4" s="481"/>
      <c r="VD4" s="481"/>
      <c r="VE4" s="481"/>
      <c r="VF4" s="481"/>
      <c r="VG4" s="481"/>
      <c r="VH4" s="481"/>
      <c r="VI4" s="481"/>
      <c r="VJ4" s="481"/>
      <c r="VK4" s="481"/>
      <c r="VL4" s="481"/>
      <c r="VM4" s="481"/>
      <c r="VN4" s="481"/>
      <c r="VO4" s="481"/>
      <c r="VP4" s="481"/>
      <c r="VQ4" s="481"/>
      <c r="VR4" s="481"/>
      <c r="VS4" s="481"/>
      <c r="VT4" s="481"/>
      <c r="VU4" s="481"/>
      <c r="VV4" s="481"/>
      <c r="VW4" s="481"/>
      <c r="VX4" s="481"/>
      <c r="VY4" s="481"/>
      <c r="VZ4" s="481"/>
      <c r="WA4" s="481"/>
      <c r="WB4" s="481"/>
      <c r="WC4" s="481"/>
      <c r="WD4" s="481"/>
      <c r="WE4" s="481"/>
      <c r="WF4" s="481"/>
      <c r="WG4" s="481"/>
      <c r="WH4" s="481"/>
      <c r="WI4" s="481"/>
      <c r="WJ4" s="481"/>
      <c r="WK4" s="481"/>
      <c r="WL4" s="481"/>
      <c r="WM4" s="481"/>
      <c r="WN4" s="481"/>
      <c r="WO4" s="481"/>
      <c r="WP4" s="481"/>
      <c r="WQ4" s="481"/>
      <c r="WR4" s="481"/>
      <c r="WS4" s="481"/>
      <c r="WT4" s="481"/>
      <c r="WU4" s="481"/>
      <c r="WV4" s="481"/>
      <c r="WW4" s="481"/>
      <c r="WX4" s="481"/>
      <c r="WY4" s="481"/>
      <c r="WZ4" s="481"/>
      <c r="XA4" s="481"/>
      <c r="XB4" s="481"/>
      <c r="XC4" s="481"/>
      <c r="XD4" s="481"/>
      <c r="XE4" s="481"/>
      <c r="XF4" s="481"/>
      <c r="XG4" s="481"/>
      <c r="XH4" s="481"/>
      <c r="XI4" s="481"/>
      <c r="XJ4" s="481"/>
      <c r="XK4" s="481"/>
      <c r="XL4" s="481"/>
      <c r="XM4" s="481"/>
      <c r="XN4" s="481"/>
      <c r="XO4" s="481"/>
      <c r="XP4" s="481"/>
      <c r="XQ4" s="481"/>
      <c r="XR4" s="481"/>
      <c r="XS4" s="481"/>
      <c r="XT4" s="481"/>
      <c r="XU4" s="481"/>
      <c r="XV4" s="481"/>
      <c r="XW4" s="481"/>
      <c r="XX4" s="481"/>
      <c r="XY4" s="481"/>
      <c r="XZ4" s="481"/>
      <c r="YA4" s="481"/>
      <c r="YB4" s="481"/>
      <c r="YC4" s="481"/>
      <c r="YD4" s="481"/>
      <c r="YE4" s="481"/>
      <c r="YF4" s="481"/>
      <c r="YG4" s="481"/>
      <c r="YH4" s="481"/>
      <c r="YI4" s="481"/>
      <c r="YJ4" s="481"/>
      <c r="YK4" s="481"/>
      <c r="YL4" s="481"/>
      <c r="YM4" s="481"/>
      <c r="YN4" s="481"/>
      <c r="YO4" s="481"/>
      <c r="YP4" s="481"/>
      <c r="YQ4" s="481"/>
      <c r="YR4" s="481"/>
      <c r="YS4" s="481"/>
      <c r="YT4" s="481"/>
      <c r="YU4" s="481"/>
      <c r="YV4" s="481"/>
      <c r="YW4" s="481"/>
      <c r="YX4" s="481"/>
      <c r="YY4" s="481"/>
      <c r="YZ4" s="481"/>
      <c r="ZA4" s="481"/>
      <c r="ZB4" s="481"/>
      <c r="ZC4" s="481"/>
      <c r="ZD4" s="481"/>
      <c r="ZE4" s="481"/>
      <c r="ZF4" s="481"/>
      <c r="ZG4" s="481"/>
      <c r="ZH4" s="481"/>
      <c r="ZI4" s="481"/>
      <c r="ZJ4" s="481"/>
      <c r="ZK4" s="481"/>
      <c r="ZL4" s="481"/>
      <c r="ZM4" s="481"/>
      <c r="ZN4" s="481"/>
      <c r="ZO4" s="481"/>
      <c r="ZP4" s="481"/>
      <c r="ZQ4" s="481"/>
      <c r="ZR4" s="481"/>
      <c r="ZS4" s="481"/>
      <c r="ZT4" s="481"/>
      <c r="ZU4" s="481"/>
      <c r="ZV4" s="481"/>
      <c r="ZW4" s="481"/>
      <c r="ZX4" s="481"/>
      <c r="ZY4" s="481"/>
      <c r="ZZ4" s="481"/>
      <c r="AAA4" s="481"/>
      <c r="AAB4" s="481"/>
      <c r="AAC4" s="481"/>
      <c r="AAD4" s="481"/>
      <c r="AAE4" s="481"/>
      <c r="AAF4" s="481"/>
      <c r="AAG4" s="481"/>
      <c r="AAH4" s="481"/>
      <c r="AAI4" s="481"/>
      <c r="AAJ4" s="481"/>
      <c r="AAK4" s="481"/>
      <c r="AAL4" s="481"/>
      <c r="AAM4" s="481"/>
      <c r="AAN4" s="481"/>
      <c r="AAO4" s="481"/>
      <c r="AAP4" s="481"/>
      <c r="AAQ4" s="481"/>
      <c r="AAR4" s="481"/>
      <c r="AAS4" s="481"/>
      <c r="AAT4" s="481"/>
      <c r="AAU4" s="481"/>
      <c r="AAV4" s="481"/>
      <c r="AAW4" s="481"/>
      <c r="AAX4" s="481"/>
      <c r="AAY4" s="481"/>
      <c r="AAZ4" s="481"/>
      <c r="ABA4" s="481"/>
      <c r="ABB4" s="481"/>
      <c r="ABC4" s="481"/>
      <c r="ABD4" s="481"/>
      <c r="ABE4" s="481"/>
      <c r="ABF4" s="481"/>
      <c r="ABG4" s="481"/>
      <c r="ABH4" s="481"/>
      <c r="ABI4" s="481"/>
      <c r="ABJ4" s="481"/>
      <c r="ABK4" s="481"/>
      <c r="ABL4" s="481"/>
      <c r="ABM4" s="481"/>
      <c r="ABN4" s="481"/>
      <c r="ABO4" s="481"/>
      <c r="ABP4" s="481"/>
      <c r="ABQ4" s="481"/>
      <c r="ABR4" s="481"/>
      <c r="ABS4" s="481"/>
      <c r="ABT4" s="481"/>
      <c r="ABU4" s="481"/>
      <c r="ABV4" s="481"/>
      <c r="ABW4" s="481"/>
      <c r="ABX4" s="481"/>
      <c r="ABY4" s="481"/>
      <c r="ABZ4" s="481"/>
      <c r="ACA4" s="481"/>
      <c r="ACB4" s="481"/>
      <c r="ACC4" s="481"/>
      <c r="ACD4" s="481"/>
      <c r="ACE4" s="481"/>
      <c r="ACF4" s="481"/>
      <c r="ACG4" s="481"/>
      <c r="ACH4" s="481"/>
      <c r="ACI4" s="481"/>
      <c r="ACJ4" s="481"/>
      <c r="ACK4" s="481"/>
      <c r="ACL4" s="481"/>
      <c r="ACM4" s="481"/>
      <c r="ACN4" s="481"/>
      <c r="ACO4" s="481"/>
      <c r="ACP4" s="481"/>
      <c r="ACQ4" s="481"/>
      <c r="ACR4" s="481"/>
      <c r="ACS4" s="481"/>
      <c r="ACT4" s="481"/>
      <c r="ACU4" s="481"/>
      <c r="ACV4" s="481"/>
      <c r="ACW4" s="481"/>
      <c r="ACX4" s="481"/>
      <c r="ACY4" s="481"/>
      <c r="ACZ4" s="481"/>
      <c r="ADA4" s="481"/>
      <c r="ADB4" s="481"/>
      <c r="ADC4" s="481"/>
      <c r="ADD4" s="481"/>
      <c r="ADE4" s="481"/>
      <c r="ADF4" s="481"/>
      <c r="ADG4" s="481"/>
      <c r="ADH4" s="481"/>
      <c r="ADI4" s="481"/>
      <c r="ADJ4" s="481"/>
      <c r="ADK4" s="481"/>
      <c r="ADL4" s="481"/>
      <c r="ADM4" s="481"/>
      <c r="ADN4" s="481"/>
      <c r="ADO4" s="481"/>
      <c r="ADP4" s="481"/>
      <c r="ADQ4" s="481"/>
      <c r="ADR4" s="481"/>
      <c r="ADS4" s="481"/>
      <c r="ADT4" s="481"/>
      <c r="ADU4" s="481"/>
      <c r="ADV4" s="481"/>
      <c r="ADW4" s="481"/>
      <c r="ADX4" s="481"/>
      <c r="ADY4" s="481"/>
      <c r="ADZ4" s="481"/>
      <c r="AEA4" s="481"/>
      <c r="AEB4" s="481"/>
      <c r="AEC4" s="481"/>
      <c r="AED4" s="481"/>
      <c r="AEE4" s="481"/>
      <c r="AEF4" s="481"/>
      <c r="AEG4" s="481"/>
      <c r="AEH4" s="481"/>
      <c r="AEI4" s="481"/>
      <c r="AEJ4" s="481"/>
      <c r="AEK4" s="481"/>
      <c r="AEL4" s="481"/>
      <c r="AEM4" s="481"/>
      <c r="AEN4" s="481"/>
      <c r="AEO4" s="481"/>
      <c r="AEP4" s="481"/>
      <c r="AEQ4" s="481"/>
      <c r="AER4" s="481"/>
      <c r="AES4" s="481"/>
      <c r="AET4" s="481"/>
      <c r="AEU4" s="481"/>
      <c r="AEV4" s="481"/>
      <c r="AEW4" s="481"/>
      <c r="AEX4" s="481"/>
      <c r="AEY4" s="481"/>
      <c r="AEZ4" s="481"/>
      <c r="AFA4" s="481"/>
      <c r="AFB4" s="481"/>
      <c r="AFC4" s="481"/>
      <c r="AFD4" s="481"/>
      <c r="AFE4" s="481"/>
      <c r="AFF4" s="481"/>
      <c r="AFG4" s="481"/>
      <c r="AFH4" s="481"/>
      <c r="AFI4" s="481"/>
      <c r="AFJ4" s="481"/>
      <c r="AFK4" s="481"/>
      <c r="AFL4" s="481"/>
      <c r="AFM4" s="481"/>
      <c r="AFN4" s="481"/>
      <c r="AFO4" s="481"/>
      <c r="AFP4" s="481"/>
      <c r="AFQ4" s="481"/>
      <c r="AFR4" s="481"/>
      <c r="AFS4" s="481"/>
      <c r="AFT4" s="481"/>
      <c r="AFU4" s="481"/>
      <c r="AFV4" s="481"/>
      <c r="AFW4" s="481"/>
      <c r="AFX4" s="481"/>
      <c r="AFY4" s="481"/>
      <c r="AFZ4" s="481"/>
      <c r="AGA4" s="481"/>
      <c r="AGB4" s="481"/>
      <c r="AGC4" s="481"/>
      <c r="AGD4" s="481"/>
      <c r="AGE4" s="481"/>
      <c r="AGF4" s="481"/>
      <c r="AGG4" s="481"/>
      <c r="AGH4" s="481"/>
      <c r="AGI4" s="481"/>
      <c r="AGJ4" s="481"/>
      <c r="AGK4" s="481"/>
      <c r="AGL4" s="481"/>
      <c r="AGM4" s="481"/>
      <c r="AGN4" s="481"/>
      <c r="AGO4" s="481"/>
      <c r="AGP4" s="481"/>
      <c r="AGQ4" s="481"/>
      <c r="AGR4" s="481"/>
      <c r="AGS4" s="481"/>
      <c r="AGT4" s="481"/>
      <c r="AGU4" s="481"/>
      <c r="AGV4" s="481"/>
      <c r="AGW4" s="481"/>
      <c r="AGX4" s="481"/>
      <c r="AGY4" s="481"/>
      <c r="AGZ4" s="481"/>
      <c r="AHA4" s="481"/>
      <c r="AHB4" s="481"/>
      <c r="AHC4" s="481"/>
      <c r="AHD4" s="481"/>
      <c r="AHE4" s="481"/>
      <c r="AHF4" s="481"/>
      <c r="AHG4" s="481"/>
      <c r="AHH4" s="481"/>
      <c r="AHI4" s="481"/>
    </row>
    <row r="5" spans="1:893" ht="20.25" customHeight="1">
      <c r="A5" s="836" t="s">
        <v>315</v>
      </c>
      <c r="B5" s="837" t="s">
        <v>374</v>
      </c>
      <c r="C5" s="823" t="s">
        <v>363</v>
      </c>
      <c r="D5" s="838">
        <v>3</v>
      </c>
      <c r="E5" s="822">
        <v>43672</v>
      </c>
      <c r="F5" s="823" t="s">
        <v>362</v>
      </c>
      <c r="G5" s="824" t="s">
        <v>364</v>
      </c>
      <c r="H5" s="828">
        <v>1361</v>
      </c>
      <c r="I5" s="826">
        <v>0.58333333333333337</v>
      </c>
      <c r="J5" s="826">
        <v>0.75</v>
      </c>
      <c r="K5" s="808">
        <v>4</v>
      </c>
      <c r="L5" s="827">
        <v>12.1</v>
      </c>
    </row>
    <row r="6" spans="1:893" ht="20.25" customHeight="1">
      <c r="A6" s="836" t="s">
        <v>315</v>
      </c>
      <c r="B6" s="837" t="s">
        <v>395</v>
      </c>
      <c r="C6" s="823" t="s">
        <v>363</v>
      </c>
      <c r="D6" s="838">
        <v>4</v>
      </c>
      <c r="E6" s="822">
        <v>43690</v>
      </c>
      <c r="F6" s="823" t="s">
        <v>362</v>
      </c>
      <c r="G6" s="824" t="s">
        <v>364</v>
      </c>
      <c r="H6" s="828">
        <v>1287</v>
      </c>
      <c r="I6" s="826">
        <v>0.58333333333333337</v>
      </c>
      <c r="J6" s="826">
        <v>0.75</v>
      </c>
      <c r="K6" s="808">
        <v>4</v>
      </c>
      <c r="L6" s="827">
        <v>12.9</v>
      </c>
    </row>
    <row r="7" spans="1:893" s="850" customFormat="1" ht="20.25" customHeight="1">
      <c r="A7" s="836" t="s">
        <v>315</v>
      </c>
      <c r="B7" s="837" t="s">
        <v>395</v>
      </c>
      <c r="C7" s="823" t="s">
        <v>363</v>
      </c>
      <c r="D7" s="838">
        <v>5</v>
      </c>
      <c r="E7" s="822">
        <v>43691</v>
      </c>
      <c r="F7" s="823" t="s">
        <v>362</v>
      </c>
      <c r="G7" s="824" t="s">
        <v>364</v>
      </c>
      <c r="H7" s="828">
        <v>1287</v>
      </c>
      <c r="I7" s="826">
        <v>0.58333333333333337</v>
      </c>
      <c r="J7" s="826">
        <v>0.75</v>
      </c>
      <c r="K7" s="808">
        <v>4</v>
      </c>
      <c r="L7" s="827">
        <v>15.7</v>
      </c>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0"/>
      <c r="CZ7" s="480"/>
      <c r="DA7" s="480"/>
      <c r="DB7" s="480"/>
      <c r="DC7" s="480"/>
      <c r="DD7" s="480"/>
      <c r="DE7" s="480"/>
      <c r="DF7" s="480"/>
      <c r="DG7" s="480"/>
      <c r="DH7" s="480"/>
      <c r="DI7" s="480"/>
      <c r="DJ7" s="480"/>
      <c r="DK7" s="480"/>
      <c r="DL7" s="480"/>
      <c r="DM7" s="480"/>
      <c r="DN7" s="480"/>
      <c r="DO7" s="480"/>
      <c r="DP7" s="480"/>
      <c r="DQ7" s="480"/>
      <c r="DR7" s="480"/>
      <c r="DS7" s="480"/>
      <c r="DT7" s="480"/>
      <c r="DU7" s="480"/>
      <c r="DV7" s="480"/>
      <c r="DW7" s="480"/>
      <c r="DX7" s="480"/>
      <c r="DY7" s="480"/>
      <c r="DZ7" s="480"/>
      <c r="EA7" s="480"/>
      <c r="EB7" s="480"/>
      <c r="EC7" s="480"/>
      <c r="ED7" s="480"/>
      <c r="EE7" s="480"/>
      <c r="EF7" s="480"/>
      <c r="EG7" s="480"/>
      <c r="EH7" s="480"/>
      <c r="EI7" s="480"/>
      <c r="EJ7" s="480"/>
      <c r="EK7" s="480"/>
      <c r="EL7" s="480"/>
      <c r="EM7" s="480"/>
      <c r="EN7" s="480"/>
      <c r="EO7" s="480"/>
      <c r="EP7" s="480"/>
      <c r="EQ7" s="480"/>
      <c r="ER7" s="480"/>
      <c r="ES7" s="480"/>
      <c r="ET7" s="480"/>
      <c r="EU7" s="480"/>
      <c r="EV7" s="480"/>
      <c r="EW7" s="480"/>
      <c r="EX7" s="480"/>
      <c r="EY7" s="480"/>
      <c r="EZ7" s="480"/>
      <c r="FA7" s="480"/>
      <c r="FB7" s="480"/>
      <c r="FC7" s="480"/>
      <c r="FD7" s="480"/>
      <c r="FE7" s="480"/>
      <c r="FF7" s="480"/>
      <c r="FG7" s="480"/>
      <c r="FH7" s="480"/>
      <c r="FI7" s="480"/>
      <c r="FJ7" s="480"/>
      <c r="FK7" s="480"/>
      <c r="FL7" s="480"/>
      <c r="FM7" s="480"/>
      <c r="FN7" s="480"/>
      <c r="FO7" s="480"/>
      <c r="FP7" s="480"/>
      <c r="FQ7" s="480"/>
      <c r="FR7" s="480"/>
      <c r="FS7" s="480"/>
      <c r="FT7" s="480"/>
      <c r="FU7" s="480"/>
      <c r="FV7" s="480"/>
      <c r="FW7" s="480"/>
      <c r="FX7" s="480"/>
      <c r="FY7" s="480"/>
      <c r="FZ7" s="480"/>
      <c r="GA7" s="480"/>
      <c r="GB7" s="480"/>
      <c r="GC7" s="480"/>
      <c r="GD7" s="480"/>
      <c r="GE7" s="480"/>
      <c r="GF7" s="480"/>
      <c r="GG7" s="480"/>
      <c r="GH7" s="480"/>
      <c r="GI7" s="480"/>
      <c r="GJ7" s="480"/>
      <c r="GK7" s="480"/>
      <c r="GL7" s="480"/>
      <c r="GM7" s="480"/>
      <c r="GN7" s="480"/>
      <c r="GO7" s="480"/>
      <c r="GP7" s="480"/>
      <c r="GQ7" s="480"/>
      <c r="GR7" s="480"/>
      <c r="GS7" s="480"/>
      <c r="GT7" s="480"/>
      <c r="GU7" s="480"/>
      <c r="GV7" s="480"/>
      <c r="GW7" s="480"/>
      <c r="GX7" s="480"/>
      <c r="GY7" s="480"/>
      <c r="GZ7" s="480"/>
      <c r="HA7" s="480"/>
      <c r="HB7" s="480"/>
      <c r="HC7" s="480"/>
      <c r="HD7" s="480"/>
      <c r="HE7" s="480"/>
      <c r="HF7" s="480"/>
      <c r="HG7" s="480"/>
      <c r="HH7" s="480"/>
      <c r="HI7" s="480"/>
      <c r="HJ7" s="480"/>
      <c r="HK7" s="480"/>
      <c r="HL7" s="480"/>
      <c r="HM7" s="480"/>
      <c r="HN7" s="480"/>
      <c r="HO7" s="480"/>
      <c r="HP7" s="480"/>
      <c r="HQ7" s="480"/>
      <c r="HR7" s="480"/>
      <c r="HS7" s="480"/>
      <c r="HT7" s="480"/>
      <c r="HU7" s="480"/>
      <c r="HV7" s="480"/>
      <c r="HW7" s="480"/>
      <c r="HX7" s="480"/>
      <c r="HY7" s="480"/>
      <c r="HZ7" s="480"/>
      <c r="IA7" s="480"/>
      <c r="IB7" s="480"/>
      <c r="IC7" s="480"/>
      <c r="ID7" s="480"/>
      <c r="IE7" s="480"/>
      <c r="IF7" s="480"/>
      <c r="IG7" s="480"/>
      <c r="IH7" s="480"/>
      <c r="II7" s="480"/>
      <c r="IJ7" s="480"/>
      <c r="IK7" s="480"/>
      <c r="IL7" s="480"/>
      <c r="IM7" s="480"/>
      <c r="IN7" s="480"/>
      <c r="IO7" s="480"/>
      <c r="IP7" s="480"/>
      <c r="IQ7" s="480"/>
      <c r="IR7" s="480"/>
      <c r="IS7" s="480"/>
      <c r="IT7" s="480"/>
      <c r="IU7" s="480"/>
      <c r="IV7" s="480"/>
      <c r="IW7" s="480"/>
      <c r="IX7" s="480"/>
      <c r="IY7" s="480"/>
      <c r="IZ7" s="480"/>
      <c r="JA7" s="480"/>
      <c r="JB7" s="480"/>
      <c r="JC7" s="480"/>
      <c r="JD7" s="480"/>
      <c r="JE7" s="480"/>
      <c r="JF7" s="480"/>
      <c r="JG7" s="480"/>
      <c r="JH7" s="480"/>
      <c r="JI7" s="480"/>
      <c r="JJ7" s="480"/>
      <c r="JK7" s="480"/>
      <c r="JL7" s="480"/>
      <c r="JM7" s="480"/>
      <c r="JN7" s="480"/>
      <c r="JO7" s="480"/>
      <c r="JP7" s="480"/>
      <c r="JQ7" s="480"/>
      <c r="JR7" s="480"/>
      <c r="JS7" s="480"/>
      <c r="JT7" s="480"/>
      <c r="JU7" s="480"/>
      <c r="JV7" s="480"/>
      <c r="JW7" s="480"/>
      <c r="JX7" s="480"/>
      <c r="JY7" s="480"/>
      <c r="JZ7" s="480"/>
      <c r="KA7" s="480"/>
      <c r="KB7" s="480"/>
      <c r="KC7" s="480"/>
      <c r="KD7" s="480"/>
      <c r="KE7" s="480"/>
      <c r="KF7" s="480"/>
      <c r="KG7" s="480"/>
      <c r="KH7" s="480"/>
      <c r="KI7" s="480"/>
      <c r="KJ7" s="480"/>
      <c r="KK7" s="480"/>
      <c r="KL7" s="480"/>
      <c r="KM7" s="480"/>
      <c r="KN7" s="480"/>
      <c r="KO7" s="480"/>
      <c r="KP7" s="480"/>
      <c r="KQ7" s="480"/>
      <c r="KR7" s="480"/>
      <c r="KS7" s="480"/>
      <c r="KT7" s="480"/>
      <c r="KU7" s="480"/>
      <c r="KV7" s="480"/>
      <c r="KW7" s="480"/>
      <c r="KX7" s="480"/>
      <c r="KY7" s="480"/>
      <c r="KZ7" s="480"/>
      <c r="LA7" s="480"/>
      <c r="LB7" s="480"/>
      <c r="LC7" s="480"/>
      <c r="LD7" s="480"/>
      <c r="LE7" s="480"/>
      <c r="LF7" s="480"/>
      <c r="LG7" s="480"/>
      <c r="LH7" s="480"/>
      <c r="LI7" s="480"/>
      <c r="LJ7" s="480"/>
      <c r="LK7" s="480"/>
      <c r="LL7" s="480"/>
      <c r="LM7" s="480"/>
      <c r="LN7" s="480"/>
      <c r="LO7" s="480"/>
      <c r="LP7" s="480"/>
      <c r="LQ7" s="480"/>
      <c r="LR7" s="480"/>
      <c r="LS7" s="480"/>
      <c r="LT7" s="480"/>
      <c r="LU7" s="480"/>
      <c r="LV7" s="480"/>
      <c r="LW7" s="480"/>
      <c r="LX7" s="480"/>
      <c r="LY7" s="480"/>
      <c r="LZ7" s="480"/>
      <c r="MA7" s="480"/>
      <c r="MB7" s="480"/>
      <c r="MC7" s="480"/>
      <c r="MD7" s="480"/>
      <c r="ME7" s="480"/>
      <c r="MF7" s="480"/>
      <c r="MG7" s="480"/>
      <c r="MH7" s="480"/>
      <c r="MI7" s="480"/>
      <c r="MJ7" s="480"/>
      <c r="MK7" s="480"/>
      <c r="ML7" s="480"/>
      <c r="MM7" s="480"/>
      <c r="MN7" s="480"/>
      <c r="MO7" s="480"/>
      <c r="MP7" s="480"/>
      <c r="MQ7" s="480"/>
      <c r="MR7" s="480"/>
      <c r="MS7" s="480"/>
      <c r="MT7" s="480"/>
      <c r="MU7" s="480"/>
      <c r="MV7" s="480"/>
      <c r="MW7" s="480"/>
      <c r="MX7" s="480"/>
      <c r="MY7" s="480"/>
      <c r="MZ7" s="480"/>
      <c r="NA7" s="480"/>
      <c r="NB7" s="480"/>
      <c r="NC7" s="480"/>
      <c r="ND7" s="480"/>
      <c r="NE7" s="480"/>
      <c r="NF7" s="480"/>
      <c r="NG7" s="480"/>
      <c r="NH7" s="480"/>
      <c r="NI7" s="480"/>
      <c r="NJ7" s="480"/>
      <c r="NK7" s="480"/>
      <c r="NL7" s="480"/>
      <c r="NM7" s="480"/>
      <c r="NN7" s="480"/>
      <c r="NO7" s="480"/>
      <c r="NP7" s="480"/>
      <c r="NQ7" s="480"/>
      <c r="NR7" s="480"/>
      <c r="NS7" s="480"/>
      <c r="NT7" s="480"/>
      <c r="NU7" s="480"/>
      <c r="NV7" s="480"/>
      <c r="NW7" s="480"/>
      <c r="NX7" s="480"/>
      <c r="NY7" s="480"/>
      <c r="NZ7" s="480"/>
      <c r="OA7" s="480"/>
      <c r="OB7" s="480"/>
      <c r="OC7" s="480"/>
      <c r="OD7" s="480"/>
      <c r="OE7" s="480"/>
      <c r="OF7" s="480"/>
      <c r="OG7" s="480"/>
      <c r="OH7" s="480"/>
      <c r="OI7" s="480"/>
      <c r="OJ7" s="480"/>
      <c r="OK7" s="480"/>
      <c r="OL7" s="480"/>
      <c r="OM7" s="480"/>
      <c r="ON7" s="480"/>
      <c r="OO7" s="480"/>
      <c r="OP7" s="480"/>
      <c r="OQ7" s="480"/>
      <c r="OR7" s="480"/>
      <c r="OS7" s="480"/>
      <c r="OT7" s="480"/>
      <c r="OU7" s="480"/>
      <c r="OV7" s="480"/>
      <c r="OW7" s="480"/>
      <c r="OX7" s="480"/>
      <c r="OY7" s="480"/>
      <c r="OZ7" s="480"/>
      <c r="PA7" s="480"/>
      <c r="PB7" s="480"/>
      <c r="PC7" s="480"/>
      <c r="PD7" s="480"/>
      <c r="PE7" s="480"/>
      <c r="PF7" s="480"/>
      <c r="PG7" s="480"/>
      <c r="PH7" s="480"/>
      <c r="PI7" s="480"/>
      <c r="PJ7" s="480"/>
      <c r="PK7" s="480"/>
      <c r="PL7" s="480"/>
      <c r="PM7" s="480"/>
      <c r="PN7" s="480"/>
      <c r="PO7" s="480"/>
      <c r="PP7" s="480"/>
      <c r="PQ7" s="480"/>
      <c r="PR7" s="480"/>
      <c r="PS7" s="480"/>
      <c r="PT7" s="480"/>
      <c r="PU7" s="480"/>
      <c r="PV7" s="480"/>
      <c r="PW7" s="480"/>
      <c r="PX7" s="480"/>
      <c r="PY7" s="480"/>
      <c r="PZ7" s="480"/>
      <c r="QA7" s="480"/>
      <c r="QB7" s="480"/>
      <c r="QC7" s="480"/>
      <c r="QD7" s="480"/>
      <c r="QE7" s="480"/>
      <c r="QF7" s="480"/>
      <c r="QG7" s="480"/>
      <c r="QH7" s="480"/>
      <c r="QI7" s="480"/>
      <c r="QJ7" s="480"/>
      <c r="QK7" s="480"/>
      <c r="QL7" s="480"/>
      <c r="QM7" s="480"/>
      <c r="QN7" s="480"/>
      <c r="QO7" s="480"/>
      <c r="QP7" s="480"/>
      <c r="QQ7" s="480"/>
      <c r="QR7" s="480"/>
      <c r="QS7" s="480"/>
      <c r="QT7" s="480"/>
      <c r="QU7" s="480"/>
      <c r="QV7" s="480"/>
      <c r="QW7" s="480"/>
      <c r="QX7" s="480"/>
      <c r="QY7" s="480"/>
      <c r="QZ7" s="480"/>
      <c r="RA7" s="480"/>
      <c r="RB7" s="480"/>
      <c r="RC7" s="480"/>
      <c r="RD7" s="480"/>
      <c r="RE7" s="480"/>
      <c r="RF7" s="480"/>
      <c r="RG7" s="480"/>
      <c r="RH7" s="480"/>
      <c r="RI7" s="480"/>
      <c r="RJ7" s="480"/>
      <c r="RK7" s="480"/>
      <c r="RL7" s="480"/>
      <c r="RM7" s="480"/>
      <c r="RN7" s="480"/>
      <c r="RO7" s="480"/>
      <c r="RP7" s="480"/>
      <c r="RQ7" s="480"/>
      <c r="RR7" s="480"/>
      <c r="RS7" s="480"/>
      <c r="RT7" s="480"/>
      <c r="RU7" s="480"/>
      <c r="RV7" s="480"/>
      <c r="RW7" s="480"/>
      <c r="RX7" s="480"/>
      <c r="RY7" s="480"/>
      <c r="RZ7" s="480"/>
      <c r="SA7" s="480"/>
      <c r="SB7" s="480"/>
      <c r="SC7" s="480"/>
      <c r="SD7" s="480"/>
      <c r="SE7" s="480"/>
      <c r="SF7" s="480"/>
      <c r="SG7" s="480"/>
      <c r="SH7" s="480"/>
      <c r="SI7" s="480"/>
      <c r="SJ7" s="480"/>
      <c r="SK7" s="480"/>
      <c r="SL7" s="480"/>
      <c r="SM7" s="480"/>
      <c r="SN7" s="480"/>
      <c r="SO7" s="480"/>
      <c r="SP7" s="480"/>
      <c r="SQ7" s="480"/>
      <c r="SR7" s="480"/>
      <c r="SS7" s="480"/>
      <c r="ST7" s="480"/>
      <c r="SU7" s="480"/>
      <c r="SV7" s="480"/>
      <c r="SW7" s="480"/>
      <c r="SX7" s="480"/>
      <c r="SY7" s="480"/>
      <c r="SZ7" s="480"/>
      <c r="TA7" s="480"/>
      <c r="TB7" s="480"/>
      <c r="TC7" s="480"/>
      <c r="TD7" s="480"/>
      <c r="TE7" s="480"/>
      <c r="TF7" s="480"/>
      <c r="TG7" s="480"/>
      <c r="TH7" s="480"/>
      <c r="TI7" s="480"/>
      <c r="TJ7" s="480"/>
      <c r="TK7" s="480"/>
      <c r="TL7" s="480"/>
      <c r="TM7" s="480"/>
      <c r="TN7" s="480"/>
      <c r="TO7" s="480"/>
      <c r="TP7" s="480"/>
      <c r="TQ7" s="480"/>
      <c r="TR7" s="480"/>
      <c r="TS7" s="480"/>
      <c r="TT7" s="480"/>
      <c r="TU7" s="480"/>
      <c r="TV7" s="480"/>
      <c r="TW7" s="480"/>
      <c r="TX7" s="480"/>
      <c r="TY7" s="480"/>
      <c r="TZ7" s="480"/>
      <c r="UA7" s="480"/>
      <c r="UB7" s="480"/>
      <c r="UC7" s="480"/>
      <c r="UD7" s="480"/>
      <c r="UE7" s="480"/>
      <c r="UF7" s="480"/>
      <c r="UG7" s="480"/>
      <c r="UH7" s="480"/>
      <c r="UI7" s="480"/>
      <c r="UJ7" s="480"/>
      <c r="UK7" s="480"/>
      <c r="UL7" s="480"/>
      <c r="UM7" s="480"/>
      <c r="UN7" s="480"/>
      <c r="UO7" s="480"/>
      <c r="UP7" s="480"/>
      <c r="UQ7" s="480"/>
      <c r="UR7" s="480"/>
      <c r="US7" s="480"/>
      <c r="UT7" s="480"/>
      <c r="UU7" s="480"/>
      <c r="UV7" s="480"/>
      <c r="UW7" s="480"/>
      <c r="UX7" s="480"/>
      <c r="UY7" s="480"/>
      <c r="UZ7" s="480"/>
      <c r="VA7" s="480"/>
      <c r="VB7" s="480"/>
      <c r="VC7" s="480"/>
      <c r="VD7" s="480"/>
      <c r="VE7" s="480"/>
      <c r="VF7" s="480"/>
      <c r="VG7" s="480"/>
      <c r="VH7" s="480"/>
      <c r="VI7" s="480"/>
      <c r="VJ7" s="480"/>
      <c r="VK7" s="480"/>
      <c r="VL7" s="480"/>
      <c r="VM7" s="480"/>
      <c r="VN7" s="480"/>
      <c r="VO7" s="480"/>
      <c r="VP7" s="480"/>
      <c r="VQ7" s="480"/>
      <c r="VR7" s="480"/>
      <c r="VS7" s="480"/>
      <c r="VT7" s="480"/>
      <c r="VU7" s="480"/>
      <c r="VV7" s="480"/>
      <c r="VW7" s="480"/>
      <c r="VX7" s="480"/>
      <c r="VY7" s="480"/>
      <c r="VZ7" s="480"/>
      <c r="WA7" s="480"/>
      <c r="WB7" s="480"/>
      <c r="WC7" s="480"/>
      <c r="WD7" s="480"/>
      <c r="WE7" s="480"/>
      <c r="WF7" s="480"/>
      <c r="WG7" s="480"/>
      <c r="WH7" s="480"/>
      <c r="WI7" s="480"/>
      <c r="WJ7" s="480"/>
      <c r="WK7" s="480"/>
      <c r="WL7" s="480"/>
      <c r="WM7" s="480"/>
      <c r="WN7" s="480"/>
      <c r="WO7" s="480"/>
      <c r="WP7" s="480"/>
      <c r="WQ7" s="480"/>
      <c r="WR7" s="480"/>
      <c r="WS7" s="480"/>
      <c r="WT7" s="480"/>
      <c r="WU7" s="480"/>
      <c r="WV7" s="480"/>
      <c r="WW7" s="480"/>
      <c r="WX7" s="480"/>
      <c r="WY7" s="480"/>
      <c r="WZ7" s="480"/>
      <c r="XA7" s="480"/>
      <c r="XB7" s="480"/>
      <c r="XC7" s="480"/>
      <c r="XD7" s="480"/>
      <c r="XE7" s="480"/>
      <c r="XF7" s="480"/>
      <c r="XG7" s="480"/>
      <c r="XH7" s="480"/>
      <c r="XI7" s="480"/>
      <c r="XJ7" s="480"/>
      <c r="XK7" s="480"/>
      <c r="XL7" s="480"/>
      <c r="XM7" s="480"/>
      <c r="XN7" s="480"/>
      <c r="XO7" s="480"/>
      <c r="XP7" s="480"/>
      <c r="XQ7" s="480"/>
      <c r="XR7" s="480"/>
      <c r="XS7" s="480"/>
      <c r="XT7" s="480"/>
      <c r="XU7" s="480"/>
      <c r="XV7" s="480"/>
      <c r="XW7" s="480"/>
      <c r="XX7" s="480"/>
      <c r="XY7" s="480"/>
      <c r="XZ7" s="480"/>
      <c r="YA7" s="480"/>
      <c r="YB7" s="480"/>
      <c r="YC7" s="480"/>
      <c r="YD7" s="480"/>
      <c r="YE7" s="480"/>
      <c r="YF7" s="480"/>
      <c r="YG7" s="480"/>
      <c r="YH7" s="480"/>
      <c r="YI7" s="480"/>
      <c r="YJ7" s="480"/>
      <c r="YK7" s="480"/>
      <c r="YL7" s="480"/>
      <c r="YM7" s="480"/>
      <c r="YN7" s="480"/>
      <c r="YO7" s="480"/>
      <c r="YP7" s="480"/>
      <c r="YQ7" s="480"/>
      <c r="YR7" s="480"/>
      <c r="YS7" s="480"/>
      <c r="YT7" s="480"/>
      <c r="YU7" s="480"/>
      <c r="YV7" s="480"/>
      <c r="YW7" s="480"/>
      <c r="YX7" s="480"/>
      <c r="YY7" s="480"/>
      <c r="YZ7" s="480"/>
      <c r="ZA7" s="480"/>
      <c r="ZB7" s="480"/>
      <c r="ZC7" s="480"/>
      <c r="ZD7" s="480"/>
      <c r="ZE7" s="480"/>
      <c r="ZF7" s="480"/>
      <c r="ZG7" s="480"/>
      <c r="ZH7" s="480"/>
      <c r="ZI7" s="480"/>
      <c r="ZJ7" s="480"/>
      <c r="ZK7" s="480"/>
      <c r="ZL7" s="480"/>
      <c r="ZM7" s="480"/>
      <c r="ZN7" s="480"/>
      <c r="ZO7" s="480"/>
      <c r="ZP7" s="480"/>
      <c r="ZQ7" s="480"/>
      <c r="ZR7" s="480"/>
      <c r="ZS7" s="480"/>
      <c r="ZT7" s="480"/>
      <c r="ZU7" s="480"/>
      <c r="ZV7" s="480"/>
      <c r="ZW7" s="480"/>
      <c r="ZX7" s="480"/>
      <c r="ZY7" s="480"/>
      <c r="ZZ7" s="480"/>
      <c r="AAA7" s="480"/>
      <c r="AAB7" s="480"/>
      <c r="AAC7" s="480"/>
      <c r="AAD7" s="480"/>
      <c r="AAE7" s="480"/>
      <c r="AAF7" s="480"/>
      <c r="AAG7" s="480"/>
      <c r="AAH7" s="480"/>
      <c r="AAI7" s="480"/>
      <c r="AAJ7" s="480"/>
      <c r="AAK7" s="480"/>
      <c r="AAL7" s="480"/>
      <c r="AAM7" s="480"/>
      <c r="AAN7" s="480"/>
      <c r="AAO7" s="480"/>
      <c r="AAP7" s="480"/>
      <c r="AAQ7" s="480"/>
      <c r="AAR7" s="480"/>
      <c r="AAS7" s="480"/>
      <c r="AAT7" s="480"/>
      <c r="AAU7" s="480"/>
      <c r="AAV7" s="480"/>
      <c r="AAW7" s="480"/>
      <c r="AAX7" s="480"/>
      <c r="AAY7" s="480"/>
      <c r="AAZ7" s="480"/>
      <c r="ABA7" s="480"/>
      <c r="ABB7" s="480"/>
      <c r="ABC7" s="480"/>
      <c r="ABD7" s="480"/>
      <c r="ABE7" s="480"/>
      <c r="ABF7" s="480"/>
      <c r="ABG7" s="480"/>
      <c r="ABH7" s="480"/>
      <c r="ABI7" s="480"/>
      <c r="ABJ7" s="480"/>
      <c r="ABK7" s="480"/>
      <c r="ABL7" s="480"/>
      <c r="ABM7" s="480"/>
      <c r="ABN7" s="480"/>
      <c r="ABO7" s="480"/>
      <c r="ABP7" s="480"/>
      <c r="ABQ7" s="480"/>
      <c r="ABR7" s="480"/>
      <c r="ABS7" s="480"/>
      <c r="ABT7" s="480"/>
      <c r="ABU7" s="480"/>
      <c r="ABV7" s="480"/>
      <c r="ABW7" s="480"/>
      <c r="ABX7" s="480"/>
      <c r="ABY7" s="480"/>
      <c r="ABZ7" s="480"/>
      <c r="ACA7" s="480"/>
      <c r="ACB7" s="480"/>
      <c r="ACC7" s="480"/>
      <c r="ACD7" s="480"/>
      <c r="ACE7" s="480"/>
      <c r="ACF7" s="480"/>
      <c r="ACG7" s="480"/>
      <c r="ACH7" s="480"/>
      <c r="ACI7" s="480"/>
      <c r="ACJ7" s="480"/>
      <c r="ACK7" s="480"/>
      <c r="ACL7" s="480"/>
      <c r="ACM7" s="480"/>
      <c r="ACN7" s="480"/>
      <c r="ACO7" s="480"/>
      <c r="ACP7" s="480"/>
      <c r="ACQ7" s="480"/>
      <c r="ACR7" s="480"/>
      <c r="ACS7" s="480"/>
      <c r="ACT7" s="480"/>
      <c r="ACU7" s="480"/>
      <c r="ACV7" s="480"/>
      <c r="ACW7" s="480"/>
      <c r="ACX7" s="480"/>
      <c r="ACY7" s="480"/>
      <c r="ACZ7" s="480"/>
      <c r="ADA7" s="480"/>
      <c r="ADB7" s="480"/>
      <c r="ADC7" s="480"/>
      <c r="ADD7" s="480"/>
      <c r="ADE7" s="480"/>
      <c r="ADF7" s="480"/>
      <c r="ADG7" s="480"/>
      <c r="ADH7" s="480"/>
      <c r="ADI7" s="480"/>
      <c r="ADJ7" s="480"/>
      <c r="ADK7" s="480"/>
      <c r="ADL7" s="480"/>
      <c r="ADM7" s="480"/>
      <c r="ADN7" s="480"/>
      <c r="ADO7" s="480"/>
      <c r="ADP7" s="480"/>
      <c r="ADQ7" s="480"/>
      <c r="ADR7" s="480"/>
      <c r="ADS7" s="480"/>
      <c r="ADT7" s="480"/>
      <c r="ADU7" s="480"/>
      <c r="ADV7" s="480"/>
      <c r="ADW7" s="480"/>
      <c r="ADX7" s="480"/>
      <c r="ADY7" s="480"/>
      <c r="ADZ7" s="480"/>
      <c r="AEA7" s="480"/>
      <c r="AEB7" s="480"/>
      <c r="AEC7" s="480"/>
      <c r="AED7" s="480"/>
      <c r="AEE7" s="480"/>
      <c r="AEF7" s="480"/>
      <c r="AEG7" s="480"/>
      <c r="AEH7" s="480"/>
      <c r="AEI7" s="480"/>
      <c r="AEJ7" s="480"/>
      <c r="AEK7" s="480"/>
      <c r="AEL7" s="480"/>
      <c r="AEM7" s="480"/>
      <c r="AEN7" s="480"/>
      <c r="AEO7" s="480"/>
      <c r="AEP7" s="480"/>
      <c r="AEQ7" s="480"/>
      <c r="AER7" s="480"/>
      <c r="AES7" s="480"/>
      <c r="AET7" s="480"/>
      <c r="AEU7" s="480"/>
      <c r="AEV7" s="480"/>
      <c r="AEW7" s="480"/>
      <c r="AEX7" s="480"/>
      <c r="AEY7" s="480"/>
      <c r="AEZ7" s="480"/>
      <c r="AFA7" s="480"/>
      <c r="AFB7" s="480"/>
      <c r="AFC7" s="480"/>
      <c r="AFD7" s="480"/>
      <c r="AFE7" s="480"/>
      <c r="AFF7" s="480"/>
      <c r="AFG7" s="480"/>
      <c r="AFH7" s="480"/>
      <c r="AFI7" s="480"/>
      <c r="AFJ7" s="480"/>
      <c r="AFK7" s="480"/>
      <c r="AFL7" s="480"/>
      <c r="AFM7" s="480"/>
      <c r="AFN7" s="480"/>
      <c r="AFO7" s="480"/>
      <c r="AFP7" s="480"/>
      <c r="AFQ7" s="480"/>
      <c r="AFR7" s="480"/>
      <c r="AFS7" s="480"/>
      <c r="AFT7" s="480"/>
      <c r="AFU7" s="480"/>
      <c r="AFV7" s="480"/>
      <c r="AFW7" s="480"/>
      <c r="AFX7" s="480"/>
      <c r="AFY7" s="480"/>
      <c r="AFZ7" s="480"/>
      <c r="AGA7" s="480"/>
      <c r="AGB7" s="480"/>
      <c r="AGC7" s="480"/>
      <c r="AGD7" s="480"/>
      <c r="AGE7" s="480"/>
      <c r="AGF7" s="480"/>
      <c r="AGG7" s="480"/>
      <c r="AGH7" s="480"/>
      <c r="AGI7" s="480"/>
      <c r="AGJ7" s="480"/>
      <c r="AGK7" s="480"/>
      <c r="AGL7" s="480"/>
      <c r="AGM7" s="480"/>
      <c r="AGN7" s="480"/>
      <c r="AGO7" s="480"/>
      <c r="AGP7" s="480"/>
      <c r="AGQ7" s="480"/>
      <c r="AGR7" s="480"/>
      <c r="AGS7" s="480"/>
      <c r="AGT7" s="480"/>
      <c r="AGU7" s="480"/>
      <c r="AGV7" s="480"/>
      <c r="AGW7" s="480"/>
      <c r="AGX7" s="480"/>
      <c r="AGY7" s="480"/>
      <c r="AGZ7" s="480"/>
      <c r="AHA7" s="480"/>
      <c r="AHB7" s="480"/>
      <c r="AHC7" s="480"/>
      <c r="AHD7" s="480"/>
      <c r="AHE7" s="480"/>
      <c r="AHF7" s="480"/>
      <c r="AHG7" s="480"/>
      <c r="AHH7" s="480"/>
      <c r="AHI7" s="480"/>
    </row>
    <row r="8" spans="1:893" s="850" customFormat="1" ht="20.25" customHeight="1">
      <c r="A8" s="836" t="s">
        <v>315</v>
      </c>
      <c r="B8" s="837" t="s">
        <v>395</v>
      </c>
      <c r="C8" s="823" t="s">
        <v>363</v>
      </c>
      <c r="D8" s="838">
        <v>6</v>
      </c>
      <c r="E8" s="822">
        <v>43693</v>
      </c>
      <c r="F8" s="823" t="s">
        <v>362</v>
      </c>
      <c r="G8" s="824" t="s">
        <v>364</v>
      </c>
      <c r="H8" s="828">
        <v>1287</v>
      </c>
      <c r="I8" s="826">
        <v>0.58333333333333337</v>
      </c>
      <c r="J8" s="826">
        <v>0.75</v>
      </c>
      <c r="K8" s="808">
        <v>4</v>
      </c>
      <c r="L8" s="827">
        <v>18.100000000000001</v>
      </c>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0"/>
      <c r="BJ8" s="480"/>
      <c r="BK8" s="480"/>
      <c r="BL8" s="480"/>
      <c r="BM8" s="480"/>
      <c r="BN8" s="480"/>
      <c r="BO8" s="480"/>
      <c r="BP8" s="480"/>
      <c r="BQ8" s="480"/>
      <c r="BR8" s="480"/>
      <c r="BS8" s="480"/>
      <c r="BT8" s="480"/>
      <c r="BU8" s="480"/>
      <c r="BV8" s="480"/>
      <c r="BW8" s="480"/>
      <c r="BX8" s="480"/>
      <c r="BY8" s="480"/>
      <c r="BZ8" s="480"/>
      <c r="CA8" s="480"/>
      <c r="CB8" s="480"/>
      <c r="CC8" s="480"/>
      <c r="CD8" s="480"/>
      <c r="CE8" s="480"/>
      <c r="CF8" s="480"/>
      <c r="CG8" s="480"/>
      <c r="CH8" s="480"/>
      <c r="CI8" s="480"/>
      <c r="CJ8" s="480"/>
      <c r="CK8" s="480"/>
      <c r="CL8" s="480"/>
      <c r="CM8" s="480"/>
      <c r="CN8" s="480"/>
      <c r="CO8" s="480"/>
      <c r="CP8" s="480"/>
      <c r="CQ8" s="480"/>
      <c r="CR8" s="480"/>
      <c r="CS8" s="480"/>
      <c r="CT8" s="480"/>
      <c r="CU8" s="480"/>
      <c r="CV8" s="480"/>
      <c r="CW8" s="480"/>
      <c r="CX8" s="480"/>
      <c r="CY8" s="480"/>
      <c r="CZ8" s="480"/>
      <c r="DA8" s="480"/>
      <c r="DB8" s="480"/>
      <c r="DC8" s="480"/>
      <c r="DD8" s="480"/>
      <c r="DE8" s="480"/>
      <c r="DF8" s="480"/>
      <c r="DG8" s="480"/>
      <c r="DH8" s="480"/>
      <c r="DI8" s="480"/>
      <c r="DJ8" s="480"/>
      <c r="DK8" s="480"/>
      <c r="DL8" s="480"/>
      <c r="DM8" s="480"/>
      <c r="DN8" s="480"/>
      <c r="DO8" s="480"/>
      <c r="DP8" s="480"/>
      <c r="DQ8" s="480"/>
      <c r="DR8" s="480"/>
      <c r="DS8" s="480"/>
      <c r="DT8" s="480"/>
      <c r="DU8" s="480"/>
      <c r="DV8" s="480"/>
      <c r="DW8" s="480"/>
      <c r="DX8" s="480"/>
      <c r="DY8" s="480"/>
      <c r="DZ8" s="480"/>
      <c r="EA8" s="480"/>
      <c r="EB8" s="480"/>
      <c r="EC8" s="480"/>
      <c r="ED8" s="480"/>
      <c r="EE8" s="480"/>
      <c r="EF8" s="480"/>
      <c r="EG8" s="480"/>
      <c r="EH8" s="480"/>
      <c r="EI8" s="480"/>
      <c r="EJ8" s="480"/>
      <c r="EK8" s="480"/>
      <c r="EL8" s="480"/>
      <c r="EM8" s="480"/>
      <c r="EN8" s="480"/>
      <c r="EO8" s="480"/>
      <c r="EP8" s="480"/>
      <c r="EQ8" s="480"/>
      <c r="ER8" s="480"/>
      <c r="ES8" s="480"/>
      <c r="ET8" s="480"/>
      <c r="EU8" s="480"/>
      <c r="EV8" s="480"/>
      <c r="EW8" s="480"/>
      <c r="EX8" s="480"/>
      <c r="EY8" s="480"/>
      <c r="EZ8" s="480"/>
      <c r="FA8" s="480"/>
      <c r="FB8" s="480"/>
      <c r="FC8" s="480"/>
      <c r="FD8" s="480"/>
      <c r="FE8" s="480"/>
      <c r="FF8" s="480"/>
      <c r="FG8" s="480"/>
      <c r="FH8" s="480"/>
      <c r="FI8" s="480"/>
      <c r="FJ8" s="480"/>
      <c r="FK8" s="480"/>
      <c r="FL8" s="480"/>
      <c r="FM8" s="480"/>
      <c r="FN8" s="480"/>
      <c r="FO8" s="480"/>
      <c r="FP8" s="480"/>
      <c r="FQ8" s="480"/>
      <c r="FR8" s="480"/>
      <c r="FS8" s="480"/>
      <c r="FT8" s="480"/>
      <c r="FU8" s="480"/>
      <c r="FV8" s="480"/>
      <c r="FW8" s="480"/>
      <c r="FX8" s="480"/>
      <c r="FY8" s="480"/>
      <c r="FZ8" s="480"/>
      <c r="GA8" s="480"/>
      <c r="GB8" s="480"/>
      <c r="GC8" s="480"/>
      <c r="GD8" s="480"/>
      <c r="GE8" s="480"/>
      <c r="GF8" s="480"/>
      <c r="GG8" s="480"/>
      <c r="GH8" s="480"/>
      <c r="GI8" s="480"/>
      <c r="GJ8" s="480"/>
      <c r="GK8" s="480"/>
      <c r="GL8" s="480"/>
      <c r="GM8" s="480"/>
      <c r="GN8" s="480"/>
      <c r="GO8" s="480"/>
      <c r="GP8" s="480"/>
      <c r="GQ8" s="480"/>
      <c r="GR8" s="480"/>
      <c r="GS8" s="480"/>
      <c r="GT8" s="480"/>
      <c r="GU8" s="480"/>
      <c r="GV8" s="480"/>
      <c r="GW8" s="480"/>
      <c r="GX8" s="480"/>
      <c r="GY8" s="480"/>
      <c r="GZ8" s="480"/>
      <c r="HA8" s="480"/>
      <c r="HB8" s="480"/>
      <c r="HC8" s="480"/>
      <c r="HD8" s="480"/>
      <c r="HE8" s="480"/>
      <c r="HF8" s="480"/>
      <c r="HG8" s="480"/>
      <c r="HH8" s="480"/>
      <c r="HI8" s="480"/>
      <c r="HJ8" s="480"/>
      <c r="HK8" s="480"/>
      <c r="HL8" s="480"/>
      <c r="HM8" s="480"/>
      <c r="HN8" s="480"/>
      <c r="HO8" s="480"/>
      <c r="HP8" s="480"/>
      <c r="HQ8" s="480"/>
      <c r="HR8" s="480"/>
      <c r="HS8" s="480"/>
      <c r="HT8" s="480"/>
      <c r="HU8" s="480"/>
      <c r="HV8" s="480"/>
      <c r="HW8" s="480"/>
      <c r="HX8" s="480"/>
      <c r="HY8" s="480"/>
      <c r="HZ8" s="480"/>
      <c r="IA8" s="480"/>
      <c r="IB8" s="480"/>
      <c r="IC8" s="480"/>
      <c r="ID8" s="480"/>
      <c r="IE8" s="480"/>
      <c r="IF8" s="480"/>
      <c r="IG8" s="480"/>
      <c r="IH8" s="480"/>
      <c r="II8" s="480"/>
      <c r="IJ8" s="480"/>
      <c r="IK8" s="480"/>
      <c r="IL8" s="480"/>
      <c r="IM8" s="480"/>
      <c r="IN8" s="480"/>
      <c r="IO8" s="480"/>
      <c r="IP8" s="480"/>
      <c r="IQ8" s="480"/>
      <c r="IR8" s="480"/>
      <c r="IS8" s="480"/>
      <c r="IT8" s="480"/>
      <c r="IU8" s="480"/>
      <c r="IV8" s="480"/>
      <c r="IW8" s="480"/>
      <c r="IX8" s="480"/>
      <c r="IY8" s="480"/>
      <c r="IZ8" s="480"/>
      <c r="JA8" s="480"/>
      <c r="JB8" s="480"/>
      <c r="JC8" s="480"/>
      <c r="JD8" s="480"/>
      <c r="JE8" s="480"/>
      <c r="JF8" s="480"/>
      <c r="JG8" s="480"/>
      <c r="JH8" s="480"/>
      <c r="JI8" s="480"/>
      <c r="JJ8" s="480"/>
      <c r="JK8" s="480"/>
      <c r="JL8" s="480"/>
      <c r="JM8" s="480"/>
      <c r="JN8" s="480"/>
      <c r="JO8" s="480"/>
      <c r="JP8" s="480"/>
      <c r="JQ8" s="480"/>
      <c r="JR8" s="480"/>
      <c r="JS8" s="480"/>
      <c r="JT8" s="480"/>
      <c r="JU8" s="480"/>
      <c r="JV8" s="480"/>
      <c r="JW8" s="480"/>
      <c r="JX8" s="480"/>
      <c r="JY8" s="480"/>
      <c r="JZ8" s="480"/>
      <c r="KA8" s="480"/>
      <c r="KB8" s="480"/>
      <c r="KC8" s="480"/>
      <c r="KD8" s="480"/>
      <c r="KE8" s="480"/>
      <c r="KF8" s="480"/>
      <c r="KG8" s="480"/>
      <c r="KH8" s="480"/>
      <c r="KI8" s="480"/>
      <c r="KJ8" s="480"/>
      <c r="KK8" s="480"/>
      <c r="KL8" s="480"/>
      <c r="KM8" s="480"/>
      <c r="KN8" s="480"/>
      <c r="KO8" s="480"/>
      <c r="KP8" s="480"/>
      <c r="KQ8" s="480"/>
      <c r="KR8" s="480"/>
      <c r="KS8" s="480"/>
      <c r="KT8" s="480"/>
      <c r="KU8" s="480"/>
      <c r="KV8" s="480"/>
      <c r="KW8" s="480"/>
      <c r="KX8" s="480"/>
      <c r="KY8" s="480"/>
      <c r="KZ8" s="480"/>
      <c r="LA8" s="480"/>
      <c r="LB8" s="480"/>
      <c r="LC8" s="480"/>
      <c r="LD8" s="480"/>
      <c r="LE8" s="480"/>
      <c r="LF8" s="480"/>
      <c r="LG8" s="480"/>
      <c r="LH8" s="480"/>
      <c r="LI8" s="480"/>
      <c r="LJ8" s="480"/>
      <c r="LK8" s="480"/>
      <c r="LL8" s="480"/>
      <c r="LM8" s="480"/>
      <c r="LN8" s="480"/>
      <c r="LO8" s="480"/>
      <c r="LP8" s="480"/>
      <c r="LQ8" s="480"/>
      <c r="LR8" s="480"/>
      <c r="LS8" s="480"/>
      <c r="LT8" s="480"/>
      <c r="LU8" s="480"/>
      <c r="LV8" s="480"/>
      <c r="LW8" s="480"/>
      <c r="LX8" s="480"/>
      <c r="LY8" s="480"/>
      <c r="LZ8" s="480"/>
      <c r="MA8" s="480"/>
      <c r="MB8" s="480"/>
      <c r="MC8" s="480"/>
      <c r="MD8" s="480"/>
      <c r="ME8" s="480"/>
      <c r="MF8" s="480"/>
      <c r="MG8" s="480"/>
      <c r="MH8" s="480"/>
      <c r="MI8" s="480"/>
      <c r="MJ8" s="480"/>
      <c r="MK8" s="480"/>
      <c r="ML8" s="480"/>
      <c r="MM8" s="480"/>
      <c r="MN8" s="480"/>
      <c r="MO8" s="480"/>
      <c r="MP8" s="480"/>
      <c r="MQ8" s="480"/>
      <c r="MR8" s="480"/>
      <c r="MS8" s="480"/>
      <c r="MT8" s="480"/>
      <c r="MU8" s="480"/>
      <c r="MV8" s="480"/>
      <c r="MW8" s="480"/>
      <c r="MX8" s="480"/>
      <c r="MY8" s="480"/>
      <c r="MZ8" s="480"/>
      <c r="NA8" s="480"/>
      <c r="NB8" s="480"/>
      <c r="NC8" s="480"/>
      <c r="ND8" s="480"/>
      <c r="NE8" s="480"/>
      <c r="NF8" s="480"/>
      <c r="NG8" s="480"/>
      <c r="NH8" s="480"/>
      <c r="NI8" s="480"/>
      <c r="NJ8" s="480"/>
      <c r="NK8" s="480"/>
      <c r="NL8" s="480"/>
      <c r="NM8" s="480"/>
      <c r="NN8" s="480"/>
      <c r="NO8" s="480"/>
      <c r="NP8" s="480"/>
      <c r="NQ8" s="480"/>
      <c r="NR8" s="480"/>
      <c r="NS8" s="480"/>
      <c r="NT8" s="480"/>
      <c r="NU8" s="480"/>
      <c r="NV8" s="480"/>
      <c r="NW8" s="480"/>
      <c r="NX8" s="480"/>
      <c r="NY8" s="480"/>
      <c r="NZ8" s="480"/>
      <c r="OA8" s="480"/>
      <c r="OB8" s="480"/>
      <c r="OC8" s="480"/>
      <c r="OD8" s="480"/>
      <c r="OE8" s="480"/>
      <c r="OF8" s="480"/>
      <c r="OG8" s="480"/>
      <c r="OH8" s="480"/>
      <c r="OI8" s="480"/>
      <c r="OJ8" s="480"/>
      <c r="OK8" s="480"/>
      <c r="OL8" s="480"/>
      <c r="OM8" s="480"/>
      <c r="ON8" s="480"/>
      <c r="OO8" s="480"/>
      <c r="OP8" s="480"/>
      <c r="OQ8" s="480"/>
      <c r="OR8" s="480"/>
      <c r="OS8" s="480"/>
      <c r="OT8" s="480"/>
      <c r="OU8" s="480"/>
      <c r="OV8" s="480"/>
      <c r="OW8" s="480"/>
      <c r="OX8" s="480"/>
      <c r="OY8" s="480"/>
      <c r="OZ8" s="480"/>
      <c r="PA8" s="480"/>
      <c r="PB8" s="480"/>
      <c r="PC8" s="480"/>
      <c r="PD8" s="480"/>
      <c r="PE8" s="480"/>
      <c r="PF8" s="480"/>
      <c r="PG8" s="480"/>
      <c r="PH8" s="480"/>
      <c r="PI8" s="480"/>
      <c r="PJ8" s="480"/>
      <c r="PK8" s="480"/>
      <c r="PL8" s="480"/>
      <c r="PM8" s="480"/>
      <c r="PN8" s="480"/>
      <c r="PO8" s="480"/>
      <c r="PP8" s="480"/>
      <c r="PQ8" s="480"/>
      <c r="PR8" s="480"/>
      <c r="PS8" s="480"/>
      <c r="PT8" s="480"/>
      <c r="PU8" s="480"/>
      <c r="PV8" s="480"/>
      <c r="PW8" s="480"/>
      <c r="PX8" s="480"/>
      <c r="PY8" s="480"/>
      <c r="PZ8" s="480"/>
      <c r="QA8" s="480"/>
      <c r="QB8" s="480"/>
      <c r="QC8" s="480"/>
      <c r="QD8" s="480"/>
      <c r="QE8" s="480"/>
      <c r="QF8" s="480"/>
      <c r="QG8" s="480"/>
      <c r="QH8" s="480"/>
      <c r="QI8" s="480"/>
      <c r="QJ8" s="480"/>
      <c r="QK8" s="480"/>
      <c r="QL8" s="480"/>
      <c r="QM8" s="480"/>
      <c r="QN8" s="480"/>
      <c r="QO8" s="480"/>
      <c r="QP8" s="480"/>
      <c r="QQ8" s="480"/>
      <c r="QR8" s="480"/>
      <c r="QS8" s="480"/>
      <c r="QT8" s="480"/>
      <c r="QU8" s="480"/>
      <c r="QV8" s="480"/>
      <c r="QW8" s="480"/>
      <c r="QX8" s="480"/>
      <c r="QY8" s="480"/>
      <c r="QZ8" s="480"/>
      <c r="RA8" s="480"/>
      <c r="RB8" s="480"/>
      <c r="RC8" s="480"/>
      <c r="RD8" s="480"/>
      <c r="RE8" s="480"/>
      <c r="RF8" s="480"/>
      <c r="RG8" s="480"/>
      <c r="RH8" s="480"/>
      <c r="RI8" s="480"/>
      <c r="RJ8" s="480"/>
      <c r="RK8" s="480"/>
      <c r="RL8" s="480"/>
      <c r="RM8" s="480"/>
      <c r="RN8" s="480"/>
      <c r="RO8" s="480"/>
      <c r="RP8" s="480"/>
      <c r="RQ8" s="480"/>
      <c r="RR8" s="480"/>
      <c r="RS8" s="480"/>
      <c r="RT8" s="480"/>
      <c r="RU8" s="480"/>
      <c r="RV8" s="480"/>
      <c r="RW8" s="480"/>
      <c r="RX8" s="480"/>
      <c r="RY8" s="480"/>
      <c r="RZ8" s="480"/>
      <c r="SA8" s="480"/>
      <c r="SB8" s="480"/>
      <c r="SC8" s="480"/>
      <c r="SD8" s="480"/>
      <c r="SE8" s="480"/>
      <c r="SF8" s="480"/>
      <c r="SG8" s="480"/>
      <c r="SH8" s="480"/>
      <c r="SI8" s="480"/>
      <c r="SJ8" s="480"/>
      <c r="SK8" s="480"/>
      <c r="SL8" s="480"/>
      <c r="SM8" s="480"/>
      <c r="SN8" s="480"/>
      <c r="SO8" s="480"/>
      <c r="SP8" s="480"/>
      <c r="SQ8" s="480"/>
      <c r="SR8" s="480"/>
      <c r="SS8" s="480"/>
      <c r="ST8" s="480"/>
      <c r="SU8" s="480"/>
      <c r="SV8" s="480"/>
      <c r="SW8" s="480"/>
      <c r="SX8" s="480"/>
      <c r="SY8" s="480"/>
      <c r="SZ8" s="480"/>
      <c r="TA8" s="480"/>
      <c r="TB8" s="480"/>
      <c r="TC8" s="480"/>
      <c r="TD8" s="480"/>
      <c r="TE8" s="480"/>
      <c r="TF8" s="480"/>
      <c r="TG8" s="480"/>
      <c r="TH8" s="480"/>
      <c r="TI8" s="480"/>
      <c r="TJ8" s="480"/>
      <c r="TK8" s="480"/>
      <c r="TL8" s="480"/>
      <c r="TM8" s="480"/>
      <c r="TN8" s="480"/>
      <c r="TO8" s="480"/>
      <c r="TP8" s="480"/>
      <c r="TQ8" s="480"/>
      <c r="TR8" s="480"/>
      <c r="TS8" s="480"/>
      <c r="TT8" s="480"/>
      <c r="TU8" s="480"/>
      <c r="TV8" s="480"/>
      <c r="TW8" s="480"/>
      <c r="TX8" s="480"/>
      <c r="TY8" s="480"/>
      <c r="TZ8" s="480"/>
      <c r="UA8" s="480"/>
      <c r="UB8" s="480"/>
      <c r="UC8" s="480"/>
      <c r="UD8" s="480"/>
      <c r="UE8" s="480"/>
      <c r="UF8" s="480"/>
      <c r="UG8" s="480"/>
      <c r="UH8" s="480"/>
      <c r="UI8" s="480"/>
      <c r="UJ8" s="480"/>
      <c r="UK8" s="480"/>
      <c r="UL8" s="480"/>
      <c r="UM8" s="480"/>
      <c r="UN8" s="480"/>
      <c r="UO8" s="480"/>
      <c r="UP8" s="480"/>
      <c r="UQ8" s="480"/>
      <c r="UR8" s="480"/>
      <c r="US8" s="480"/>
      <c r="UT8" s="480"/>
      <c r="UU8" s="480"/>
      <c r="UV8" s="480"/>
      <c r="UW8" s="480"/>
      <c r="UX8" s="480"/>
      <c r="UY8" s="480"/>
      <c r="UZ8" s="480"/>
      <c r="VA8" s="480"/>
      <c r="VB8" s="480"/>
      <c r="VC8" s="480"/>
      <c r="VD8" s="480"/>
      <c r="VE8" s="480"/>
      <c r="VF8" s="480"/>
      <c r="VG8" s="480"/>
      <c r="VH8" s="480"/>
      <c r="VI8" s="480"/>
      <c r="VJ8" s="480"/>
      <c r="VK8" s="480"/>
      <c r="VL8" s="480"/>
      <c r="VM8" s="480"/>
      <c r="VN8" s="480"/>
      <c r="VO8" s="480"/>
      <c r="VP8" s="480"/>
      <c r="VQ8" s="480"/>
      <c r="VR8" s="480"/>
      <c r="VS8" s="480"/>
      <c r="VT8" s="480"/>
      <c r="VU8" s="480"/>
      <c r="VV8" s="480"/>
      <c r="VW8" s="480"/>
      <c r="VX8" s="480"/>
      <c r="VY8" s="480"/>
      <c r="VZ8" s="480"/>
      <c r="WA8" s="480"/>
      <c r="WB8" s="480"/>
      <c r="WC8" s="480"/>
      <c r="WD8" s="480"/>
      <c r="WE8" s="480"/>
      <c r="WF8" s="480"/>
      <c r="WG8" s="480"/>
      <c r="WH8" s="480"/>
      <c r="WI8" s="480"/>
      <c r="WJ8" s="480"/>
      <c r="WK8" s="480"/>
      <c r="WL8" s="480"/>
      <c r="WM8" s="480"/>
      <c r="WN8" s="480"/>
      <c r="WO8" s="480"/>
      <c r="WP8" s="480"/>
      <c r="WQ8" s="480"/>
      <c r="WR8" s="480"/>
      <c r="WS8" s="480"/>
      <c r="WT8" s="480"/>
      <c r="WU8" s="480"/>
      <c r="WV8" s="480"/>
      <c r="WW8" s="480"/>
      <c r="WX8" s="480"/>
      <c r="WY8" s="480"/>
      <c r="WZ8" s="480"/>
      <c r="XA8" s="480"/>
      <c r="XB8" s="480"/>
      <c r="XC8" s="480"/>
      <c r="XD8" s="480"/>
      <c r="XE8" s="480"/>
      <c r="XF8" s="480"/>
      <c r="XG8" s="480"/>
      <c r="XH8" s="480"/>
      <c r="XI8" s="480"/>
      <c r="XJ8" s="480"/>
      <c r="XK8" s="480"/>
      <c r="XL8" s="480"/>
      <c r="XM8" s="480"/>
      <c r="XN8" s="480"/>
      <c r="XO8" s="480"/>
      <c r="XP8" s="480"/>
      <c r="XQ8" s="480"/>
      <c r="XR8" s="480"/>
      <c r="XS8" s="480"/>
      <c r="XT8" s="480"/>
      <c r="XU8" s="480"/>
      <c r="XV8" s="480"/>
      <c r="XW8" s="480"/>
      <c r="XX8" s="480"/>
      <c r="XY8" s="480"/>
      <c r="XZ8" s="480"/>
      <c r="YA8" s="480"/>
      <c r="YB8" s="480"/>
      <c r="YC8" s="480"/>
      <c r="YD8" s="480"/>
      <c r="YE8" s="480"/>
      <c r="YF8" s="480"/>
      <c r="YG8" s="480"/>
      <c r="YH8" s="480"/>
      <c r="YI8" s="480"/>
      <c r="YJ8" s="480"/>
      <c r="YK8" s="480"/>
      <c r="YL8" s="480"/>
      <c r="YM8" s="480"/>
      <c r="YN8" s="480"/>
      <c r="YO8" s="480"/>
      <c r="YP8" s="480"/>
      <c r="YQ8" s="480"/>
      <c r="YR8" s="480"/>
      <c r="YS8" s="480"/>
      <c r="YT8" s="480"/>
      <c r="YU8" s="480"/>
      <c r="YV8" s="480"/>
      <c r="YW8" s="480"/>
      <c r="YX8" s="480"/>
      <c r="YY8" s="480"/>
      <c r="YZ8" s="480"/>
      <c r="ZA8" s="480"/>
      <c r="ZB8" s="480"/>
      <c r="ZC8" s="480"/>
      <c r="ZD8" s="480"/>
      <c r="ZE8" s="480"/>
      <c r="ZF8" s="480"/>
      <c r="ZG8" s="480"/>
      <c r="ZH8" s="480"/>
      <c r="ZI8" s="480"/>
      <c r="ZJ8" s="480"/>
      <c r="ZK8" s="480"/>
      <c r="ZL8" s="480"/>
      <c r="ZM8" s="480"/>
      <c r="ZN8" s="480"/>
      <c r="ZO8" s="480"/>
      <c r="ZP8" s="480"/>
      <c r="ZQ8" s="480"/>
      <c r="ZR8" s="480"/>
      <c r="ZS8" s="480"/>
      <c r="ZT8" s="480"/>
      <c r="ZU8" s="480"/>
      <c r="ZV8" s="480"/>
      <c r="ZW8" s="480"/>
      <c r="ZX8" s="480"/>
      <c r="ZY8" s="480"/>
      <c r="ZZ8" s="480"/>
      <c r="AAA8" s="480"/>
      <c r="AAB8" s="480"/>
      <c r="AAC8" s="480"/>
      <c r="AAD8" s="480"/>
      <c r="AAE8" s="480"/>
      <c r="AAF8" s="480"/>
      <c r="AAG8" s="480"/>
      <c r="AAH8" s="480"/>
      <c r="AAI8" s="480"/>
      <c r="AAJ8" s="480"/>
      <c r="AAK8" s="480"/>
      <c r="AAL8" s="480"/>
      <c r="AAM8" s="480"/>
      <c r="AAN8" s="480"/>
      <c r="AAO8" s="480"/>
      <c r="AAP8" s="480"/>
      <c r="AAQ8" s="480"/>
      <c r="AAR8" s="480"/>
      <c r="AAS8" s="480"/>
      <c r="AAT8" s="480"/>
      <c r="AAU8" s="480"/>
      <c r="AAV8" s="480"/>
      <c r="AAW8" s="480"/>
      <c r="AAX8" s="480"/>
      <c r="AAY8" s="480"/>
      <c r="AAZ8" s="480"/>
      <c r="ABA8" s="480"/>
      <c r="ABB8" s="480"/>
      <c r="ABC8" s="480"/>
      <c r="ABD8" s="480"/>
      <c r="ABE8" s="480"/>
      <c r="ABF8" s="480"/>
      <c r="ABG8" s="480"/>
      <c r="ABH8" s="480"/>
      <c r="ABI8" s="480"/>
      <c r="ABJ8" s="480"/>
      <c r="ABK8" s="480"/>
      <c r="ABL8" s="480"/>
      <c r="ABM8" s="480"/>
      <c r="ABN8" s="480"/>
      <c r="ABO8" s="480"/>
      <c r="ABP8" s="480"/>
      <c r="ABQ8" s="480"/>
      <c r="ABR8" s="480"/>
      <c r="ABS8" s="480"/>
      <c r="ABT8" s="480"/>
      <c r="ABU8" s="480"/>
      <c r="ABV8" s="480"/>
      <c r="ABW8" s="480"/>
      <c r="ABX8" s="480"/>
      <c r="ABY8" s="480"/>
      <c r="ABZ8" s="480"/>
      <c r="ACA8" s="480"/>
      <c r="ACB8" s="480"/>
      <c r="ACC8" s="480"/>
      <c r="ACD8" s="480"/>
      <c r="ACE8" s="480"/>
      <c r="ACF8" s="480"/>
      <c r="ACG8" s="480"/>
      <c r="ACH8" s="480"/>
      <c r="ACI8" s="480"/>
      <c r="ACJ8" s="480"/>
      <c r="ACK8" s="480"/>
      <c r="ACL8" s="480"/>
      <c r="ACM8" s="480"/>
      <c r="ACN8" s="480"/>
      <c r="ACO8" s="480"/>
      <c r="ACP8" s="480"/>
      <c r="ACQ8" s="480"/>
      <c r="ACR8" s="480"/>
      <c r="ACS8" s="480"/>
      <c r="ACT8" s="480"/>
      <c r="ACU8" s="480"/>
      <c r="ACV8" s="480"/>
      <c r="ACW8" s="480"/>
      <c r="ACX8" s="480"/>
      <c r="ACY8" s="480"/>
      <c r="ACZ8" s="480"/>
      <c r="ADA8" s="480"/>
      <c r="ADB8" s="480"/>
      <c r="ADC8" s="480"/>
      <c r="ADD8" s="480"/>
      <c r="ADE8" s="480"/>
      <c r="ADF8" s="480"/>
      <c r="ADG8" s="480"/>
      <c r="ADH8" s="480"/>
      <c r="ADI8" s="480"/>
      <c r="ADJ8" s="480"/>
      <c r="ADK8" s="480"/>
      <c r="ADL8" s="480"/>
      <c r="ADM8" s="480"/>
      <c r="ADN8" s="480"/>
      <c r="ADO8" s="480"/>
      <c r="ADP8" s="480"/>
      <c r="ADQ8" s="480"/>
      <c r="ADR8" s="480"/>
      <c r="ADS8" s="480"/>
      <c r="ADT8" s="480"/>
      <c r="ADU8" s="480"/>
      <c r="ADV8" s="480"/>
      <c r="ADW8" s="480"/>
      <c r="ADX8" s="480"/>
      <c r="ADY8" s="480"/>
      <c r="ADZ8" s="480"/>
      <c r="AEA8" s="480"/>
      <c r="AEB8" s="480"/>
      <c r="AEC8" s="480"/>
      <c r="AED8" s="480"/>
      <c r="AEE8" s="480"/>
      <c r="AEF8" s="480"/>
      <c r="AEG8" s="480"/>
      <c r="AEH8" s="480"/>
      <c r="AEI8" s="480"/>
      <c r="AEJ8" s="480"/>
      <c r="AEK8" s="480"/>
      <c r="AEL8" s="480"/>
      <c r="AEM8" s="480"/>
      <c r="AEN8" s="480"/>
      <c r="AEO8" s="480"/>
      <c r="AEP8" s="480"/>
      <c r="AEQ8" s="480"/>
      <c r="AER8" s="480"/>
      <c r="AES8" s="480"/>
      <c r="AET8" s="480"/>
      <c r="AEU8" s="480"/>
      <c r="AEV8" s="480"/>
      <c r="AEW8" s="480"/>
      <c r="AEX8" s="480"/>
      <c r="AEY8" s="480"/>
      <c r="AEZ8" s="480"/>
      <c r="AFA8" s="480"/>
      <c r="AFB8" s="480"/>
      <c r="AFC8" s="480"/>
      <c r="AFD8" s="480"/>
      <c r="AFE8" s="480"/>
      <c r="AFF8" s="480"/>
      <c r="AFG8" s="480"/>
      <c r="AFH8" s="480"/>
      <c r="AFI8" s="480"/>
      <c r="AFJ8" s="480"/>
      <c r="AFK8" s="480"/>
      <c r="AFL8" s="480"/>
      <c r="AFM8" s="480"/>
      <c r="AFN8" s="480"/>
      <c r="AFO8" s="480"/>
      <c r="AFP8" s="480"/>
      <c r="AFQ8" s="480"/>
      <c r="AFR8" s="480"/>
      <c r="AFS8" s="480"/>
      <c r="AFT8" s="480"/>
      <c r="AFU8" s="480"/>
      <c r="AFV8" s="480"/>
      <c r="AFW8" s="480"/>
      <c r="AFX8" s="480"/>
      <c r="AFY8" s="480"/>
      <c r="AFZ8" s="480"/>
      <c r="AGA8" s="480"/>
      <c r="AGB8" s="480"/>
      <c r="AGC8" s="480"/>
      <c r="AGD8" s="480"/>
      <c r="AGE8" s="480"/>
      <c r="AGF8" s="480"/>
      <c r="AGG8" s="480"/>
      <c r="AGH8" s="480"/>
      <c r="AGI8" s="480"/>
      <c r="AGJ8" s="480"/>
      <c r="AGK8" s="480"/>
      <c r="AGL8" s="480"/>
      <c r="AGM8" s="480"/>
      <c r="AGN8" s="480"/>
      <c r="AGO8" s="480"/>
      <c r="AGP8" s="480"/>
      <c r="AGQ8" s="480"/>
      <c r="AGR8" s="480"/>
      <c r="AGS8" s="480"/>
      <c r="AGT8" s="480"/>
      <c r="AGU8" s="480"/>
      <c r="AGV8" s="480"/>
      <c r="AGW8" s="480"/>
      <c r="AGX8" s="480"/>
      <c r="AGY8" s="480"/>
      <c r="AGZ8" s="480"/>
      <c r="AHA8" s="480"/>
      <c r="AHB8" s="480"/>
      <c r="AHC8" s="480"/>
      <c r="AHD8" s="480"/>
      <c r="AHE8" s="480"/>
      <c r="AHF8" s="480"/>
      <c r="AHG8" s="480"/>
      <c r="AHH8" s="480"/>
      <c r="AHI8" s="480"/>
    </row>
    <row r="9" spans="1:893" s="851" customFormat="1" ht="19.5" customHeight="1">
      <c r="A9" s="836" t="s">
        <v>315</v>
      </c>
      <c r="B9" s="837" t="s">
        <v>395</v>
      </c>
      <c r="C9" s="823" t="s">
        <v>363</v>
      </c>
      <c r="D9" s="821">
        <v>7</v>
      </c>
      <c r="E9" s="822">
        <v>43703</v>
      </c>
      <c r="F9" s="823" t="s">
        <v>362</v>
      </c>
      <c r="G9" s="824" t="s">
        <v>364</v>
      </c>
      <c r="H9" s="828">
        <v>1287</v>
      </c>
      <c r="I9" s="826">
        <v>0.58333333333333337</v>
      </c>
      <c r="J9" s="826">
        <v>0.75</v>
      </c>
      <c r="K9" s="808">
        <v>4</v>
      </c>
      <c r="L9" s="867">
        <v>14.3</v>
      </c>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c r="BF9" s="481"/>
      <c r="BG9" s="481"/>
      <c r="BH9" s="481"/>
      <c r="BI9" s="481"/>
      <c r="BJ9" s="481"/>
      <c r="BK9" s="481"/>
      <c r="BL9" s="481"/>
      <c r="BM9" s="481"/>
      <c r="BN9" s="481"/>
      <c r="BO9" s="481"/>
      <c r="BP9" s="481"/>
      <c r="BQ9" s="481"/>
      <c r="BR9" s="481"/>
      <c r="BS9" s="481"/>
      <c r="BT9" s="481"/>
      <c r="BU9" s="481"/>
      <c r="BV9" s="481"/>
      <c r="BW9" s="481"/>
      <c r="BX9" s="481"/>
      <c r="BY9" s="481"/>
      <c r="BZ9" s="481"/>
      <c r="CA9" s="481"/>
      <c r="CB9" s="481"/>
      <c r="CC9" s="481"/>
      <c r="CD9" s="481"/>
      <c r="CE9" s="481"/>
      <c r="CF9" s="481"/>
      <c r="CG9" s="481"/>
      <c r="CH9" s="481"/>
      <c r="CI9" s="481"/>
      <c r="CJ9" s="481"/>
      <c r="CK9" s="481"/>
      <c r="CL9" s="481"/>
      <c r="CM9" s="481"/>
      <c r="CN9" s="481"/>
      <c r="CO9" s="481"/>
      <c r="CP9" s="481"/>
      <c r="CQ9" s="481"/>
      <c r="CR9" s="481"/>
      <c r="CS9" s="481"/>
      <c r="CT9" s="481"/>
      <c r="CU9" s="481"/>
      <c r="CV9" s="481"/>
      <c r="CW9" s="481"/>
      <c r="CX9" s="481"/>
      <c r="CY9" s="481"/>
      <c r="CZ9" s="481"/>
      <c r="DA9" s="481"/>
      <c r="DB9" s="481"/>
      <c r="DC9" s="481"/>
      <c r="DD9" s="481"/>
      <c r="DE9" s="481"/>
      <c r="DF9" s="481"/>
      <c r="DG9" s="481"/>
      <c r="DH9" s="481"/>
      <c r="DI9" s="481"/>
      <c r="DJ9" s="481"/>
      <c r="DK9" s="481"/>
      <c r="DL9" s="481"/>
      <c r="DM9" s="481"/>
      <c r="DN9" s="481"/>
      <c r="DO9" s="481"/>
      <c r="DP9" s="481"/>
      <c r="DQ9" s="481"/>
      <c r="DR9" s="481"/>
      <c r="DS9" s="481"/>
      <c r="DT9" s="481"/>
      <c r="DU9" s="481"/>
      <c r="DV9" s="481"/>
      <c r="DW9" s="481"/>
      <c r="DX9" s="481"/>
      <c r="DY9" s="481"/>
      <c r="DZ9" s="481"/>
      <c r="EA9" s="481"/>
      <c r="EB9" s="481"/>
      <c r="EC9" s="481"/>
      <c r="ED9" s="481"/>
      <c r="EE9" s="481"/>
      <c r="EF9" s="481"/>
      <c r="EG9" s="481"/>
      <c r="EH9" s="481"/>
      <c r="EI9" s="481"/>
      <c r="EJ9" s="481"/>
      <c r="EK9" s="481"/>
      <c r="EL9" s="481"/>
      <c r="EM9" s="481"/>
      <c r="EN9" s="481"/>
      <c r="EO9" s="481"/>
      <c r="EP9" s="481"/>
      <c r="EQ9" s="481"/>
      <c r="ER9" s="481"/>
      <c r="ES9" s="481"/>
      <c r="ET9" s="481"/>
      <c r="EU9" s="481"/>
      <c r="EV9" s="481"/>
      <c r="EW9" s="481"/>
      <c r="EX9" s="481"/>
      <c r="EY9" s="481"/>
      <c r="EZ9" s="481"/>
      <c r="FA9" s="481"/>
      <c r="FB9" s="481"/>
      <c r="FC9" s="481"/>
      <c r="FD9" s="481"/>
      <c r="FE9" s="481"/>
      <c r="FF9" s="481"/>
      <c r="FG9" s="481"/>
      <c r="FH9" s="481"/>
      <c r="FI9" s="481"/>
      <c r="FJ9" s="481"/>
      <c r="FK9" s="481"/>
      <c r="FL9" s="481"/>
      <c r="FM9" s="481"/>
      <c r="FN9" s="481"/>
      <c r="FO9" s="481"/>
      <c r="FP9" s="481"/>
      <c r="FQ9" s="481"/>
      <c r="FR9" s="481"/>
      <c r="FS9" s="481"/>
      <c r="FT9" s="481"/>
      <c r="FU9" s="481"/>
      <c r="FV9" s="481"/>
      <c r="FW9" s="481"/>
      <c r="FX9" s="481"/>
      <c r="FY9" s="481"/>
      <c r="FZ9" s="481"/>
      <c r="GA9" s="481"/>
      <c r="GB9" s="481"/>
      <c r="GC9" s="481"/>
      <c r="GD9" s="481"/>
      <c r="GE9" s="481"/>
      <c r="GF9" s="481"/>
      <c r="GG9" s="481"/>
      <c r="GH9" s="481"/>
      <c r="GI9" s="481"/>
      <c r="GJ9" s="481"/>
      <c r="GK9" s="481"/>
      <c r="GL9" s="481"/>
      <c r="GM9" s="481"/>
      <c r="GN9" s="481"/>
      <c r="GO9" s="481"/>
      <c r="GP9" s="481"/>
      <c r="GQ9" s="481"/>
      <c r="GR9" s="481"/>
      <c r="GS9" s="481"/>
      <c r="GT9" s="481"/>
      <c r="GU9" s="481"/>
      <c r="GV9" s="481"/>
      <c r="GW9" s="481"/>
      <c r="GX9" s="481"/>
      <c r="GY9" s="481"/>
      <c r="GZ9" s="481"/>
      <c r="HA9" s="481"/>
      <c r="HB9" s="481"/>
      <c r="HC9" s="481"/>
      <c r="HD9" s="481"/>
      <c r="HE9" s="481"/>
      <c r="HF9" s="481"/>
      <c r="HG9" s="481"/>
      <c r="HH9" s="481"/>
      <c r="HI9" s="481"/>
      <c r="HJ9" s="481"/>
      <c r="HK9" s="481"/>
      <c r="HL9" s="481"/>
      <c r="HM9" s="481"/>
      <c r="HN9" s="481"/>
      <c r="HO9" s="481"/>
      <c r="HP9" s="481"/>
      <c r="HQ9" s="481"/>
      <c r="HR9" s="481"/>
      <c r="HS9" s="481"/>
      <c r="HT9" s="481"/>
      <c r="HU9" s="481"/>
      <c r="HV9" s="481"/>
      <c r="HW9" s="481"/>
      <c r="HX9" s="481"/>
      <c r="HY9" s="481"/>
      <c r="HZ9" s="481"/>
      <c r="IA9" s="481"/>
      <c r="IB9" s="481"/>
      <c r="IC9" s="481"/>
      <c r="ID9" s="481"/>
      <c r="IE9" s="481"/>
      <c r="IF9" s="481"/>
      <c r="IG9" s="481"/>
      <c r="IH9" s="481"/>
      <c r="II9" s="481"/>
      <c r="IJ9" s="481"/>
      <c r="IK9" s="481"/>
      <c r="IL9" s="481"/>
      <c r="IM9" s="481"/>
      <c r="IN9" s="481"/>
      <c r="IO9" s="481"/>
      <c r="IP9" s="481"/>
      <c r="IQ9" s="481"/>
      <c r="IR9" s="481"/>
      <c r="IS9" s="481"/>
      <c r="IT9" s="481"/>
      <c r="IU9" s="481"/>
      <c r="IV9" s="481"/>
      <c r="IW9" s="481"/>
      <c r="IX9" s="481"/>
      <c r="IY9" s="481"/>
      <c r="IZ9" s="481"/>
      <c r="JA9" s="481"/>
      <c r="JB9" s="481"/>
      <c r="JC9" s="481"/>
      <c r="JD9" s="481"/>
      <c r="JE9" s="481"/>
      <c r="JF9" s="481"/>
      <c r="JG9" s="481"/>
      <c r="JH9" s="481"/>
      <c r="JI9" s="481"/>
      <c r="JJ9" s="481"/>
      <c r="JK9" s="481"/>
      <c r="JL9" s="481"/>
      <c r="JM9" s="481"/>
      <c r="JN9" s="481"/>
      <c r="JO9" s="481"/>
      <c r="JP9" s="481"/>
      <c r="JQ9" s="481"/>
      <c r="JR9" s="481"/>
      <c r="JS9" s="481"/>
      <c r="JT9" s="481"/>
      <c r="JU9" s="481"/>
      <c r="JV9" s="481"/>
      <c r="JW9" s="481"/>
      <c r="JX9" s="481"/>
      <c r="JY9" s="481"/>
      <c r="JZ9" s="481"/>
      <c r="KA9" s="481"/>
      <c r="KB9" s="481"/>
      <c r="KC9" s="481"/>
      <c r="KD9" s="481"/>
      <c r="KE9" s="481"/>
      <c r="KF9" s="481"/>
      <c r="KG9" s="481"/>
      <c r="KH9" s="481"/>
      <c r="KI9" s="481"/>
      <c r="KJ9" s="481"/>
      <c r="KK9" s="481"/>
      <c r="KL9" s="481"/>
      <c r="KM9" s="481"/>
      <c r="KN9" s="481"/>
      <c r="KO9" s="481"/>
      <c r="KP9" s="481"/>
      <c r="KQ9" s="481"/>
      <c r="KR9" s="481"/>
      <c r="KS9" s="481"/>
      <c r="KT9" s="481"/>
      <c r="KU9" s="481"/>
      <c r="KV9" s="481"/>
      <c r="KW9" s="481"/>
      <c r="KX9" s="481"/>
      <c r="KY9" s="481"/>
      <c r="KZ9" s="481"/>
      <c r="LA9" s="481"/>
      <c r="LB9" s="481"/>
      <c r="LC9" s="481"/>
      <c r="LD9" s="481"/>
      <c r="LE9" s="481"/>
      <c r="LF9" s="481"/>
      <c r="LG9" s="481"/>
      <c r="LH9" s="481"/>
      <c r="LI9" s="481"/>
      <c r="LJ9" s="481"/>
      <c r="LK9" s="481"/>
      <c r="LL9" s="481"/>
      <c r="LM9" s="481"/>
      <c r="LN9" s="481"/>
      <c r="LO9" s="481"/>
      <c r="LP9" s="481"/>
      <c r="LQ9" s="481"/>
      <c r="LR9" s="481"/>
      <c r="LS9" s="481"/>
      <c r="LT9" s="481"/>
      <c r="LU9" s="481"/>
      <c r="LV9" s="481"/>
      <c r="LW9" s="481"/>
      <c r="LX9" s="481"/>
      <c r="LY9" s="481"/>
      <c r="LZ9" s="481"/>
      <c r="MA9" s="481"/>
      <c r="MB9" s="481"/>
      <c r="MC9" s="481"/>
      <c r="MD9" s="481"/>
      <c r="ME9" s="481"/>
      <c r="MF9" s="481"/>
      <c r="MG9" s="481"/>
      <c r="MH9" s="481"/>
      <c r="MI9" s="481"/>
      <c r="MJ9" s="481"/>
      <c r="MK9" s="481"/>
      <c r="ML9" s="481"/>
      <c r="MM9" s="481"/>
      <c r="MN9" s="481"/>
      <c r="MO9" s="481"/>
      <c r="MP9" s="481"/>
      <c r="MQ9" s="481"/>
      <c r="MR9" s="481"/>
      <c r="MS9" s="481"/>
      <c r="MT9" s="481"/>
      <c r="MU9" s="481"/>
      <c r="MV9" s="481"/>
      <c r="MW9" s="481"/>
      <c r="MX9" s="481"/>
      <c r="MY9" s="481"/>
      <c r="MZ9" s="481"/>
      <c r="NA9" s="481"/>
      <c r="NB9" s="481"/>
      <c r="NC9" s="481"/>
      <c r="ND9" s="481"/>
      <c r="NE9" s="481"/>
      <c r="NF9" s="481"/>
      <c r="NG9" s="481"/>
      <c r="NH9" s="481"/>
      <c r="NI9" s="481"/>
      <c r="NJ9" s="481"/>
      <c r="NK9" s="481"/>
      <c r="NL9" s="481"/>
      <c r="NM9" s="481"/>
      <c r="NN9" s="481"/>
      <c r="NO9" s="481"/>
      <c r="NP9" s="481"/>
      <c r="NQ9" s="481"/>
      <c r="NR9" s="481"/>
      <c r="NS9" s="481"/>
      <c r="NT9" s="481"/>
      <c r="NU9" s="481"/>
      <c r="NV9" s="481"/>
      <c r="NW9" s="481"/>
      <c r="NX9" s="481"/>
      <c r="NY9" s="481"/>
      <c r="NZ9" s="481"/>
      <c r="OA9" s="481"/>
      <c r="OB9" s="481"/>
      <c r="OC9" s="481"/>
      <c r="OD9" s="481"/>
      <c r="OE9" s="481"/>
      <c r="OF9" s="481"/>
      <c r="OG9" s="481"/>
      <c r="OH9" s="481"/>
      <c r="OI9" s="481"/>
      <c r="OJ9" s="481"/>
      <c r="OK9" s="481"/>
      <c r="OL9" s="481"/>
      <c r="OM9" s="481"/>
      <c r="ON9" s="481"/>
      <c r="OO9" s="481"/>
      <c r="OP9" s="481"/>
      <c r="OQ9" s="481"/>
      <c r="OR9" s="481"/>
      <c r="OS9" s="481"/>
      <c r="OT9" s="481"/>
      <c r="OU9" s="481"/>
      <c r="OV9" s="481"/>
      <c r="OW9" s="481"/>
      <c r="OX9" s="481"/>
      <c r="OY9" s="481"/>
      <c r="OZ9" s="481"/>
      <c r="PA9" s="481"/>
      <c r="PB9" s="481"/>
      <c r="PC9" s="481"/>
      <c r="PD9" s="481"/>
      <c r="PE9" s="481"/>
      <c r="PF9" s="481"/>
      <c r="PG9" s="481"/>
      <c r="PH9" s="481"/>
      <c r="PI9" s="481"/>
      <c r="PJ9" s="481"/>
      <c r="PK9" s="481"/>
      <c r="PL9" s="481"/>
      <c r="PM9" s="481"/>
      <c r="PN9" s="481"/>
      <c r="PO9" s="481"/>
      <c r="PP9" s="481"/>
      <c r="PQ9" s="481"/>
      <c r="PR9" s="481"/>
      <c r="PS9" s="481"/>
      <c r="PT9" s="481"/>
      <c r="PU9" s="481"/>
      <c r="PV9" s="481"/>
      <c r="PW9" s="481"/>
      <c r="PX9" s="481"/>
      <c r="PY9" s="481"/>
      <c r="PZ9" s="481"/>
      <c r="QA9" s="481"/>
      <c r="QB9" s="481"/>
      <c r="QC9" s="481"/>
      <c r="QD9" s="481"/>
      <c r="QE9" s="481"/>
      <c r="QF9" s="481"/>
      <c r="QG9" s="481"/>
      <c r="QH9" s="481"/>
      <c r="QI9" s="481"/>
      <c r="QJ9" s="481"/>
      <c r="QK9" s="481"/>
      <c r="QL9" s="481"/>
      <c r="QM9" s="481"/>
      <c r="QN9" s="481"/>
      <c r="QO9" s="481"/>
      <c r="QP9" s="481"/>
      <c r="QQ9" s="481"/>
      <c r="QR9" s="481"/>
      <c r="QS9" s="481"/>
      <c r="QT9" s="481"/>
      <c r="QU9" s="481"/>
      <c r="QV9" s="481"/>
      <c r="QW9" s="481"/>
      <c r="QX9" s="481"/>
      <c r="QY9" s="481"/>
      <c r="QZ9" s="481"/>
      <c r="RA9" s="481"/>
      <c r="RB9" s="481"/>
      <c r="RC9" s="481"/>
      <c r="RD9" s="481"/>
      <c r="RE9" s="481"/>
      <c r="RF9" s="481"/>
      <c r="RG9" s="481"/>
      <c r="RH9" s="481"/>
      <c r="RI9" s="481"/>
      <c r="RJ9" s="481"/>
      <c r="RK9" s="481"/>
      <c r="RL9" s="481"/>
      <c r="RM9" s="481"/>
      <c r="RN9" s="481"/>
      <c r="RO9" s="481"/>
      <c r="RP9" s="481"/>
      <c r="RQ9" s="481"/>
      <c r="RR9" s="481"/>
      <c r="RS9" s="481"/>
      <c r="RT9" s="481"/>
      <c r="RU9" s="481"/>
      <c r="RV9" s="481"/>
      <c r="RW9" s="481"/>
      <c r="RX9" s="481"/>
      <c r="RY9" s="481"/>
      <c r="RZ9" s="481"/>
      <c r="SA9" s="481"/>
      <c r="SB9" s="481"/>
      <c r="SC9" s="481"/>
      <c r="SD9" s="481"/>
      <c r="SE9" s="481"/>
      <c r="SF9" s="481"/>
      <c r="SG9" s="481"/>
      <c r="SH9" s="481"/>
      <c r="SI9" s="481"/>
      <c r="SJ9" s="481"/>
      <c r="SK9" s="481"/>
      <c r="SL9" s="481"/>
      <c r="SM9" s="481"/>
      <c r="SN9" s="481"/>
      <c r="SO9" s="481"/>
      <c r="SP9" s="481"/>
      <c r="SQ9" s="481"/>
      <c r="SR9" s="481"/>
      <c r="SS9" s="481"/>
      <c r="ST9" s="481"/>
      <c r="SU9" s="481"/>
      <c r="SV9" s="481"/>
      <c r="SW9" s="481"/>
      <c r="SX9" s="481"/>
      <c r="SY9" s="481"/>
      <c r="SZ9" s="481"/>
      <c r="TA9" s="481"/>
      <c r="TB9" s="481"/>
      <c r="TC9" s="481"/>
      <c r="TD9" s="481"/>
      <c r="TE9" s="481"/>
      <c r="TF9" s="481"/>
      <c r="TG9" s="481"/>
      <c r="TH9" s="481"/>
      <c r="TI9" s="481"/>
      <c r="TJ9" s="481"/>
      <c r="TK9" s="481"/>
      <c r="TL9" s="481"/>
      <c r="TM9" s="481"/>
      <c r="TN9" s="481"/>
      <c r="TO9" s="481"/>
      <c r="TP9" s="481"/>
      <c r="TQ9" s="481"/>
      <c r="TR9" s="481"/>
      <c r="TS9" s="481"/>
      <c r="TT9" s="481"/>
      <c r="TU9" s="481"/>
      <c r="TV9" s="481"/>
      <c r="TW9" s="481"/>
      <c r="TX9" s="481"/>
      <c r="TY9" s="481"/>
      <c r="TZ9" s="481"/>
      <c r="UA9" s="481"/>
      <c r="UB9" s="481"/>
      <c r="UC9" s="481"/>
      <c r="UD9" s="481"/>
      <c r="UE9" s="481"/>
      <c r="UF9" s="481"/>
      <c r="UG9" s="481"/>
      <c r="UH9" s="481"/>
      <c r="UI9" s="481"/>
      <c r="UJ9" s="481"/>
      <c r="UK9" s="481"/>
      <c r="UL9" s="481"/>
      <c r="UM9" s="481"/>
      <c r="UN9" s="481"/>
      <c r="UO9" s="481"/>
      <c r="UP9" s="481"/>
      <c r="UQ9" s="481"/>
      <c r="UR9" s="481"/>
      <c r="US9" s="481"/>
      <c r="UT9" s="481"/>
      <c r="UU9" s="481"/>
      <c r="UV9" s="481"/>
      <c r="UW9" s="481"/>
      <c r="UX9" s="481"/>
      <c r="UY9" s="481"/>
      <c r="UZ9" s="481"/>
      <c r="VA9" s="481"/>
      <c r="VB9" s="481"/>
      <c r="VC9" s="481"/>
      <c r="VD9" s="481"/>
      <c r="VE9" s="481"/>
      <c r="VF9" s="481"/>
      <c r="VG9" s="481"/>
      <c r="VH9" s="481"/>
      <c r="VI9" s="481"/>
      <c r="VJ9" s="481"/>
      <c r="VK9" s="481"/>
      <c r="VL9" s="481"/>
      <c r="VM9" s="481"/>
      <c r="VN9" s="481"/>
      <c r="VO9" s="481"/>
      <c r="VP9" s="481"/>
      <c r="VQ9" s="481"/>
      <c r="VR9" s="481"/>
      <c r="VS9" s="481"/>
      <c r="VT9" s="481"/>
      <c r="VU9" s="481"/>
      <c r="VV9" s="481"/>
      <c r="VW9" s="481"/>
      <c r="VX9" s="481"/>
      <c r="VY9" s="481"/>
      <c r="VZ9" s="481"/>
      <c r="WA9" s="481"/>
      <c r="WB9" s="481"/>
      <c r="WC9" s="481"/>
      <c r="WD9" s="481"/>
      <c r="WE9" s="481"/>
      <c r="WF9" s="481"/>
      <c r="WG9" s="481"/>
      <c r="WH9" s="481"/>
      <c r="WI9" s="481"/>
      <c r="WJ9" s="481"/>
      <c r="WK9" s="481"/>
      <c r="WL9" s="481"/>
      <c r="WM9" s="481"/>
      <c r="WN9" s="481"/>
      <c r="WO9" s="481"/>
      <c r="WP9" s="481"/>
      <c r="WQ9" s="481"/>
      <c r="WR9" s="481"/>
      <c r="WS9" s="481"/>
      <c r="WT9" s="481"/>
      <c r="WU9" s="481"/>
      <c r="WV9" s="481"/>
      <c r="WW9" s="481"/>
      <c r="WX9" s="481"/>
      <c r="WY9" s="481"/>
      <c r="WZ9" s="481"/>
      <c r="XA9" s="481"/>
      <c r="XB9" s="481"/>
      <c r="XC9" s="481"/>
      <c r="XD9" s="481"/>
      <c r="XE9" s="481"/>
      <c r="XF9" s="481"/>
      <c r="XG9" s="481"/>
      <c r="XH9" s="481"/>
      <c r="XI9" s="481"/>
      <c r="XJ9" s="481"/>
      <c r="XK9" s="481"/>
      <c r="XL9" s="481"/>
      <c r="XM9" s="481"/>
      <c r="XN9" s="481"/>
      <c r="XO9" s="481"/>
      <c r="XP9" s="481"/>
      <c r="XQ9" s="481"/>
      <c r="XR9" s="481"/>
      <c r="XS9" s="481"/>
      <c r="XT9" s="481"/>
      <c r="XU9" s="481"/>
      <c r="XV9" s="481"/>
      <c r="XW9" s="481"/>
      <c r="XX9" s="481"/>
      <c r="XY9" s="481"/>
      <c r="XZ9" s="481"/>
      <c r="YA9" s="481"/>
      <c r="YB9" s="481"/>
      <c r="YC9" s="481"/>
      <c r="YD9" s="481"/>
      <c r="YE9" s="481"/>
      <c r="YF9" s="481"/>
      <c r="YG9" s="481"/>
      <c r="YH9" s="481"/>
      <c r="YI9" s="481"/>
      <c r="YJ9" s="481"/>
      <c r="YK9" s="481"/>
      <c r="YL9" s="481"/>
      <c r="YM9" s="481"/>
      <c r="YN9" s="481"/>
      <c r="YO9" s="481"/>
      <c r="YP9" s="481"/>
      <c r="YQ9" s="481"/>
      <c r="YR9" s="481"/>
      <c r="YS9" s="481"/>
      <c r="YT9" s="481"/>
      <c r="YU9" s="481"/>
      <c r="YV9" s="481"/>
      <c r="YW9" s="481"/>
      <c r="YX9" s="481"/>
      <c r="YY9" s="481"/>
      <c r="YZ9" s="481"/>
      <c r="ZA9" s="481"/>
      <c r="ZB9" s="481"/>
      <c r="ZC9" s="481"/>
      <c r="ZD9" s="481"/>
      <c r="ZE9" s="481"/>
      <c r="ZF9" s="481"/>
      <c r="ZG9" s="481"/>
      <c r="ZH9" s="481"/>
      <c r="ZI9" s="481"/>
      <c r="ZJ9" s="481"/>
      <c r="ZK9" s="481"/>
      <c r="ZL9" s="481"/>
      <c r="ZM9" s="481"/>
      <c r="ZN9" s="481"/>
      <c r="ZO9" s="481"/>
      <c r="ZP9" s="481"/>
      <c r="ZQ9" s="481"/>
      <c r="ZR9" s="481"/>
      <c r="ZS9" s="481"/>
      <c r="ZT9" s="481"/>
      <c r="ZU9" s="481"/>
      <c r="ZV9" s="481"/>
      <c r="ZW9" s="481"/>
      <c r="ZX9" s="481"/>
      <c r="ZY9" s="481"/>
      <c r="ZZ9" s="481"/>
      <c r="AAA9" s="481"/>
      <c r="AAB9" s="481"/>
      <c r="AAC9" s="481"/>
      <c r="AAD9" s="481"/>
      <c r="AAE9" s="481"/>
      <c r="AAF9" s="481"/>
      <c r="AAG9" s="481"/>
      <c r="AAH9" s="481"/>
      <c r="AAI9" s="481"/>
      <c r="AAJ9" s="481"/>
      <c r="AAK9" s="481"/>
      <c r="AAL9" s="481"/>
      <c r="AAM9" s="481"/>
      <c r="AAN9" s="481"/>
      <c r="AAO9" s="481"/>
      <c r="AAP9" s="481"/>
      <c r="AAQ9" s="481"/>
      <c r="AAR9" s="481"/>
      <c r="AAS9" s="481"/>
      <c r="AAT9" s="481"/>
      <c r="AAU9" s="481"/>
      <c r="AAV9" s="481"/>
      <c r="AAW9" s="481"/>
      <c r="AAX9" s="481"/>
      <c r="AAY9" s="481"/>
      <c r="AAZ9" s="481"/>
      <c r="ABA9" s="481"/>
      <c r="ABB9" s="481"/>
      <c r="ABC9" s="481"/>
      <c r="ABD9" s="481"/>
      <c r="ABE9" s="481"/>
      <c r="ABF9" s="481"/>
      <c r="ABG9" s="481"/>
      <c r="ABH9" s="481"/>
      <c r="ABI9" s="481"/>
      <c r="ABJ9" s="481"/>
      <c r="ABK9" s="481"/>
      <c r="ABL9" s="481"/>
      <c r="ABM9" s="481"/>
      <c r="ABN9" s="481"/>
      <c r="ABO9" s="481"/>
      <c r="ABP9" s="481"/>
      <c r="ABQ9" s="481"/>
      <c r="ABR9" s="481"/>
      <c r="ABS9" s="481"/>
      <c r="ABT9" s="481"/>
      <c r="ABU9" s="481"/>
      <c r="ABV9" s="481"/>
      <c r="ABW9" s="481"/>
      <c r="ABX9" s="481"/>
      <c r="ABY9" s="481"/>
      <c r="ABZ9" s="481"/>
      <c r="ACA9" s="481"/>
      <c r="ACB9" s="481"/>
      <c r="ACC9" s="481"/>
      <c r="ACD9" s="481"/>
      <c r="ACE9" s="481"/>
      <c r="ACF9" s="481"/>
      <c r="ACG9" s="481"/>
      <c r="ACH9" s="481"/>
      <c r="ACI9" s="481"/>
      <c r="ACJ9" s="481"/>
      <c r="ACK9" s="481"/>
      <c r="ACL9" s="481"/>
      <c r="ACM9" s="481"/>
      <c r="ACN9" s="481"/>
      <c r="ACO9" s="481"/>
      <c r="ACP9" s="481"/>
      <c r="ACQ9" s="481"/>
      <c r="ACR9" s="481"/>
      <c r="ACS9" s="481"/>
      <c r="ACT9" s="481"/>
      <c r="ACU9" s="481"/>
      <c r="ACV9" s="481"/>
      <c r="ACW9" s="481"/>
      <c r="ACX9" s="481"/>
      <c r="ACY9" s="481"/>
      <c r="ACZ9" s="481"/>
      <c r="ADA9" s="481"/>
      <c r="ADB9" s="481"/>
      <c r="ADC9" s="481"/>
      <c r="ADD9" s="481"/>
      <c r="ADE9" s="481"/>
      <c r="ADF9" s="481"/>
      <c r="ADG9" s="481"/>
      <c r="ADH9" s="481"/>
      <c r="ADI9" s="481"/>
      <c r="ADJ9" s="481"/>
      <c r="ADK9" s="481"/>
      <c r="ADL9" s="481"/>
      <c r="ADM9" s="481"/>
      <c r="ADN9" s="481"/>
      <c r="ADO9" s="481"/>
      <c r="ADP9" s="481"/>
      <c r="ADQ9" s="481"/>
      <c r="ADR9" s="481"/>
      <c r="ADS9" s="481"/>
      <c r="ADT9" s="481"/>
      <c r="ADU9" s="481"/>
      <c r="ADV9" s="481"/>
      <c r="ADW9" s="481"/>
      <c r="ADX9" s="481"/>
      <c r="ADY9" s="481"/>
      <c r="ADZ9" s="481"/>
      <c r="AEA9" s="481"/>
      <c r="AEB9" s="481"/>
      <c r="AEC9" s="481"/>
      <c r="AED9" s="481"/>
      <c r="AEE9" s="481"/>
      <c r="AEF9" s="481"/>
      <c r="AEG9" s="481"/>
      <c r="AEH9" s="481"/>
      <c r="AEI9" s="481"/>
      <c r="AEJ9" s="481"/>
      <c r="AEK9" s="481"/>
      <c r="AEL9" s="481"/>
      <c r="AEM9" s="481"/>
      <c r="AEN9" s="481"/>
      <c r="AEO9" s="481"/>
      <c r="AEP9" s="481"/>
      <c r="AEQ9" s="481"/>
      <c r="AER9" s="481"/>
      <c r="AES9" s="481"/>
      <c r="AET9" s="481"/>
      <c r="AEU9" s="481"/>
      <c r="AEV9" s="481"/>
      <c r="AEW9" s="481"/>
      <c r="AEX9" s="481"/>
      <c r="AEY9" s="481"/>
      <c r="AEZ9" s="481"/>
      <c r="AFA9" s="481"/>
      <c r="AFB9" s="481"/>
      <c r="AFC9" s="481"/>
      <c r="AFD9" s="481"/>
      <c r="AFE9" s="481"/>
      <c r="AFF9" s="481"/>
      <c r="AFG9" s="481"/>
      <c r="AFH9" s="481"/>
      <c r="AFI9" s="481"/>
      <c r="AFJ9" s="481"/>
      <c r="AFK9" s="481"/>
      <c r="AFL9" s="481"/>
      <c r="AFM9" s="481"/>
      <c r="AFN9" s="481"/>
      <c r="AFO9" s="481"/>
      <c r="AFP9" s="481"/>
      <c r="AFQ9" s="481"/>
      <c r="AFR9" s="481"/>
      <c r="AFS9" s="481"/>
      <c r="AFT9" s="481"/>
      <c r="AFU9" s="481"/>
      <c r="AFV9" s="481"/>
      <c r="AFW9" s="481"/>
      <c r="AFX9" s="481"/>
      <c r="AFY9" s="481"/>
      <c r="AFZ9" s="481"/>
      <c r="AGA9" s="481"/>
      <c r="AGB9" s="481"/>
      <c r="AGC9" s="481"/>
      <c r="AGD9" s="481"/>
      <c r="AGE9" s="481"/>
      <c r="AGF9" s="481"/>
      <c r="AGG9" s="481"/>
      <c r="AGH9" s="481"/>
      <c r="AGI9" s="481"/>
      <c r="AGJ9" s="481"/>
      <c r="AGK9" s="481"/>
      <c r="AGL9" s="481"/>
      <c r="AGM9" s="481"/>
      <c r="AGN9" s="481"/>
      <c r="AGO9" s="481"/>
      <c r="AGP9" s="481"/>
      <c r="AGQ9" s="481"/>
      <c r="AGR9" s="481"/>
      <c r="AGS9" s="481"/>
      <c r="AGT9" s="481"/>
      <c r="AGU9" s="481"/>
      <c r="AGV9" s="481"/>
      <c r="AGW9" s="481"/>
      <c r="AGX9" s="481"/>
      <c r="AGY9" s="481"/>
      <c r="AGZ9" s="481"/>
      <c r="AHA9" s="481"/>
      <c r="AHB9" s="481"/>
      <c r="AHC9" s="481"/>
      <c r="AHD9" s="481"/>
      <c r="AHE9" s="481"/>
      <c r="AHF9" s="481"/>
      <c r="AHG9" s="481"/>
      <c r="AHH9" s="481"/>
      <c r="AHI9" s="481"/>
    </row>
    <row r="10" spans="1:893" s="852" customFormat="1" ht="19.5" customHeight="1">
      <c r="A10" s="836" t="s">
        <v>315</v>
      </c>
      <c r="B10" s="837" t="s">
        <v>395</v>
      </c>
      <c r="C10" s="823" t="s">
        <v>363</v>
      </c>
      <c r="D10" s="821">
        <v>8</v>
      </c>
      <c r="E10" s="822">
        <v>43704</v>
      </c>
      <c r="F10" s="823" t="s">
        <v>362</v>
      </c>
      <c r="G10" s="824" t="s">
        <v>364</v>
      </c>
      <c r="H10" s="828">
        <v>1287</v>
      </c>
      <c r="I10" s="826">
        <v>0.58333333333333337</v>
      </c>
      <c r="J10" s="826">
        <v>0.75</v>
      </c>
      <c r="K10" s="808">
        <v>4</v>
      </c>
      <c r="L10" s="867">
        <v>7.8</v>
      </c>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81"/>
      <c r="CM10" s="481"/>
      <c r="CN10" s="481"/>
      <c r="CO10" s="481"/>
      <c r="CP10" s="481"/>
      <c r="CQ10" s="481"/>
      <c r="CR10" s="481"/>
      <c r="CS10" s="481"/>
      <c r="CT10" s="481"/>
      <c r="CU10" s="481"/>
      <c r="CV10" s="481"/>
      <c r="CW10" s="481"/>
      <c r="CX10" s="481"/>
      <c r="CY10" s="481"/>
      <c r="CZ10" s="481"/>
      <c r="DA10" s="481"/>
      <c r="DB10" s="481"/>
      <c r="DC10" s="481"/>
      <c r="DD10" s="481"/>
      <c r="DE10" s="481"/>
      <c r="DF10" s="481"/>
      <c r="DG10" s="481"/>
      <c r="DH10" s="481"/>
      <c r="DI10" s="481"/>
      <c r="DJ10" s="481"/>
      <c r="DK10" s="481"/>
      <c r="DL10" s="481"/>
      <c r="DM10" s="481"/>
      <c r="DN10" s="481"/>
      <c r="DO10" s="481"/>
      <c r="DP10" s="481"/>
      <c r="DQ10" s="481"/>
      <c r="DR10" s="481"/>
      <c r="DS10" s="481"/>
      <c r="DT10" s="481"/>
      <c r="DU10" s="481"/>
      <c r="DV10" s="481"/>
      <c r="DW10" s="481"/>
      <c r="DX10" s="481"/>
      <c r="DY10" s="481"/>
      <c r="DZ10" s="481"/>
      <c r="EA10" s="481"/>
      <c r="EB10" s="481"/>
      <c r="EC10" s="481"/>
      <c r="ED10" s="481"/>
      <c r="EE10" s="481"/>
      <c r="EF10" s="481"/>
      <c r="EG10" s="481"/>
      <c r="EH10" s="481"/>
      <c r="EI10" s="481"/>
      <c r="EJ10" s="481"/>
      <c r="EK10" s="481"/>
      <c r="EL10" s="481"/>
      <c r="EM10" s="481"/>
      <c r="EN10" s="481"/>
      <c r="EO10" s="481"/>
      <c r="EP10" s="481"/>
      <c r="EQ10" s="481"/>
      <c r="ER10" s="481"/>
      <c r="ES10" s="481"/>
      <c r="ET10" s="481"/>
      <c r="EU10" s="481"/>
      <c r="EV10" s="481"/>
      <c r="EW10" s="481"/>
      <c r="EX10" s="481"/>
      <c r="EY10" s="481"/>
      <c r="EZ10" s="481"/>
      <c r="FA10" s="481"/>
      <c r="FB10" s="481"/>
      <c r="FC10" s="481"/>
      <c r="FD10" s="481"/>
      <c r="FE10" s="481"/>
      <c r="FF10" s="481"/>
      <c r="FG10" s="481"/>
      <c r="FH10" s="481"/>
      <c r="FI10" s="481"/>
      <c r="FJ10" s="481"/>
      <c r="FK10" s="481"/>
      <c r="FL10" s="481"/>
      <c r="FM10" s="481"/>
      <c r="FN10" s="481"/>
      <c r="FO10" s="481"/>
      <c r="FP10" s="481"/>
      <c r="FQ10" s="481"/>
      <c r="FR10" s="481"/>
      <c r="FS10" s="481"/>
      <c r="FT10" s="481"/>
      <c r="FU10" s="481"/>
      <c r="FV10" s="481"/>
      <c r="FW10" s="481"/>
      <c r="FX10" s="481"/>
      <c r="FY10" s="481"/>
      <c r="FZ10" s="481"/>
      <c r="GA10" s="481"/>
      <c r="GB10" s="481"/>
      <c r="GC10" s="481"/>
      <c r="GD10" s="481"/>
      <c r="GE10" s="481"/>
      <c r="GF10" s="481"/>
      <c r="GG10" s="481"/>
      <c r="GH10" s="481"/>
      <c r="GI10" s="481"/>
      <c r="GJ10" s="481"/>
      <c r="GK10" s="481"/>
      <c r="GL10" s="481"/>
      <c r="GM10" s="481"/>
      <c r="GN10" s="481"/>
      <c r="GO10" s="481"/>
      <c r="GP10" s="481"/>
      <c r="GQ10" s="481"/>
      <c r="GR10" s="481"/>
      <c r="GS10" s="481"/>
      <c r="GT10" s="481"/>
      <c r="GU10" s="481"/>
      <c r="GV10" s="481"/>
      <c r="GW10" s="481"/>
      <c r="GX10" s="481"/>
      <c r="GY10" s="481"/>
      <c r="GZ10" s="481"/>
      <c r="HA10" s="481"/>
      <c r="HB10" s="481"/>
      <c r="HC10" s="481"/>
      <c r="HD10" s="481"/>
      <c r="HE10" s="481"/>
      <c r="HF10" s="481"/>
      <c r="HG10" s="481"/>
      <c r="HH10" s="481"/>
      <c r="HI10" s="481"/>
      <c r="HJ10" s="481"/>
      <c r="HK10" s="481"/>
      <c r="HL10" s="481"/>
      <c r="HM10" s="481"/>
      <c r="HN10" s="481"/>
      <c r="HO10" s="481"/>
      <c r="HP10" s="481"/>
      <c r="HQ10" s="481"/>
      <c r="HR10" s="481"/>
      <c r="HS10" s="481"/>
      <c r="HT10" s="481"/>
      <c r="HU10" s="481"/>
      <c r="HV10" s="481"/>
      <c r="HW10" s="481"/>
      <c r="HX10" s="481"/>
      <c r="HY10" s="481"/>
      <c r="HZ10" s="481"/>
      <c r="IA10" s="481"/>
      <c r="IB10" s="481"/>
      <c r="IC10" s="481"/>
      <c r="ID10" s="481"/>
      <c r="IE10" s="481"/>
      <c r="IF10" s="481"/>
      <c r="IG10" s="481"/>
      <c r="IH10" s="481"/>
      <c r="II10" s="481"/>
      <c r="IJ10" s="481"/>
      <c r="IK10" s="481"/>
      <c r="IL10" s="481"/>
      <c r="IM10" s="481"/>
      <c r="IN10" s="481"/>
      <c r="IO10" s="481"/>
      <c r="IP10" s="481"/>
      <c r="IQ10" s="481"/>
      <c r="IR10" s="481"/>
      <c r="IS10" s="481"/>
      <c r="IT10" s="481"/>
      <c r="IU10" s="481"/>
      <c r="IV10" s="481"/>
      <c r="IW10" s="481"/>
      <c r="IX10" s="481"/>
      <c r="IY10" s="481"/>
      <c r="IZ10" s="481"/>
      <c r="JA10" s="481"/>
      <c r="JB10" s="481"/>
      <c r="JC10" s="481"/>
      <c r="JD10" s="481"/>
      <c r="JE10" s="481"/>
      <c r="JF10" s="481"/>
      <c r="JG10" s="481"/>
      <c r="JH10" s="481"/>
      <c r="JI10" s="481"/>
      <c r="JJ10" s="481"/>
      <c r="JK10" s="481"/>
      <c r="JL10" s="481"/>
      <c r="JM10" s="481"/>
      <c r="JN10" s="481"/>
      <c r="JO10" s="481"/>
      <c r="JP10" s="481"/>
      <c r="JQ10" s="481"/>
      <c r="JR10" s="481"/>
      <c r="JS10" s="481"/>
      <c r="JT10" s="481"/>
      <c r="JU10" s="481"/>
      <c r="JV10" s="481"/>
      <c r="JW10" s="481"/>
      <c r="JX10" s="481"/>
      <c r="JY10" s="481"/>
      <c r="JZ10" s="481"/>
      <c r="KA10" s="481"/>
      <c r="KB10" s="481"/>
      <c r="KC10" s="481"/>
      <c r="KD10" s="481"/>
      <c r="KE10" s="481"/>
      <c r="KF10" s="481"/>
      <c r="KG10" s="481"/>
      <c r="KH10" s="481"/>
      <c r="KI10" s="481"/>
      <c r="KJ10" s="481"/>
      <c r="KK10" s="481"/>
      <c r="KL10" s="481"/>
      <c r="KM10" s="481"/>
      <c r="KN10" s="481"/>
      <c r="KO10" s="481"/>
      <c r="KP10" s="481"/>
      <c r="KQ10" s="481"/>
      <c r="KR10" s="481"/>
      <c r="KS10" s="481"/>
      <c r="KT10" s="481"/>
      <c r="KU10" s="481"/>
      <c r="KV10" s="481"/>
      <c r="KW10" s="481"/>
      <c r="KX10" s="481"/>
      <c r="KY10" s="481"/>
      <c r="KZ10" s="481"/>
      <c r="LA10" s="481"/>
      <c r="LB10" s="481"/>
      <c r="LC10" s="481"/>
      <c r="LD10" s="481"/>
      <c r="LE10" s="481"/>
      <c r="LF10" s="481"/>
      <c r="LG10" s="481"/>
      <c r="LH10" s="481"/>
      <c r="LI10" s="481"/>
      <c r="LJ10" s="481"/>
      <c r="LK10" s="481"/>
      <c r="LL10" s="481"/>
      <c r="LM10" s="481"/>
      <c r="LN10" s="481"/>
      <c r="LO10" s="481"/>
      <c r="LP10" s="481"/>
      <c r="LQ10" s="481"/>
      <c r="LR10" s="481"/>
      <c r="LS10" s="481"/>
      <c r="LT10" s="481"/>
      <c r="LU10" s="481"/>
      <c r="LV10" s="481"/>
      <c r="LW10" s="481"/>
      <c r="LX10" s="481"/>
      <c r="LY10" s="481"/>
      <c r="LZ10" s="481"/>
      <c r="MA10" s="481"/>
      <c r="MB10" s="481"/>
      <c r="MC10" s="481"/>
      <c r="MD10" s="481"/>
      <c r="ME10" s="481"/>
      <c r="MF10" s="481"/>
      <c r="MG10" s="481"/>
      <c r="MH10" s="481"/>
      <c r="MI10" s="481"/>
      <c r="MJ10" s="481"/>
      <c r="MK10" s="481"/>
      <c r="ML10" s="481"/>
      <c r="MM10" s="481"/>
      <c r="MN10" s="481"/>
      <c r="MO10" s="481"/>
      <c r="MP10" s="481"/>
      <c r="MQ10" s="481"/>
      <c r="MR10" s="481"/>
      <c r="MS10" s="481"/>
      <c r="MT10" s="481"/>
      <c r="MU10" s="481"/>
      <c r="MV10" s="481"/>
      <c r="MW10" s="481"/>
      <c r="MX10" s="481"/>
      <c r="MY10" s="481"/>
      <c r="MZ10" s="481"/>
      <c r="NA10" s="481"/>
      <c r="NB10" s="481"/>
      <c r="NC10" s="481"/>
      <c r="ND10" s="481"/>
      <c r="NE10" s="481"/>
      <c r="NF10" s="481"/>
      <c r="NG10" s="481"/>
      <c r="NH10" s="481"/>
      <c r="NI10" s="481"/>
      <c r="NJ10" s="481"/>
      <c r="NK10" s="481"/>
      <c r="NL10" s="481"/>
      <c r="NM10" s="481"/>
      <c r="NN10" s="481"/>
      <c r="NO10" s="481"/>
      <c r="NP10" s="481"/>
      <c r="NQ10" s="481"/>
      <c r="NR10" s="481"/>
      <c r="NS10" s="481"/>
      <c r="NT10" s="481"/>
      <c r="NU10" s="481"/>
      <c r="NV10" s="481"/>
      <c r="NW10" s="481"/>
      <c r="NX10" s="481"/>
      <c r="NY10" s="481"/>
      <c r="NZ10" s="481"/>
      <c r="OA10" s="481"/>
      <c r="OB10" s="481"/>
      <c r="OC10" s="481"/>
      <c r="OD10" s="481"/>
      <c r="OE10" s="481"/>
      <c r="OF10" s="481"/>
      <c r="OG10" s="481"/>
      <c r="OH10" s="481"/>
      <c r="OI10" s="481"/>
      <c r="OJ10" s="481"/>
      <c r="OK10" s="481"/>
      <c r="OL10" s="481"/>
      <c r="OM10" s="481"/>
      <c r="ON10" s="481"/>
      <c r="OO10" s="481"/>
      <c r="OP10" s="481"/>
      <c r="OQ10" s="481"/>
      <c r="OR10" s="481"/>
      <c r="OS10" s="481"/>
      <c r="OT10" s="481"/>
      <c r="OU10" s="481"/>
      <c r="OV10" s="481"/>
      <c r="OW10" s="481"/>
      <c r="OX10" s="481"/>
      <c r="OY10" s="481"/>
      <c r="OZ10" s="481"/>
      <c r="PA10" s="481"/>
      <c r="PB10" s="481"/>
      <c r="PC10" s="481"/>
      <c r="PD10" s="481"/>
      <c r="PE10" s="481"/>
      <c r="PF10" s="481"/>
      <c r="PG10" s="481"/>
      <c r="PH10" s="481"/>
      <c r="PI10" s="481"/>
      <c r="PJ10" s="481"/>
      <c r="PK10" s="481"/>
      <c r="PL10" s="481"/>
      <c r="PM10" s="481"/>
      <c r="PN10" s="481"/>
      <c r="PO10" s="481"/>
      <c r="PP10" s="481"/>
      <c r="PQ10" s="481"/>
      <c r="PR10" s="481"/>
      <c r="PS10" s="481"/>
      <c r="PT10" s="481"/>
      <c r="PU10" s="481"/>
      <c r="PV10" s="481"/>
      <c r="PW10" s="481"/>
      <c r="PX10" s="481"/>
      <c r="PY10" s="481"/>
      <c r="PZ10" s="481"/>
      <c r="QA10" s="481"/>
      <c r="QB10" s="481"/>
      <c r="QC10" s="481"/>
      <c r="QD10" s="481"/>
      <c r="QE10" s="481"/>
      <c r="QF10" s="481"/>
      <c r="QG10" s="481"/>
      <c r="QH10" s="481"/>
      <c r="QI10" s="481"/>
      <c r="QJ10" s="481"/>
      <c r="QK10" s="481"/>
      <c r="QL10" s="481"/>
      <c r="QM10" s="481"/>
      <c r="QN10" s="481"/>
      <c r="QO10" s="481"/>
      <c r="QP10" s="481"/>
      <c r="QQ10" s="481"/>
      <c r="QR10" s="481"/>
      <c r="QS10" s="481"/>
      <c r="QT10" s="481"/>
      <c r="QU10" s="481"/>
      <c r="QV10" s="481"/>
      <c r="QW10" s="481"/>
      <c r="QX10" s="481"/>
      <c r="QY10" s="481"/>
      <c r="QZ10" s="481"/>
      <c r="RA10" s="481"/>
      <c r="RB10" s="481"/>
      <c r="RC10" s="481"/>
      <c r="RD10" s="481"/>
      <c r="RE10" s="481"/>
      <c r="RF10" s="481"/>
      <c r="RG10" s="481"/>
      <c r="RH10" s="481"/>
      <c r="RI10" s="481"/>
      <c r="RJ10" s="481"/>
      <c r="RK10" s="481"/>
      <c r="RL10" s="481"/>
      <c r="RM10" s="481"/>
      <c r="RN10" s="481"/>
      <c r="RO10" s="481"/>
      <c r="RP10" s="481"/>
      <c r="RQ10" s="481"/>
      <c r="RR10" s="481"/>
      <c r="RS10" s="481"/>
      <c r="RT10" s="481"/>
      <c r="RU10" s="481"/>
      <c r="RV10" s="481"/>
      <c r="RW10" s="481"/>
      <c r="RX10" s="481"/>
      <c r="RY10" s="481"/>
      <c r="RZ10" s="481"/>
      <c r="SA10" s="481"/>
      <c r="SB10" s="481"/>
      <c r="SC10" s="481"/>
      <c r="SD10" s="481"/>
      <c r="SE10" s="481"/>
      <c r="SF10" s="481"/>
      <c r="SG10" s="481"/>
      <c r="SH10" s="481"/>
      <c r="SI10" s="481"/>
      <c r="SJ10" s="481"/>
      <c r="SK10" s="481"/>
      <c r="SL10" s="481"/>
      <c r="SM10" s="481"/>
      <c r="SN10" s="481"/>
      <c r="SO10" s="481"/>
      <c r="SP10" s="481"/>
      <c r="SQ10" s="481"/>
      <c r="SR10" s="481"/>
      <c r="SS10" s="481"/>
      <c r="ST10" s="481"/>
      <c r="SU10" s="481"/>
      <c r="SV10" s="481"/>
      <c r="SW10" s="481"/>
      <c r="SX10" s="481"/>
      <c r="SY10" s="481"/>
      <c r="SZ10" s="481"/>
      <c r="TA10" s="481"/>
      <c r="TB10" s="481"/>
      <c r="TC10" s="481"/>
      <c r="TD10" s="481"/>
      <c r="TE10" s="481"/>
      <c r="TF10" s="481"/>
      <c r="TG10" s="481"/>
      <c r="TH10" s="481"/>
      <c r="TI10" s="481"/>
      <c r="TJ10" s="481"/>
      <c r="TK10" s="481"/>
      <c r="TL10" s="481"/>
      <c r="TM10" s="481"/>
      <c r="TN10" s="481"/>
      <c r="TO10" s="481"/>
      <c r="TP10" s="481"/>
      <c r="TQ10" s="481"/>
      <c r="TR10" s="481"/>
      <c r="TS10" s="481"/>
      <c r="TT10" s="481"/>
      <c r="TU10" s="481"/>
      <c r="TV10" s="481"/>
      <c r="TW10" s="481"/>
      <c r="TX10" s="481"/>
      <c r="TY10" s="481"/>
      <c r="TZ10" s="481"/>
      <c r="UA10" s="481"/>
      <c r="UB10" s="481"/>
      <c r="UC10" s="481"/>
      <c r="UD10" s="481"/>
      <c r="UE10" s="481"/>
      <c r="UF10" s="481"/>
      <c r="UG10" s="481"/>
      <c r="UH10" s="481"/>
      <c r="UI10" s="481"/>
      <c r="UJ10" s="481"/>
      <c r="UK10" s="481"/>
      <c r="UL10" s="481"/>
      <c r="UM10" s="481"/>
      <c r="UN10" s="481"/>
      <c r="UO10" s="481"/>
      <c r="UP10" s="481"/>
      <c r="UQ10" s="481"/>
      <c r="UR10" s="481"/>
      <c r="US10" s="481"/>
      <c r="UT10" s="481"/>
      <c r="UU10" s="481"/>
      <c r="UV10" s="481"/>
      <c r="UW10" s="481"/>
      <c r="UX10" s="481"/>
      <c r="UY10" s="481"/>
      <c r="UZ10" s="481"/>
      <c r="VA10" s="481"/>
      <c r="VB10" s="481"/>
      <c r="VC10" s="481"/>
      <c r="VD10" s="481"/>
      <c r="VE10" s="481"/>
      <c r="VF10" s="481"/>
      <c r="VG10" s="481"/>
      <c r="VH10" s="481"/>
      <c r="VI10" s="481"/>
      <c r="VJ10" s="481"/>
      <c r="VK10" s="481"/>
      <c r="VL10" s="481"/>
      <c r="VM10" s="481"/>
      <c r="VN10" s="481"/>
      <c r="VO10" s="481"/>
      <c r="VP10" s="481"/>
      <c r="VQ10" s="481"/>
      <c r="VR10" s="481"/>
      <c r="VS10" s="481"/>
      <c r="VT10" s="481"/>
      <c r="VU10" s="481"/>
      <c r="VV10" s="481"/>
      <c r="VW10" s="481"/>
      <c r="VX10" s="481"/>
      <c r="VY10" s="481"/>
      <c r="VZ10" s="481"/>
      <c r="WA10" s="481"/>
      <c r="WB10" s="481"/>
      <c r="WC10" s="481"/>
      <c r="WD10" s="481"/>
      <c r="WE10" s="481"/>
      <c r="WF10" s="481"/>
      <c r="WG10" s="481"/>
      <c r="WH10" s="481"/>
      <c r="WI10" s="481"/>
      <c r="WJ10" s="481"/>
      <c r="WK10" s="481"/>
      <c r="WL10" s="481"/>
      <c r="WM10" s="481"/>
      <c r="WN10" s="481"/>
      <c r="WO10" s="481"/>
      <c r="WP10" s="481"/>
      <c r="WQ10" s="481"/>
      <c r="WR10" s="481"/>
      <c r="WS10" s="481"/>
      <c r="WT10" s="481"/>
      <c r="WU10" s="481"/>
      <c r="WV10" s="481"/>
      <c r="WW10" s="481"/>
      <c r="WX10" s="481"/>
      <c r="WY10" s="481"/>
      <c r="WZ10" s="481"/>
      <c r="XA10" s="481"/>
      <c r="XB10" s="481"/>
      <c r="XC10" s="481"/>
      <c r="XD10" s="481"/>
      <c r="XE10" s="481"/>
      <c r="XF10" s="481"/>
      <c r="XG10" s="481"/>
      <c r="XH10" s="481"/>
      <c r="XI10" s="481"/>
      <c r="XJ10" s="481"/>
      <c r="XK10" s="481"/>
      <c r="XL10" s="481"/>
      <c r="XM10" s="481"/>
      <c r="XN10" s="481"/>
      <c r="XO10" s="481"/>
      <c r="XP10" s="481"/>
      <c r="XQ10" s="481"/>
      <c r="XR10" s="481"/>
      <c r="XS10" s="481"/>
      <c r="XT10" s="481"/>
      <c r="XU10" s="481"/>
      <c r="XV10" s="481"/>
      <c r="XW10" s="481"/>
      <c r="XX10" s="481"/>
      <c r="XY10" s="481"/>
      <c r="XZ10" s="481"/>
      <c r="YA10" s="481"/>
      <c r="YB10" s="481"/>
      <c r="YC10" s="481"/>
      <c r="YD10" s="481"/>
      <c r="YE10" s="481"/>
      <c r="YF10" s="481"/>
      <c r="YG10" s="481"/>
      <c r="YH10" s="481"/>
      <c r="YI10" s="481"/>
      <c r="YJ10" s="481"/>
      <c r="YK10" s="481"/>
      <c r="YL10" s="481"/>
      <c r="YM10" s="481"/>
      <c r="YN10" s="481"/>
      <c r="YO10" s="481"/>
      <c r="YP10" s="481"/>
      <c r="YQ10" s="481"/>
      <c r="YR10" s="481"/>
      <c r="YS10" s="481"/>
      <c r="YT10" s="481"/>
      <c r="YU10" s="481"/>
      <c r="YV10" s="481"/>
      <c r="YW10" s="481"/>
      <c r="YX10" s="481"/>
      <c r="YY10" s="481"/>
      <c r="YZ10" s="481"/>
      <c r="ZA10" s="481"/>
      <c r="ZB10" s="481"/>
      <c r="ZC10" s="481"/>
      <c r="ZD10" s="481"/>
      <c r="ZE10" s="481"/>
      <c r="ZF10" s="481"/>
      <c r="ZG10" s="481"/>
      <c r="ZH10" s="481"/>
      <c r="ZI10" s="481"/>
      <c r="ZJ10" s="481"/>
      <c r="ZK10" s="481"/>
      <c r="ZL10" s="481"/>
      <c r="ZM10" s="481"/>
      <c r="ZN10" s="481"/>
      <c r="ZO10" s="481"/>
      <c r="ZP10" s="481"/>
      <c r="ZQ10" s="481"/>
      <c r="ZR10" s="481"/>
      <c r="ZS10" s="481"/>
      <c r="ZT10" s="481"/>
      <c r="ZU10" s="481"/>
      <c r="ZV10" s="481"/>
      <c r="ZW10" s="481"/>
      <c r="ZX10" s="481"/>
      <c r="ZY10" s="481"/>
      <c r="ZZ10" s="481"/>
      <c r="AAA10" s="481"/>
      <c r="AAB10" s="481"/>
      <c r="AAC10" s="481"/>
      <c r="AAD10" s="481"/>
      <c r="AAE10" s="481"/>
      <c r="AAF10" s="481"/>
      <c r="AAG10" s="481"/>
      <c r="AAH10" s="481"/>
      <c r="AAI10" s="481"/>
      <c r="AAJ10" s="481"/>
      <c r="AAK10" s="481"/>
      <c r="AAL10" s="481"/>
      <c r="AAM10" s="481"/>
      <c r="AAN10" s="481"/>
      <c r="AAO10" s="481"/>
      <c r="AAP10" s="481"/>
      <c r="AAQ10" s="481"/>
      <c r="AAR10" s="481"/>
      <c r="AAS10" s="481"/>
      <c r="AAT10" s="481"/>
      <c r="AAU10" s="481"/>
      <c r="AAV10" s="481"/>
      <c r="AAW10" s="481"/>
      <c r="AAX10" s="481"/>
      <c r="AAY10" s="481"/>
      <c r="AAZ10" s="481"/>
      <c r="ABA10" s="481"/>
      <c r="ABB10" s="481"/>
      <c r="ABC10" s="481"/>
      <c r="ABD10" s="481"/>
      <c r="ABE10" s="481"/>
      <c r="ABF10" s="481"/>
      <c r="ABG10" s="481"/>
      <c r="ABH10" s="481"/>
      <c r="ABI10" s="481"/>
      <c r="ABJ10" s="481"/>
      <c r="ABK10" s="481"/>
      <c r="ABL10" s="481"/>
      <c r="ABM10" s="481"/>
      <c r="ABN10" s="481"/>
      <c r="ABO10" s="481"/>
      <c r="ABP10" s="481"/>
      <c r="ABQ10" s="481"/>
      <c r="ABR10" s="481"/>
      <c r="ABS10" s="481"/>
      <c r="ABT10" s="481"/>
      <c r="ABU10" s="481"/>
      <c r="ABV10" s="481"/>
      <c r="ABW10" s="481"/>
      <c r="ABX10" s="481"/>
      <c r="ABY10" s="481"/>
      <c r="ABZ10" s="481"/>
      <c r="ACA10" s="481"/>
      <c r="ACB10" s="481"/>
      <c r="ACC10" s="481"/>
      <c r="ACD10" s="481"/>
      <c r="ACE10" s="481"/>
      <c r="ACF10" s="481"/>
      <c r="ACG10" s="481"/>
      <c r="ACH10" s="481"/>
      <c r="ACI10" s="481"/>
      <c r="ACJ10" s="481"/>
      <c r="ACK10" s="481"/>
      <c r="ACL10" s="481"/>
      <c r="ACM10" s="481"/>
      <c r="ACN10" s="481"/>
      <c r="ACO10" s="481"/>
      <c r="ACP10" s="481"/>
      <c r="ACQ10" s="481"/>
      <c r="ACR10" s="481"/>
      <c r="ACS10" s="481"/>
      <c r="ACT10" s="481"/>
      <c r="ACU10" s="481"/>
      <c r="ACV10" s="481"/>
      <c r="ACW10" s="481"/>
      <c r="ACX10" s="481"/>
      <c r="ACY10" s="481"/>
      <c r="ACZ10" s="481"/>
      <c r="ADA10" s="481"/>
      <c r="ADB10" s="481"/>
      <c r="ADC10" s="481"/>
      <c r="ADD10" s="481"/>
      <c r="ADE10" s="481"/>
      <c r="ADF10" s="481"/>
      <c r="ADG10" s="481"/>
      <c r="ADH10" s="481"/>
      <c r="ADI10" s="481"/>
      <c r="ADJ10" s="481"/>
      <c r="ADK10" s="481"/>
      <c r="ADL10" s="481"/>
      <c r="ADM10" s="481"/>
      <c r="ADN10" s="481"/>
      <c r="ADO10" s="481"/>
      <c r="ADP10" s="481"/>
      <c r="ADQ10" s="481"/>
      <c r="ADR10" s="481"/>
      <c r="ADS10" s="481"/>
      <c r="ADT10" s="481"/>
      <c r="ADU10" s="481"/>
      <c r="ADV10" s="481"/>
      <c r="ADW10" s="481"/>
      <c r="ADX10" s="481"/>
      <c r="ADY10" s="481"/>
      <c r="ADZ10" s="481"/>
      <c r="AEA10" s="481"/>
      <c r="AEB10" s="481"/>
      <c r="AEC10" s="481"/>
      <c r="AED10" s="481"/>
      <c r="AEE10" s="481"/>
      <c r="AEF10" s="481"/>
      <c r="AEG10" s="481"/>
      <c r="AEH10" s="481"/>
      <c r="AEI10" s="481"/>
      <c r="AEJ10" s="481"/>
      <c r="AEK10" s="481"/>
      <c r="AEL10" s="481"/>
      <c r="AEM10" s="481"/>
      <c r="AEN10" s="481"/>
      <c r="AEO10" s="481"/>
      <c r="AEP10" s="481"/>
      <c r="AEQ10" s="481"/>
      <c r="AER10" s="481"/>
      <c r="AES10" s="481"/>
      <c r="AET10" s="481"/>
      <c r="AEU10" s="481"/>
      <c r="AEV10" s="481"/>
      <c r="AEW10" s="481"/>
      <c r="AEX10" s="481"/>
      <c r="AEY10" s="481"/>
      <c r="AEZ10" s="481"/>
      <c r="AFA10" s="481"/>
      <c r="AFB10" s="481"/>
      <c r="AFC10" s="481"/>
      <c r="AFD10" s="481"/>
      <c r="AFE10" s="481"/>
      <c r="AFF10" s="481"/>
      <c r="AFG10" s="481"/>
      <c r="AFH10" s="481"/>
      <c r="AFI10" s="481"/>
      <c r="AFJ10" s="481"/>
      <c r="AFK10" s="481"/>
      <c r="AFL10" s="481"/>
      <c r="AFM10" s="481"/>
      <c r="AFN10" s="481"/>
      <c r="AFO10" s="481"/>
      <c r="AFP10" s="481"/>
      <c r="AFQ10" s="481"/>
      <c r="AFR10" s="481"/>
      <c r="AFS10" s="481"/>
      <c r="AFT10" s="481"/>
      <c r="AFU10" s="481"/>
      <c r="AFV10" s="481"/>
      <c r="AFW10" s="481"/>
      <c r="AFX10" s="481"/>
      <c r="AFY10" s="481"/>
      <c r="AFZ10" s="481"/>
      <c r="AGA10" s="481"/>
      <c r="AGB10" s="481"/>
      <c r="AGC10" s="481"/>
      <c r="AGD10" s="481"/>
      <c r="AGE10" s="481"/>
      <c r="AGF10" s="481"/>
      <c r="AGG10" s="481"/>
      <c r="AGH10" s="481"/>
      <c r="AGI10" s="481"/>
      <c r="AGJ10" s="481"/>
      <c r="AGK10" s="481"/>
      <c r="AGL10" s="481"/>
      <c r="AGM10" s="481"/>
      <c r="AGN10" s="481"/>
      <c r="AGO10" s="481"/>
      <c r="AGP10" s="481"/>
      <c r="AGQ10" s="481"/>
      <c r="AGR10" s="481"/>
      <c r="AGS10" s="481"/>
      <c r="AGT10" s="481"/>
      <c r="AGU10" s="481"/>
      <c r="AGV10" s="481"/>
      <c r="AGW10" s="481"/>
      <c r="AGX10" s="481"/>
      <c r="AGY10" s="481"/>
      <c r="AGZ10" s="481"/>
      <c r="AHA10" s="481"/>
      <c r="AHB10" s="481"/>
      <c r="AHC10" s="481"/>
      <c r="AHD10" s="481"/>
      <c r="AHE10" s="481"/>
      <c r="AHF10" s="481"/>
      <c r="AHG10" s="481"/>
      <c r="AHH10" s="481"/>
      <c r="AHI10" s="481"/>
    </row>
    <row r="11" spans="1:893" s="852" customFormat="1" ht="19.5" customHeight="1">
      <c r="A11" s="836" t="s">
        <v>315</v>
      </c>
      <c r="B11" s="837" t="s">
        <v>409</v>
      </c>
      <c r="C11" s="823" t="s">
        <v>363</v>
      </c>
      <c r="D11" s="821">
        <v>9</v>
      </c>
      <c r="E11" s="822">
        <v>43721</v>
      </c>
      <c r="F11" s="823" t="s">
        <v>362</v>
      </c>
      <c r="G11" s="824" t="s">
        <v>364</v>
      </c>
      <c r="H11" s="828">
        <v>1285</v>
      </c>
      <c r="I11" s="826">
        <v>0.58333333333333337</v>
      </c>
      <c r="J11" s="826">
        <v>0.75</v>
      </c>
      <c r="K11" s="808">
        <v>4</v>
      </c>
      <c r="L11" s="867">
        <v>6.1</v>
      </c>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81"/>
      <c r="CM11" s="481"/>
      <c r="CN11" s="481"/>
      <c r="CO11" s="481"/>
      <c r="CP11" s="481"/>
      <c r="CQ11" s="481"/>
      <c r="CR11" s="481"/>
      <c r="CS11" s="481"/>
      <c r="CT11" s="481"/>
      <c r="CU11" s="481"/>
      <c r="CV11" s="481"/>
      <c r="CW11" s="481"/>
      <c r="CX11" s="481"/>
      <c r="CY11" s="481"/>
      <c r="CZ11" s="481"/>
      <c r="DA11" s="481"/>
      <c r="DB11" s="481"/>
      <c r="DC11" s="481"/>
      <c r="DD11" s="481"/>
      <c r="DE11" s="481"/>
      <c r="DF11" s="481"/>
      <c r="DG11" s="481"/>
      <c r="DH11" s="481"/>
      <c r="DI11" s="481"/>
      <c r="DJ11" s="481"/>
      <c r="DK11" s="481"/>
      <c r="DL11" s="481"/>
      <c r="DM11" s="481"/>
      <c r="DN11" s="481"/>
      <c r="DO11" s="481"/>
      <c r="DP11" s="481"/>
      <c r="DQ11" s="481"/>
      <c r="DR11" s="481"/>
      <c r="DS11" s="481"/>
      <c r="DT11" s="481"/>
      <c r="DU11" s="481"/>
      <c r="DV11" s="481"/>
      <c r="DW11" s="481"/>
      <c r="DX11" s="481"/>
      <c r="DY11" s="481"/>
      <c r="DZ11" s="481"/>
      <c r="EA11" s="481"/>
      <c r="EB11" s="481"/>
      <c r="EC11" s="481"/>
      <c r="ED11" s="481"/>
      <c r="EE11" s="481"/>
      <c r="EF11" s="481"/>
      <c r="EG11" s="481"/>
      <c r="EH11" s="481"/>
      <c r="EI11" s="481"/>
      <c r="EJ11" s="481"/>
      <c r="EK11" s="481"/>
      <c r="EL11" s="481"/>
      <c r="EM11" s="481"/>
      <c r="EN11" s="481"/>
      <c r="EO11" s="481"/>
      <c r="EP11" s="481"/>
      <c r="EQ11" s="481"/>
      <c r="ER11" s="481"/>
      <c r="ES11" s="481"/>
      <c r="ET11" s="481"/>
      <c r="EU11" s="481"/>
      <c r="EV11" s="481"/>
      <c r="EW11" s="481"/>
      <c r="EX11" s="481"/>
      <c r="EY11" s="481"/>
      <c r="EZ11" s="481"/>
      <c r="FA11" s="481"/>
      <c r="FB11" s="481"/>
      <c r="FC11" s="481"/>
      <c r="FD11" s="481"/>
      <c r="FE11" s="481"/>
      <c r="FF11" s="481"/>
      <c r="FG11" s="481"/>
      <c r="FH11" s="481"/>
      <c r="FI11" s="481"/>
      <c r="FJ11" s="481"/>
      <c r="FK11" s="481"/>
      <c r="FL11" s="481"/>
      <c r="FM11" s="481"/>
      <c r="FN11" s="481"/>
      <c r="FO11" s="481"/>
      <c r="FP11" s="481"/>
      <c r="FQ11" s="481"/>
      <c r="FR11" s="481"/>
      <c r="FS11" s="481"/>
      <c r="FT11" s="481"/>
      <c r="FU11" s="481"/>
      <c r="FV11" s="481"/>
      <c r="FW11" s="481"/>
      <c r="FX11" s="481"/>
      <c r="FY11" s="481"/>
      <c r="FZ11" s="481"/>
      <c r="GA11" s="481"/>
      <c r="GB11" s="481"/>
      <c r="GC11" s="481"/>
      <c r="GD11" s="481"/>
      <c r="GE11" s="481"/>
      <c r="GF11" s="481"/>
      <c r="GG11" s="481"/>
      <c r="GH11" s="481"/>
      <c r="GI11" s="481"/>
      <c r="GJ11" s="481"/>
      <c r="GK11" s="481"/>
      <c r="GL11" s="481"/>
      <c r="GM11" s="481"/>
      <c r="GN11" s="481"/>
      <c r="GO11" s="481"/>
      <c r="GP11" s="481"/>
      <c r="GQ11" s="481"/>
      <c r="GR11" s="481"/>
      <c r="GS11" s="481"/>
      <c r="GT11" s="481"/>
      <c r="GU11" s="481"/>
      <c r="GV11" s="481"/>
      <c r="GW11" s="481"/>
      <c r="GX11" s="481"/>
      <c r="GY11" s="481"/>
      <c r="GZ11" s="481"/>
      <c r="HA11" s="481"/>
      <c r="HB11" s="481"/>
      <c r="HC11" s="481"/>
      <c r="HD11" s="481"/>
      <c r="HE11" s="481"/>
      <c r="HF11" s="481"/>
      <c r="HG11" s="481"/>
      <c r="HH11" s="481"/>
      <c r="HI11" s="481"/>
      <c r="HJ11" s="481"/>
      <c r="HK11" s="481"/>
      <c r="HL11" s="481"/>
      <c r="HM11" s="481"/>
      <c r="HN11" s="481"/>
      <c r="HO11" s="481"/>
      <c r="HP11" s="481"/>
      <c r="HQ11" s="481"/>
      <c r="HR11" s="481"/>
      <c r="HS11" s="481"/>
      <c r="HT11" s="481"/>
      <c r="HU11" s="481"/>
      <c r="HV11" s="481"/>
      <c r="HW11" s="481"/>
      <c r="HX11" s="481"/>
      <c r="HY11" s="481"/>
      <c r="HZ11" s="481"/>
      <c r="IA11" s="481"/>
      <c r="IB11" s="481"/>
      <c r="IC11" s="481"/>
      <c r="ID11" s="481"/>
      <c r="IE11" s="481"/>
      <c r="IF11" s="481"/>
      <c r="IG11" s="481"/>
      <c r="IH11" s="481"/>
      <c r="II11" s="481"/>
      <c r="IJ11" s="481"/>
      <c r="IK11" s="481"/>
      <c r="IL11" s="481"/>
      <c r="IM11" s="481"/>
      <c r="IN11" s="481"/>
      <c r="IO11" s="481"/>
      <c r="IP11" s="481"/>
      <c r="IQ11" s="481"/>
      <c r="IR11" s="481"/>
      <c r="IS11" s="481"/>
      <c r="IT11" s="481"/>
      <c r="IU11" s="481"/>
      <c r="IV11" s="481"/>
      <c r="IW11" s="481"/>
      <c r="IX11" s="481"/>
      <c r="IY11" s="481"/>
      <c r="IZ11" s="481"/>
      <c r="JA11" s="481"/>
      <c r="JB11" s="481"/>
      <c r="JC11" s="481"/>
      <c r="JD11" s="481"/>
      <c r="JE11" s="481"/>
      <c r="JF11" s="481"/>
      <c r="JG11" s="481"/>
      <c r="JH11" s="481"/>
      <c r="JI11" s="481"/>
      <c r="JJ11" s="481"/>
      <c r="JK11" s="481"/>
      <c r="JL11" s="481"/>
      <c r="JM11" s="481"/>
      <c r="JN11" s="481"/>
      <c r="JO11" s="481"/>
      <c r="JP11" s="481"/>
      <c r="JQ11" s="481"/>
      <c r="JR11" s="481"/>
      <c r="JS11" s="481"/>
      <c r="JT11" s="481"/>
      <c r="JU11" s="481"/>
      <c r="JV11" s="481"/>
      <c r="JW11" s="481"/>
      <c r="JX11" s="481"/>
      <c r="JY11" s="481"/>
      <c r="JZ11" s="481"/>
      <c r="KA11" s="481"/>
      <c r="KB11" s="481"/>
      <c r="KC11" s="481"/>
      <c r="KD11" s="481"/>
      <c r="KE11" s="481"/>
      <c r="KF11" s="481"/>
      <c r="KG11" s="481"/>
      <c r="KH11" s="481"/>
      <c r="KI11" s="481"/>
      <c r="KJ11" s="481"/>
      <c r="KK11" s="481"/>
      <c r="KL11" s="481"/>
      <c r="KM11" s="481"/>
      <c r="KN11" s="481"/>
      <c r="KO11" s="481"/>
      <c r="KP11" s="481"/>
      <c r="KQ11" s="481"/>
      <c r="KR11" s="481"/>
      <c r="KS11" s="481"/>
      <c r="KT11" s="481"/>
      <c r="KU11" s="481"/>
      <c r="KV11" s="481"/>
      <c r="KW11" s="481"/>
      <c r="KX11" s="481"/>
      <c r="KY11" s="481"/>
      <c r="KZ11" s="481"/>
      <c r="LA11" s="481"/>
      <c r="LB11" s="481"/>
      <c r="LC11" s="481"/>
      <c r="LD11" s="481"/>
      <c r="LE11" s="481"/>
      <c r="LF11" s="481"/>
      <c r="LG11" s="481"/>
      <c r="LH11" s="481"/>
      <c r="LI11" s="481"/>
      <c r="LJ11" s="481"/>
      <c r="LK11" s="481"/>
      <c r="LL11" s="481"/>
      <c r="LM11" s="481"/>
      <c r="LN11" s="481"/>
      <c r="LO11" s="481"/>
      <c r="LP11" s="481"/>
      <c r="LQ11" s="481"/>
      <c r="LR11" s="481"/>
      <c r="LS11" s="481"/>
      <c r="LT11" s="481"/>
      <c r="LU11" s="481"/>
      <c r="LV11" s="481"/>
      <c r="LW11" s="481"/>
      <c r="LX11" s="481"/>
      <c r="LY11" s="481"/>
      <c r="LZ11" s="481"/>
      <c r="MA11" s="481"/>
      <c r="MB11" s="481"/>
      <c r="MC11" s="481"/>
      <c r="MD11" s="481"/>
      <c r="ME11" s="481"/>
      <c r="MF11" s="481"/>
      <c r="MG11" s="481"/>
      <c r="MH11" s="481"/>
      <c r="MI11" s="481"/>
      <c r="MJ11" s="481"/>
      <c r="MK11" s="481"/>
      <c r="ML11" s="481"/>
      <c r="MM11" s="481"/>
      <c r="MN11" s="481"/>
      <c r="MO11" s="481"/>
      <c r="MP11" s="481"/>
      <c r="MQ11" s="481"/>
      <c r="MR11" s="481"/>
      <c r="MS11" s="481"/>
      <c r="MT11" s="481"/>
      <c r="MU11" s="481"/>
      <c r="MV11" s="481"/>
      <c r="MW11" s="481"/>
      <c r="MX11" s="481"/>
      <c r="MY11" s="481"/>
      <c r="MZ11" s="481"/>
      <c r="NA11" s="481"/>
      <c r="NB11" s="481"/>
      <c r="NC11" s="481"/>
      <c r="ND11" s="481"/>
      <c r="NE11" s="481"/>
      <c r="NF11" s="481"/>
      <c r="NG11" s="481"/>
      <c r="NH11" s="481"/>
      <c r="NI11" s="481"/>
      <c r="NJ11" s="481"/>
      <c r="NK11" s="481"/>
      <c r="NL11" s="481"/>
      <c r="NM11" s="481"/>
      <c r="NN11" s="481"/>
      <c r="NO11" s="481"/>
      <c r="NP11" s="481"/>
      <c r="NQ11" s="481"/>
      <c r="NR11" s="481"/>
      <c r="NS11" s="481"/>
      <c r="NT11" s="481"/>
      <c r="NU11" s="481"/>
      <c r="NV11" s="481"/>
      <c r="NW11" s="481"/>
      <c r="NX11" s="481"/>
      <c r="NY11" s="481"/>
      <c r="NZ11" s="481"/>
      <c r="OA11" s="481"/>
      <c r="OB11" s="481"/>
      <c r="OC11" s="481"/>
      <c r="OD11" s="481"/>
      <c r="OE11" s="481"/>
      <c r="OF11" s="481"/>
      <c r="OG11" s="481"/>
      <c r="OH11" s="481"/>
      <c r="OI11" s="481"/>
      <c r="OJ11" s="481"/>
      <c r="OK11" s="481"/>
      <c r="OL11" s="481"/>
      <c r="OM11" s="481"/>
      <c r="ON11" s="481"/>
      <c r="OO11" s="481"/>
      <c r="OP11" s="481"/>
      <c r="OQ11" s="481"/>
      <c r="OR11" s="481"/>
      <c r="OS11" s="481"/>
      <c r="OT11" s="481"/>
      <c r="OU11" s="481"/>
      <c r="OV11" s="481"/>
      <c r="OW11" s="481"/>
      <c r="OX11" s="481"/>
      <c r="OY11" s="481"/>
      <c r="OZ11" s="481"/>
      <c r="PA11" s="481"/>
      <c r="PB11" s="481"/>
      <c r="PC11" s="481"/>
      <c r="PD11" s="481"/>
      <c r="PE11" s="481"/>
      <c r="PF11" s="481"/>
      <c r="PG11" s="481"/>
      <c r="PH11" s="481"/>
      <c r="PI11" s="481"/>
      <c r="PJ11" s="481"/>
      <c r="PK11" s="481"/>
      <c r="PL11" s="481"/>
      <c r="PM11" s="481"/>
      <c r="PN11" s="481"/>
      <c r="PO11" s="481"/>
      <c r="PP11" s="481"/>
      <c r="PQ11" s="481"/>
      <c r="PR11" s="481"/>
      <c r="PS11" s="481"/>
      <c r="PT11" s="481"/>
      <c r="PU11" s="481"/>
      <c r="PV11" s="481"/>
      <c r="PW11" s="481"/>
      <c r="PX11" s="481"/>
      <c r="PY11" s="481"/>
      <c r="PZ11" s="481"/>
      <c r="QA11" s="481"/>
      <c r="QB11" s="481"/>
      <c r="QC11" s="481"/>
      <c r="QD11" s="481"/>
      <c r="QE11" s="481"/>
      <c r="QF11" s="481"/>
      <c r="QG11" s="481"/>
      <c r="QH11" s="481"/>
      <c r="QI11" s="481"/>
      <c r="QJ11" s="481"/>
      <c r="QK11" s="481"/>
      <c r="QL11" s="481"/>
      <c r="QM11" s="481"/>
      <c r="QN11" s="481"/>
      <c r="QO11" s="481"/>
      <c r="QP11" s="481"/>
      <c r="QQ11" s="481"/>
      <c r="QR11" s="481"/>
      <c r="QS11" s="481"/>
      <c r="QT11" s="481"/>
      <c r="QU11" s="481"/>
      <c r="QV11" s="481"/>
      <c r="QW11" s="481"/>
      <c r="QX11" s="481"/>
      <c r="QY11" s="481"/>
      <c r="QZ11" s="481"/>
      <c r="RA11" s="481"/>
      <c r="RB11" s="481"/>
      <c r="RC11" s="481"/>
      <c r="RD11" s="481"/>
      <c r="RE11" s="481"/>
      <c r="RF11" s="481"/>
      <c r="RG11" s="481"/>
      <c r="RH11" s="481"/>
      <c r="RI11" s="481"/>
      <c r="RJ11" s="481"/>
      <c r="RK11" s="481"/>
      <c r="RL11" s="481"/>
      <c r="RM11" s="481"/>
      <c r="RN11" s="481"/>
      <c r="RO11" s="481"/>
      <c r="RP11" s="481"/>
      <c r="RQ11" s="481"/>
      <c r="RR11" s="481"/>
      <c r="RS11" s="481"/>
      <c r="RT11" s="481"/>
      <c r="RU11" s="481"/>
      <c r="RV11" s="481"/>
      <c r="RW11" s="481"/>
      <c r="RX11" s="481"/>
      <c r="RY11" s="481"/>
      <c r="RZ11" s="481"/>
      <c r="SA11" s="481"/>
      <c r="SB11" s="481"/>
      <c r="SC11" s="481"/>
      <c r="SD11" s="481"/>
      <c r="SE11" s="481"/>
      <c r="SF11" s="481"/>
      <c r="SG11" s="481"/>
      <c r="SH11" s="481"/>
      <c r="SI11" s="481"/>
      <c r="SJ11" s="481"/>
      <c r="SK11" s="481"/>
      <c r="SL11" s="481"/>
      <c r="SM11" s="481"/>
      <c r="SN11" s="481"/>
      <c r="SO11" s="481"/>
      <c r="SP11" s="481"/>
      <c r="SQ11" s="481"/>
      <c r="SR11" s="481"/>
      <c r="SS11" s="481"/>
      <c r="ST11" s="481"/>
      <c r="SU11" s="481"/>
      <c r="SV11" s="481"/>
      <c r="SW11" s="481"/>
      <c r="SX11" s="481"/>
      <c r="SY11" s="481"/>
      <c r="SZ11" s="481"/>
      <c r="TA11" s="481"/>
      <c r="TB11" s="481"/>
      <c r="TC11" s="481"/>
      <c r="TD11" s="481"/>
      <c r="TE11" s="481"/>
      <c r="TF11" s="481"/>
      <c r="TG11" s="481"/>
      <c r="TH11" s="481"/>
      <c r="TI11" s="481"/>
      <c r="TJ11" s="481"/>
      <c r="TK11" s="481"/>
      <c r="TL11" s="481"/>
      <c r="TM11" s="481"/>
      <c r="TN11" s="481"/>
      <c r="TO11" s="481"/>
      <c r="TP11" s="481"/>
      <c r="TQ11" s="481"/>
      <c r="TR11" s="481"/>
      <c r="TS11" s="481"/>
      <c r="TT11" s="481"/>
      <c r="TU11" s="481"/>
      <c r="TV11" s="481"/>
      <c r="TW11" s="481"/>
      <c r="TX11" s="481"/>
      <c r="TY11" s="481"/>
      <c r="TZ11" s="481"/>
      <c r="UA11" s="481"/>
      <c r="UB11" s="481"/>
      <c r="UC11" s="481"/>
      <c r="UD11" s="481"/>
      <c r="UE11" s="481"/>
      <c r="UF11" s="481"/>
      <c r="UG11" s="481"/>
      <c r="UH11" s="481"/>
      <c r="UI11" s="481"/>
      <c r="UJ11" s="481"/>
      <c r="UK11" s="481"/>
      <c r="UL11" s="481"/>
      <c r="UM11" s="481"/>
      <c r="UN11" s="481"/>
      <c r="UO11" s="481"/>
      <c r="UP11" s="481"/>
      <c r="UQ11" s="481"/>
      <c r="UR11" s="481"/>
      <c r="US11" s="481"/>
      <c r="UT11" s="481"/>
      <c r="UU11" s="481"/>
      <c r="UV11" s="481"/>
      <c r="UW11" s="481"/>
      <c r="UX11" s="481"/>
      <c r="UY11" s="481"/>
      <c r="UZ11" s="481"/>
      <c r="VA11" s="481"/>
      <c r="VB11" s="481"/>
      <c r="VC11" s="481"/>
      <c r="VD11" s="481"/>
      <c r="VE11" s="481"/>
      <c r="VF11" s="481"/>
      <c r="VG11" s="481"/>
      <c r="VH11" s="481"/>
      <c r="VI11" s="481"/>
      <c r="VJ11" s="481"/>
      <c r="VK11" s="481"/>
      <c r="VL11" s="481"/>
      <c r="VM11" s="481"/>
      <c r="VN11" s="481"/>
      <c r="VO11" s="481"/>
      <c r="VP11" s="481"/>
      <c r="VQ11" s="481"/>
      <c r="VR11" s="481"/>
      <c r="VS11" s="481"/>
      <c r="VT11" s="481"/>
      <c r="VU11" s="481"/>
      <c r="VV11" s="481"/>
      <c r="VW11" s="481"/>
      <c r="VX11" s="481"/>
      <c r="VY11" s="481"/>
      <c r="VZ11" s="481"/>
      <c r="WA11" s="481"/>
      <c r="WB11" s="481"/>
      <c r="WC11" s="481"/>
      <c r="WD11" s="481"/>
      <c r="WE11" s="481"/>
      <c r="WF11" s="481"/>
      <c r="WG11" s="481"/>
      <c r="WH11" s="481"/>
      <c r="WI11" s="481"/>
      <c r="WJ11" s="481"/>
      <c r="WK11" s="481"/>
      <c r="WL11" s="481"/>
      <c r="WM11" s="481"/>
      <c r="WN11" s="481"/>
      <c r="WO11" s="481"/>
      <c r="WP11" s="481"/>
      <c r="WQ11" s="481"/>
      <c r="WR11" s="481"/>
      <c r="WS11" s="481"/>
      <c r="WT11" s="481"/>
      <c r="WU11" s="481"/>
      <c r="WV11" s="481"/>
      <c r="WW11" s="481"/>
      <c r="WX11" s="481"/>
      <c r="WY11" s="481"/>
      <c r="WZ11" s="481"/>
      <c r="XA11" s="481"/>
      <c r="XB11" s="481"/>
      <c r="XC11" s="481"/>
      <c r="XD11" s="481"/>
      <c r="XE11" s="481"/>
      <c r="XF11" s="481"/>
      <c r="XG11" s="481"/>
      <c r="XH11" s="481"/>
      <c r="XI11" s="481"/>
      <c r="XJ11" s="481"/>
      <c r="XK11" s="481"/>
      <c r="XL11" s="481"/>
      <c r="XM11" s="481"/>
      <c r="XN11" s="481"/>
      <c r="XO11" s="481"/>
      <c r="XP11" s="481"/>
      <c r="XQ11" s="481"/>
      <c r="XR11" s="481"/>
      <c r="XS11" s="481"/>
      <c r="XT11" s="481"/>
      <c r="XU11" s="481"/>
      <c r="XV11" s="481"/>
      <c r="XW11" s="481"/>
      <c r="XX11" s="481"/>
      <c r="XY11" s="481"/>
      <c r="XZ11" s="481"/>
      <c r="YA11" s="481"/>
      <c r="YB11" s="481"/>
      <c r="YC11" s="481"/>
      <c r="YD11" s="481"/>
      <c r="YE11" s="481"/>
      <c r="YF11" s="481"/>
      <c r="YG11" s="481"/>
      <c r="YH11" s="481"/>
      <c r="YI11" s="481"/>
      <c r="YJ11" s="481"/>
      <c r="YK11" s="481"/>
      <c r="YL11" s="481"/>
      <c r="YM11" s="481"/>
      <c r="YN11" s="481"/>
      <c r="YO11" s="481"/>
      <c r="YP11" s="481"/>
      <c r="YQ11" s="481"/>
      <c r="YR11" s="481"/>
      <c r="YS11" s="481"/>
      <c r="YT11" s="481"/>
      <c r="YU11" s="481"/>
      <c r="YV11" s="481"/>
      <c r="YW11" s="481"/>
      <c r="YX11" s="481"/>
      <c r="YY11" s="481"/>
      <c r="YZ11" s="481"/>
      <c r="ZA11" s="481"/>
      <c r="ZB11" s="481"/>
      <c r="ZC11" s="481"/>
      <c r="ZD11" s="481"/>
      <c r="ZE11" s="481"/>
      <c r="ZF11" s="481"/>
      <c r="ZG11" s="481"/>
      <c r="ZH11" s="481"/>
      <c r="ZI11" s="481"/>
      <c r="ZJ11" s="481"/>
      <c r="ZK11" s="481"/>
      <c r="ZL11" s="481"/>
      <c r="ZM11" s="481"/>
      <c r="ZN11" s="481"/>
      <c r="ZO11" s="481"/>
      <c r="ZP11" s="481"/>
      <c r="ZQ11" s="481"/>
      <c r="ZR11" s="481"/>
      <c r="ZS11" s="481"/>
      <c r="ZT11" s="481"/>
      <c r="ZU11" s="481"/>
      <c r="ZV11" s="481"/>
      <c r="ZW11" s="481"/>
      <c r="ZX11" s="481"/>
      <c r="ZY11" s="481"/>
      <c r="ZZ11" s="481"/>
      <c r="AAA11" s="481"/>
      <c r="AAB11" s="481"/>
      <c r="AAC11" s="481"/>
      <c r="AAD11" s="481"/>
      <c r="AAE11" s="481"/>
      <c r="AAF11" s="481"/>
      <c r="AAG11" s="481"/>
      <c r="AAH11" s="481"/>
      <c r="AAI11" s="481"/>
      <c r="AAJ11" s="481"/>
      <c r="AAK11" s="481"/>
      <c r="AAL11" s="481"/>
      <c r="AAM11" s="481"/>
      <c r="AAN11" s="481"/>
      <c r="AAO11" s="481"/>
      <c r="AAP11" s="481"/>
      <c r="AAQ11" s="481"/>
      <c r="AAR11" s="481"/>
      <c r="AAS11" s="481"/>
      <c r="AAT11" s="481"/>
      <c r="AAU11" s="481"/>
      <c r="AAV11" s="481"/>
      <c r="AAW11" s="481"/>
      <c r="AAX11" s="481"/>
      <c r="AAY11" s="481"/>
      <c r="AAZ11" s="481"/>
      <c r="ABA11" s="481"/>
      <c r="ABB11" s="481"/>
      <c r="ABC11" s="481"/>
      <c r="ABD11" s="481"/>
      <c r="ABE11" s="481"/>
      <c r="ABF11" s="481"/>
      <c r="ABG11" s="481"/>
      <c r="ABH11" s="481"/>
      <c r="ABI11" s="481"/>
      <c r="ABJ11" s="481"/>
      <c r="ABK11" s="481"/>
      <c r="ABL11" s="481"/>
      <c r="ABM11" s="481"/>
      <c r="ABN11" s="481"/>
      <c r="ABO11" s="481"/>
      <c r="ABP11" s="481"/>
      <c r="ABQ11" s="481"/>
      <c r="ABR11" s="481"/>
      <c r="ABS11" s="481"/>
      <c r="ABT11" s="481"/>
      <c r="ABU11" s="481"/>
      <c r="ABV11" s="481"/>
      <c r="ABW11" s="481"/>
      <c r="ABX11" s="481"/>
      <c r="ABY11" s="481"/>
      <c r="ABZ11" s="481"/>
      <c r="ACA11" s="481"/>
      <c r="ACB11" s="481"/>
      <c r="ACC11" s="481"/>
      <c r="ACD11" s="481"/>
      <c r="ACE11" s="481"/>
      <c r="ACF11" s="481"/>
      <c r="ACG11" s="481"/>
      <c r="ACH11" s="481"/>
      <c r="ACI11" s="481"/>
      <c r="ACJ11" s="481"/>
      <c r="ACK11" s="481"/>
      <c r="ACL11" s="481"/>
      <c r="ACM11" s="481"/>
      <c r="ACN11" s="481"/>
      <c r="ACO11" s="481"/>
      <c r="ACP11" s="481"/>
      <c r="ACQ11" s="481"/>
      <c r="ACR11" s="481"/>
      <c r="ACS11" s="481"/>
      <c r="ACT11" s="481"/>
      <c r="ACU11" s="481"/>
      <c r="ACV11" s="481"/>
      <c r="ACW11" s="481"/>
      <c r="ACX11" s="481"/>
      <c r="ACY11" s="481"/>
      <c r="ACZ11" s="481"/>
      <c r="ADA11" s="481"/>
      <c r="ADB11" s="481"/>
      <c r="ADC11" s="481"/>
      <c r="ADD11" s="481"/>
      <c r="ADE11" s="481"/>
      <c r="ADF11" s="481"/>
      <c r="ADG11" s="481"/>
      <c r="ADH11" s="481"/>
      <c r="ADI11" s="481"/>
      <c r="ADJ11" s="481"/>
      <c r="ADK11" s="481"/>
      <c r="ADL11" s="481"/>
      <c r="ADM11" s="481"/>
      <c r="ADN11" s="481"/>
      <c r="ADO11" s="481"/>
      <c r="ADP11" s="481"/>
      <c r="ADQ11" s="481"/>
      <c r="ADR11" s="481"/>
      <c r="ADS11" s="481"/>
      <c r="ADT11" s="481"/>
      <c r="ADU11" s="481"/>
      <c r="ADV11" s="481"/>
      <c r="ADW11" s="481"/>
      <c r="ADX11" s="481"/>
      <c r="ADY11" s="481"/>
      <c r="ADZ11" s="481"/>
      <c r="AEA11" s="481"/>
      <c r="AEB11" s="481"/>
      <c r="AEC11" s="481"/>
      <c r="AED11" s="481"/>
      <c r="AEE11" s="481"/>
      <c r="AEF11" s="481"/>
      <c r="AEG11" s="481"/>
      <c r="AEH11" s="481"/>
      <c r="AEI11" s="481"/>
      <c r="AEJ11" s="481"/>
      <c r="AEK11" s="481"/>
      <c r="AEL11" s="481"/>
      <c r="AEM11" s="481"/>
      <c r="AEN11" s="481"/>
      <c r="AEO11" s="481"/>
      <c r="AEP11" s="481"/>
      <c r="AEQ11" s="481"/>
      <c r="AER11" s="481"/>
      <c r="AES11" s="481"/>
      <c r="AET11" s="481"/>
      <c r="AEU11" s="481"/>
      <c r="AEV11" s="481"/>
      <c r="AEW11" s="481"/>
      <c r="AEX11" s="481"/>
      <c r="AEY11" s="481"/>
      <c r="AEZ11" s="481"/>
      <c r="AFA11" s="481"/>
      <c r="AFB11" s="481"/>
      <c r="AFC11" s="481"/>
      <c r="AFD11" s="481"/>
      <c r="AFE11" s="481"/>
      <c r="AFF11" s="481"/>
      <c r="AFG11" s="481"/>
      <c r="AFH11" s="481"/>
      <c r="AFI11" s="481"/>
      <c r="AFJ11" s="481"/>
      <c r="AFK11" s="481"/>
      <c r="AFL11" s="481"/>
      <c r="AFM11" s="481"/>
      <c r="AFN11" s="481"/>
      <c r="AFO11" s="481"/>
      <c r="AFP11" s="481"/>
      <c r="AFQ11" s="481"/>
      <c r="AFR11" s="481"/>
      <c r="AFS11" s="481"/>
      <c r="AFT11" s="481"/>
      <c r="AFU11" s="481"/>
      <c r="AFV11" s="481"/>
      <c r="AFW11" s="481"/>
      <c r="AFX11" s="481"/>
      <c r="AFY11" s="481"/>
      <c r="AFZ11" s="481"/>
      <c r="AGA11" s="481"/>
      <c r="AGB11" s="481"/>
      <c r="AGC11" s="481"/>
      <c r="AGD11" s="481"/>
      <c r="AGE11" s="481"/>
      <c r="AGF11" s="481"/>
      <c r="AGG11" s="481"/>
      <c r="AGH11" s="481"/>
      <c r="AGI11" s="481"/>
      <c r="AGJ11" s="481"/>
      <c r="AGK11" s="481"/>
      <c r="AGL11" s="481"/>
      <c r="AGM11" s="481"/>
      <c r="AGN11" s="481"/>
      <c r="AGO11" s="481"/>
      <c r="AGP11" s="481"/>
      <c r="AGQ11" s="481"/>
      <c r="AGR11" s="481"/>
      <c r="AGS11" s="481"/>
      <c r="AGT11" s="481"/>
      <c r="AGU11" s="481"/>
      <c r="AGV11" s="481"/>
      <c r="AGW11" s="481"/>
      <c r="AGX11" s="481"/>
      <c r="AGY11" s="481"/>
      <c r="AGZ11" s="481"/>
      <c r="AHA11" s="481"/>
      <c r="AHB11" s="481"/>
      <c r="AHC11" s="481"/>
      <c r="AHD11" s="481"/>
      <c r="AHE11" s="481"/>
      <c r="AHF11" s="481"/>
      <c r="AHG11" s="481"/>
      <c r="AHH11" s="481"/>
      <c r="AHI11" s="481"/>
    </row>
    <row r="12" spans="1:893" s="851" customFormat="1" ht="25.5">
      <c r="A12" s="818" t="s">
        <v>112</v>
      </c>
      <c r="B12" s="819" t="s">
        <v>374</v>
      </c>
      <c r="C12" s="824" t="s">
        <v>389</v>
      </c>
      <c r="D12" s="838">
        <v>1</v>
      </c>
      <c r="E12" s="822">
        <v>43670</v>
      </c>
      <c r="F12" s="823" t="s">
        <v>362</v>
      </c>
      <c r="G12" s="824" t="s">
        <v>385</v>
      </c>
      <c r="H12" s="828">
        <v>25407</v>
      </c>
      <c r="I12" s="826">
        <v>0.66666666666666663</v>
      </c>
      <c r="J12" s="826">
        <v>0.79166666666666663</v>
      </c>
      <c r="K12" s="808">
        <v>3</v>
      </c>
      <c r="L12" s="841">
        <v>3.7</v>
      </c>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481"/>
      <c r="CA12" s="481"/>
      <c r="CB12" s="481"/>
      <c r="CC12" s="481"/>
      <c r="CD12" s="481"/>
      <c r="CE12" s="481"/>
      <c r="CF12" s="481"/>
      <c r="CG12" s="481"/>
      <c r="CH12" s="481"/>
      <c r="CI12" s="481"/>
      <c r="CJ12" s="481"/>
      <c r="CK12" s="481"/>
      <c r="CL12" s="481"/>
      <c r="CM12" s="481"/>
      <c r="CN12" s="481"/>
      <c r="CO12" s="481"/>
      <c r="CP12" s="481"/>
      <c r="CQ12" s="481"/>
      <c r="CR12" s="481"/>
      <c r="CS12" s="481"/>
      <c r="CT12" s="481"/>
      <c r="CU12" s="481"/>
      <c r="CV12" s="481"/>
      <c r="CW12" s="481"/>
      <c r="CX12" s="481"/>
      <c r="CY12" s="481"/>
      <c r="CZ12" s="481"/>
      <c r="DA12" s="481"/>
      <c r="DB12" s="481"/>
      <c r="DC12" s="481"/>
      <c r="DD12" s="481"/>
      <c r="DE12" s="481"/>
      <c r="DF12" s="481"/>
      <c r="DG12" s="481"/>
      <c r="DH12" s="481"/>
      <c r="DI12" s="481"/>
      <c r="DJ12" s="481"/>
      <c r="DK12" s="481"/>
      <c r="DL12" s="481"/>
      <c r="DM12" s="481"/>
      <c r="DN12" s="481"/>
      <c r="DO12" s="481"/>
      <c r="DP12" s="481"/>
      <c r="DQ12" s="481"/>
      <c r="DR12" s="481"/>
      <c r="DS12" s="481"/>
      <c r="DT12" s="481"/>
      <c r="DU12" s="481"/>
      <c r="DV12" s="481"/>
      <c r="DW12" s="481"/>
      <c r="DX12" s="481"/>
      <c r="DY12" s="481"/>
      <c r="DZ12" s="481"/>
      <c r="EA12" s="481"/>
      <c r="EB12" s="481"/>
      <c r="EC12" s="481"/>
      <c r="ED12" s="481"/>
      <c r="EE12" s="481"/>
      <c r="EF12" s="481"/>
      <c r="EG12" s="481"/>
      <c r="EH12" s="481"/>
      <c r="EI12" s="481"/>
      <c r="EJ12" s="481"/>
      <c r="EK12" s="481"/>
      <c r="EL12" s="481"/>
      <c r="EM12" s="481"/>
      <c r="EN12" s="481"/>
      <c r="EO12" s="481"/>
      <c r="EP12" s="481"/>
      <c r="EQ12" s="481"/>
      <c r="ER12" s="481"/>
      <c r="ES12" s="481"/>
      <c r="ET12" s="481"/>
      <c r="EU12" s="481"/>
      <c r="EV12" s="481"/>
      <c r="EW12" s="481"/>
      <c r="EX12" s="481"/>
      <c r="EY12" s="481"/>
      <c r="EZ12" s="481"/>
      <c r="FA12" s="481"/>
      <c r="FB12" s="481"/>
      <c r="FC12" s="481"/>
      <c r="FD12" s="481"/>
      <c r="FE12" s="481"/>
      <c r="FF12" s="481"/>
      <c r="FG12" s="481"/>
      <c r="FH12" s="481"/>
      <c r="FI12" s="481"/>
      <c r="FJ12" s="481"/>
      <c r="FK12" s="481"/>
      <c r="FL12" s="481"/>
      <c r="FM12" s="481"/>
      <c r="FN12" s="481"/>
      <c r="FO12" s="481"/>
      <c r="FP12" s="481"/>
      <c r="FQ12" s="481"/>
      <c r="FR12" s="481"/>
      <c r="FS12" s="481"/>
      <c r="FT12" s="481"/>
      <c r="FU12" s="481"/>
      <c r="FV12" s="481"/>
      <c r="FW12" s="481"/>
      <c r="FX12" s="481"/>
      <c r="FY12" s="481"/>
      <c r="FZ12" s="481"/>
      <c r="GA12" s="481"/>
      <c r="GB12" s="481"/>
      <c r="GC12" s="481"/>
      <c r="GD12" s="481"/>
      <c r="GE12" s="481"/>
      <c r="GF12" s="481"/>
      <c r="GG12" s="481"/>
      <c r="GH12" s="481"/>
      <c r="GI12" s="481"/>
      <c r="GJ12" s="481"/>
      <c r="GK12" s="481"/>
      <c r="GL12" s="481"/>
      <c r="GM12" s="481"/>
      <c r="GN12" s="481"/>
      <c r="GO12" s="481"/>
      <c r="GP12" s="481"/>
      <c r="GQ12" s="481"/>
      <c r="GR12" s="481"/>
      <c r="GS12" s="481"/>
      <c r="GT12" s="481"/>
      <c r="GU12" s="481"/>
      <c r="GV12" s="481"/>
      <c r="GW12" s="481"/>
      <c r="GX12" s="481"/>
      <c r="GY12" s="481"/>
      <c r="GZ12" s="481"/>
      <c r="HA12" s="481"/>
      <c r="HB12" s="481"/>
      <c r="HC12" s="481"/>
      <c r="HD12" s="481"/>
      <c r="HE12" s="481"/>
      <c r="HF12" s="481"/>
      <c r="HG12" s="481"/>
      <c r="HH12" s="481"/>
      <c r="HI12" s="481"/>
      <c r="HJ12" s="481"/>
      <c r="HK12" s="481"/>
      <c r="HL12" s="481"/>
      <c r="HM12" s="481"/>
      <c r="HN12" s="481"/>
      <c r="HO12" s="481"/>
      <c r="HP12" s="481"/>
      <c r="HQ12" s="481"/>
      <c r="HR12" s="481"/>
      <c r="HS12" s="481"/>
      <c r="HT12" s="481"/>
      <c r="HU12" s="481"/>
      <c r="HV12" s="481"/>
      <c r="HW12" s="481"/>
      <c r="HX12" s="481"/>
      <c r="HY12" s="481"/>
      <c r="HZ12" s="481"/>
      <c r="IA12" s="481"/>
      <c r="IB12" s="481"/>
      <c r="IC12" s="481"/>
      <c r="ID12" s="481"/>
      <c r="IE12" s="481"/>
      <c r="IF12" s="481"/>
      <c r="IG12" s="481"/>
      <c r="IH12" s="481"/>
      <c r="II12" s="481"/>
      <c r="IJ12" s="481"/>
      <c r="IK12" s="481"/>
      <c r="IL12" s="481"/>
      <c r="IM12" s="481"/>
      <c r="IN12" s="481"/>
      <c r="IO12" s="481"/>
      <c r="IP12" s="481"/>
      <c r="IQ12" s="481"/>
      <c r="IR12" s="481"/>
      <c r="IS12" s="481"/>
      <c r="IT12" s="481"/>
      <c r="IU12" s="481"/>
      <c r="IV12" s="481"/>
      <c r="IW12" s="481"/>
      <c r="IX12" s="481"/>
      <c r="IY12" s="481"/>
      <c r="IZ12" s="481"/>
      <c r="JA12" s="481"/>
      <c r="JB12" s="481"/>
      <c r="JC12" s="481"/>
      <c r="JD12" s="481"/>
      <c r="JE12" s="481"/>
      <c r="JF12" s="481"/>
      <c r="JG12" s="481"/>
      <c r="JH12" s="481"/>
      <c r="JI12" s="481"/>
      <c r="JJ12" s="481"/>
      <c r="JK12" s="481"/>
      <c r="JL12" s="481"/>
      <c r="JM12" s="481"/>
      <c r="JN12" s="481"/>
      <c r="JO12" s="481"/>
      <c r="JP12" s="481"/>
      <c r="JQ12" s="481"/>
      <c r="JR12" s="481"/>
      <c r="JS12" s="481"/>
      <c r="JT12" s="481"/>
      <c r="JU12" s="481"/>
      <c r="JV12" s="481"/>
      <c r="JW12" s="481"/>
      <c r="JX12" s="481"/>
      <c r="JY12" s="481"/>
      <c r="JZ12" s="481"/>
      <c r="KA12" s="481"/>
      <c r="KB12" s="481"/>
      <c r="KC12" s="481"/>
      <c r="KD12" s="481"/>
      <c r="KE12" s="481"/>
      <c r="KF12" s="481"/>
      <c r="KG12" s="481"/>
      <c r="KH12" s="481"/>
      <c r="KI12" s="481"/>
      <c r="KJ12" s="481"/>
      <c r="KK12" s="481"/>
      <c r="KL12" s="481"/>
      <c r="KM12" s="481"/>
      <c r="KN12" s="481"/>
      <c r="KO12" s="481"/>
      <c r="KP12" s="481"/>
      <c r="KQ12" s="481"/>
      <c r="KR12" s="481"/>
      <c r="KS12" s="481"/>
      <c r="KT12" s="481"/>
      <c r="KU12" s="481"/>
      <c r="KV12" s="481"/>
      <c r="KW12" s="481"/>
      <c r="KX12" s="481"/>
      <c r="KY12" s="481"/>
      <c r="KZ12" s="481"/>
      <c r="LA12" s="481"/>
      <c r="LB12" s="481"/>
      <c r="LC12" s="481"/>
      <c r="LD12" s="481"/>
      <c r="LE12" s="481"/>
      <c r="LF12" s="481"/>
      <c r="LG12" s="481"/>
      <c r="LH12" s="481"/>
      <c r="LI12" s="481"/>
      <c r="LJ12" s="481"/>
      <c r="LK12" s="481"/>
      <c r="LL12" s="481"/>
      <c r="LM12" s="481"/>
      <c r="LN12" s="481"/>
      <c r="LO12" s="481"/>
      <c r="LP12" s="481"/>
      <c r="LQ12" s="481"/>
      <c r="LR12" s="481"/>
      <c r="LS12" s="481"/>
      <c r="LT12" s="481"/>
      <c r="LU12" s="481"/>
      <c r="LV12" s="481"/>
      <c r="LW12" s="481"/>
      <c r="LX12" s="481"/>
      <c r="LY12" s="481"/>
      <c r="LZ12" s="481"/>
      <c r="MA12" s="481"/>
      <c r="MB12" s="481"/>
      <c r="MC12" s="481"/>
      <c r="MD12" s="481"/>
      <c r="ME12" s="481"/>
      <c r="MF12" s="481"/>
      <c r="MG12" s="481"/>
      <c r="MH12" s="481"/>
      <c r="MI12" s="481"/>
      <c r="MJ12" s="481"/>
      <c r="MK12" s="481"/>
      <c r="ML12" s="481"/>
      <c r="MM12" s="481"/>
      <c r="MN12" s="481"/>
      <c r="MO12" s="481"/>
      <c r="MP12" s="481"/>
      <c r="MQ12" s="481"/>
      <c r="MR12" s="481"/>
      <c r="MS12" s="481"/>
      <c r="MT12" s="481"/>
      <c r="MU12" s="481"/>
      <c r="MV12" s="481"/>
      <c r="MW12" s="481"/>
      <c r="MX12" s="481"/>
      <c r="MY12" s="481"/>
      <c r="MZ12" s="481"/>
      <c r="NA12" s="481"/>
      <c r="NB12" s="481"/>
      <c r="NC12" s="481"/>
      <c r="ND12" s="481"/>
      <c r="NE12" s="481"/>
      <c r="NF12" s="481"/>
      <c r="NG12" s="481"/>
      <c r="NH12" s="481"/>
      <c r="NI12" s="481"/>
      <c r="NJ12" s="481"/>
      <c r="NK12" s="481"/>
      <c r="NL12" s="481"/>
      <c r="NM12" s="481"/>
      <c r="NN12" s="481"/>
      <c r="NO12" s="481"/>
      <c r="NP12" s="481"/>
      <c r="NQ12" s="481"/>
      <c r="NR12" s="481"/>
      <c r="NS12" s="481"/>
      <c r="NT12" s="481"/>
      <c r="NU12" s="481"/>
      <c r="NV12" s="481"/>
      <c r="NW12" s="481"/>
      <c r="NX12" s="481"/>
      <c r="NY12" s="481"/>
      <c r="NZ12" s="481"/>
      <c r="OA12" s="481"/>
      <c r="OB12" s="481"/>
      <c r="OC12" s="481"/>
      <c r="OD12" s="481"/>
      <c r="OE12" s="481"/>
      <c r="OF12" s="481"/>
      <c r="OG12" s="481"/>
      <c r="OH12" s="481"/>
      <c r="OI12" s="481"/>
      <c r="OJ12" s="481"/>
      <c r="OK12" s="481"/>
      <c r="OL12" s="481"/>
      <c r="OM12" s="481"/>
      <c r="ON12" s="481"/>
      <c r="OO12" s="481"/>
      <c r="OP12" s="481"/>
      <c r="OQ12" s="481"/>
      <c r="OR12" s="481"/>
      <c r="OS12" s="481"/>
      <c r="OT12" s="481"/>
      <c r="OU12" s="481"/>
      <c r="OV12" s="481"/>
      <c r="OW12" s="481"/>
      <c r="OX12" s="481"/>
      <c r="OY12" s="481"/>
      <c r="OZ12" s="481"/>
      <c r="PA12" s="481"/>
      <c r="PB12" s="481"/>
      <c r="PC12" s="481"/>
      <c r="PD12" s="481"/>
      <c r="PE12" s="481"/>
      <c r="PF12" s="481"/>
      <c r="PG12" s="481"/>
      <c r="PH12" s="481"/>
      <c r="PI12" s="481"/>
      <c r="PJ12" s="481"/>
      <c r="PK12" s="481"/>
      <c r="PL12" s="481"/>
      <c r="PM12" s="481"/>
      <c r="PN12" s="481"/>
      <c r="PO12" s="481"/>
      <c r="PP12" s="481"/>
      <c r="PQ12" s="481"/>
      <c r="PR12" s="481"/>
      <c r="PS12" s="481"/>
      <c r="PT12" s="481"/>
      <c r="PU12" s="481"/>
      <c r="PV12" s="481"/>
      <c r="PW12" s="481"/>
      <c r="PX12" s="481"/>
      <c r="PY12" s="481"/>
      <c r="PZ12" s="481"/>
      <c r="QA12" s="481"/>
      <c r="QB12" s="481"/>
      <c r="QC12" s="481"/>
      <c r="QD12" s="481"/>
      <c r="QE12" s="481"/>
      <c r="QF12" s="481"/>
      <c r="QG12" s="481"/>
      <c r="QH12" s="481"/>
      <c r="QI12" s="481"/>
      <c r="QJ12" s="481"/>
      <c r="QK12" s="481"/>
      <c r="QL12" s="481"/>
      <c r="QM12" s="481"/>
      <c r="QN12" s="481"/>
      <c r="QO12" s="481"/>
      <c r="QP12" s="481"/>
      <c r="QQ12" s="481"/>
      <c r="QR12" s="481"/>
      <c r="QS12" s="481"/>
      <c r="QT12" s="481"/>
      <c r="QU12" s="481"/>
      <c r="QV12" s="481"/>
      <c r="QW12" s="481"/>
      <c r="QX12" s="481"/>
      <c r="QY12" s="481"/>
      <c r="QZ12" s="481"/>
      <c r="RA12" s="481"/>
      <c r="RB12" s="481"/>
      <c r="RC12" s="481"/>
      <c r="RD12" s="481"/>
      <c r="RE12" s="481"/>
      <c r="RF12" s="481"/>
      <c r="RG12" s="481"/>
      <c r="RH12" s="481"/>
      <c r="RI12" s="481"/>
      <c r="RJ12" s="481"/>
      <c r="RK12" s="481"/>
      <c r="RL12" s="481"/>
      <c r="RM12" s="481"/>
      <c r="RN12" s="481"/>
      <c r="RO12" s="481"/>
      <c r="RP12" s="481"/>
      <c r="RQ12" s="481"/>
      <c r="RR12" s="481"/>
      <c r="RS12" s="481"/>
      <c r="RT12" s="481"/>
      <c r="RU12" s="481"/>
      <c r="RV12" s="481"/>
      <c r="RW12" s="481"/>
      <c r="RX12" s="481"/>
      <c r="RY12" s="481"/>
      <c r="RZ12" s="481"/>
      <c r="SA12" s="481"/>
      <c r="SB12" s="481"/>
      <c r="SC12" s="481"/>
      <c r="SD12" s="481"/>
      <c r="SE12" s="481"/>
      <c r="SF12" s="481"/>
      <c r="SG12" s="481"/>
      <c r="SH12" s="481"/>
      <c r="SI12" s="481"/>
      <c r="SJ12" s="481"/>
      <c r="SK12" s="481"/>
      <c r="SL12" s="481"/>
      <c r="SM12" s="481"/>
      <c r="SN12" s="481"/>
      <c r="SO12" s="481"/>
      <c r="SP12" s="481"/>
      <c r="SQ12" s="481"/>
      <c r="SR12" s="481"/>
      <c r="SS12" s="481"/>
      <c r="ST12" s="481"/>
      <c r="SU12" s="481"/>
      <c r="SV12" s="481"/>
      <c r="SW12" s="481"/>
      <c r="SX12" s="481"/>
      <c r="SY12" s="481"/>
      <c r="SZ12" s="481"/>
      <c r="TA12" s="481"/>
      <c r="TB12" s="481"/>
      <c r="TC12" s="481"/>
      <c r="TD12" s="481"/>
      <c r="TE12" s="481"/>
      <c r="TF12" s="481"/>
      <c r="TG12" s="481"/>
      <c r="TH12" s="481"/>
      <c r="TI12" s="481"/>
      <c r="TJ12" s="481"/>
      <c r="TK12" s="481"/>
      <c r="TL12" s="481"/>
      <c r="TM12" s="481"/>
      <c r="TN12" s="481"/>
      <c r="TO12" s="481"/>
      <c r="TP12" s="481"/>
      <c r="TQ12" s="481"/>
      <c r="TR12" s="481"/>
      <c r="TS12" s="481"/>
      <c r="TT12" s="481"/>
      <c r="TU12" s="481"/>
      <c r="TV12" s="481"/>
      <c r="TW12" s="481"/>
      <c r="TX12" s="481"/>
      <c r="TY12" s="481"/>
      <c r="TZ12" s="481"/>
      <c r="UA12" s="481"/>
      <c r="UB12" s="481"/>
      <c r="UC12" s="481"/>
      <c r="UD12" s="481"/>
      <c r="UE12" s="481"/>
      <c r="UF12" s="481"/>
      <c r="UG12" s="481"/>
      <c r="UH12" s="481"/>
      <c r="UI12" s="481"/>
      <c r="UJ12" s="481"/>
      <c r="UK12" s="481"/>
      <c r="UL12" s="481"/>
      <c r="UM12" s="481"/>
      <c r="UN12" s="481"/>
      <c r="UO12" s="481"/>
      <c r="UP12" s="481"/>
      <c r="UQ12" s="481"/>
      <c r="UR12" s="481"/>
      <c r="US12" s="481"/>
      <c r="UT12" s="481"/>
      <c r="UU12" s="481"/>
      <c r="UV12" s="481"/>
      <c r="UW12" s="481"/>
      <c r="UX12" s="481"/>
      <c r="UY12" s="481"/>
      <c r="UZ12" s="481"/>
      <c r="VA12" s="481"/>
      <c r="VB12" s="481"/>
      <c r="VC12" s="481"/>
      <c r="VD12" s="481"/>
      <c r="VE12" s="481"/>
      <c r="VF12" s="481"/>
      <c r="VG12" s="481"/>
      <c r="VH12" s="481"/>
      <c r="VI12" s="481"/>
      <c r="VJ12" s="481"/>
      <c r="VK12" s="481"/>
      <c r="VL12" s="481"/>
      <c r="VM12" s="481"/>
      <c r="VN12" s="481"/>
      <c r="VO12" s="481"/>
      <c r="VP12" s="481"/>
      <c r="VQ12" s="481"/>
      <c r="VR12" s="481"/>
      <c r="VS12" s="481"/>
      <c r="VT12" s="481"/>
      <c r="VU12" s="481"/>
      <c r="VV12" s="481"/>
      <c r="VW12" s="481"/>
      <c r="VX12" s="481"/>
      <c r="VY12" s="481"/>
      <c r="VZ12" s="481"/>
      <c r="WA12" s="481"/>
      <c r="WB12" s="481"/>
      <c r="WC12" s="481"/>
      <c r="WD12" s="481"/>
      <c r="WE12" s="481"/>
      <c r="WF12" s="481"/>
      <c r="WG12" s="481"/>
      <c r="WH12" s="481"/>
      <c r="WI12" s="481"/>
      <c r="WJ12" s="481"/>
      <c r="WK12" s="481"/>
      <c r="WL12" s="481"/>
      <c r="WM12" s="481"/>
      <c r="WN12" s="481"/>
      <c r="WO12" s="481"/>
      <c r="WP12" s="481"/>
      <c r="WQ12" s="481"/>
      <c r="WR12" s="481"/>
      <c r="WS12" s="481"/>
      <c r="WT12" s="481"/>
      <c r="WU12" s="481"/>
      <c r="WV12" s="481"/>
      <c r="WW12" s="481"/>
      <c r="WX12" s="481"/>
      <c r="WY12" s="481"/>
      <c r="WZ12" s="481"/>
      <c r="XA12" s="481"/>
      <c r="XB12" s="481"/>
      <c r="XC12" s="481"/>
      <c r="XD12" s="481"/>
      <c r="XE12" s="481"/>
      <c r="XF12" s="481"/>
      <c r="XG12" s="481"/>
      <c r="XH12" s="481"/>
      <c r="XI12" s="481"/>
      <c r="XJ12" s="481"/>
      <c r="XK12" s="481"/>
      <c r="XL12" s="481"/>
      <c r="XM12" s="481"/>
      <c r="XN12" s="481"/>
      <c r="XO12" s="481"/>
      <c r="XP12" s="481"/>
      <c r="XQ12" s="481"/>
      <c r="XR12" s="481"/>
      <c r="XS12" s="481"/>
      <c r="XT12" s="481"/>
      <c r="XU12" s="481"/>
      <c r="XV12" s="481"/>
      <c r="XW12" s="481"/>
      <c r="XX12" s="481"/>
      <c r="XY12" s="481"/>
      <c r="XZ12" s="481"/>
      <c r="YA12" s="481"/>
      <c r="YB12" s="481"/>
      <c r="YC12" s="481"/>
      <c r="YD12" s="481"/>
      <c r="YE12" s="481"/>
      <c r="YF12" s="481"/>
      <c r="YG12" s="481"/>
      <c r="YH12" s="481"/>
      <c r="YI12" s="481"/>
      <c r="YJ12" s="481"/>
      <c r="YK12" s="481"/>
      <c r="YL12" s="481"/>
      <c r="YM12" s="481"/>
      <c r="YN12" s="481"/>
      <c r="YO12" s="481"/>
      <c r="YP12" s="481"/>
      <c r="YQ12" s="481"/>
      <c r="YR12" s="481"/>
      <c r="YS12" s="481"/>
      <c r="YT12" s="481"/>
      <c r="YU12" s="481"/>
      <c r="YV12" s="481"/>
      <c r="YW12" s="481"/>
      <c r="YX12" s="481"/>
      <c r="YY12" s="481"/>
      <c r="YZ12" s="481"/>
      <c r="ZA12" s="481"/>
      <c r="ZB12" s="481"/>
      <c r="ZC12" s="481"/>
      <c r="ZD12" s="481"/>
      <c r="ZE12" s="481"/>
      <c r="ZF12" s="481"/>
      <c r="ZG12" s="481"/>
      <c r="ZH12" s="481"/>
      <c r="ZI12" s="481"/>
      <c r="ZJ12" s="481"/>
      <c r="ZK12" s="481"/>
      <c r="ZL12" s="481"/>
      <c r="ZM12" s="481"/>
      <c r="ZN12" s="481"/>
      <c r="ZO12" s="481"/>
      <c r="ZP12" s="481"/>
      <c r="ZQ12" s="481"/>
      <c r="ZR12" s="481"/>
      <c r="ZS12" s="481"/>
      <c r="ZT12" s="481"/>
      <c r="ZU12" s="481"/>
      <c r="ZV12" s="481"/>
      <c r="ZW12" s="481"/>
      <c r="ZX12" s="481"/>
      <c r="ZY12" s="481"/>
      <c r="ZZ12" s="481"/>
      <c r="AAA12" s="481"/>
      <c r="AAB12" s="481"/>
      <c r="AAC12" s="481"/>
      <c r="AAD12" s="481"/>
      <c r="AAE12" s="481"/>
      <c r="AAF12" s="481"/>
      <c r="AAG12" s="481"/>
      <c r="AAH12" s="481"/>
      <c r="AAI12" s="481"/>
      <c r="AAJ12" s="481"/>
      <c r="AAK12" s="481"/>
      <c r="AAL12" s="481"/>
      <c r="AAM12" s="481"/>
      <c r="AAN12" s="481"/>
      <c r="AAO12" s="481"/>
      <c r="AAP12" s="481"/>
      <c r="AAQ12" s="481"/>
      <c r="AAR12" s="481"/>
      <c r="AAS12" s="481"/>
      <c r="AAT12" s="481"/>
      <c r="AAU12" s="481"/>
      <c r="AAV12" s="481"/>
      <c r="AAW12" s="481"/>
      <c r="AAX12" s="481"/>
      <c r="AAY12" s="481"/>
      <c r="AAZ12" s="481"/>
      <c r="ABA12" s="481"/>
      <c r="ABB12" s="481"/>
      <c r="ABC12" s="481"/>
      <c r="ABD12" s="481"/>
      <c r="ABE12" s="481"/>
      <c r="ABF12" s="481"/>
      <c r="ABG12" s="481"/>
      <c r="ABH12" s="481"/>
      <c r="ABI12" s="481"/>
      <c r="ABJ12" s="481"/>
      <c r="ABK12" s="481"/>
      <c r="ABL12" s="481"/>
      <c r="ABM12" s="481"/>
      <c r="ABN12" s="481"/>
      <c r="ABO12" s="481"/>
      <c r="ABP12" s="481"/>
      <c r="ABQ12" s="481"/>
      <c r="ABR12" s="481"/>
      <c r="ABS12" s="481"/>
      <c r="ABT12" s="481"/>
      <c r="ABU12" s="481"/>
      <c r="ABV12" s="481"/>
      <c r="ABW12" s="481"/>
      <c r="ABX12" s="481"/>
      <c r="ABY12" s="481"/>
      <c r="ABZ12" s="481"/>
      <c r="ACA12" s="481"/>
      <c r="ACB12" s="481"/>
      <c r="ACC12" s="481"/>
      <c r="ACD12" s="481"/>
      <c r="ACE12" s="481"/>
      <c r="ACF12" s="481"/>
      <c r="ACG12" s="481"/>
      <c r="ACH12" s="481"/>
      <c r="ACI12" s="481"/>
      <c r="ACJ12" s="481"/>
      <c r="ACK12" s="481"/>
      <c r="ACL12" s="481"/>
      <c r="ACM12" s="481"/>
      <c r="ACN12" s="481"/>
      <c r="ACO12" s="481"/>
      <c r="ACP12" s="481"/>
      <c r="ACQ12" s="481"/>
      <c r="ACR12" s="481"/>
      <c r="ACS12" s="481"/>
      <c r="ACT12" s="481"/>
      <c r="ACU12" s="481"/>
      <c r="ACV12" s="481"/>
      <c r="ACW12" s="481"/>
      <c r="ACX12" s="481"/>
      <c r="ACY12" s="481"/>
      <c r="ACZ12" s="481"/>
      <c r="ADA12" s="481"/>
      <c r="ADB12" s="481"/>
      <c r="ADC12" s="481"/>
      <c r="ADD12" s="481"/>
      <c r="ADE12" s="481"/>
      <c r="ADF12" s="481"/>
      <c r="ADG12" s="481"/>
      <c r="ADH12" s="481"/>
      <c r="ADI12" s="481"/>
      <c r="ADJ12" s="481"/>
      <c r="ADK12" s="481"/>
      <c r="ADL12" s="481"/>
      <c r="ADM12" s="481"/>
      <c r="ADN12" s="481"/>
      <c r="ADO12" s="481"/>
      <c r="ADP12" s="481"/>
      <c r="ADQ12" s="481"/>
      <c r="ADR12" s="481"/>
      <c r="ADS12" s="481"/>
      <c r="ADT12" s="481"/>
      <c r="ADU12" s="481"/>
      <c r="ADV12" s="481"/>
      <c r="ADW12" s="481"/>
      <c r="ADX12" s="481"/>
      <c r="ADY12" s="481"/>
      <c r="ADZ12" s="481"/>
      <c r="AEA12" s="481"/>
      <c r="AEB12" s="481"/>
      <c r="AEC12" s="481"/>
      <c r="AED12" s="481"/>
      <c r="AEE12" s="481"/>
      <c r="AEF12" s="481"/>
      <c r="AEG12" s="481"/>
      <c r="AEH12" s="481"/>
      <c r="AEI12" s="481"/>
      <c r="AEJ12" s="481"/>
      <c r="AEK12" s="481"/>
      <c r="AEL12" s="481"/>
      <c r="AEM12" s="481"/>
      <c r="AEN12" s="481"/>
      <c r="AEO12" s="481"/>
      <c r="AEP12" s="481"/>
      <c r="AEQ12" s="481"/>
      <c r="AER12" s="481"/>
      <c r="AES12" s="481"/>
      <c r="AET12" s="481"/>
      <c r="AEU12" s="481"/>
      <c r="AEV12" s="481"/>
      <c r="AEW12" s="481"/>
      <c r="AEX12" s="481"/>
      <c r="AEY12" s="481"/>
      <c r="AEZ12" s="481"/>
      <c r="AFA12" s="481"/>
      <c r="AFB12" s="481"/>
      <c r="AFC12" s="481"/>
      <c r="AFD12" s="481"/>
      <c r="AFE12" s="481"/>
      <c r="AFF12" s="481"/>
      <c r="AFG12" s="481"/>
      <c r="AFH12" s="481"/>
      <c r="AFI12" s="481"/>
      <c r="AFJ12" s="481"/>
      <c r="AFK12" s="481"/>
      <c r="AFL12" s="481"/>
      <c r="AFM12" s="481"/>
      <c r="AFN12" s="481"/>
      <c r="AFO12" s="481"/>
      <c r="AFP12" s="481"/>
      <c r="AFQ12" s="481"/>
      <c r="AFR12" s="481"/>
      <c r="AFS12" s="481"/>
      <c r="AFT12" s="481"/>
      <c r="AFU12" s="481"/>
      <c r="AFV12" s="481"/>
      <c r="AFW12" s="481"/>
      <c r="AFX12" s="481"/>
      <c r="AFY12" s="481"/>
      <c r="AFZ12" s="481"/>
      <c r="AGA12" s="481"/>
      <c r="AGB12" s="481"/>
      <c r="AGC12" s="481"/>
      <c r="AGD12" s="481"/>
      <c r="AGE12" s="481"/>
      <c r="AGF12" s="481"/>
      <c r="AGG12" s="481"/>
      <c r="AGH12" s="481"/>
      <c r="AGI12" s="481"/>
      <c r="AGJ12" s="481"/>
      <c r="AGK12" s="481"/>
      <c r="AGL12" s="481"/>
      <c r="AGM12" s="481"/>
      <c r="AGN12" s="481"/>
      <c r="AGO12" s="481"/>
      <c r="AGP12" s="481"/>
      <c r="AGQ12" s="481"/>
      <c r="AGR12" s="481"/>
      <c r="AGS12" s="481"/>
      <c r="AGT12" s="481"/>
      <c r="AGU12" s="481"/>
      <c r="AGV12" s="481"/>
      <c r="AGW12" s="481"/>
      <c r="AGX12" s="481"/>
      <c r="AGY12" s="481"/>
      <c r="AGZ12" s="481"/>
      <c r="AHA12" s="481"/>
      <c r="AHB12" s="481"/>
      <c r="AHC12" s="481"/>
      <c r="AHD12" s="481"/>
      <c r="AHE12" s="481"/>
      <c r="AHF12" s="481"/>
      <c r="AHG12" s="481"/>
      <c r="AHH12" s="481"/>
      <c r="AHI12" s="481"/>
    </row>
    <row r="13" spans="1:893" s="851" customFormat="1" ht="25.5">
      <c r="A13" s="818" t="s">
        <v>112</v>
      </c>
      <c r="B13" s="819" t="s">
        <v>374</v>
      </c>
      <c r="C13" s="824" t="s">
        <v>389</v>
      </c>
      <c r="D13" s="838">
        <v>2</v>
      </c>
      <c r="E13" s="822">
        <v>43671</v>
      </c>
      <c r="F13" s="823" t="s">
        <v>362</v>
      </c>
      <c r="G13" s="824" t="s">
        <v>385</v>
      </c>
      <c r="H13" s="828">
        <v>25407</v>
      </c>
      <c r="I13" s="826">
        <v>0.625</v>
      </c>
      <c r="J13" s="839">
        <v>0.75</v>
      </c>
      <c r="K13" s="808">
        <v>3</v>
      </c>
      <c r="L13" s="841">
        <v>6.2</v>
      </c>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1"/>
      <c r="AY13" s="481"/>
      <c r="AZ13" s="481"/>
      <c r="BA13" s="481"/>
      <c r="BB13" s="481"/>
      <c r="BC13" s="481"/>
      <c r="BD13" s="481"/>
      <c r="BE13" s="481"/>
      <c r="BF13" s="481"/>
      <c r="BG13" s="481"/>
      <c r="BH13" s="481"/>
      <c r="BI13" s="481"/>
      <c r="BJ13" s="481"/>
      <c r="BK13" s="481"/>
      <c r="BL13" s="481"/>
      <c r="BM13" s="481"/>
      <c r="BN13" s="481"/>
      <c r="BO13" s="481"/>
      <c r="BP13" s="481"/>
      <c r="BQ13" s="481"/>
      <c r="BR13" s="481"/>
      <c r="BS13" s="481"/>
      <c r="BT13" s="481"/>
      <c r="BU13" s="481"/>
      <c r="BV13" s="481"/>
      <c r="BW13" s="481"/>
      <c r="BX13" s="481"/>
      <c r="BY13" s="481"/>
      <c r="BZ13" s="481"/>
      <c r="CA13" s="481"/>
      <c r="CB13" s="481"/>
      <c r="CC13" s="481"/>
      <c r="CD13" s="481"/>
      <c r="CE13" s="481"/>
      <c r="CF13" s="481"/>
      <c r="CG13" s="481"/>
      <c r="CH13" s="481"/>
      <c r="CI13" s="481"/>
      <c r="CJ13" s="481"/>
      <c r="CK13" s="481"/>
      <c r="CL13" s="481"/>
      <c r="CM13" s="481"/>
      <c r="CN13" s="481"/>
      <c r="CO13" s="481"/>
      <c r="CP13" s="481"/>
      <c r="CQ13" s="481"/>
      <c r="CR13" s="481"/>
      <c r="CS13" s="481"/>
      <c r="CT13" s="481"/>
      <c r="CU13" s="481"/>
      <c r="CV13" s="481"/>
      <c r="CW13" s="481"/>
      <c r="CX13" s="481"/>
      <c r="CY13" s="481"/>
      <c r="CZ13" s="481"/>
      <c r="DA13" s="481"/>
      <c r="DB13" s="481"/>
      <c r="DC13" s="481"/>
      <c r="DD13" s="481"/>
      <c r="DE13" s="481"/>
      <c r="DF13" s="481"/>
      <c r="DG13" s="481"/>
      <c r="DH13" s="481"/>
      <c r="DI13" s="481"/>
      <c r="DJ13" s="481"/>
      <c r="DK13" s="481"/>
      <c r="DL13" s="481"/>
      <c r="DM13" s="481"/>
      <c r="DN13" s="481"/>
      <c r="DO13" s="481"/>
      <c r="DP13" s="481"/>
      <c r="DQ13" s="481"/>
      <c r="DR13" s="481"/>
      <c r="DS13" s="481"/>
      <c r="DT13" s="481"/>
      <c r="DU13" s="481"/>
      <c r="DV13" s="481"/>
      <c r="DW13" s="481"/>
      <c r="DX13" s="481"/>
      <c r="DY13" s="481"/>
      <c r="DZ13" s="481"/>
      <c r="EA13" s="481"/>
      <c r="EB13" s="481"/>
      <c r="EC13" s="481"/>
      <c r="ED13" s="481"/>
      <c r="EE13" s="481"/>
      <c r="EF13" s="481"/>
      <c r="EG13" s="481"/>
      <c r="EH13" s="481"/>
      <c r="EI13" s="481"/>
      <c r="EJ13" s="481"/>
      <c r="EK13" s="481"/>
      <c r="EL13" s="481"/>
      <c r="EM13" s="481"/>
      <c r="EN13" s="481"/>
      <c r="EO13" s="481"/>
      <c r="EP13" s="481"/>
      <c r="EQ13" s="481"/>
      <c r="ER13" s="481"/>
      <c r="ES13" s="481"/>
      <c r="ET13" s="481"/>
      <c r="EU13" s="481"/>
      <c r="EV13" s="481"/>
      <c r="EW13" s="481"/>
      <c r="EX13" s="481"/>
      <c r="EY13" s="481"/>
      <c r="EZ13" s="481"/>
      <c r="FA13" s="481"/>
      <c r="FB13" s="481"/>
      <c r="FC13" s="481"/>
      <c r="FD13" s="481"/>
      <c r="FE13" s="481"/>
      <c r="FF13" s="481"/>
      <c r="FG13" s="481"/>
      <c r="FH13" s="481"/>
      <c r="FI13" s="481"/>
      <c r="FJ13" s="481"/>
      <c r="FK13" s="481"/>
      <c r="FL13" s="481"/>
      <c r="FM13" s="481"/>
      <c r="FN13" s="481"/>
      <c r="FO13" s="481"/>
      <c r="FP13" s="481"/>
      <c r="FQ13" s="481"/>
      <c r="FR13" s="481"/>
      <c r="FS13" s="481"/>
      <c r="FT13" s="481"/>
      <c r="FU13" s="481"/>
      <c r="FV13" s="481"/>
      <c r="FW13" s="481"/>
      <c r="FX13" s="481"/>
      <c r="FY13" s="481"/>
      <c r="FZ13" s="481"/>
      <c r="GA13" s="481"/>
      <c r="GB13" s="481"/>
      <c r="GC13" s="481"/>
      <c r="GD13" s="481"/>
      <c r="GE13" s="481"/>
      <c r="GF13" s="481"/>
      <c r="GG13" s="481"/>
      <c r="GH13" s="481"/>
      <c r="GI13" s="481"/>
      <c r="GJ13" s="481"/>
      <c r="GK13" s="481"/>
      <c r="GL13" s="481"/>
      <c r="GM13" s="481"/>
      <c r="GN13" s="481"/>
      <c r="GO13" s="481"/>
      <c r="GP13" s="481"/>
      <c r="GQ13" s="481"/>
      <c r="GR13" s="481"/>
      <c r="GS13" s="481"/>
      <c r="GT13" s="481"/>
      <c r="GU13" s="481"/>
      <c r="GV13" s="481"/>
      <c r="GW13" s="481"/>
      <c r="GX13" s="481"/>
      <c r="GY13" s="481"/>
      <c r="GZ13" s="481"/>
      <c r="HA13" s="481"/>
      <c r="HB13" s="481"/>
      <c r="HC13" s="481"/>
      <c r="HD13" s="481"/>
      <c r="HE13" s="481"/>
      <c r="HF13" s="481"/>
      <c r="HG13" s="481"/>
      <c r="HH13" s="481"/>
      <c r="HI13" s="481"/>
      <c r="HJ13" s="481"/>
      <c r="HK13" s="481"/>
      <c r="HL13" s="481"/>
      <c r="HM13" s="481"/>
      <c r="HN13" s="481"/>
      <c r="HO13" s="481"/>
      <c r="HP13" s="481"/>
      <c r="HQ13" s="481"/>
      <c r="HR13" s="481"/>
      <c r="HS13" s="481"/>
      <c r="HT13" s="481"/>
      <c r="HU13" s="481"/>
      <c r="HV13" s="481"/>
      <c r="HW13" s="481"/>
      <c r="HX13" s="481"/>
      <c r="HY13" s="481"/>
      <c r="HZ13" s="481"/>
      <c r="IA13" s="481"/>
      <c r="IB13" s="481"/>
      <c r="IC13" s="481"/>
      <c r="ID13" s="481"/>
      <c r="IE13" s="481"/>
      <c r="IF13" s="481"/>
      <c r="IG13" s="481"/>
      <c r="IH13" s="481"/>
      <c r="II13" s="481"/>
      <c r="IJ13" s="481"/>
      <c r="IK13" s="481"/>
      <c r="IL13" s="481"/>
      <c r="IM13" s="481"/>
      <c r="IN13" s="481"/>
      <c r="IO13" s="481"/>
      <c r="IP13" s="481"/>
      <c r="IQ13" s="481"/>
      <c r="IR13" s="481"/>
      <c r="IS13" s="481"/>
      <c r="IT13" s="481"/>
      <c r="IU13" s="481"/>
      <c r="IV13" s="481"/>
      <c r="IW13" s="481"/>
      <c r="IX13" s="481"/>
      <c r="IY13" s="481"/>
      <c r="IZ13" s="481"/>
      <c r="JA13" s="481"/>
      <c r="JB13" s="481"/>
      <c r="JC13" s="481"/>
      <c r="JD13" s="481"/>
      <c r="JE13" s="481"/>
      <c r="JF13" s="481"/>
      <c r="JG13" s="481"/>
      <c r="JH13" s="481"/>
      <c r="JI13" s="481"/>
      <c r="JJ13" s="481"/>
      <c r="JK13" s="481"/>
      <c r="JL13" s="481"/>
      <c r="JM13" s="481"/>
      <c r="JN13" s="481"/>
      <c r="JO13" s="481"/>
      <c r="JP13" s="481"/>
      <c r="JQ13" s="481"/>
      <c r="JR13" s="481"/>
      <c r="JS13" s="481"/>
      <c r="JT13" s="481"/>
      <c r="JU13" s="481"/>
      <c r="JV13" s="481"/>
      <c r="JW13" s="481"/>
      <c r="JX13" s="481"/>
      <c r="JY13" s="481"/>
      <c r="JZ13" s="481"/>
      <c r="KA13" s="481"/>
      <c r="KB13" s="481"/>
      <c r="KC13" s="481"/>
      <c r="KD13" s="481"/>
      <c r="KE13" s="481"/>
      <c r="KF13" s="481"/>
      <c r="KG13" s="481"/>
      <c r="KH13" s="481"/>
      <c r="KI13" s="481"/>
      <c r="KJ13" s="481"/>
      <c r="KK13" s="481"/>
      <c r="KL13" s="481"/>
      <c r="KM13" s="481"/>
      <c r="KN13" s="481"/>
      <c r="KO13" s="481"/>
      <c r="KP13" s="481"/>
      <c r="KQ13" s="481"/>
      <c r="KR13" s="481"/>
      <c r="KS13" s="481"/>
      <c r="KT13" s="481"/>
      <c r="KU13" s="481"/>
      <c r="KV13" s="481"/>
      <c r="KW13" s="481"/>
      <c r="KX13" s="481"/>
      <c r="KY13" s="481"/>
      <c r="KZ13" s="481"/>
      <c r="LA13" s="481"/>
      <c r="LB13" s="481"/>
      <c r="LC13" s="481"/>
      <c r="LD13" s="481"/>
      <c r="LE13" s="481"/>
      <c r="LF13" s="481"/>
      <c r="LG13" s="481"/>
      <c r="LH13" s="481"/>
      <c r="LI13" s="481"/>
      <c r="LJ13" s="481"/>
      <c r="LK13" s="481"/>
      <c r="LL13" s="481"/>
      <c r="LM13" s="481"/>
      <c r="LN13" s="481"/>
      <c r="LO13" s="481"/>
      <c r="LP13" s="481"/>
      <c r="LQ13" s="481"/>
      <c r="LR13" s="481"/>
      <c r="LS13" s="481"/>
      <c r="LT13" s="481"/>
      <c r="LU13" s="481"/>
      <c r="LV13" s="481"/>
      <c r="LW13" s="481"/>
      <c r="LX13" s="481"/>
      <c r="LY13" s="481"/>
      <c r="LZ13" s="481"/>
      <c r="MA13" s="481"/>
      <c r="MB13" s="481"/>
      <c r="MC13" s="481"/>
      <c r="MD13" s="481"/>
      <c r="ME13" s="481"/>
      <c r="MF13" s="481"/>
      <c r="MG13" s="481"/>
      <c r="MH13" s="481"/>
      <c r="MI13" s="481"/>
      <c r="MJ13" s="481"/>
      <c r="MK13" s="481"/>
      <c r="ML13" s="481"/>
      <c r="MM13" s="481"/>
      <c r="MN13" s="481"/>
      <c r="MO13" s="481"/>
      <c r="MP13" s="481"/>
      <c r="MQ13" s="481"/>
      <c r="MR13" s="481"/>
      <c r="MS13" s="481"/>
      <c r="MT13" s="481"/>
      <c r="MU13" s="481"/>
      <c r="MV13" s="481"/>
      <c r="MW13" s="481"/>
      <c r="MX13" s="481"/>
      <c r="MY13" s="481"/>
      <c r="MZ13" s="481"/>
      <c r="NA13" s="481"/>
      <c r="NB13" s="481"/>
      <c r="NC13" s="481"/>
      <c r="ND13" s="481"/>
      <c r="NE13" s="481"/>
      <c r="NF13" s="481"/>
      <c r="NG13" s="481"/>
      <c r="NH13" s="481"/>
      <c r="NI13" s="481"/>
      <c r="NJ13" s="481"/>
      <c r="NK13" s="481"/>
      <c r="NL13" s="481"/>
      <c r="NM13" s="481"/>
      <c r="NN13" s="481"/>
      <c r="NO13" s="481"/>
      <c r="NP13" s="481"/>
      <c r="NQ13" s="481"/>
      <c r="NR13" s="481"/>
      <c r="NS13" s="481"/>
      <c r="NT13" s="481"/>
      <c r="NU13" s="481"/>
      <c r="NV13" s="481"/>
      <c r="NW13" s="481"/>
      <c r="NX13" s="481"/>
      <c r="NY13" s="481"/>
      <c r="NZ13" s="481"/>
      <c r="OA13" s="481"/>
      <c r="OB13" s="481"/>
      <c r="OC13" s="481"/>
      <c r="OD13" s="481"/>
      <c r="OE13" s="481"/>
      <c r="OF13" s="481"/>
      <c r="OG13" s="481"/>
      <c r="OH13" s="481"/>
      <c r="OI13" s="481"/>
      <c r="OJ13" s="481"/>
      <c r="OK13" s="481"/>
      <c r="OL13" s="481"/>
      <c r="OM13" s="481"/>
      <c r="ON13" s="481"/>
      <c r="OO13" s="481"/>
      <c r="OP13" s="481"/>
      <c r="OQ13" s="481"/>
      <c r="OR13" s="481"/>
      <c r="OS13" s="481"/>
      <c r="OT13" s="481"/>
      <c r="OU13" s="481"/>
      <c r="OV13" s="481"/>
      <c r="OW13" s="481"/>
      <c r="OX13" s="481"/>
      <c r="OY13" s="481"/>
      <c r="OZ13" s="481"/>
      <c r="PA13" s="481"/>
      <c r="PB13" s="481"/>
      <c r="PC13" s="481"/>
      <c r="PD13" s="481"/>
      <c r="PE13" s="481"/>
      <c r="PF13" s="481"/>
      <c r="PG13" s="481"/>
      <c r="PH13" s="481"/>
      <c r="PI13" s="481"/>
      <c r="PJ13" s="481"/>
      <c r="PK13" s="481"/>
      <c r="PL13" s="481"/>
      <c r="PM13" s="481"/>
      <c r="PN13" s="481"/>
      <c r="PO13" s="481"/>
      <c r="PP13" s="481"/>
      <c r="PQ13" s="481"/>
      <c r="PR13" s="481"/>
      <c r="PS13" s="481"/>
      <c r="PT13" s="481"/>
      <c r="PU13" s="481"/>
      <c r="PV13" s="481"/>
      <c r="PW13" s="481"/>
      <c r="PX13" s="481"/>
      <c r="PY13" s="481"/>
      <c r="PZ13" s="481"/>
      <c r="QA13" s="481"/>
      <c r="QB13" s="481"/>
      <c r="QC13" s="481"/>
      <c r="QD13" s="481"/>
      <c r="QE13" s="481"/>
      <c r="QF13" s="481"/>
      <c r="QG13" s="481"/>
      <c r="QH13" s="481"/>
      <c r="QI13" s="481"/>
      <c r="QJ13" s="481"/>
      <c r="QK13" s="481"/>
      <c r="QL13" s="481"/>
      <c r="QM13" s="481"/>
      <c r="QN13" s="481"/>
      <c r="QO13" s="481"/>
      <c r="QP13" s="481"/>
      <c r="QQ13" s="481"/>
      <c r="QR13" s="481"/>
      <c r="QS13" s="481"/>
      <c r="QT13" s="481"/>
      <c r="QU13" s="481"/>
      <c r="QV13" s="481"/>
      <c r="QW13" s="481"/>
      <c r="QX13" s="481"/>
      <c r="QY13" s="481"/>
      <c r="QZ13" s="481"/>
      <c r="RA13" s="481"/>
      <c r="RB13" s="481"/>
      <c r="RC13" s="481"/>
      <c r="RD13" s="481"/>
      <c r="RE13" s="481"/>
      <c r="RF13" s="481"/>
      <c r="RG13" s="481"/>
      <c r="RH13" s="481"/>
      <c r="RI13" s="481"/>
      <c r="RJ13" s="481"/>
      <c r="RK13" s="481"/>
      <c r="RL13" s="481"/>
      <c r="RM13" s="481"/>
      <c r="RN13" s="481"/>
      <c r="RO13" s="481"/>
      <c r="RP13" s="481"/>
      <c r="RQ13" s="481"/>
      <c r="RR13" s="481"/>
      <c r="RS13" s="481"/>
      <c r="RT13" s="481"/>
      <c r="RU13" s="481"/>
      <c r="RV13" s="481"/>
      <c r="RW13" s="481"/>
      <c r="RX13" s="481"/>
      <c r="RY13" s="481"/>
      <c r="RZ13" s="481"/>
      <c r="SA13" s="481"/>
      <c r="SB13" s="481"/>
      <c r="SC13" s="481"/>
      <c r="SD13" s="481"/>
      <c r="SE13" s="481"/>
      <c r="SF13" s="481"/>
      <c r="SG13" s="481"/>
      <c r="SH13" s="481"/>
      <c r="SI13" s="481"/>
      <c r="SJ13" s="481"/>
      <c r="SK13" s="481"/>
      <c r="SL13" s="481"/>
      <c r="SM13" s="481"/>
      <c r="SN13" s="481"/>
      <c r="SO13" s="481"/>
      <c r="SP13" s="481"/>
      <c r="SQ13" s="481"/>
      <c r="SR13" s="481"/>
      <c r="SS13" s="481"/>
      <c r="ST13" s="481"/>
      <c r="SU13" s="481"/>
      <c r="SV13" s="481"/>
      <c r="SW13" s="481"/>
      <c r="SX13" s="481"/>
      <c r="SY13" s="481"/>
      <c r="SZ13" s="481"/>
      <c r="TA13" s="481"/>
      <c r="TB13" s="481"/>
      <c r="TC13" s="481"/>
      <c r="TD13" s="481"/>
      <c r="TE13" s="481"/>
      <c r="TF13" s="481"/>
      <c r="TG13" s="481"/>
      <c r="TH13" s="481"/>
      <c r="TI13" s="481"/>
      <c r="TJ13" s="481"/>
      <c r="TK13" s="481"/>
      <c r="TL13" s="481"/>
      <c r="TM13" s="481"/>
      <c r="TN13" s="481"/>
      <c r="TO13" s="481"/>
      <c r="TP13" s="481"/>
      <c r="TQ13" s="481"/>
      <c r="TR13" s="481"/>
      <c r="TS13" s="481"/>
      <c r="TT13" s="481"/>
      <c r="TU13" s="481"/>
      <c r="TV13" s="481"/>
      <c r="TW13" s="481"/>
      <c r="TX13" s="481"/>
      <c r="TY13" s="481"/>
      <c r="TZ13" s="481"/>
      <c r="UA13" s="481"/>
      <c r="UB13" s="481"/>
      <c r="UC13" s="481"/>
      <c r="UD13" s="481"/>
      <c r="UE13" s="481"/>
      <c r="UF13" s="481"/>
      <c r="UG13" s="481"/>
      <c r="UH13" s="481"/>
      <c r="UI13" s="481"/>
      <c r="UJ13" s="481"/>
      <c r="UK13" s="481"/>
      <c r="UL13" s="481"/>
      <c r="UM13" s="481"/>
      <c r="UN13" s="481"/>
      <c r="UO13" s="481"/>
      <c r="UP13" s="481"/>
      <c r="UQ13" s="481"/>
      <c r="UR13" s="481"/>
      <c r="US13" s="481"/>
      <c r="UT13" s="481"/>
      <c r="UU13" s="481"/>
      <c r="UV13" s="481"/>
      <c r="UW13" s="481"/>
      <c r="UX13" s="481"/>
      <c r="UY13" s="481"/>
      <c r="UZ13" s="481"/>
      <c r="VA13" s="481"/>
      <c r="VB13" s="481"/>
      <c r="VC13" s="481"/>
      <c r="VD13" s="481"/>
      <c r="VE13" s="481"/>
      <c r="VF13" s="481"/>
      <c r="VG13" s="481"/>
      <c r="VH13" s="481"/>
      <c r="VI13" s="481"/>
      <c r="VJ13" s="481"/>
      <c r="VK13" s="481"/>
      <c r="VL13" s="481"/>
      <c r="VM13" s="481"/>
      <c r="VN13" s="481"/>
      <c r="VO13" s="481"/>
      <c r="VP13" s="481"/>
      <c r="VQ13" s="481"/>
      <c r="VR13" s="481"/>
      <c r="VS13" s="481"/>
      <c r="VT13" s="481"/>
      <c r="VU13" s="481"/>
      <c r="VV13" s="481"/>
      <c r="VW13" s="481"/>
      <c r="VX13" s="481"/>
      <c r="VY13" s="481"/>
      <c r="VZ13" s="481"/>
      <c r="WA13" s="481"/>
      <c r="WB13" s="481"/>
      <c r="WC13" s="481"/>
      <c r="WD13" s="481"/>
      <c r="WE13" s="481"/>
      <c r="WF13" s="481"/>
      <c r="WG13" s="481"/>
      <c r="WH13" s="481"/>
      <c r="WI13" s="481"/>
      <c r="WJ13" s="481"/>
      <c r="WK13" s="481"/>
      <c r="WL13" s="481"/>
      <c r="WM13" s="481"/>
      <c r="WN13" s="481"/>
      <c r="WO13" s="481"/>
      <c r="WP13" s="481"/>
      <c r="WQ13" s="481"/>
      <c r="WR13" s="481"/>
      <c r="WS13" s="481"/>
      <c r="WT13" s="481"/>
      <c r="WU13" s="481"/>
      <c r="WV13" s="481"/>
      <c r="WW13" s="481"/>
      <c r="WX13" s="481"/>
      <c r="WY13" s="481"/>
      <c r="WZ13" s="481"/>
      <c r="XA13" s="481"/>
      <c r="XB13" s="481"/>
      <c r="XC13" s="481"/>
      <c r="XD13" s="481"/>
      <c r="XE13" s="481"/>
      <c r="XF13" s="481"/>
      <c r="XG13" s="481"/>
      <c r="XH13" s="481"/>
      <c r="XI13" s="481"/>
      <c r="XJ13" s="481"/>
      <c r="XK13" s="481"/>
      <c r="XL13" s="481"/>
      <c r="XM13" s="481"/>
      <c r="XN13" s="481"/>
      <c r="XO13" s="481"/>
      <c r="XP13" s="481"/>
      <c r="XQ13" s="481"/>
      <c r="XR13" s="481"/>
      <c r="XS13" s="481"/>
      <c r="XT13" s="481"/>
      <c r="XU13" s="481"/>
      <c r="XV13" s="481"/>
      <c r="XW13" s="481"/>
      <c r="XX13" s="481"/>
      <c r="XY13" s="481"/>
      <c r="XZ13" s="481"/>
      <c r="YA13" s="481"/>
      <c r="YB13" s="481"/>
      <c r="YC13" s="481"/>
      <c r="YD13" s="481"/>
      <c r="YE13" s="481"/>
      <c r="YF13" s="481"/>
      <c r="YG13" s="481"/>
      <c r="YH13" s="481"/>
      <c r="YI13" s="481"/>
      <c r="YJ13" s="481"/>
      <c r="YK13" s="481"/>
      <c r="YL13" s="481"/>
      <c r="YM13" s="481"/>
      <c r="YN13" s="481"/>
      <c r="YO13" s="481"/>
      <c r="YP13" s="481"/>
      <c r="YQ13" s="481"/>
      <c r="YR13" s="481"/>
      <c r="YS13" s="481"/>
      <c r="YT13" s="481"/>
      <c r="YU13" s="481"/>
      <c r="YV13" s="481"/>
      <c r="YW13" s="481"/>
      <c r="YX13" s="481"/>
      <c r="YY13" s="481"/>
      <c r="YZ13" s="481"/>
      <c r="ZA13" s="481"/>
      <c r="ZB13" s="481"/>
      <c r="ZC13" s="481"/>
      <c r="ZD13" s="481"/>
      <c r="ZE13" s="481"/>
      <c r="ZF13" s="481"/>
      <c r="ZG13" s="481"/>
      <c r="ZH13" s="481"/>
      <c r="ZI13" s="481"/>
      <c r="ZJ13" s="481"/>
      <c r="ZK13" s="481"/>
      <c r="ZL13" s="481"/>
      <c r="ZM13" s="481"/>
      <c r="ZN13" s="481"/>
      <c r="ZO13" s="481"/>
      <c r="ZP13" s="481"/>
      <c r="ZQ13" s="481"/>
      <c r="ZR13" s="481"/>
      <c r="ZS13" s="481"/>
      <c r="ZT13" s="481"/>
      <c r="ZU13" s="481"/>
      <c r="ZV13" s="481"/>
      <c r="ZW13" s="481"/>
      <c r="ZX13" s="481"/>
      <c r="ZY13" s="481"/>
      <c r="ZZ13" s="481"/>
      <c r="AAA13" s="481"/>
      <c r="AAB13" s="481"/>
      <c r="AAC13" s="481"/>
      <c r="AAD13" s="481"/>
      <c r="AAE13" s="481"/>
      <c r="AAF13" s="481"/>
      <c r="AAG13" s="481"/>
      <c r="AAH13" s="481"/>
      <c r="AAI13" s="481"/>
      <c r="AAJ13" s="481"/>
      <c r="AAK13" s="481"/>
      <c r="AAL13" s="481"/>
      <c r="AAM13" s="481"/>
      <c r="AAN13" s="481"/>
      <c r="AAO13" s="481"/>
      <c r="AAP13" s="481"/>
      <c r="AAQ13" s="481"/>
      <c r="AAR13" s="481"/>
      <c r="AAS13" s="481"/>
      <c r="AAT13" s="481"/>
      <c r="AAU13" s="481"/>
      <c r="AAV13" s="481"/>
      <c r="AAW13" s="481"/>
      <c r="AAX13" s="481"/>
      <c r="AAY13" s="481"/>
      <c r="AAZ13" s="481"/>
      <c r="ABA13" s="481"/>
      <c r="ABB13" s="481"/>
      <c r="ABC13" s="481"/>
      <c r="ABD13" s="481"/>
      <c r="ABE13" s="481"/>
      <c r="ABF13" s="481"/>
      <c r="ABG13" s="481"/>
      <c r="ABH13" s="481"/>
      <c r="ABI13" s="481"/>
      <c r="ABJ13" s="481"/>
      <c r="ABK13" s="481"/>
      <c r="ABL13" s="481"/>
      <c r="ABM13" s="481"/>
      <c r="ABN13" s="481"/>
      <c r="ABO13" s="481"/>
      <c r="ABP13" s="481"/>
      <c r="ABQ13" s="481"/>
      <c r="ABR13" s="481"/>
      <c r="ABS13" s="481"/>
      <c r="ABT13" s="481"/>
      <c r="ABU13" s="481"/>
      <c r="ABV13" s="481"/>
      <c r="ABW13" s="481"/>
      <c r="ABX13" s="481"/>
      <c r="ABY13" s="481"/>
      <c r="ABZ13" s="481"/>
      <c r="ACA13" s="481"/>
      <c r="ACB13" s="481"/>
      <c r="ACC13" s="481"/>
      <c r="ACD13" s="481"/>
      <c r="ACE13" s="481"/>
      <c r="ACF13" s="481"/>
      <c r="ACG13" s="481"/>
      <c r="ACH13" s="481"/>
      <c r="ACI13" s="481"/>
      <c r="ACJ13" s="481"/>
      <c r="ACK13" s="481"/>
      <c r="ACL13" s="481"/>
      <c r="ACM13" s="481"/>
      <c r="ACN13" s="481"/>
      <c r="ACO13" s="481"/>
      <c r="ACP13" s="481"/>
      <c r="ACQ13" s="481"/>
      <c r="ACR13" s="481"/>
      <c r="ACS13" s="481"/>
      <c r="ACT13" s="481"/>
      <c r="ACU13" s="481"/>
      <c r="ACV13" s="481"/>
      <c r="ACW13" s="481"/>
      <c r="ACX13" s="481"/>
      <c r="ACY13" s="481"/>
      <c r="ACZ13" s="481"/>
      <c r="ADA13" s="481"/>
      <c r="ADB13" s="481"/>
      <c r="ADC13" s="481"/>
      <c r="ADD13" s="481"/>
      <c r="ADE13" s="481"/>
      <c r="ADF13" s="481"/>
      <c r="ADG13" s="481"/>
      <c r="ADH13" s="481"/>
      <c r="ADI13" s="481"/>
      <c r="ADJ13" s="481"/>
      <c r="ADK13" s="481"/>
      <c r="ADL13" s="481"/>
      <c r="ADM13" s="481"/>
      <c r="ADN13" s="481"/>
      <c r="ADO13" s="481"/>
      <c r="ADP13" s="481"/>
      <c r="ADQ13" s="481"/>
      <c r="ADR13" s="481"/>
      <c r="ADS13" s="481"/>
      <c r="ADT13" s="481"/>
      <c r="ADU13" s="481"/>
      <c r="ADV13" s="481"/>
      <c r="ADW13" s="481"/>
      <c r="ADX13" s="481"/>
      <c r="ADY13" s="481"/>
      <c r="ADZ13" s="481"/>
      <c r="AEA13" s="481"/>
      <c r="AEB13" s="481"/>
      <c r="AEC13" s="481"/>
      <c r="AED13" s="481"/>
      <c r="AEE13" s="481"/>
      <c r="AEF13" s="481"/>
      <c r="AEG13" s="481"/>
      <c r="AEH13" s="481"/>
      <c r="AEI13" s="481"/>
      <c r="AEJ13" s="481"/>
      <c r="AEK13" s="481"/>
      <c r="AEL13" s="481"/>
      <c r="AEM13" s="481"/>
      <c r="AEN13" s="481"/>
      <c r="AEO13" s="481"/>
      <c r="AEP13" s="481"/>
      <c r="AEQ13" s="481"/>
      <c r="AER13" s="481"/>
      <c r="AES13" s="481"/>
      <c r="AET13" s="481"/>
      <c r="AEU13" s="481"/>
      <c r="AEV13" s="481"/>
      <c r="AEW13" s="481"/>
      <c r="AEX13" s="481"/>
      <c r="AEY13" s="481"/>
      <c r="AEZ13" s="481"/>
      <c r="AFA13" s="481"/>
      <c r="AFB13" s="481"/>
      <c r="AFC13" s="481"/>
      <c r="AFD13" s="481"/>
      <c r="AFE13" s="481"/>
      <c r="AFF13" s="481"/>
      <c r="AFG13" s="481"/>
      <c r="AFH13" s="481"/>
      <c r="AFI13" s="481"/>
      <c r="AFJ13" s="481"/>
      <c r="AFK13" s="481"/>
      <c r="AFL13" s="481"/>
      <c r="AFM13" s="481"/>
      <c r="AFN13" s="481"/>
      <c r="AFO13" s="481"/>
      <c r="AFP13" s="481"/>
      <c r="AFQ13" s="481"/>
      <c r="AFR13" s="481"/>
      <c r="AFS13" s="481"/>
      <c r="AFT13" s="481"/>
      <c r="AFU13" s="481"/>
      <c r="AFV13" s="481"/>
      <c r="AFW13" s="481"/>
      <c r="AFX13" s="481"/>
      <c r="AFY13" s="481"/>
      <c r="AFZ13" s="481"/>
      <c r="AGA13" s="481"/>
      <c r="AGB13" s="481"/>
      <c r="AGC13" s="481"/>
      <c r="AGD13" s="481"/>
      <c r="AGE13" s="481"/>
      <c r="AGF13" s="481"/>
      <c r="AGG13" s="481"/>
      <c r="AGH13" s="481"/>
      <c r="AGI13" s="481"/>
      <c r="AGJ13" s="481"/>
      <c r="AGK13" s="481"/>
      <c r="AGL13" s="481"/>
      <c r="AGM13" s="481"/>
      <c r="AGN13" s="481"/>
      <c r="AGO13" s="481"/>
      <c r="AGP13" s="481"/>
      <c r="AGQ13" s="481"/>
      <c r="AGR13" s="481"/>
      <c r="AGS13" s="481"/>
      <c r="AGT13" s="481"/>
      <c r="AGU13" s="481"/>
      <c r="AGV13" s="481"/>
      <c r="AGW13" s="481"/>
      <c r="AGX13" s="481"/>
      <c r="AGY13" s="481"/>
      <c r="AGZ13" s="481"/>
      <c r="AHA13" s="481"/>
      <c r="AHB13" s="481"/>
      <c r="AHC13" s="481"/>
      <c r="AHD13" s="481"/>
      <c r="AHE13" s="481"/>
      <c r="AHF13" s="481"/>
      <c r="AHG13" s="481"/>
      <c r="AHH13" s="481"/>
      <c r="AHI13" s="481"/>
    </row>
    <row r="14" spans="1:893" s="851" customFormat="1" ht="19.5" customHeight="1">
      <c r="A14" s="818" t="s">
        <v>112</v>
      </c>
      <c r="B14" s="819" t="s">
        <v>374</v>
      </c>
      <c r="C14" s="823" t="s">
        <v>363</v>
      </c>
      <c r="D14" s="838">
        <v>3</v>
      </c>
      <c r="E14" s="822">
        <v>43673</v>
      </c>
      <c r="F14" s="823" t="s">
        <v>362</v>
      </c>
      <c r="G14" s="824" t="s">
        <v>335</v>
      </c>
      <c r="H14" s="828">
        <v>103390</v>
      </c>
      <c r="I14" s="826">
        <v>0.66666666666666663</v>
      </c>
      <c r="J14" s="826">
        <v>0.79166666666666663</v>
      </c>
      <c r="K14" s="808">
        <v>3</v>
      </c>
      <c r="L14" s="841">
        <v>38.5</v>
      </c>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c r="BD14" s="481"/>
      <c r="BE14" s="481"/>
      <c r="BF14" s="481"/>
      <c r="BG14" s="481"/>
      <c r="BH14" s="481"/>
      <c r="BI14" s="481"/>
      <c r="BJ14" s="481"/>
      <c r="BK14" s="481"/>
      <c r="BL14" s="481"/>
      <c r="BM14" s="481"/>
      <c r="BN14" s="481"/>
      <c r="BO14" s="481"/>
      <c r="BP14" s="481"/>
      <c r="BQ14" s="481"/>
      <c r="BR14" s="481"/>
      <c r="BS14" s="481"/>
      <c r="BT14" s="481"/>
      <c r="BU14" s="481"/>
      <c r="BV14" s="481"/>
      <c r="BW14" s="481"/>
      <c r="BX14" s="481"/>
      <c r="BY14" s="481"/>
      <c r="BZ14" s="481"/>
      <c r="CA14" s="481"/>
      <c r="CB14" s="481"/>
      <c r="CC14" s="481"/>
      <c r="CD14" s="481"/>
      <c r="CE14" s="481"/>
      <c r="CF14" s="481"/>
      <c r="CG14" s="481"/>
      <c r="CH14" s="481"/>
      <c r="CI14" s="481"/>
      <c r="CJ14" s="481"/>
      <c r="CK14" s="481"/>
      <c r="CL14" s="481"/>
      <c r="CM14" s="481"/>
      <c r="CN14" s="481"/>
      <c r="CO14" s="481"/>
      <c r="CP14" s="481"/>
      <c r="CQ14" s="481"/>
      <c r="CR14" s="481"/>
      <c r="CS14" s="481"/>
      <c r="CT14" s="481"/>
      <c r="CU14" s="481"/>
      <c r="CV14" s="481"/>
      <c r="CW14" s="481"/>
      <c r="CX14" s="481"/>
      <c r="CY14" s="481"/>
      <c r="CZ14" s="481"/>
      <c r="DA14" s="481"/>
      <c r="DB14" s="481"/>
      <c r="DC14" s="481"/>
      <c r="DD14" s="481"/>
      <c r="DE14" s="481"/>
      <c r="DF14" s="481"/>
      <c r="DG14" s="481"/>
      <c r="DH14" s="481"/>
      <c r="DI14" s="481"/>
      <c r="DJ14" s="481"/>
      <c r="DK14" s="481"/>
      <c r="DL14" s="481"/>
      <c r="DM14" s="481"/>
      <c r="DN14" s="481"/>
      <c r="DO14" s="481"/>
      <c r="DP14" s="481"/>
      <c r="DQ14" s="481"/>
      <c r="DR14" s="481"/>
      <c r="DS14" s="481"/>
      <c r="DT14" s="481"/>
      <c r="DU14" s="481"/>
      <c r="DV14" s="481"/>
      <c r="DW14" s="481"/>
      <c r="DX14" s="481"/>
      <c r="DY14" s="481"/>
      <c r="DZ14" s="481"/>
      <c r="EA14" s="481"/>
      <c r="EB14" s="481"/>
      <c r="EC14" s="481"/>
      <c r="ED14" s="481"/>
      <c r="EE14" s="481"/>
      <c r="EF14" s="481"/>
      <c r="EG14" s="481"/>
      <c r="EH14" s="481"/>
      <c r="EI14" s="481"/>
      <c r="EJ14" s="481"/>
      <c r="EK14" s="481"/>
      <c r="EL14" s="481"/>
      <c r="EM14" s="481"/>
      <c r="EN14" s="481"/>
      <c r="EO14" s="481"/>
      <c r="EP14" s="481"/>
      <c r="EQ14" s="481"/>
      <c r="ER14" s="481"/>
      <c r="ES14" s="481"/>
      <c r="ET14" s="481"/>
      <c r="EU14" s="481"/>
      <c r="EV14" s="481"/>
      <c r="EW14" s="481"/>
      <c r="EX14" s="481"/>
      <c r="EY14" s="481"/>
      <c r="EZ14" s="481"/>
      <c r="FA14" s="481"/>
      <c r="FB14" s="481"/>
      <c r="FC14" s="481"/>
      <c r="FD14" s="481"/>
      <c r="FE14" s="481"/>
      <c r="FF14" s="481"/>
      <c r="FG14" s="481"/>
      <c r="FH14" s="481"/>
      <c r="FI14" s="481"/>
      <c r="FJ14" s="481"/>
      <c r="FK14" s="481"/>
      <c r="FL14" s="481"/>
      <c r="FM14" s="481"/>
      <c r="FN14" s="481"/>
      <c r="FO14" s="481"/>
      <c r="FP14" s="481"/>
      <c r="FQ14" s="481"/>
      <c r="FR14" s="481"/>
      <c r="FS14" s="481"/>
      <c r="FT14" s="481"/>
      <c r="FU14" s="481"/>
      <c r="FV14" s="481"/>
      <c r="FW14" s="481"/>
      <c r="FX14" s="481"/>
      <c r="FY14" s="481"/>
      <c r="FZ14" s="481"/>
      <c r="GA14" s="481"/>
      <c r="GB14" s="481"/>
      <c r="GC14" s="481"/>
      <c r="GD14" s="481"/>
      <c r="GE14" s="481"/>
      <c r="GF14" s="481"/>
      <c r="GG14" s="481"/>
      <c r="GH14" s="481"/>
      <c r="GI14" s="481"/>
      <c r="GJ14" s="481"/>
      <c r="GK14" s="481"/>
      <c r="GL14" s="481"/>
      <c r="GM14" s="481"/>
      <c r="GN14" s="481"/>
      <c r="GO14" s="481"/>
      <c r="GP14" s="481"/>
      <c r="GQ14" s="481"/>
      <c r="GR14" s="481"/>
      <c r="GS14" s="481"/>
      <c r="GT14" s="481"/>
      <c r="GU14" s="481"/>
      <c r="GV14" s="481"/>
      <c r="GW14" s="481"/>
      <c r="GX14" s="481"/>
      <c r="GY14" s="481"/>
      <c r="GZ14" s="481"/>
      <c r="HA14" s="481"/>
      <c r="HB14" s="481"/>
      <c r="HC14" s="481"/>
      <c r="HD14" s="481"/>
      <c r="HE14" s="481"/>
      <c r="HF14" s="481"/>
      <c r="HG14" s="481"/>
      <c r="HH14" s="481"/>
      <c r="HI14" s="481"/>
      <c r="HJ14" s="481"/>
      <c r="HK14" s="481"/>
      <c r="HL14" s="481"/>
      <c r="HM14" s="481"/>
      <c r="HN14" s="481"/>
      <c r="HO14" s="481"/>
      <c r="HP14" s="481"/>
      <c r="HQ14" s="481"/>
      <c r="HR14" s="481"/>
      <c r="HS14" s="481"/>
      <c r="HT14" s="481"/>
      <c r="HU14" s="481"/>
      <c r="HV14" s="481"/>
      <c r="HW14" s="481"/>
      <c r="HX14" s="481"/>
      <c r="HY14" s="481"/>
      <c r="HZ14" s="481"/>
      <c r="IA14" s="481"/>
      <c r="IB14" s="481"/>
      <c r="IC14" s="481"/>
      <c r="ID14" s="481"/>
      <c r="IE14" s="481"/>
      <c r="IF14" s="481"/>
      <c r="IG14" s="481"/>
      <c r="IH14" s="481"/>
      <c r="II14" s="481"/>
      <c r="IJ14" s="481"/>
      <c r="IK14" s="481"/>
      <c r="IL14" s="481"/>
      <c r="IM14" s="481"/>
      <c r="IN14" s="481"/>
      <c r="IO14" s="481"/>
      <c r="IP14" s="481"/>
      <c r="IQ14" s="481"/>
      <c r="IR14" s="481"/>
      <c r="IS14" s="481"/>
      <c r="IT14" s="481"/>
      <c r="IU14" s="481"/>
      <c r="IV14" s="481"/>
      <c r="IW14" s="481"/>
      <c r="IX14" s="481"/>
      <c r="IY14" s="481"/>
      <c r="IZ14" s="481"/>
      <c r="JA14" s="481"/>
      <c r="JB14" s="481"/>
      <c r="JC14" s="481"/>
      <c r="JD14" s="481"/>
      <c r="JE14" s="481"/>
      <c r="JF14" s="481"/>
      <c r="JG14" s="481"/>
      <c r="JH14" s="481"/>
      <c r="JI14" s="481"/>
      <c r="JJ14" s="481"/>
      <c r="JK14" s="481"/>
      <c r="JL14" s="481"/>
      <c r="JM14" s="481"/>
      <c r="JN14" s="481"/>
      <c r="JO14" s="481"/>
      <c r="JP14" s="481"/>
      <c r="JQ14" s="481"/>
      <c r="JR14" s="481"/>
      <c r="JS14" s="481"/>
      <c r="JT14" s="481"/>
      <c r="JU14" s="481"/>
      <c r="JV14" s="481"/>
      <c r="JW14" s="481"/>
      <c r="JX14" s="481"/>
      <c r="JY14" s="481"/>
      <c r="JZ14" s="481"/>
      <c r="KA14" s="481"/>
      <c r="KB14" s="481"/>
      <c r="KC14" s="481"/>
      <c r="KD14" s="481"/>
      <c r="KE14" s="481"/>
      <c r="KF14" s="481"/>
      <c r="KG14" s="481"/>
      <c r="KH14" s="481"/>
      <c r="KI14" s="481"/>
      <c r="KJ14" s="481"/>
      <c r="KK14" s="481"/>
      <c r="KL14" s="481"/>
      <c r="KM14" s="481"/>
      <c r="KN14" s="481"/>
      <c r="KO14" s="481"/>
      <c r="KP14" s="481"/>
      <c r="KQ14" s="481"/>
      <c r="KR14" s="481"/>
      <c r="KS14" s="481"/>
      <c r="KT14" s="481"/>
      <c r="KU14" s="481"/>
      <c r="KV14" s="481"/>
      <c r="KW14" s="481"/>
      <c r="KX14" s="481"/>
      <c r="KY14" s="481"/>
      <c r="KZ14" s="481"/>
      <c r="LA14" s="481"/>
      <c r="LB14" s="481"/>
      <c r="LC14" s="481"/>
      <c r="LD14" s="481"/>
      <c r="LE14" s="481"/>
      <c r="LF14" s="481"/>
      <c r="LG14" s="481"/>
      <c r="LH14" s="481"/>
      <c r="LI14" s="481"/>
      <c r="LJ14" s="481"/>
      <c r="LK14" s="481"/>
      <c r="LL14" s="481"/>
      <c r="LM14" s="481"/>
      <c r="LN14" s="481"/>
      <c r="LO14" s="481"/>
      <c r="LP14" s="481"/>
      <c r="LQ14" s="481"/>
      <c r="LR14" s="481"/>
      <c r="LS14" s="481"/>
      <c r="LT14" s="481"/>
      <c r="LU14" s="481"/>
      <c r="LV14" s="481"/>
      <c r="LW14" s="481"/>
      <c r="LX14" s="481"/>
      <c r="LY14" s="481"/>
      <c r="LZ14" s="481"/>
      <c r="MA14" s="481"/>
      <c r="MB14" s="481"/>
      <c r="MC14" s="481"/>
      <c r="MD14" s="481"/>
      <c r="ME14" s="481"/>
      <c r="MF14" s="481"/>
      <c r="MG14" s="481"/>
      <c r="MH14" s="481"/>
      <c r="MI14" s="481"/>
      <c r="MJ14" s="481"/>
      <c r="MK14" s="481"/>
      <c r="ML14" s="481"/>
      <c r="MM14" s="481"/>
      <c r="MN14" s="481"/>
      <c r="MO14" s="481"/>
      <c r="MP14" s="481"/>
      <c r="MQ14" s="481"/>
      <c r="MR14" s="481"/>
      <c r="MS14" s="481"/>
      <c r="MT14" s="481"/>
      <c r="MU14" s="481"/>
      <c r="MV14" s="481"/>
      <c r="MW14" s="481"/>
      <c r="MX14" s="481"/>
      <c r="MY14" s="481"/>
      <c r="MZ14" s="481"/>
      <c r="NA14" s="481"/>
      <c r="NB14" s="481"/>
      <c r="NC14" s="481"/>
      <c r="ND14" s="481"/>
      <c r="NE14" s="481"/>
      <c r="NF14" s="481"/>
      <c r="NG14" s="481"/>
      <c r="NH14" s="481"/>
      <c r="NI14" s="481"/>
      <c r="NJ14" s="481"/>
      <c r="NK14" s="481"/>
      <c r="NL14" s="481"/>
      <c r="NM14" s="481"/>
      <c r="NN14" s="481"/>
      <c r="NO14" s="481"/>
      <c r="NP14" s="481"/>
      <c r="NQ14" s="481"/>
      <c r="NR14" s="481"/>
      <c r="NS14" s="481"/>
      <c r="NT14" s="481"/>
      <c r="NU14" s="481"/>
      <c r="NV14" s="481"/>
      <c r="NW14" s="481"/>
      <c r="NX14" s="481"/>
      <c r="NY14" s="481"/>
      <c r="NZ14" s="481"/>
      <c r="OA14" s="481"/>
      <c r="OB14" s="481"/>
      <c r="OC14" s="481"/>
      <c r="OD14" s="481"/>
      <c r="OE14" s="481"/>
      <c r="OF14" s="481"/>
      <c r="OG14" s="481"/>
      <c r="OH14" s="481"/>
      <c r="OI14" s="481"/>
      <c r="OJ14" s="481"/>
      <c r="OK14" s="481"/>
      <c r="OL14" s="481"/>
      <c r="OM14" s="481"/>
      <c r="ON14" s="481"/>
      <c r="OO14" s="481"/>
      <c r="OP14" s="481"/>
      <c r="OQ14" s="481"/>
      <c r="OR14" s="481"/>
      <c r="OS14" s="481"/>
      <c r="OT14" s="481"/>
      <c r="OU14" s="481"/>
      <c r="OV14" s="481"/>
      <c r="OW14" s="481"/>
      <c r="OX14" s="481"/>
      <c r="OY14" s="481"/>
      <c r="OZ14" s="481"/>
      <c r="PA14" s="481"/>
      <c r="PB14" s="481"/>
      <c r="PC14" s="481"/>
      <c r="PD14" s="481"/>
      <c r="PE14" s="481"/>
      <c r="PF14" s="481"/>
      <c r="PG14" s="481"/>
      <c r="PH14" s="481"/>
      <c r="PI14" s="481"/>
      <c r="PJ14" s="481"/>
      <c r="PK14" s="481"/>
      <c r="PL14" s="481"/>
      <c r="PM14" s="481"/>
      <c r="PN14" s="481"/>
      <c r="PO14" s="481"/>
      <c r="PP14" s="481"/>
      <c r="PQ14" s="481"/>
      <c r="PR14" s="481"/>
      <c r="PS14" s="481"/>
      <c r="PT14" s="481"/>
      <c r="PU14" s="481"/>
      <c r="PV14" s="481"/>
      <c r="PW14" s="481"/>
      <c r="PX14" s="481"/>
      <c r="PY14" s="481"/>
      <c r="PZ14" s="481"/>
      <c r="QA14" s="481"/>
      <c r="QB14" s="481"/>
      <c r="QC14" s="481"/>
      <c r="QD14" s="481"/>
      <c r="QE14" s="481"/>
      <c r="QF14" s="481"/>
      <c r="QG14" s="481"/>
      <c r="QH14" s="481"/>
      <c r="QI14" s="481"/>
      <c r="QJ14" s="481"/>
      <c r="QK14" s="481"/>
      <c r="QL14" s="481"/>
      <c r="QM14" s="481"/>
      <c r="QN14" s="481"/>
      <c r="QO14" s="481"/>
      <c r="QP14" s="481"/>
      <c r="QQ14" s="481"/>
      <c r="QR14" s="481"/>
      <c r="QS14" s="481"/>
      <c r="QT14" s="481"/>
      <c r="QU14" s="481"/>
      <c r="QV14" s="481"/>
      <c r="QW14" s="481"/>
      <c r="QX14" s="481"/>
      <c r="QY14" s="481"/>
      <c r="QZ14" s="481"/>
      <c r="RA14" s="481"/>
      <c r="RB14" s="481"/>
      <c r="RC14" s="481"/>
      <c r="RD14" s="481"/>
      <c r="RE14" s="481"/>
      <c r="RF14" s="481"/>
      <c r="RG14" s="481"/>
      <c r="RH14" s="481"/>
      <c r="RI14" s="481"/>
      <c r="RJ14" s="481"/>
      <c r="RK14" s="481"/>
      <c r="RL14" s="481"/>
      <c r="RM14" s="481"/>
      <c r="RN14" s="481"/>
      <c r="RO14" s="481"/>
      <c r="RP14" s="481"/>
      <c r="RQ14" s="481"/>
      <c r="RR14" s="481"/>
      <c r="RS14" s="481"/>
      <c r="RT14" s="481"/>
      <c r="RU14" s="481"/>
      <c r="RV14" s="481"/>
      <c r="RW14" s="481"/>
      <c r="RX14" s="481"/>
      <c r="RY14" s="481"/>
      <c r="RZ14" s="481"/>
      <c r="SA14" s="481"/>
      <c r="SB14" s="481"/>
      <c r="SC14" s="481"/>
      <c r="SD14" s="481"/>
      <c r="SE14" s="481"/>
      <c r="SF14" s="481"/>
      <c r="SG14" s="481"/>
      <c r="SH14" s="481"/>
      <c r="SI14" s="481"/>
      <c r="SJ14" s="481"/>
      <c r="SK14" s="481"/>
      <c r="SL14" s="481"/>
      <c r="SM14" s="481"/>
      <c r="SN14" s="481"/>
      <c r="SO14" s="481"/>
      <c r="SP14" s="481"/>
      <c r="SQ14" s="481"/>
      <c r="SR14" s="481"/>
      <c r="SS14" s="481"/>
      <c r="ST14" s="481"/>
      <c r="SU14" s="481"/>
      <c r="SV14" s="481"/>
      <c r="SW14" s="481"/>
      <c r="SX14" s="481"/>
      <c r="SY14" s="481"/>
      <c r="SZ14" s="481"/>
      <c r="TA14" s="481"/>
      <c r="TB14" s="481"/>
      <c r="TC14" s="481"/>
      <c r="TD14" s="481"/>
      <c r="TE14" s="481"/>
      <c r="TF14" s="481"/>
      <c r="TG14" s="481"/>
      <c r="TH14" s="481"/>
      <c r="TI14" s="481"/>
      <c r="TJ14" s="481"/>
      <c r="TK14" s="481"/>
      <c r="TL14" s="481"/>
      <c r="TM14" s="481"/>
      <c r="TN14" s="481"/>
      <c r="TO14" s="481"/>
      <c r="TP14" s="481"/>
      <c r="TQ14" s="481"/>
      <c r="TR14" s="481"/>
      <c r="TS14" s="481"/>
      <c r="TT14" s="481"/>
      <c r="TU14" s="481"/>
      <c r="TV14" s="481"/>
      <c r="TW14" s="481"/>
      <c r="TX14" s="481"/>
      <c r="TY14" s="481"/>
      <c r="TZ14" s="481"/>
      <c r="UA14" s="481"/>
      <c r="UB14" s="481"/>
      <c r="UC14" s="481"/>
      <c r="UD14" s="481"/>
      <c r="UE14" s="481"/>
      <c r="UF14" s="481"/>
      <c r="UG14" s="481"/>
      <c r="UH14" s="481"/>
      <c r="UI14" s="481"/>
      <c r="UJ14" s="481"/>
      <c r="UK14" s="481"/>
      <c r="UL14" s="481"/>
      <c r="UM14" s="481"/>
      <c r="UN14" s="481"/>
      <c r="UO14" s="481"/>
      <c r="UP14" s="481"/>
      <c r="UQ14" s="481"/>
      <c r="UR14" s="481"/>
      <c r="US14" s="481"/>
      <c r="UT14" s="481"/>
      <c r="UU14" s="481"/>
      <c r="UV14" s="481"/>
      <c r="UW14" s="481"/>
      <c r="UX14" s="481"/>
      <c r="UY14" s="481"/>
      <c r="UZ14" s="481"/>
      <c r="VA14" s="481"/>
      <c r="VB14" s="481"/>
      <c r="VC14" s="481"/>
      <c r="VD14" s="481"/>
      <c r="VE14" s="481"/>
      <c r="VF14" s="481"/>
      <c r="VG14" s="481"/>
      <c r="VH14" s="481"/>
      <c r="VI14" s="481"/>
      <c r="VJ14" s="481"/>
      <c r="VK14" s="481"/>
      <c r="VL14" s="481"/>
      <c r="VM14" s="481"/>
      <c r="VN14" s="481"/>
      <c r="VO14" s="481"/>
      <c r="VP14" s="481"/>
      <c r="VQ14" s="481"/>
      <c r="VR14" s="481"/>
      <c r="VS14" s="481"/>
      <c r="VT14" s="481"/>
      <c r="VU14" s="481"/>
      <c r="VV14" s="481"/>
      <c r="VW14" s="481"/>
      <c r="VX14" s="481"/>
      <c r="VY14" s="481"/>
      <c r="VZ14" s="481"/>
      <c r="WA14" s="481"/>
      <c r="WB14" s="481"/>
      <c r="WC14" s="481"/>
      <c r="WD14" s="481"/>
      <c r="WE14" s="481"/>
      <c r="WF14" s="481"/>
      <c r="WG14" s="481"/>
      <c r="WH14" s="481"/>
      <c r="WI14" s="481"/>
      <c r="WJ14" s="481"/>
      <c r="WK14" s="481"/>
      <c r="WL14" s="481"/>
      <c r="WM14" s="481"/>
      <c r="WN14" s="481"/>
      <c r="WO14" s="481"/>
      <c r="WP14" s="481"/>
      <c r="WQ14" s="481"/>
      <c r="WR14" s="481"/>
      <c r="WS14" s="481"/>
      <c r="WT14" s="481"/>
      <c r="WU14" s="481"/>
      <c r="WV14" s="481"/>
      <c r="WW14" s="481"/>
      <c r="WX14" s="481"/>
      <c r="WY14" s="481"/>
      <c r="WZ14" s="481"/>
      <c r="XA14" s="481"/>
      <c r="XB14" s="481"/>
      <c r="XC14" s="481"/>
      <c r="XD14" s="481"/>
      <c r="XE14" s="481"/>
      <c r="XF14" s="481"/>
      <c r="XG14" s="481"/>
      <c r="XH14" s="481"/>
      <c r="XI14" s="481"/>
      <c r="XJ14" s="481"/>
      <c r="XK14" s="481"/>
      <c r="XL14" s="481"/>
      <c r="XM14" s="481"/>
      <c r="XN14" s="481"/>
      <c r="XO14" s="481"/>
      <c r="XP14" s="481"/>
      <c r="XQ14" s="481"/>
      <c r="XR14" s="481"/>
      <c r="XS14" s="481"/>
      <c r="XT14" s="481"/>
      <c r="XU14" s="481"/>
      <c r="XV14" s="481"/>
      <c r="XW14" s="481"/>
      <c r="XX14" s="481"/>
      <c r="XY14" s="481"/>
      <c r="XZ14" s="481"/>
      <c r="YA14" s="481"/>
      <c r="YB14" s="481"/>
      <c r="YC14" s="481"/>
      <c r="YD14" s="481"/>
      <c r="YE14" s="481"/>
      <c r="YF14" s="481"/>
      <c r="YG14" s="481"/>
      <c r="YH14" s="481"/>
      <c r="YI14" s="481"/>
      <c r="YJ14" s="481"/>
      <c r="YK14" s="481"/>
      <c r="YL14" s="481"/>
      <c r="YM14" s="481"/>
      <c r="YN14" s="481"/>
      <c r="YO14" s="481"/>
      <c r="YP14" s="481"/>
      <c r="YQ14" s="481"/>
      <c r="YR14" s="481"/>
      <c r="YS14" s="481"/>
      <c r="YT14" s="481"/>
      <c r="YU14" s="481"/>
      <c r="YV14" s="481"/>
      <c r="YW14" s="481"/>
      <c r="YX14" s="481"/>
      <c r="YY14" s="481"/>
      <c r="YZ14" s="481"/>
      <c r="ZA14" s="481"/>
      <c r="ZB14" s="481"/>
      <c r="ZC14" s="481"/>
      <c r="ZD14" s="481"/>
      <c r="ZE14" s="481"/>
      <c r="ZF14" s="481"/>
      <c r="ZG14" s="481"/>
      <c r="ZH14" s="481"/>
      <c r="ZI14" s="481"/>
      <c r="ZJ14" s="481"/>
      <c r="ZK14" s="481"/>
      <c r="ZL14" s="481"/>
      <c r="ZM14" s="481"/>
      <c r="ZN14" s="481"/>
      <c r="ZO14" s="481"/>
      <c r="ZP14" s="481"/>
      <c r="ZQ14" s="481"/>
      <c r="ZR14" s="481"/>
      <c r="ZS14" s="481"/>
      <c r="ZT14" s="481"/>
      <c r="ZU14" s="481"/>
      <c r="ZV14" s="481"/>
      <c r="ZW14" s="481"/>
      <c r="ZX14" s="481"/>
      <c r="ZY14" s="481"/>
      <c r="ZZ14" s="481"/>
      <c r="AAA14" s="481"/>
      <c r="AAB14" s="481"/>
      <c r="AAC14" s="481"/>
      <c r="AAD14" s="481"/>
      <c r="AAE14" s="481"/>
      <c r="AAF14" s="481"/>
      <c r="AAG14" s="481"/>
      <c r="AAH14" s="481"/>
      <c r="AAI14" s="481"/>
      <c r="AAJ14" s="481"/>
      <c r="AAK14" s="481"/>
      <c r="AAL14" s="481"/>
      <c r="AAM14" s="481"/>
      <c r="AAN14" s="481"/>
      <c r="AAO14" s="481"/>
      <c r="AAP14" s="481"/>
      <c r="AAQ14" s="481"/>
      <c r="AAR14" s="481"/>
      <c r="AAS14" s="481"/>
      <c r="AAT14" s="481"/>
      <c r="AAU14" s="481"/>
      <c r="AAV14" s="481"/>
      <c r="AAW14" s="481"/>
      <c r="AAX14" s="481"/>
      <c r="AAY14" s="481"/>
      <c r="AAZ14" s="481"/>
      <c r="ABA14" s="481"/>
      <c r="ABB14" s="481"/>
      <c r="ABC14" s="481"/>
      <c r="ABD14" s="481"/>
      <c r="ABE14" s="481"/>
      <c r="ABF14" s="481"/>
      <c r="ABG14" s="481"/>
      <c r="ABH14" s="481"/>
      <c r="ABI14" s="481"/>
      <c r="ABJ14" s="481"/>
      <c r="ABK14" s="481"/>
      <c r="ABL14" s="481"/>
      <c r="ABM14" s="481"/>
      <c r="ABN14" s="481"/>
      <c r="ABO14" s="481"/>
      <c r="ABP14" s="481"/>
      <c r="ABQ14" s="481"/>
      <c r="ABR14" s="481"/>
      <c r="ABS14" s="481"/>
      <c r="ABT14" s="481"/>
      <c r="ABU14" s="481"/>
      <c r="ABV14" s="481"/>
      <c r="ABW14" s="481"/>
      <c r="ABX14" s="481"/>
      <c r="ABY14" s="481"/>
      <c r="ABZ14" s="481"/>
      <c r="ACA14" s="481"/>
      <c r="ACB14" s="481"/>
      <c r="ACC14" s="481"/>
      <c r="ACD14" s="481"/>
      <c r="ACE14" s="481"/>
      <c r="ACF14" s="481"/>
      <c r="ACG14" s="481"/>
      <c r="ACH14" s="481"/>
      <c r="ACI14" s="481"/>
      <c r="ACJ14" s="481"/>
      <c r="ACK14" s="481"/>
      <c r="ACL14" s="481"/>
      <c r="ACM14" s="481"/>
      <c r="ACN14" s="481"/>
      <c r="ACO14" s="481"/>
      <c r="ACP14" s="481"/>
      <c r="ACQ14" s="481"/>
      <c r="ACR14" s="481"/>
      <c r="ACS14" s="481"/>
      <c r="ACT14" s="481"/>
      <c r="ACU14" s="481"/>
      <c r="ACV14" s="481"/>
      <c r="ACW14" s="481"/>
      <c r="ACX14" s="481"/>
      <c r="ACY14" s="481"/>
      <c r="ACZ14" s="481"/>
      <c r="ADA14" s="481"/>
      <c r="ADB14" s="481"/>
      <c r="ADC14" s="481"/>
      <c r="ADD14" s="481"/>
      <c r="ADE14" s="481"/>
      <c r="ADF14" s="481"/>
      <c r="ADG14" s="481"/>
      <c r="ADH14" s="481"/>
      <c r="ADI14" s="481"/>
      <c r="ADJ14" s="481"/>
      <c r="ADK14" s="481"/>
      <c r="ADL14" s="481"/>
      <c r="ADM14" s="481"/>
      <c r="ADN14" s="481"/>
      <c r="ADO14" s="481"/>
      <c r="ADP14" s="481"/>
      <c r="ADQ14" s="481"/>
      <c r="ADR14" s="481"/>
      <c r="ADS14" s="481"/>
      <c r="ADT14" s="481"/>
      <c r="ADU14" s="481"/>
      <c r="ADV14" s="481"/>
      <c r="ADW14" s="481"/>
      <c r="ADX14" s="481"/>
      <c r="ADY14" s="481"/>
      <c r="ADZ14" s="481"/>
      <c r="AEA14" s="481"/>
      <c r="AEB14" s="481"/>
      <c r="AEC14" s="481"/>
      <c r="AED14" s="481"/>
      <c r="AEE14" s="481"/>
      <c r="AEF14" s="481"/>
      <c r="AEG14" s="481"/>
      <c r="AEH14" s="481"/>
      <c r="AEI14" s="481"/>
      <c r="AEJ14" s="481"/>
      <c r="AEK14" s="481"/>
      <c r="AEL14" s="481"/>
      <c r="AEM14" s="481"/>
      <c r="AEN14" s="481"/>
      <c r="AEO14" s="481"/>
      <c r="AEP14" s="481"/>
      <c r="AEQ14" s="481"/>
      <c r="AER14" s="481"/>
      <c r="AES14" s="481"/>
      <c r="AET14" s="481"/>
      <c r="AEU14" s="481"/>
      <c r="AEV14" s="481"/>
      <c r="AEW14" s="481"/>
      <c r="AEX14" s="481"/>
      <c r="AEY14" s="481"/>
      <c r="AEZ14" s="481"/>
      <c r="AFA14" s="481"/>
      <c r="AFB14" s="481"/>
      <c r="AFC14" s="481"/>
      <c r="AFD14" s="481"/>
      <c r="AFE14" s="481"/>
      <c r="AFF14" s="481"/>
      <c r="AFG14" s="481"/>
      <c r="AFH14" s="481"/>
      <c r="AFI14" s="481"/>
      <c r="AFJ14" s="481"/>
      <c r="AFK14" s="481"/>
      <c r="AFL14" s="481"/>
      <c r="AFM14" s="481"/>
      <c r="AFN14" s="481"/>
      <c r="AFO14" s="481"/>
      <c r="AFP14" s="481"/>
      <c r="AFQ14" s="481"/>
      <c r="AFR14" s="481"/>
      <c r="AFS14" s="481"/>
      <c r="AFT14" s="481"/>
      <c r="AFU14" s="481"/>
      <c r="AFV14" s="481"/>
      <c r="AFW14" s="481"/>
      <c r="AFX14" s="481"/>
      <c r="AFY14" s="481"/>
      <c r="AFZ14" s="481"/>
      <c r="AGA14" s="481"/>
      <c r="AGB14" s="481"/>
      <c r="AGC14" s="481"/>
      <c r="AGD14" s="481"/>
      <c r="AGE14" s="481"/>
      <c r="AGF14" s="481"/>
      <c r="AGG14" s="481"/>
      <c r="AGH14" s="481"/>
      <c r="AGI14" s="481"/>
      <c r="AGJ14" s="481"/>
      <c r="AGK14" s="481"/>
      <c r="AGL14" s="481"/>
      <c r="AGM14" s="481"/>
      <c r="AGN14" s="481"/>
      <c r="AGO14" s="481"/>
      <c r="AGP14" s="481"/>
      <c r="AGQ14" s="481"/>
      <c r="AGR14" s="481"/>
      <c r="AGS14" s="481"/>
      <c r="AGT14" s="481"/>
      <c r="AGU14" s="481"/>
      <c r="AGV14" s="481"/>
      <c r="AGW14" s="481"/>
      <c r="AGX14" s="481"/>
      <c r="AGY14" s="481"/>
      <c r="AGZ14" s="481"/>
      <c r="AHA14" s="481"/>
      <c r="AHB14" s="481"/>
      <c r="AHC14" s="481"/>
      <c r="AHD14" s="481"/>
      <c r="AHE14" s="481"/>
      <c r="AHF14" s="481"/>
      <c r="AHG14" s="481"/>
      <c r="AHH14" s="481"/>
      <c r="AHI14" s="481"/>
    </row>
    <row r="15" spans="1:893" s="851" customFormat="1" ht="42.6" customHeight="1">
      <c r="A15" s="818" t="s">
        <v>112</v>
      </c>
      <c r="B15" s="819" t="s">
        <v>395</v>
      </c>
      <c r="C15" s="824" t="s">
        <v>401</v>
      </c>
      <c r="D15" s="838">
        <v>4</v>
      </c>
      <c r="E15" s="822">
        <v>43691</v>
      </c>
      <c r="F15" s="823" t="s">
        <v>362</v>
      </c>
      <c r="G15" s="824" t="s">
        <v>385</v>
      </c>
      <c r="H15" s="828">
        <v>40323</v>
      </c>
      <c r="I15" s="826">
        <v>0.66666666666666663</v>
      </c>
      <c r="J15" s="826">
        <v>0.79166666666666663</v>
      </c>
      <c r="K15" s="868">
        <v>3</v>
      </c>
      <c r="L15" s="841">
        <v>19</v>
      </c>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c r="CL15" s="481"/>
      <c r="CM15" s="481"/>
      <c r="CN15" s="481"/>
      <c r="CO15" s="481"/>
      <c r="CP15" s="481"/>
      <c r="CQ15" s="481"/>
      <c r="CR15" s="481"/>
      <c r="CS15" s="481"/>
      <c r="CT15" s="481"/>
      <c r="CU15" s="481"/>
      <c r="CV15" s="481"/>
      <c r="CW15" s="481"/>
      <c r="CX15" s="481"/>
      <c r="CY15" s="481"/>
      <c r="CZ15" s="481"/>
      <c r="DA15" s="481"/>
      <c r="DB15" s="481"/>
      <c r="DC15" s="481"/>
      <c r="DD15" s="481"/>
      <c r="DE15" s="481"/>
      <c r="DF15" s="481"/>
      <c r="DG15" s="481"/>
      <c r="DH15" s="481"/>
      <c r="DI15" s="481"/>
      <c r="DJ15" s="481"/>
      <c r="DK15" s="481"/>
      <c r="DL15" s="481"/>
      <c r="DM15" s="481"/>
      <c r="DN15" s="481"/>
      <c r="DO15" s="481"/>
      <c r="DP15" s="481"/>
      <c r="DQ15" s="481"/>
      <c r="DR15" s="481"/>
      <c r="DS15" s="481"/>
      <c r="DT15" s="481"/>
      <c r="DU15" s="481"/>
      <c r="DV15" s="481"/>
      <c r="DW15" s="481"/>
      <c r="DX15" s="481"/>
      <c r="DY15" s="481"/>
      <c r="DZ15" s="481"/>
      <c r="EA15" s="481"/>
      <c r="EB15" s="481"/>
      <c r="EC15" s="481"/>
      <c r="ED15" s="481"/>
      <c r="EE15" s="481"/>
      <c r="EF15" s="481"/>
      <c r="EG15" s="481"/>
      <c r="EH15" s="481"/>
      <c r="EI15" s="481"/>
      <c r="EJ15" s="481"/>
      <c r="EK15" s="481"/>
      <c r="EL15" s="481"/>
      <c r="EM15" s="481"/>
      <c r="EN15" s="481"/>
      <c r="EO15" s="481"/>
      <c r="EP15" s="481"/>
      <c r="EQ15" s="481"/>
      <c r="ER15" s="481"/>
      <c r="ES15" s="481"/>
      <c r="ET15" s="481"/>
      <c r="EU15" s="481"/>
      <c r="EV15" s="481"/>
      <c r="EW15" s="481"/>
      <c r="EX15" s="481"/>
      <c r="EY15" s="481"/>
      <c r="EZ15" s="481"/>
      <c r="FA15" s="481"/>
      <c r="FB15" s="481"/>
      <c r="FC15" s="481"/>
      <c r="FD15" s="481"/>
      <c r="FE15" s="481"/>
      <c r="FF15" s="481"/>
      <c r="FG15" s="481"/>
      <c r="FH15" s="481"/>
      <c r="FI15" s="481"/>
      <c r="FJ15" s="481"/>
      <c r="FK15" s="481"/>
      <c r="FL15" s="481"/>
      <c r="FM15" s="481"/>
      <c r="FN15" s="481"/>
      <c r="FO15" s="481"/>
      <c r="FP15" s="481"/>
      <c r="FQ15" s="481"/>
      <c r="FR15" s="481"/>
      <c r="FS15" s="481"/>
      <c r="FT15" s="481"/>
      <c r="FU15" s="481"/>
      <c r="FV15" s="481"/>
      <c r="FW15" s="481"/>
      <c r="FX15" s="481"/>
      <c r="FY15" s="481"/>
      <c r="FZ15" s="481"/>
      <c r="GA15" s="481"/>
      <c r="GB15" s="481"/>
      <c r="GC15" s="481"/>
      <c r="GD15" s="481"/>
      <c r="GE15" s="481"/>
      <c r="GF15" s="481"/>
      <c r="GG15" s="481"/>
      <c r="GH15" s="481"/>
      <c r="GI15" s="481"/>
      <c r="GJ15" s="481"/>
      <c r="GK15" s="481"/>
      <c r="GL15" s="481"/>
      <c r="GM15" s="481"/>
      <c r="GN15" s="481"/>
      <c r="GO15" s="481"/>
      <c r="GP15" s="481"/>
      <c r="GQ15" s="481"/>
      <c r="GR15" s="481"/>
      <c r="GS15" s="481"/>
      <c r="GT15" s="481"/>
      <c r="GU15" s="481"/>
      <c r="GV15" s="481"/>
      <c r="GW15" s="481"/>
      <c r="GX15" s="481"/>
      <c r="GY15" s="481"/>
      <c r="GZ15" s="481"/>
      <c r="HA15" s="481"/>
      <c r="HB15" s="481"/>
      <c r="HC15" s="481"/>
      <c r="HD15" s="481"/>
      <c r="HE15" s="481"/>
      <c r="HF15" s="481"/>
      <c r="HG15" s="481"/>
      <c r="HH15" s="481"/>
      <c r="HI15" s="481"/>
      <c r="HJ15" s="481"/>
      <c r="HK15" s="481"/>
      <c r="HL15" s="481"/>
      <c r="HM15" s="481"/>
      <c r="HN15" s="481"/>
      <c r="HO15" s="481"/>
      <c r="HP15" s="481"/>
      <c r="HQ15" s="481"/>
      <c r="HR15" s="481"/>
      <c r="HS15" s="481"/>
      <c r="HT15" s="481"/>
      <c r="HU15" s="481"/>
      <c r="HV15" s="481"/>
      <c r="HW15" s="481"/>
      <c r="HX15" s="481"/>
      <c r="HY15" s="481"/>
      <c r="HZ15" s="481"/>
      <c r="IA15" s="481"/>
      <c r="IB15" s="481"/>
      <c r="IC15" s="481"/>
      <c r="ID15" s="481"/>
      <c r="IE15" s="481"/>
      <c r="IF15" s="481"/>
      <c r="IG15" s="481"/>
      <c r="IH15" s="481"/>
      <c r="II15" s="481"/>
      <c r="IJ15" s="481"/>
      <c r="IK15" s="481"/>
      <c r="IL15" s="481"/>
      <c r="IM15" s="481"/>
      <c r="IN15" s="481"/>
      <c r="IO15" s="481"/>
      <c r="IP15" s="481"/>
      <c r="IQ15" s="481"/>
      <c r="IR15" s="481"/>
      <c r="IS15" s="481"/>
      <c r="IT15" s="481"/>
      <c r="IU15" s="481"/>
      <c r="IV15" s="481"/>
      <c r="IW15" s="481"/>
      <c r="IX15" s="481"/>
      <c r="IY15" s="481"/>
      <c r="IZ15" s="481"/>
      <c r="JA15" s="481"/>
      <c r="JB15" s="481"/>
      <c r="JC15" s="481"/>
      <c r="JD15" s="481"/>
      <c r="JE15" s="481"/>
      <c r="JF15" s="481"/>
      <c r="JG15" s="481"/>
      <c r="JH15" s="481"/>
      <c r="JI15" s="481"/>
      <c r="JJ15" s="481"/>
      <c r="JK15" s="481"/>
      <c r="JL15" s="481"/>
      <c r="JM15" s="481"/>
      <c r="JN15" s="481"/>
      <c r="JO15" s="481"/>
      <c r="JP15" s="481"/>
      <c r="JQ15" s="481"/>
      <c r="JR15" s="481"/>
      <c r="JS15" s="481"/>
      <c r="JT15" s="481"/>
      <c r="JU15" s="481"/>
      <c r="JV15" s="481"/>
      <c r="JW15" s="481"/>
      <c r="JX15" s="481"/>
      <c r="JY15" s="481"/>
      <c r="JZ15" s="481"/>
      <c r="KA15" s="481"/>
      <c r="KB15" s="481"/>
      <c r="KC15" s="481"/>
      <c r="KD15" s="481"/>
      <c r="KE15" s="481"/>
      <c r="KF15" s="481"/>
      <c r="KG15" s="481"/>
      <c r="KH15" s="481"/>
      <c r="KI15" s="481"/>
      <c r="KJ15" s="481"/>
      <c r="KK15" s="481"/>
      <c r="KL15" s="481"/>
      <c r="KM15" s="481"/>
      <c r="KN15" s="481"/>
      <c r="KO15" s="481"/>
      <c r="KP15" s="481"/>
      <c r="KQ15" s="481"/>
      <c r="KR15" s="481"/>
      <c r="KS15" s="481"/>
      <c r="KT15" s="481"/>
      <c r="KU15" s="481"/>
      <c r="KV15" s="481"/>
      <c r="KW15" s="481"/>
      <c r="KX15" s="481"/>
      <c r="KY15" s="481"/>
      <c r="KZ15" s="481"/>
      <c r="LA15" s="481"/>
      <c r="LB15" s="481"/>
      <c r="LC15" s="481"/>
      <c r="LD15" s="481"/>
      <c r="LE15" s="481"/>
      <c r="LF15" s="481"/>
      <c r="LG15" s="481"/>
      <c r="LH15" s="481"/>
      <c r="LI15" s="481"/>
      <c r="LJ15" s="481"/>
      <c r="LK15" s="481"/>
      <c r="LL15" s="481"/>
      <c r="LM15" s="481"/>
      <c r="LN15" s="481"/>
      <c r="LO15" s="481"/>
      <c r="LP15" s="481"/>
      <c r="LQ15" s="481"/>
      <c r="LR15" s="481"/>
      <c r="LS15" s="481"/>
      <c r="LT15" s="481"/>
      <c r="LU15" s="481"/>
      <c r="LV15" s="481"/>
      <c r="LW15" s="481"/>
      <c r="LX15" s="481"/>
      <c r="LY15" s="481"/>
      <c r="LZ15" s="481"/>
      <c r="MA15" s="481"/>
      <c r="MB15" s="481"/>
      <c r="MC15" s="481"/>
      <c r="MD15" s="481"/>
      <c r="ME15" s="481"/>
      <c r="MF15" s="481"/>
      <c r="MG15" s="481"/>
      <c r="MH15" s="481"/>
      <c r="MI15" s="481"/>
      <c r="MJ15" s="481"/>
      <c r="MK15" s="481"/>
      <c r="ML15" s="481"/>
      <c r="MM15" s="481"/>
      <c r="MN15" s="481"/>
      <c r="MO15" s="481"/>
      <c r="MP15" s="481"/>
      <c r="MQ15" s="481"/>
      <c r="MR15" s="481"/>
      <c r="MS15" s="481"/>
      <c r="MT15" s="481"/>
      <c r="MU15" s="481"/>
      <c r="MV15" s="481"/>
      <c r="MW15" s="481"/>
      <c r="MX15" s="481"/>
      <c r="MY15" s="481"/>
      <c r="MZ15" s="481"/>
      <c r="NA15" s="481"/>
      <c r="NB15" s="481"/>
      <c r="NC15" s="481"/>
      <c r="ND15" s="481"/>
      <c r="NE15" s="481"/>
      <c r="NF15" s="481"/>
      <c r="NG15" s="481"/>
      <c r="NH15" s="481"/>
      <c r="NI15" s="481"/>
      <c r="NJ15" s="481"/>
      <c r="NK15" s="481"/>
      <c r="NL15" s="481"/>
      <c r="NM15" s="481"/>
      <c r="NN15" s="481"/>
      <c r="NO15" s="481"/>
      <c r="NP15" s="481"/>
      <c r="NQ15" s="481"/>
      <c r="NR15" s="481"/>
      <c r="NS15" s="481"/>
      <c r="NT15" s="481"/>
      <c r="NU15" s="481"/>
      <c r="NV15" s="481"/>
      <c r="NW15" s="481"/>
      <c r="NX15" s="481"/>
      <c r="NY15" s="481"/>
      <c r="NZ15" s="481"/>
      <c r="OA15" s="481"/>
      <c r="OB15" s="481"/>
      <c r="OC15" s="481"/>
      <c r="OD15" s="481"/>
      <c r="OE15" s="481"/>
      <c r="OF15" s="481"/>
      <c r="OG15" s="481"/>
      <c r="OH15" s="481"/>
      <c r="OI15" s="481"/>
      <c r="OJ15" s="481"/>
      <c r="OK15" s="481"/>
      <c r="OL15" s="481"/>
      <c r="OM15" s="481"/>
      <c r="ON15" s="481"/>
      <c r="OO15" s="481"/>
      <c r="OP15" s="481"/>
      <c r="OQ15" s="481"/>
      <c r="OR15" s="481"/>
      <c r="OS15" s="481"/>
      <c r="OT15" s="481"/>
      <c r="OU15" s="481"/>
      <c r="OV15" s="481"/>
      <c r="OW15" s="481"/>
      <c r="OX15" s="481"/>
      <c r="OY15" s="481"/>
      <c r="OZ15" s="481"/>
      <c r="PA15" s="481"/>
      <c r="PB15" s="481"/>
      <c r="PC15" s="481"/>
      <c r="PD15" s="481"/>
      <c r="PE15" s="481"/>
      <c r="PF15" s="481"/>
      <c r="PG15" s="481"/>
      <c r="PH15" s="481"/>
      <c r="PI15" s="481"/>
      <c r="PJ15" s="481"/>
      <c r="PK15" s="481"/>
      <c r="PL15" s="481"/>
      <c r="PM15" s="481"/>
      <c r="PN15" s="481"/>
      <c r="PO15" s="481"/>
      <c r="PP15" s="481"/>
      <c r="PQ15" s="481"/>
      <c r="PR15" s="481"/>
      <c r="PS15" s="481"/>
      <c r="PT15" s="481"/>
      <c r="PU15" s="481"/>
      <c r="PV15" s="481"/>
      <c r="PW15" s="481"/>
      <c r="PX15" s="481"/>
      <c r="PY15" s="481"/>
      <c r="PZ15" s="481"/>
      <c r="QA15" s="481"/>
      <c r="QB15" s="481"/>
      <c r="QC15" s="481"/>
      <c r="QD15" s="481"/>
      <c r="QE15" s="481"/>
      <c r="QF15" s="481"/>
      <c r="QG15" s="481"/>
      <c r="QH15" s="481"/>
      <c r="QI15" s="481"/>
      <c r="QJ15" s="481"/>
      <c r="QK15" s="481"/>
      <c r="QL15" s="481"/>
      <c r="QM15" s="481"/>
      <c r="QN15" s="481"/>
      <c r="QO15" s="481"/>
      <c r="QP15" s="481"/>
      <c r="QQ15" s="481"/>
      <c r="QR15" s="481"/>
      <c r="QS15" s="481"/>
      <c r="QT15" s="481"/>
      <c r="QU15" s="481"/>
      <c r="QV15" s="481"/>
      <c r="QW15" s="481"/>
      <c r="QX15" s="481"/>
      <c r="QY15" s="481"/>
      <c r="QZ15" s="481"/>
      <c r="RA15" s="481"/>
      <c r="RB15" s="481"/>
      <c r="RC15" s="481"/>
      <c r="RD15" s="481"/>
      <c r="RE15" s="481"/>
      <c r="RF15" s="481"/>
      <c r="RG15" s="481"/>
      <c r="RH15" s="481"/>
      <c r="RI15" s="481"/>
      <c r="RJ15" s="481"/>
      <c r="RK15" s="481"/>
      <c r="RL15" s="481"/>
      <c r="RM15" s="481"/>
      <c r="RN15" s="481"/>
      <c r="RO15" s="481"/>
      <c r="RP15" s="481"/>
      <c r="RQ15" s="481"/>
      <c r="RR15" s="481"/>
      <c r="RS15" s="481"/>
      <c r="RT15" s="481"/>
      <c r="RU15" s="481"/>
      <c r="RV15" s="481"/>
      <c r="RW15" s="481"/>
      <c r="RX15" s="481"/>
      <c r="RY15" s="481"/>
      <c r="RZ15" s="481"/>
      <c r="SA15" s="481"/>
      <c r="SB15" s="481"/>
      <c r="SC15" s="481"/>
      <c r="SD15" s="481"/>
      <c r="SE15" s="481"/>
      <c r="SF15" s="481"/>
      <c r="SG15" s="481"/>
      <c r="SH15" s="481"/>
      <c r="SI15" s="481"/>
      <c r="SJ15" s="481"/>
      <c r="SK15" s="481"/>
      <c r="SL15" s="481"/>
      <c r="SM15" s="481"/>
      <c r="SN15" s="481"/>
      <c r="SO15" s="481"/>
      <c r="SP15" s="481"/>
      <c r="SQ15" s="481"/>
      <c r="SR15" s="481"/>
      <c r="SS15" s="481"/>
      <c r="ST15" s="481"/>
      <c r="SU15" s="481"/>
      <c r="SV15" s="481"/>
      <c r="SW15" s="481"/>
      <c r="SX15" s="481"/>
      <c r="SY15" s="481"/>
      <c r="SZ15" s="481"/>
      <c r="TA15" s="481"/>
      <c r="TB15" s="481"/>
      <c r="TC15" s="481"/>
      <c r="TD15" s="481"/>
      <c r="TE15" s="481"/>
      <c r="TF15" s="481"/>
      <c r="TG15" s="481"/>
      <c r="TH15" s="481"/>
      <c r="TI15" s="481"/>
      <c r="TJ15" s="481"/>
      <c r="TK15" s="481"/>
      <c r="TL15" s="481"/>
      <c r="TM15" s="481"/>
      <c r="TN15" s="481"/>
      <c r="TO15" s="481"/>
      <c r="TP15" s="481"/>
      <c r="TQ15" s="481"/>
      <c r="TR15" s="481"/>
      <c r="TS15" s="481"/>
      <c r="TT15" s="481"/>
      <c r="TU15" s="481"/>
      <c r="TV15" s="481"/>
      <c r="TW15" s="481"/>
      <c r="TX15" s="481"/>
      <c r="TY15" s="481"/>
      <c r="TZ15" s="481"/>
      <c r="UA15" s="481"/>
      <c r="UB15" s="481"/>
      <c r="UC15" s="481"/>
      <c r="UD15" s="481"/>
      <c r="UE15" s="481"/>
      <c r="UF15" s="481"/>
      <c r="UG15" s="481"/>
      <c r="UH15" s="481"/>
      <c r="UI15" s="481"/>
      <c r="UJ15" s="481"/>
      <c r="UK15" s="481"/>
      <c r="UL15" s="481"/>
      <c r="UM15" s="481"/>
      <c r="UN15" s="481"/>
      <c r="UO15" s="481"/>
      <c r="UP15" s="481"/>
      <c r="UQ15" s="481"/>
      <c r="UR15" s="481"/>
      <c r="US15" s="481"/>
      <c r="UT15" s="481"/>
      <c r="UU15" s="481"/>
      <c r="UV15" s="481"/>
      <c r="UW15" s="481"/>
      <c r="UX15" s="481"/>
      <c r="UY15" s="481"/>
      <c r="UZ15" s="481"/>
      <c r="VA15" s="481"/>
      <c r="VB15" s="481"/>
      <c r="VC15" s="481"/>
      <c r="VD15" s="481"/>
      <c r="VE15" s="481"/>
      <c r="VF15" s="481"/>
      <c r="VG15" s="481"/>
      <c r="VH15" s="481"/>
      <c r="VI15" s="481"/>
      <c r="VJ15" s="481"/>
      <c r="VK15" s="481"/>
      <c r="VL15" s="481"/>
      <c r="VM15" s="481"/>
      <c r="VN15" s="481"/>
      <c r="VO15" s="481"/>
      <c r="VP15" s="481"/>
      <c r="VQ15" s="481"/>
      <c r="VR15" s="481"/>
      <c r="VS15" s="481"/>
      <c r="VT15" s="481"/>
      <c r="VU15" s="481"/>
      <c r="VV15" s="481"/>
      <c r="VW15" s="481"/>
      <c r="VX15" s="481"/>
      <c r="VY15" s="481"/>
      <c r="VZ15" s="481"/>
      <c r="WA15" s="481"/>
      <c r="WB15" s="481"/>
      <c r="WC15" s="481"/>
      <c r="WD15" s="481"/>
      <c r="WE15" s="481"/>
      <c r="WF15" s="481"/>
      <c r="WG15" s="481"/>
      <c r="WH15" s="481"/>
      <c r="WI15" s="481"/>
      <c r="WJ15" s="481"/>
      <c r="WK15" s="481"/>
      <c r="WL15" s="481"/>
      <c r="WM15" s="481"/>
      <c r="WN15" s="481"/>
      <c r="WO15" s="481"/>
      <c r="WP15" s="481"/>
      <c r="WQ15" s="481"/>
      <c r="WR15" s="481"/>
      <c r="WS15" s="481"/>
      <c r="WT15" s="481"/>
      <c r="WU15" s="481"/>
      <c r="WV15" s="481"/>
      <c r="WW15" s="481"/>
      <c r="WX15" s="481"/>
      <c r="WY15" s="481"/>
      <c r="WZ15" s="481"/>
      <c r="XA15" s="481"/>
      <c r="XB15" s="481"/>
      <c r="XC15" s="481"/>
      <c r="XD15" s="481"/>
      <c r="XE15" s="481"/>
      <c r="XF15" s="481"/>
      <c r="XG15" s="481"/>
      <c r="XH15" s="481"/>
      <c r="XI15" s="481"/>
      <c r="XJ15" s="481"/>
      <c r="XK15" s="481"/>
      <c r="XL15" s="481"/>
      <c r="XM15" s="481"/>
      <c r="XN15" s="481"/>
      <c r="XO15" s="481"/>
      <c r="XP15" s="481"/>
      <c r="XQ15" s="481"/>
      <c r="XR15" s="481"/>
      <c r="XS15" s="481"/>
      <c r="XT15" s="481"/>
      <c r="XU15" s="481"/>
      <c r="XV15" s="481"/>
      <c r="XW15" s="481"/>
      <c r="XX15" s="481"/>
      <c r="XY15" s="481"/>
      <c r="XZ15" s="481"/>
      <c r="YA15" s="481"/>
      <c r="YB15" s="481"/>
      <c r="YC15" s="481"/>
      <c r="YD15" s="481"/>
      <c r="YE15" s="481"/>
      <c r="YF15" s="481"/>
      <c r="YG15" s="481"/>
      <c r="YH15" s="481"/>
      <c r="YI15" s="481"/>
      <c r="YJ15" s="481"/>
      <c r="YK15" s="481"/>
      <c r="YL15" s="481"/>
      <c r="YM15" s="481"/>
      <c r="YN15" s="481"/>
      <c r="YO15" s="481"/>
      <c r="YP15" s="481"/>
      <c r="YQ15" s="481"/>
      <c r="YR15" s="481"/>
      <c r="YS15" s="481"/>
      <c r="YT15" s="481"/>
      <c r="YU15" s="481"/>
      <c r="YV15" s="481"/>
      <c r="YW15" s="481"/>
      <c r="YX15" s="481"/>
      <c r="YY15" s="481"/>
      <c r="YZ15" s="481"/>
      <c r="ZA15" s="481"/>
      <c r="ZB15" s="481"/>
      <c r="ZC15" s="481"/>
      <c r="ZD15" s="481"/>
      <c r="ZE15" s="481"/>
      <c r="ZF15" s="481"/>
      <c r="ZG15" s="481"/>
      <c r="ZH15" s="481"/>
      <c r="ZI15" s="481"/>
      <c r="ZJ15" s="481"/>
      <c r="ZK15" s="481"/>
      <c r="ZL15" s="481"/>
      <c r="ZM15" s="481"/>
      <c r="ZN15" s="481"/>
      <c r="ZO15" s="481"/>
      <c r="ZP15" s="481"/>
      <c r="ZQ15" s="481"/>
      <c r="ZR15" s="481"/>
      <c r="ZS15" s="481"/>
      <c r="ZT15" s="481"/>
      <c r="ZU15" s="481"/>
      <c r="ZV15" s="481"/>
      <c r="ZW15" s="481"/>
      <c r="ZX15" s="481"/>
      <c r="ZY15" s="481"/>
      <c r="ZZ15" s="481"/>
      <c r="AAA15" s="481"/>
      <c r="AAB15" s="481"/>
      <c r="AAC15" s="481"/>
      <c r="AAD15" s="481"/>
      <c r="AAE15" s="481"/>
      <c r="AAF15" s="481"/>
      <c r="AAG15" s="481"/>
      <c r="AAH15" s="481"/>
      <c r="AAI15" s="481"/>
      <c r="AAJ15" s="481"/>
      <c r="AAK15" s="481"/>
      <c r="AAL15" s="481"/>
      <c r="AAM15" s="481"/>
      <c r="AAN15" s="481"/>
      <c r="AAO15" s="481"/>
      <c r="AAP15" s="481"/>
      <c r="AAQ15" s="481"/>
      <c r="AAR15" s="481"/>
      <c r="AAS15" s="481"/>
      <c r="AAT15" s="481"/>
      <c r="AAU15" s="481"/>
      <c r="AAV15" s="481"/>
      <c r="AAW15" s="481"/>
      <c r="AAX15" s="481"/>
      <c r="AAY15" s="481"/>
      <c r="AAZ15" s="481"/>
      <c r="ABA15" s="481"/>
      <c r="ABB15" s="481"/>
      <c r="ABC15" s="481"/>
      <c r="ABD15" s="481"/>
      <c r="ABE15" s="481"/>
      <c r="ABF15" s="481"/>
      <c r="ABG15" s="481"/>
      <c r="ABH15" s="481"/>
      <c r="ABI15" s="481"/>
      <c r="ABJ15" s="481"/>
      <c r="ABK15" s="481"/>
      <c r="ABL15" s="481"/>
      <c r="ABM15" s="481"/>
      <c r="ABN15" s="481"/>
      <c r="ABO15" s="481"/>
      <c r="ABP15" s="481"/>
      <c r="ABQ15" s="481"/>
      <c r="ABR15" s="481"/>
      <c r="ABS15" s="481"/>
      <c r="ABT15" s="481"/>
      <c r="ABU15" s="481"/>
      <c r="ABV15" s="481"/>
      <c r="ABW15" s="481"/>
      <c r="ABX15" s="481"/>
      <c r="ABY15" s="481"/>
      <c r="ABZ15" s="481"/>
      <c r="ACA15" s="481"/>
      <c r="ACB15" s="481"/>
      <c r="ACC15" s="481"/>
      <c r="ACD15" s="481"/>
      <c r="ACE15" s="481"/>
      <c r="ACF15" s="481"/>
      <c r="ACG15" s="481"/>
      <c r="ACH15" s="481"/>
      <c r="ACI15" s="481"/>
      <c r="ACJ15" s="481"/>
      <c r="ACK15" s="481"/>
      <c r="ACL15" s="481"/>
      <c r="ACM15" s="481"/>
      <c r="ACN15" s="481"/>
      <c r="ACO15" s="481"/>
      <c r="ACP15" s="481"/>
      <c r="ACQ15" s="481"/>
      <c r="ACR15" s="481"/>
      <c r="ACS15" s="481"/>
      <c r="ACT15" s="481"/>
      <c r="ACU15" s="481"/>
      <c r="ACV15" s="481"/>
      <c r="ACW15" s="481"/>
      <c r="ACX15" s="481"/>
      <c r="ACY15" s="481"/>
      <c r="ACZ15" s="481"/>
      <c r="ADA15" s="481"/>
      <c r="ADB15" s="481"/>
      <c r="ADC15" s="481"/>
      <c r="ADD15" s="481"/>
      <c r="ADE15" s="481"/>
      <c r="ADF15" s="481"/>
      <c r="ADG15" s="481"/>
      <c r="ADH15" s="481"/>
      <c r="ADI15" s="481"/>
      <c r="ADJ15" s="481"/>
      <c r="ADK15" s="481"/>
      <c r="ADL15" s="481"/>
      <c r="ADM15" s="481"/>
      <c r="ADN15" s="481"/>
      <c r="ADO15" s="481"/>
      <c r="ADP15" s="481"/>
      <c r="ADQ15" s="481"/>
      <c r="ADR15" s="481"/>
      <c r="ADS15" s="481"/>
      <c r="ADT15" s="481"/>
      <c r="ADU15" s="481"/>
      <c r="ADV15" s="481"/>
      <c r="ADW15" s="481"/>
      <c r="ADX15" s="481"/>
      <c r="ADY15" s="481"/>
      <c r="ADZ15" s="481"/>
      <c r="AEA15" s="481"/>
      <c r="AEB15" s="481"/>
      <c r="AEC15" s="481"/>
      <c r="AED15" s="481"/>
      <c r="AEE15" s="481"/>
      <c r="AEF15" s="481"/>
      <c r="AEG15" s="481"/>
      <c r="AEH15" s="481"/>
      <c r="AEI15" s="481"/>
      <c r="AEJ15" s="481"/>
      <c r="AEK15" s="481"/>
      <c r="AEL15" s="481"/>
      <c r="AEM15" s="481"/>
      <c r="AEN15" s="481"/>
      <c r="AEO15" s="481"/>
      <c r="AEP15" s="481"/>
      <c r="AEQ15" s="481"/>
      <c r="AER15" s="481"/>
      <c r="AES15" s="481"/>
      <c r="AET15" s="481"/>
      <c r="AEU15" s="481"/>
      <c r="AEV15" s="481"/>
      <c r="AEW15" s="481"/>
      <c r="AEX15" s="481"/>
      <c r="AEY15" s="481"/>
      <c r="AEZ15" s="481"/>
      <c r="AFA15" s="481"/>
      <c r="AFB15" s="481"/>
      <c r="AFC15" s="481"/>
      <c r="AFD15" s="481"/>
      <c r="AFE15" s="481"/>
      <c r="AFF15" s="481"/>
      <c r="AFG15" s="481"/>
      <c r="AFH15" s="481"/>
      <c r="AFI15" s="481"/>
      <c r="AFJ15" s="481"/>
      <c r="AFK15" s="481"/>
      <c r="AFL15" s="481"/>
      <c r="AFM15" s="481"/>
      <c r="AFN15" s="481"/>
      <c r="AFO15" s="481"/>
      <c r="AFP15" s="481"/>
      <c r="AFQ15" s="481"/>
      <c r="AFR15" s="481"/>
      <c r="AFS15" s="481"/>
      <c r="AFT15" s="481"/>
      <c r="AFU15" s="481"/>
      <c r="AFV15" s="481"/>
      <c r="AFW15" s="481"/>
      <c r="AFX15" s="481"/>
      <c r="AFY15" s="481"/>
      <c r="AFZ15" s="481"/>
      <c r="AGA15" s="481"/>
      <c r="AGB15" s="481"/>
      <c r="AGC15" s="481"/>
      <c r="AGD15" s="481"/>
      <c r="AGE15" s="481"/>
      <c r="AGF15" s="481"/>
      <c r="AGG15" s="481"/>
      <c r="AGH15" s="481"/>
      <c r="AGI15" s="481"/>
      <c r="AGJ15" s="481"/>
      <c r="AGK15" s="481"/>
      <c r="AGL15" s="481"/>
      <c r="AGM15" s="481"/>
      <c r="AGN15" s="481"/>
      <c r="AGO15" s="481"/>
      <c r="AGP15" s="481"/>
      <c r="AGQ15" s="481"/>
      <c r="AGR15" s="481"/>
      <c r="AGS15" s="481"/>
      <c r="AGT15" s="481"/>
      <c r="AGU15" s="481"/>
      <c r="AGV15" s="481"/>
      <c r="AGW15" s="481"/>
      <c r="AGX15" s="481"/>
      <c r="AGY15" s="481"/>
      <c r="AGZ15" s="481"/>
      <c r="AHA15" s="481"/>
      <c r="AHB15" s="481"/>
      <c r="AHC15" s="481"/>
      <c r="AHD15" s="481"/>
      <c r="AHE15" s="481"/>
      <c r="AHF15" s="481"/>
      <c r="AHG15" s="481"/>
      <c r="AHH15" s="481"/>
      <c r="AHI15" s="481"/>
    </row>
    <row r="16" spans="1:893" s="851" customFormat="1" ht="18" customHeight="1">
      <c r="A16" s="818" t="s">
        <v>112</v>
      </c>
      <c r="B16" s="819" t="s">
        <v>395</v>
      </c>
      <c r="C16" s="869" t="s">
        <v>363</v>
      </c>
      <c r="D16" s="821">
        <v>5</v>
      </c>
      <c r="E16" s="822">
        <v>43692</v>
      </c>
      <c r="F16" s="823" t="s">
        <v>362</v>
      </c>
      <c r="G16" s="824" t="s">
        <v>335</v>
      </c>
      <c r="H16" s="870">
        <v>93774</v>
      </c>
      <c r="I16" s="898">
        <v>0.66666666666666663</v>
      </c>
      <c r="J16" s="898">
        <v>0.77083333333333337</v>
      </c>
      <c r="K16" s="865">
        <v>2.5</v>
      </c>
      <c r="L16" s="867">
        <v>42.1</v>
      </c>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1"/>
      <c r="BY16" s="481"/>
      <c r="BZ16" s="481"/>
      <c r="CA16" s="481"/>
      <c r="CB16" s="481"/>
      <c r="CC16" s="481"/>
      <c r="CD16" s="481"/>
      <c r="CE16" s="481"/>
      <c r="CF16" s="481"/>
      <c r="CG16" s="481"/>
      <c r="CH16" s="481"/>
      <c r="CI16" s="481"/>
      <c r="CJ16" s="481"/>
      <c r="CK16" s="481"/>
      <c r="CL16" s="481"/>
      <c r="CM16" s="481"/>
      <c r="CN16" s="481"/>
      <c r="CO16" s="481"/>
      <c r="CP16" s="481"/>
      <c r="CQ16" s="481"/>
      <c r="CR16" s="481"/>
      <c r="CS16" s="481"/>
      <c r="CT16" s="481"/>
      <c r="CU16" s="481"/>
      <c r="CV16" s="481"/>
      <c r="CW16" s="481"/>
      <c r="CX16" s="481"/>
      <c r="CY16" s="481"/>
      <c r="CZ16" s="481"/>
      <c r="DA16" s="481"/>
      <c r="DB16" s="481"/>
      <c r="DC16" s="481"/>
      <c r="DD16" s="481"/>
      <c r="DE16" s="481"/>
      <c r="DF16" s="481"/>
      <c r="DG16" s="481"/>
      <c r="DH16" s="481"/>
      <c r="DI16" s="481"/>
      <c r="DJ16" s="481"/>
      <c r="DK16" s="481"/>
      <c r="DL16" s="481"/>
      <c r="DM16" s="481"/>
      <c r="DN16" s="481"/>
      <c r="DO16" s="481"/>
      <c r="DP16" s="481"/>
      <c r="DQ16" s="481"/>
      <c r="DR16" s="481"/>
      <c r="DS16" s="481"/>
      <c r="DT16" s="481"/>
      <c r="DU16" s="481"/>
      <c r="DV16" s="481"/>
      <c r="DW16" s="481"/>
      <c r="DX16" s="481"/>
      <c r="DY16" s="481"/>
      <c r="DZ16" s="481"/>
      <c r="EA16" s="481"/>
      <c r="EB16" s="481"/>
      <c r="EC16" s="481"/>
      <c r="ED16" s="481"/>
      <c r="EE16" s="481"/>
      <c r="EF16" s="481"/>
      <c r="EG16" s="481"/>
      <c r="EH16" s="481"/>
      <c r="EI16" s="481"/>
      <c r="EJ16" s="481"/>
      <c r="EK16" s="481"/>
      <c r="EL16" s="481"/>
      <c r="EM16" s="481"/>
      <c r="EN16" s="481"/>
      <c r="EO16" s="481"/>
      <c r="EP16" s="481"/>
      <c r="EQ16" s="481"/>
      <c r="ER16" s="481"/>
      <c r="ES16" s="481"/>
      <c r="ET16" s="481"/>
      <c r="EU16" s="481"/>
      <c r="EV16" s="481"/>
      <c r="EW16" s="481"/>
      <c r="EX16" s="481"/>
      <c r="EY16" s="481"/>
      <c r="EZ16" s="481"/>
      <c r="FA16" s="481"/>
      <c r="FB16" s="481"/>
      <c r="FC16" s="481"/>
      <c r="FD16" s="481"/>
      <c r="FE16" s="481"/>
      <c r="FF16" s="481"/>
      <c r="FG16" s="481"/>
      <c r="FH16" s="481"/>
      <c r="FI16" s="481"/>
      <c r="FJ16" s="481"/>
      <c r="FK16" s="481"/>
      <c r="FL16" s="481"/>
      <c r="FM16" s="481"/>
      <c r="FN16" s="481"/>
      <c r="FO16" s="481"/>
      <c r="FP16" s="481"/>
      <c r="FQ16" s="481"/>
      <c r="FR16" s="481"/>
      <c r="FS16" s="481"/>
      <c r="FT16" s="481"/>
      <c r="FU16" s="481"/>
      <c r="FV16" s="481"/>
      <c r="FW16" s="481"/>
      <c r="FX16" s="481"/>
      <c r="FY16" s="481"/>
      <c r="FZ16" s="481"/>
      <c r="GA16" s="481"/>
      <c r="GB16" s="481"/>
      <c r="GC16" s="481"/>
      <c r="GD16" s="481"/>
      <c r="GE16" s="481"/>
      <c r="GF16" s="481"/>
      <c r="GG16" s="481"/>
      <c r="GH16" s="481"/>
      <c r="GI16" s="481"/>
      <c r="GJ16" s="481"/>
      <c r="GK16" s="481"/>
      <c r="GL16" s="481"/>
      <c r="GM16" s="481"/>
      <c r="GN16" s="481"/>
      <c r="GO16" s="481"/>
      <c r="GP16" s="481"/>
      <c r="GQ16" s="481"/>
      <c r="GR16" s="481"/>
      <c r="GS16" s="481"/>
      <c r="GT16" s="481"/>
      <c r="GU16" s="481"/>
      <c r="GV16" s="481"/>
      <c r="GW16" s="481"/>
      <c r="GX16" s="481"/>
      <c r="GY16" s="481"/>
      <c r="GZ16" s="481"/>
      <c r="HA16" s="481"/>
      <c r="HB16" s="481"/>
      <c r="HC16" s="481"/>
      <c r="HD16" s="481"/>
      <c r="HE16" s="481"/>
      <c r="HF16" s="481"/>
      <c r="HG16" s="481"/>
      <c r="HH16" s="481"/>
      <c r="HI16" s="481"/>
      <c r="HJ16" s="481"/>
      <c r="HK16" s="481"/>
      <c r="HL16" s="481"/>
      <c r="HM16" s="481"/>
      <c r="HN16" s="481"/>
      <c r="HO16" s="481"/>
      <c r="HP16" s="481"/>
      <c r="HQ16" s="481"/>
      <c r="HR16" s="481"/>
      <c r="HS16" s="481"/>
      <c r="HT16" s="481"/>
      <c r="HU16" s="481"/>
      <c r="HV16" s="481"/>
      <c r="HW16" s="481"/>
      <c r="HX16" s="481"/>
      <c r="HY16" s="481"/>
      <c r="HZ16" s="481"/>
      <c r="IA16" s="481"/>
      <c r="IB16" s="481"/>
      <c r="IC16" s="481"/>
      <c r="ID16" s="481"/>
      <c r="IE16" s="481"/>
      <c r="IF16" s="481"/>
      <c r="IG16" s="481"/>
      <c r="IH16" s="481"/>
      <c r="II16" s="481"/>
      <c r="IJ16" s="481"/>
      <c r="IK16" s="481"/>
      <c r="IL16" s="481"/>
      <c r="IM16" s="481"/>
      <c r="IN16" s="481"/>
      <c r="IO16" s="481"/>
      <c r="IP16" s="481"/>
      <c r="IQ16" s="481"/>
      <c r="IR16" s="481"/>
      <c r="IS16" s="481"/>
      <c r="IT16" s="481"/>
      <c r="IU16" s="481"/>
      <c r="IV16" s="481"/>
      <c r="IW16" s="481"/>
      <c r="IX16" s="481"/>
      <c r="IY16" s="481"/>
      <c r="IZ16" s="481"/>
      <c r="JA16" s="481"/>
      <c r="JB16" s="481"/>
      <c r="JC16" s="481"/>
      <c r="JD16" s="481"/>
      <c r="JE16" s="481"/>
      <c r="JF16" s="481"/>
      <c r="JG16" s="481"/>
      <c r="JH16" s="481"/>
      <c r="JI16" s="481"/>
      <c r="JJ16" s="481"/>
      <c r="JK16" s="481"/>
      <c r="JL16" s="481"/>
      <c r="JM16" s="481"/>
      <c r="JN16" s="481"/>
      <c r="JO16" s="481"/>
      <c r="JP16" s="481"/>
      <c r="JQ16" s="481"/>
      <c r="JR16" s="481"/>
      <c r="JS16" s="481"/>
      <c r="JT16" s="481"/>
      <c r="JU16" s="481"/>
      <c r="JV16" s="481"/>
      <c r="JW16" s="481"/>
      <c r="JX16" s="481"/>
      <c r="JY16" s="481"/>
      <c r="JZ16" s="481"/>
      <c r="KA16" s="481"/>
      <c r="KB16" s="481"/>
      <c r="KC16" s="481"/>
      <c r="KD16" s="481"/>
      <c r="KE16" s="481"/>
      <c r="KF16" s="481"/>
      <c r="KG16" s="481"/>
      <c r="KH16" s="481"/>
      <c r="KI16" s="481"/>
      <c r="KJ16" s="481"/>
      <c r="KK16" s="481"/>
      <c r="KL16" s="481"/>
      <c r="KM16" s="481"/>
      <c r="KN16" s="481"/>
      <c r="KO16" s="481"/>
      <c r="KP16" s="481"/>
      <c r="KQ16" s="481"/>
      <c r="KR16" s="481"/>
      <c r="KS16" s="481"/>
      <c r="KT16" s="481"/>
      <c r="KU16" s="481"/>
      <c r="KV16" s="481"/>
      <c r="KW16" s="481"/>
      <c r="KX16" s="481"/>
      <c r="KY16" s="481"/>
      <c r="KZ16" s="481"/>
      <c r="LA16" s="481"/>
      <c r="LB16" s="481"/>
      <c r="LC16" s="481"/>
      <c r="LD16" s="481"/>
      <c r="LE16" s="481"/>
      <c r="LF16" s="481"/>
      <c r="LG16" s="481"/>
      <c r="LH16" s="481"/>
      <c r="LI16" s="481"/>
      <c r="LJ16" s="481"/>
      <c r="LK16" s="481"/>
      <c r="LL16" s="481"/>
      <c r="LM16" s="481"/>
      <c r="LN16" s="481"/>
      <c r="LO16" s="481"/>
      <c r="LP16" s="481"/>
      <c r="LQ16" s="481"/>
      <c r="LR16" s="481"/>
      <c r="LS16" s="481"/>
      <c r="LT16" s="481"/>
      <c r="LU16" s="481"/>
      <c r="LV16" s="481"/>
      <c r="LW16" s="481"/>
      <c r="LX16" s="481"/>
      <c r="LY16" s="481"/>
      <c r="LZ16" s="481"/>
      <c r="MA16" s="481"/>
      <c r="MB16" s="481"/>
      <c r="MC16" s="481"/>
      <c r="MD16" s="481"/>
      <c r="ME16" s="481"/>
      <c r="MF16" s="481"/>
      <c r="MG16" s="481"/>
      <c r="MH16" s="481"/>
      <c r="MI16" s="481"/>
      <c r="MJ16" s="481"/>
      <c r="MK16" s="481"/>
      <c r="ML16" s="481"/>
      <c r="MM16" s="481"/>
      <c r="MN16" s="481"/>
      <c r="MO16" s="481"/>
      <c r="MP16" s="481"/>
      <c r="MQ16" s="481"/>
      <c r="MR16" s="481"/>
      <c r="MS16" s="481"/>
      <c r="MT16" s="481"/>
      <c r="MU16" s="481"/>
      <c r="MV16" s="481"/>
      <c r="MW16" s="481"/>
      <c r="MX16" s="481"/>
      <c r="MY16" s="481"/>
      <c r="MZ16" s="481"/>
      <c r="NA16" s="481"/>
      <c r="NB16" s="481"/>
      <c r="NC16" s="481"/>
      <c r="ND16" s="481"/>
      <c r="NE16" s="481"/>
      <c r="NF16" s="481"/>
      <c r="NG16" s="481"/>
      <c r="NH16" s="481"/>
      <c r="NI16" s="481"/>
      <c r="NJ16" s="481"/>
      <c r="NK16" s="481"/>
      <c r="NL16" s="481"/>
      <c r="NM16" s="481"/>
      <c r="NN16" s="481"/>
      <c r="NO16" s="481"/>
      <c r="NP16" s="481"/>
      <c r="NQ16" s="481"/>
      <c r="NR16" s="481"/>
      <c r="NS16" s="481"/>
      <c r="NT16" s="481"/>
      <c r="NU16" s="481"/>
      <c r="NV16" s="481"/>
      <c r="NW16" s="481"/>
      <c r="NX16" s="481"/>
      <c r="NY16" s="481"/>
      <c r="NZ16" s="481"/>
      <c r="OA16" s="481"/>
      <c r="OB16" s="481"/>
      <c r="OC16" s="481"/>
      <c r="OD16" s="481"/>
      <c r="OE16" s="481"/>
      <c r="OF16" s="481"/>
      <c r="OG16" s="481"/>
      <c r="OH16" s="481"/>
      <c r="OI16" s="481"/>
      <c r="OJ16" s="481"/>
      <c r="OK16" s="481"/>
      <c r="OL16" s="481"/>
      <c r="OM16" s="481"/>
      <c r="ON16" s="481"/>
      <c r="OO16" s="481"/>
      <c r="OP16" s="481"/>
      <c r="OQ16" s="481"/>
      <c r="OR16" s="481"/>
      <c r="OS16" s="481"/>
      <c r="OT16" s="481"/>
      <c r="OU16" s="481"/>
      <c r="OV16" s="481"/>
      <c r="OW16" s="481"/>
      <c r="OX16" s="481"/>
      <c r="OY16" s="481"/>
      <c r="OZ16" s="481"/>
      <c r="PA16" s="481"/>
      <c r="PB16" s="481"/>
      <c r="PC16" s="481"/>
      <c r="PD16" s="481"/>
      <c r="PE16" s="481"/>
      <c r="PF16" s="481"/>
      <c r="PG16" s="481"/>
      <c r="PH16" s="481"/>
      <c r="PI16" s="481"/>
      <c r="PJ16" s="481"/>
      <c r="PK16" s="481"/>
      <c r="PL16" s="481"/>
      <c r="PM16" s="481"/>
      <c r="PN16" s="481"/>
      <c r="PO16" s="481"/>
      <c r="PP16" s="481"/>
      <c r="PQ16" s="481"/>
      <c r="PR16" s="481"/>
      <c r="PS16" s="481"/>
      <c r="PT16" s="481"/>
      <c r="PU16" s="481"/>
      <c r="PV16" s="481"/>
      <c r="PW16" s="481"/>
      <c r="PX16" s="481"/>
      <c r="PY16" s="481"/>
      <c r="PZ16" s="481"/>
      <c r="QA16" s="481"/>
      <c r="QB16" s="481"/>
      <c r="QC16" s="481"/>
      <c r="QD16" s="481"/>
      <c r="QE16" s="481"/>
      <c r="QF16" s="481"/>
      <c r="QG16" s="481"/>
      <c r="QH16" s="481"/>
      <c r="QI16" s="481"/>
      <c r="QJ16" s="481"/>
      <c r="QK16" s="481"/>
      <c r="QL16" s="481"/>
      <c r="QM16" s="481"/>
      <c r="QN16" s="481"/>
      <c r="QO16" s="481"/>
      <c r="QP16" s="481"/>
      <c r="QQ16" s="481"/>
      <c r="QR16" s="481"/>
      <c r="QS16" s="481"/>
      <c r="QT16" s="481"/>
      <c r="QU16" s="481"/>
      <c r="QV16" s="481"/>
      <c r="QW16" s="481"/>
      <c r="QX16" s="481"/>
      <c r="QY16" s="481"/>
      <c r="QZ16" s="481"/>
      <c r="RA16" s="481"/>
      <c r="RB16" s="481"/>
      <c r="RC16" s="481"/>
      <c r="RD16" s="481"/>
      <c r="RE16" s="481"/>
      <c r="RF16" s="481"/>
      <c r="RG16" s="481"/>
      <c r="RH16" s="481"/>
      <c r="RI16" s="481"/>
      <c r="RJ16" s="481"/>
      <c r="RK16" s="481"/>
      <c r="RL16" s="481"/>
      <c r="RM16" s="481"/>
      <c r="RN16" s="481"/>
      <c r="RO16" s="481"/>
      <c r="RP16" s="481"/>
      <c r="RQ16" s="481"/>
      <c r="RR16" s="481"/>
      <c r="RS16" s="481"/>
      <c r="RT16" s="481"/>
      <c r="RU16" s="481"/>
      <c r="RV16" s="481"/>
      <c r="RW16" s="481"/>
      <c r="RX16" s="481"/>
      <c r="RY16" s="481"/>
      <c r="RZ16" s="481"/>
      <c r="SA16" s="481"/>
      <c r="SB16" s="481"/>
      <c r="SC16" s="481"/>
      <c r="SD16" s="481"/>
      <c r="SE16" s="481"/>
      <c r="SF16" s="481"/>
      <c r="SG16" s="481"/>
      <c r="SH16" s="481"/>
      <c r="SI16" s="481"/>
      <c r="SJ16" s="481"/>
      <c r="SK16" s="481"/>
      <c r="SL16" s="481"/>
      <c r="SM16" s="481"/>
      <c r="SN16" s="481"/>
      <c r="SO16" s="481"/>
      <c r="SP16" s="481"/>
      <c r="SQ16" s="481"/>
      <c r="SR16" s="481"/>
      <c r="SS16" s="481"/>
      <c r="ST16" s="481"/>
      <c r="SU16" s="481"/>
      <c r="SV16" s="481"/>
      <c r="SW16" s="481"/>
      <c r="SX16" s="481"/>
      <c r="SY16" s="481"/>
      <c r="SZ16" s="481"/>
      <c r="TA16" s="481"/>
      <c r="TB16" s="481"/>
      <c r="TC16" s="481"/>
      <c r="TD16" s="481"/>
      <c r="TE16" s="481"/>
      <c r="TF16" s="481"/>
      <c r="TG16" s="481"/>
      <c r="TH16" s="481"/>
      <c r="TI16" s="481"/>
      <c r="TJ16" s="481"/>
      <c r="TK16" s="481"/>
      <c r="TL16" s="481"/>
      <c r="TM16" s="481"/>
      <c r="TN16" s="481"/>
      <c r="TO16" s="481"/>
      <c r="TP16" s="481"/>
      <c r="TQ16" s="481"/>
      <c r="TR16" s="481"/>
      <c r="TS16" s="481"/>
      <c r="TT16" s="481"/>
      <c r="TU16" s="481"/>
      <c r="TV16" s="481"/>
      <c r="TW16" s="481"/>
      <c r="TX16" s="481"/>
      <c r="TY16" s="481"/>
      <c r="TZ16" s="481"/>
      <c r="UA16" s="481"/>
      <c r="UB16" s="481"/>
      <c r="UC16" s="481"/>
      <c r="UD16" s="481"/>
      <c r="UE16" s="481"/>
      <c r="UF16" s="481"/>
      <c r="UG16" s="481"/>
      <c r="UH16" s="481"/>
      <c r="UI16" s="481"/>
      <c r="UJ16" s="481"/>
      <c r="UK16" s="481"/>
      <c r="UL16" s="481"/>
      <c r="UM16" s="481"/>
      <c r="UN16" s="481"/>
      <c r="UO16" s="481"/>
      <c r="UP16" s="481"/>
      <c r="UQ16" s="481"/>
      <c r="UR16" s="481"/>
      <c r="US16" s="481"/>
      <c r="UT16" s="481"/>
      <c r="UU16" s="481"/>
      <c r="UV16" s="481"/>
      <c r="UW16" s="481"/>
      <c r="UX16" s="481"/>
      <c r="UY16" s="481"/>
      <c r="UZ16" s="481"/>
      <c r="VA16" s="481"/>
      <c r="VB16" s="481"/>
      <c r="VC16" s="481"/>
      <c r="VD16" s="481"/>
      <c r="VE16" s="481"/>
      <c r="VF16" s="481"/>
      <c r="VG16" s="481"/>
      <c r="VH16" s="481"/>
      <c r="VI16" s="481"/>
      <c r="VJ16" s="481"/>
      <c r="VK16" s="481"/>
      <c r="VL16" s="481"/>
      <c r="VM16" s="481"/>
      <c r="VN16" s="481"/>
      <c r="VO16" s="481"/>
      <c r="VP16" s="481"/>
      <c r="VQ16" s="481"/>
      <c r="VR16" s="481"/>
      <c r="VS16" s="481"/>
      <c r="VT16" s="481"/>
      <c r="VU16" s="481"/>
      <c r="VV16" s="481"/>
      <c r="VW16" s="481"/>
      <c r="VX16" s="481"/>
      <c r="VY16" s="481"/>
      <c r="VZ16" s="481"/>
      <c r="WA16" s="481"/>
      <c r="WB16" s="481"/>
      <c r="WC16" s="481"/>
      <c r="WD16" s="481"/>
      <c r="WE16" s="481"/>
      <c r="WF16" s="481"/>
      <c r="WG16" s="481"/>
      <c r="WH16" s="481"/>
      <c r="WI16" s="481"/>
      <c r="WJ16" s="481"/>
      <c r="WK16" s="481"/>
      <c r="WL16" s="481"/>
      <c r="WM16" s="481"/>
      <c r="WN16" s="481"/>
      <c r="WO16" s="481"/>
      <c r="WP16" s="481"/>
      <c r="WQ16" s="481"/>
      <c r="WR16" s="481"/>
      <c r="WS16" s="481"/>
      <c r="WT16" s="481"/>
      <c r="WU16" s="481"/>
      <c r="WV16" s="481"/>
      <c r="WW16" s="481"/>
      <c r="WX16" s="481"/>
      <c r="WY16" s="481"/>
      <c r="WZ16" s="481"/>
      <c r="XA16" s="481"/>
      <c r="XB16" s="481"/>
      <c r="XC16" s="481"/>
      <c r="XD16" s="481"/>
      <c r="XE16" s="481"/>
      <c r="XF16" s="481"/>
      <c r="XG16" s="481"/>
      <c r="XH16" s="481"/>
      <c r="XI16" s="481"/>
      <c r="XJ16" s="481"/>
      <c r="XK16" s="481"/>
      <c r="XL16" s="481"/>
      <c r="XM16" s="481"/>
      <c r="XN16" s="481"/>
      <c r="XO16" s="481"/>
      <c r="XP16" s="481"/>
      <c r="XQ16" s="481"/>
      <c r="XR16" s="481"/>
      <c r="XS16" s="481"/>
      <c r="XT16" s="481"/>
      <c r="XU16" s="481"/>
      <c r="XV16" s="481"/>
      <c r="XW16" s="481"/>
      <c r="XX16" s="481"/>
      <c r="XY16" s="481"/>
      <c r="XZ16" s="481"/>
      <c r="YA16" s="481"/>
      <c r="YB16" s="481"/>
      <c r="YC16" s="481"/>
      <c r="YD16" s="481"/>
      <c r="YE16" s="481"/>
      <c r="YF16" s="481"/>
      <c r="YG16" s="481"/>
      <c r="YH16" s="481"/>
      <c r="YI16" s="481"/>
      <c r="YJ16" s="481"/>
      <c r="YK16" s="481"/>
      <c r="YL16" s="481"/>
      <c r="YM16" s="481"/>
      <c r="YN16" s="481"/>
      <c r="YO16" s="481"/>
      <c r="YP16" s="481"/>
      <c r="YQ16" s="481"/>
      <c r="YR16" s="481"/>
      <c r="YS16" s="481"/>
      <c r="YT16" s="481"/>
      <c r="YU16" s="481"/>
      <c r="YV16" s="481"/>
      <c r="YW16" s="481"/>
      <c r="YX16" s="481"/>
      <c r="YY16" s="481"/>
      <c r="YZ16" s="481"/>
      <c r="ZA16" s="481"/>
      <c r="ZB16" s="481"/>
      <c r="ZC16" s="481"/>
      <c r="ZD16" s="481"/>
      <c r="ZE16" s="481"/>
      <c r="ZF16" s="481"/>
      <c r="ZG16" s="481"/>
      <c r="ZH16" s="481"/>
      <c r="ZI16" s="481"/>
      <c r="ZJ16" s="481"/>
      <c r="ZK16" s="481"/>
      <c r="ZL16" s="481"/>
      <c r="ZM16" s="481"/>
      <c r="ZN16" s="481"/>
      <c r="ZO16" s="481"/>
      <c r="ZP16" s="481"/>
      <c r="ZQ16" s="481"/>
      <c r="ZR16" s="481"/>
      <c r="ZS16" s="481"/>
      <c r="ZT16" s="481"/>
      <c r="ZU16" s="481"/>
      <c r="ZV16" s="481"/>
      <c r="ZW16" s="481"/>
      <c r="ZX16" s="481"/>
      <c r="ZY16" s="481"/>
      <c r="ZZ16" s="481"/>
      <c r="AAA16" s="481"/>
      <c r="AAB16" s="481"/>
      <c r="AAC16" s="481"/>
      <c r="AAD16" s="481"/>
      <c r="AAE16" s="481"/>
      <c r="AAF16" s="481"/>
      <c r="AAG16" s="481"/>
      <c r="AAH16" s="481"/>
      <c r="AAI16" s="481"/>
      <c r="AAJ16" s="481"/>
      <c r="AAK16" s="481"/>
      <c r="AAL16" s="481"/>
      <c r="AAM16" s="481"/>
      <c r="AAN16" s="481"/>
      <c r="AAO16" s="481"/>
      <c r="AAP16" s="481"/>
      <c r="AAQ16" s="481"/>
      <c r="AAR16" s="481"/>
      <c r="AAS16" s="481"/>
      <c r="AAT16" s="481"/>
      <c r="AAU16" s="481"/>
      <c r="AAV16" s="481"/>
      <c r="AAW16" s="481"/>
      <c r="AAX16" s="481"/>
      <c r="AAY16" s="481"/>
      <c r="AAZ16" s="481"/>
      <c r="ABA16" s="481"/>
      <c r="ABB16" s="481"/>
      <c r="ABC16" s="481"/>
      <c r="ABD16" s="481"/>
      <c r="ABE16" s="481"/>
      <c r="ABF16" s="481"/>
      <c r="ABG16" s="481"/>
      <c r="ABH16" s="481"/>
      <c r="ABI16" s="481"/>
      <c r="ABJ16" s="481"/>
      <c r="ABK16" s="481"/>
      <c r="ABL16" s="481"/>
      <c r="ABM16" s="481"/>
      <c r="ABN16" s="481"/>
      <c r="ABO16" s="481"/>
      <c r="ABP16" s="481"/>
      <c r="ABQ16" s="481"/>
      <c r="ABR16" s="481"/>
      <c r="ABS16" s="481"/>
      <c r="ABT16" s="481"/>
      <c r="ABU16" s="481"/>
      <c r="ABV16" s="481"/>
      <c r="ABW16" s="481"/>
      <c r="ABX16" s="481"/>
      <c r="ABY16" s="481"/>
      <c r="ABZ16" s="481"/>
      <c r="ACA16" s="481"/>
      <c r="ACB16" s="481"/>
      <c r="ACC16" s="481"/>
      <c r="ACD16" s="481"/>
      <c r="ACE16" s="481"/>
      <c r="ACF16" s="481"/>
      <c r="ACG16" s="481"/>
      <c r="ACH16" s="481"/>
      <c r="ACI16" s="481"/>
      <c r="ACJ16" s="481"/>
      <c r="ACK16" s="481"/>
      <c r="ACL16" s="481"/>
      <c r="ACM16" s="481"/>
      <c r="ACN16" s="481"/>
      <c r="ACO16" s="481"/>
      <c r="ACP16" s="481"/>
      <c r="ACQ16" s="481"/>
      <c r="ACR16" s="481"/>
      <c r="ACS16" s="481"/>
      <c r="ACT16" s="481"/>
      <c r="ACU16" s="481"/>
      <c r="ACV16" s="481"/>
      <c r="ACW16" s="481"/>
      <c r="ACX16" s="481"/>
      <c r="ACY16" s="481"/>
      <c r="ACZ16" s="481"/>
      <c r="ADA16" s="481"/>
      <c r="ADB16" s="481"/>
      <c r="ADC16" s="481"/>
      <c r="ADD16" s="481"/>
      <c r="ADE16" s="481"/>
      <c r="ADF16" s="481"/>
      <c r="ADG16" s="481"/>
      <c r="ADH16" s="481"/>
      <c r="ADI16" s="481"/>
      <c r="ADJ16" s="481"/>
      <c r="ADK16" s="481"/>
      <c r="ADL16" s="481"/>
      <c r="ADM16" s="481"/>
      <c r="ADN16" s="481"/>
      <c r="ADO16" s="481"/>
      <c r="ADP16" s="481"/>
      <c r="ADQ16" s="481"/>
      <c r="ADR16" s="481"/>
      <c r="ADS16" s="481"/>
      <c r="ADT16" s="481"/>
      <c r="ADU16" s="481"/>
      <c r="ADV16" s="481"/>
      <c r="ADW16" s="481"/>
      <c r="ADX16" s="481"/>
      <c r="ADY16" s="481"/>
      <c r="ADZ16" s="481"/>
      <c r="AEA16" s="481"/>
      <c r="AEB16" s="481"/>
      <c r="AEC16" s="481"/>
      <c r="AED16" s="481"/>
      <c r="AEE16" s="481"/>
      <c r="AEF16" s="481"/>
      <c r="AEG16" s="481"/>
      <c r="AEH16" s="481"/>
      <c r="AEI16" s="481"/>
      <c r="AEJ16" s="481"/>
      <c r="AEK16" s="481"/>
      <c r="AEL16" s="481"/>
      <c r="AEM16" s="481"/>
      <c r="AEN16" s="481"/>
      <c r="AEO16" s="481"/>
      <c r="AEP16" s="481"/>
      <c r="AEQ16" s="481"/>
      <c r="AER16" s="481"/>
      <c r="AES16" s="481"/>
      <c r="AET16" s="481"/>
      <c r="AEU16" s="481"/>
      <c r="AEV16" s="481"/>
      <c r="AEW16" s="481"/>
      <c r="AEX16" s="481"/>
      <c r="AEY16" s="481"/>
      <c r="AEZ16" s="481"/>
      <c r="AFA16" s="481"/>
      <c r="AFB16" s="481"/>
      <c r="AFC16" s="481"/>
      <c r="AFD16" s="481"/>
      <c r="AFE16" s="481"/>
      <c r="AFF16" s="481"/>
      <c r="AFG16" s="481"/>
      <c r="AFH16" s="481"/>
      <c r="AFI16" s="481"/>
      <c r="AFJ16" s="481"/>
      <c r="AFK16" s="481"/>
      <c r="AFL16" s="481"/>
      <c r="AFM16" s="481"/>
      <c r="AFN16" s="481"/>
      <c r="AFO16" s="481"/>
      <c r="AFP16" s="481"/>
      <c r="AFQ16" s="481"/>
      <c r="AFR16" s="481"/>
      <c r="AFS16" s="481"/>
      <c r="AFT16" s="481"/>
      <c r="AFU16" s="481"/>
      <c r="AFV16" s="481"/>
      <c r="AFW16" s="481"/>
      <c r="AFX16" s="481"/>
      <c r="AFY16" s="481"/>
      <c r="AFZ16" s="481"/>
      <c r="AGA16" s="481"/>
      <c r="AGB16" s="481"/>
      <c r="AGC16" s="481"/>
      <c r="AGD16" s="481"/>
      <c r="AGE16" s="481"/>
      <c r="AGF16" s="481"/>
      <c r="AGG16" s="481"/>
      <c r="AGH16" s="481"/>
      <c r="AGI16" s="481"/>
      <c r="AGJ16" s="481"/>
      <c r="AGK16" s="481"/>
      <c r="AGL16" s="481"/>
      <c r="AGM16" s="481"/>
      <c r="AGN16" s="481"/>
      <c r="AGO16" s="481"/>
      <c r="AGP16" s="481"/>
      <c r="AGQ16" s="481"/>
      <c r="AGR16" s="481"/>
      <c r="AGS16" s="481"/>
      <c r="AGT16" s="481"/>
      <c r="AGU16" s="481"/>
      <c r="AGV16" s="481"/>
      <c r="AGW16" s="481"/>
      <c r="AGX16" s="481"/>
      <c r="AGY16" s="481"/>
      <c r="AGZ16" s="481"/>
      <c r="AHA16" s="481"/>
      <c r="AHB16" s="481"/>
      <c r="AHC16" s="481"/>
      <c r="AHD16" s="481"/>
      <c r="AHE16" s="481"/>
      <c r="AHF16" s="481"/>
      <c r="AHG16" s="481"/>
      <c r="AHH16" s="481"/>
      <c r="AHI16" s="481"/>
    </row>
    <row r="17" spans="1:893" s="851" customFormat="1" ht="25.5">
      <c r="A17" s="818" t="s">
        <v>112</v>
      </c>
      <c r="B17" s="819" t="s">
        <v>395</v>
      </c>
      <c r="C17" s="824" t="s">
        <v>389</v>
      </c>
      <c r="D17" s="838">
        <v>6</v>
      </c>
      <c r="E17" s="822">
        <v>43693</v>
      </c>
      <c r="F17" s="823" t="s">
        <v>362</v>
      </c>
      <c r="G17" s="824" t="s">
        <v>385</v>
      </c>
      <c r="H17" s="828">
        <v>25407</v>
      </c>
      <c r="I17" s="826">
        <v>0.70833333333333337</v>
      </c>
      <c r="J17" s="826">
        <v>0.33333333333333331</v>
      </c>
      <c r="K17" s="808">
        <v>3</v>
      </c>
      <c r="L17" s="841">
        <v>9.6</v>
      </c>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481"/>
      <c r="BJ17" s="481"/>
      <c r="BK17" s="481"/>
      <c r="BL17" s="481"/>
      <c r="BM17" s="481"/>
      <c r="BN17" s="481"/>
      <c r="BO17" s="481"/>
      <c r="BP17" s="481"/>
      <c r="BQ17" s="481"/>
      <c r="BR17" s="481"/>
      <c r="BS17" s="481"/>
      <c r="BT17" s="481"/>
      <c r="BU17" s="481"/>
      <c r="BV17" s="481"/>
      <c r="BW17" s="481"/>
      <c r="BX17" s="481"/>
      <c r="BY17" s="481"/>
      <c r="BZ17" s="481"/>
      <c r="CA17" s="481"/>
      <c r="CB17" s="481"/>
      <c r="CC17" s="481"/>
      <c r="CD17" s="481"/>
      <c r="CE17" s="481"/>
      <c r="CF17" s="481"/>
      <c r="CG17" s="481"/>
      <c r="CH17" s="481"/>
      <c r="CI17" s="481"/>
      <c r="CJ17" s="481"/>
      <c r="CK17" s="481"/>
      <c r="CL17" s="481"/>
      <c r="CM17" s="481"/>
      <c r="CN17" s="481"/>
      <c r="CO17" s="481"/>
      <c r="CP17" s="481"/>
      <c r="CQ17" s="481"/>
      <c r="CR17" s="481"/>
      <c r="CS17" s="481"/>
      <c r="CT17" s="481"/>
      <c r="CU17" s="481"/>
      <c r="CV17" s="481"/>
      <c r="CW17" s="481"/>
      <c r="CX17" s="481"/>
      <c r="CY17" s="481"/>
      <c r="CZ17" s="481"/>
      <c r="DA17" s="481"/>
      <c r="DB17" s="481"/>
      <c r="DC17" s="481"/>
      <c r="DD17" s="481"/>
      <c r="DE17" s="481"/>
      <c r="DF17" s="481"/>
      <c r="DG17" s="481"/>
      <c r="DH17" s="481"/>
      <c r="DI17" s="481"/>
      <c r="DJ17" s="481"/>
      <c r="DK17" s="481"/>
      <c r="DL17" s="481"/>
      <c r="DM17" s="481"/>
      <c r="DN17" s="481"/>
      <c r="DO17" s="481"/>
      <c r="DP17" s="481"/>
      <c r="DQ17" s="481"/>
      <c r="DR17" s="481"/>
      <c r="DS17" s="481"/>
      <c r="DT17" s="481"/>
      <c r="DU17" s="481"/>
      <c r="DV17" s="481"/>
      <c r="DW17" s="481"/>
      <c r="DX17" s="481"/>
      <c r="DY17" s="481"/>
      <c r="DZ17" s="481"/>
      <c r="EA17" s="481"/>
      <c r="EB17" s="481"/>
      <c r="EC17" s="481"/>
      <c r="ED17" s="481"/>
      <c r="EE17" s="481"/>
      <c r="EF17" s="481"/>
      <c r="EG17" s="481"/>
      <c r="EH17" s="481"/>
      <c r="EI17" s="481"/>
      <c r="EJ17" s="481"/>
      <c r="EK17" s="481"/>
      <c r="EL17" s="481"/>
      <c r="EM17" s="481"/>
      <c r="EN17" s="481"/>
      <c r="EO17" s="481"/>
      <c r="EP17" s="481"/>
      <c r="EQ17" s="481"/>
      <c r="ER17" s="481"/>
      <c r="ES17" s="481"/>
      <c r="ET17" s="481"/>
      <c r="EU17" s="481"/>
      <c r="EV17" s="481"/>
      <c r="EW17" s="481"/>
      <c r="EX17" s="481"/>
      <c r="EY17" s="481"/>
      <c r="EZ17" s="481"/>
      <c r="FA17" s="481"/>
      <c r="FB17" s="481"/>
      <c r="FC17" s="481"/>
      <c r="FD17" s="481"/>
      <c r="FE17" s="481"/>
      <c r="FF17" s="481"/>
      <c r="FG17" s="481"/>
      <c r="FH17" s="481"/>
      <c r="FI17" s="481"/>
      <c r="FJ17" s="481"/>
      <c r="FK17" s="481"/>
      <c r="FL17" s="481"/>
      <c r="FM17" s="481"/>
      <c r="FN17" s="481"/>
      <c r="FO17" s="481"/>
      <c r="FP17" s="481"/>
      <c r="FQ17" s="481"/>
      <c r="FR17" s="481"/>
      <c r="FS17" s="481"/>
      <c r="FT17" s="481"/>
      <c r="FU17" s="481"/>
      <c r="FV17" s="481"/>
      <c r="FW17" s="481"/>
      <c r="FX17" s="481"/>
      <c r="FY17" s="481"/>
      <c r="FZ17" s="481"/>
      <c r="GA17" s="481"/>
      <c r="GB17" s="481"/>
      <c r="GC17" s="481"/>
      <c r="GD17" s="481"/>
      <c r="GE17" s="481"/>
      <c r="GF17" s="481"/>
      <c r="GG17" s="481"/>
      <c r="GH17" s="481"/>
      <c r="GI17" s="481"/>
      <c r="GJ17" s="481"/>
      <c r="GK17" s="481"/>
      <c r="GL17" s="481"/>
      <c r="GM17" s="481"/>
      <c r="GN17" s="481"/>
      <c r="GO17" s="481"/>
      <c r="GP17" s="481"/>
      <c r="GQ17" s="481"/>
      <c r="GR17" s="481"/>
      <c r="GS17" s="481"/>
      <c r="GT17" s="481"/>
      <c r="GU17" s="481"/>
      <c r="GV17" s="481"/>
      <c r="GW17" s="481"/>
      <c r="GX17" s="481"/>
      <c r="GY17" s="481"/>
      <c r="GZ17" s="481"/>
      <c r="HA17" s="481"/>
      <c r="HB17" s="481"/>
      <c r="HC17" s="481"/>
      <c r="HD17" s="481"/>
      <c r="HE17" s="481"/>
      <c r="HF17" s="481"/>
      <c r="HG17" s="481"/>
      <c r="HH17" s="481"/>
      <c r="HI17" s="481"/>
      <c r="HJ17" s="481"/>
      <c r="HK17" s="481"/>
      <c r="HL17" s="481"/>
      <c r="HM17" s="481"/>
      <c r="HN17" s="481"/>
      <c r="HO17" s="481"/>
      <c r="HP17" s="481"/>
      <c r="HQ17" s="481"/>
      <c r="HR17" s="481"/>
      <c r="HS17" s="481"/>
      <c r="HT17" s="481"/>
      <c r="HU17" s="481"/>
      <c r="HV17" s="481"/>
      <c r="HW17" s="481"/>
      <c r="HX17" s="481"/>
      <c r="HY17" s="481"/>
      <c r="HZ17" s="481"/>
      <c r="IA17" s="481"/>
      <c r="IB17" s="481"/>
      <c r="IC17" s="481"/>
      <c r="ID17" s="481"/>
      <c r="IE17" s="481"/>
      <c r="IF17" s="481"/>
      <c r="IG17" s="481"/>
      <c r="IH17" s="481"/>
      <c r="II17" s="481"/>
      <c r="IJ17" s="481"/>
      <c r="IK17" s="481"/>
      <c r="IL17" s="481"/>
      <c r="IM17" s="481"/>
      <c r="IN17" s="481"/>
      <c r="IO17" s="481"/>
      <c r="IP17" s="481"/>
      <c r="IQ17" s="481"/>
      <c r="IR17" s="481"/>
      <c r="IS17" s="481"/>
      <c r="IT17" s="481"/>
      <c r="IU17" s="481"/>
      <c r="IV17" s="481"/>
      <c r="IW17" s="481"/>
      <c r="IX17" s="481"/>
      <c r="IY17" s="481"/>
      <c r="IZ17" s="481"/>
      <c r="JA17" s="481"/>
      <c r="JB17" s="481"/>
      <c r="JC17" s="481"/>
      <c r="JD17" s="481"/>
      <c r="JE17" s="481"/>
      <c r="JF17" s="481"/>
      <c r="JG17" s="481"/>
      <c r="JH17" s="481"/>
      <c r="JI17" s="481"/>
      <c r="JJ17" s="481"/>
      <c r="JK17" s="481"/>
      <c r="JL17" s="481"/>
      <c r="JM17" s="481"/>
      <c r="JN17" s="481"/>
      <c r="JO17" s="481"/>
      <c r="JP17" s="481"/>
      <c r="JQ17" s="481"/>
      <c r="JR17" s="481"/>
      <c r="JS17" s="481"/>
      <c r="JT17" s="481"/>
      <c r="JU17" s="481"/>
      <c r="JV17" s="481"/>
      <c r="JW17" s="481"/>
      <c r="JX17" s="481"/>
      <c r="JY17" s="481"/>
      <c r="JZ17" s="481"/>
      <c r="KA17" s="481"/>
      <c r="KB17" s="481"/>
      <c r="KC17" s="481"/>
      <c r="KD17" s="481"/>
      <c r="KE17" s="481"/>
      <c r="KF17" s="481"/>
      <c r="KG17" s="481"/>
      <c r="KH17" s="481"/>
      <c r="KI17" s="481"/>
      <c r="KJ17" s="481"/>
      <c r="KK17" s="481"/>
      <c r="KL17" s="481"/>
      <c r="KM17" s="481"/>
      <c r="KN17" s="481"/>
      <c r="KO17" s="481"/>
      <c r="KP17" s="481"/>
      <c r="KQ17" s="481"/>
      <c r="KR17" s="481"/>
      <c r="KS17" s="481"/>
      <c r="KT17" s="481"/>
      <c r="KU17" s="481"/>
      <c r="KV17" s="481"/>
      <c r="KW17" s="481"/>
      <c r="KX17" s="481"/>
      <c r="KY17" s="481"/>
      <c r="KZ17" s="481"/>
      <c r="LA17" s="481"/>
      <c r="LB17" s="481"/>
      <c r="LC17" s="481"/>
      <c r="LD17" s="481"/>
      <c r="LE17" s="481"/>
      <c r="LF17" s="481"/>
      <c r="LG17" s="481"/>
      <c r="LH17" s="481"/>
      <c r="LI17" s="481"/>
      <c r="LJ17" s="481"/>
      <c r="LK17" s="481"/>
      <c r="LL17" s="481"/>
      <c r="LM17" s="481"/>
      <c r="LN17" s="481"/>
      <c r="LO17" s="481"/>
      <c r="LP17" s="481"/>
      <c r="LQ17" s="481"/>
      <c r="LR17" s="481"/>
      <c r="LS17" s="481"/>
      <c r="LT17" s="481"/>
      <c r="LU17" s="481"/>
      <c r="LV17" s="481"/>
      <c r="LW17" s="481"/>
      <c r="LX17" s="481"/>
      <c r="LY17" s="481"/>
      <c r="LZ17" s="481"/>
      <c r="MA17" s="481"/>
      <c r="MB17" s="481"/>
      <c r="MC17" s="481"/>
      <c r="MD17" s="481"/>
      <c r="ME17" s="481"/>
      <c r="MF17" s="481"/>
      <c r="MG17" s="481"/>
      <c r="MH17" s="481"/>
      <c r="MI17" s="481"/>
      <c r="MJ17" s="481"/>
      <c r="MK17" s="481"/>
      <c r="ML17" s="481"/>
      <c r="MM17" s="481"/>
      <c r="MN17" s="481"/>
      <c r="MO17" s="481"/>
      <c r="MP17" s="481"/>
      <c r="MQ17" s="481"/>
      <c r="MR17" s="481"/>
      <c r="MS17" s="481"/>
      <c r="MT17" s="481"/>
      <c r="MU17" s="481"/>
      <c r="MV17" s="481"/>
      <c r="MW17" s="481"/>
      <c r="MX17" s="481"/>
      <c r="MY17" s="481"/>
      <c r="MZ17" s="481"/>
      <c r="NA17" s="481"/>
      <c r="NB17" s="481"/>
      <c r="NC17" s="481"/>
      <c r="ND17" s="481"/>
      <c r="NE17" s="481"/>
      <c r="NF17" s="481"/>
      <c r="NG17" s="481"/>
      <c r="NH17" s="481"/>
      <c r="NI17" s="481"/>
      <c r="NJ17" s="481"/>
      <c r="NK17" s="481"/>
      <c r="NL17" s="481"/>
      <c r="NM17" s="481"/>
      <c r="NN17" s="481"/>
      <c r="NO17" s="481"/>
      <c r="NP17" s="481"/>
      <c r="NQ17" s="481"/>
      <c r="NR17" s="481"/>
      <c r="NS17" s="481"/>
      <c r="NT17" s="481"/>
      <c r="NU17" s="481"/>
      <c r="NV17" s="481"/>
      <c r="NW17" s="481"/>
      <c r="NX17" s="481"/>
      <c r="NY17" s="481"/>
      <c r="NZ17" s="481"/>
      <c r="OA17" s="481"/>
      <c r="OB17" s="481"/>
      <c r="OC17" s="481"/>
      <c r="OD17" s="481"/>
      <c r="OE17" s="481"/>
      <c r="OF17" s="481"/>
      <c r="OG17" s="481"/>
      <c r="OH17" s="481"/>
      <c r="OI17" s="481"/>
      <c r="OJ17" s="481"/>
      <c r="OK17" s="481"/>
      <c r="OL17" s="481"/>
      <c r="OM17" s="481"/>
      <c r="ON17" s="481"/>
      <c r="OO17" s="481"/>
      <c r="OP17" s="481"/>
      <c r="OQ17" s="481"/>
      <c r="OR17" s="481"/>
      <c r="OS17" s="481"/>
      <c r="OT17" s="481"/>
      <c r="OU17" s="481"/>
      <c r="OV17" s="481"/>
      <c r="OW17" s="481"/>
      <c r="OX17" s="481"/>
      <c r="OY17" s="481"/>
      <c r="OZ17" s="481"/>
      <c r="PA17" s="481"/>
      <c r="PB17" s="481"/>
      <c r="PC17" s="481"/>
      <c r="PD17" s="481"/>
      <c r="PE17" s="481"/>
      <c r="PF17" s="481"/>
      <c r="PG17" s="481"/>
      <c r="PH17" s="481"/>
      <c r="PI17" s="481"/>
      <c r="PJ17" s="481"/>
      <c r="PK17" s="481"/>
      <c r="PL17" s="481"/>
      <c r="PM17" s="481"/>
      <c r="PN17" s="481"/>
      <c r="PO17" s="481"/>
      <c r="PP17" s="481"/>
      <c r="PQ17" s="481"/>
      <c r="PR17" s="481"/>
      <c r="PS17" s="481"/>
      <c r="PT17" s="481"/>
      <c r="PU17" s="481"/>
      <c r="PV17" s="481"/>
      <c r="PW17" s="481"/>
      <c r="PX17" s="481"/>
      <c r="PY17" s="481"/>
      <c r="PZ17" s="481"/>
      <c r="QA17" s="481"/>
      <c r="QB17" s="481"/>
      <c r="QC17" s="481"/>
      <c r="QD17" s="481"/>
      <c r="QE17" s="481"/>
      <c r="QF17" s="481"/>
      <c r="QG17" s="481"/>
      <c r="QH17" s="481"/>
      <c r="QI17" s="481"/>
      <c r="QJ17" s="481"/>
      <c r="QK17" s="481"/>
      <c r="QL17" s="481"/>
      <c r="QM17" s="481"/>
      <c r="QN17" s="481"/>
      <c r="QO17" s="481"/>
      <c r="QP17" s="481"/>
      <c r="QQ17" s="481"/>
      <c r="QR17" s="481"/>
      <c r="QS17" s="481"/>
      <c r="QT17" s="481"/>
      <c r="QU17" s="481"/>
      <c r="QV17" s="481"/>
      <c r="QW17" s="481"/>
      <c r="QX17" s="481"/>
      <c r="QY17" s="481"/>
      <c r="QZ17" s="481"/>
      <c r="RA17" s="481"/>
      <c r="RB17" s="481"/>
      <c r="RC17" s="481"/>
      <c r="RD17" s="481"/>
      <c r="RE17" s="481"/>
      <c r="RF17" s="481"/>
      <c r="RG17" s="481"/>
      <c r="RH17" s="481"/>
      <c r="RI17" s="481"/>
      <c r="RJ17" s="481"/>
      <c r="RK17" s="481"/>
      <c r="RL17" s="481"/>
      <c r="RM17" s="481"/>
      <c r="RN17" s="481"/>
      <c r="RO17" s="481"/>
      <c r="RP17" s="481"/>
      <c r="RQ17" s="481"/>
      <c r="RR17" s="481"/>
      <c r="RS17" s="481"/>
      <c r="RT17" s="481"/>
      <c r="RU17" s="481"/>
      <c r="RV17" s="481"/>
      <c r="RW17" s="481"/>
      <c r="RX17" s="481"/>
      <c r="RY17" s="481"/>
      <c r="RZ17" s="481"/>
      <c r="SA17" s="481"/>
      <c r="SB17" s="481"/>
      <c r="SC17" s="481"/>
      <c r="SD17" s="481"/>
      <c r="SE17" s="481"/>
      <c r="SF17" s="481"/>
      <c r="SG17" s="481"/>
      <c r="SH17" s="481"/>
      <c r="SI17" s="481"/>
      <c r="SJ17" s="481"/>
      <c r="SK17" s="481"/>
      <c r="SL17" s="481"/>
      <c r="SM17" s="481"/>
      <c r="SN17" s="481"/>
      <c r="SO17" s="481"/>
      <c r="SP17" s="481"/>
      <c r="SQ17" s="481"/>
      <c r="SR17" s="481"/>
      <c r="SS17" s="481"/>
      <c r="ST17" s="481"/>
      <c r="SU17" s="481"/>
      <c r="SV17" s="481"/>
      <c r="SW17" s="481"/>
      <c r="SX17" s="481"/>
      <c r="SY17" s="481"/>
      <c r="SZ17" s="481"/>
      <c r="TA17" s="481"/>
      <c r="TB17" s="481"/>
      <c r="TC17" s="481"/>
      <c r="TD17" s="481"/>
      <c r="TE17" s="481"/>
      <c r="TF17" s="481"/>
      <c r="TG17" s="481"/>
      <c r="TH17" s="481"/>
      <c r="TI17" s="481"/>
      <c r="TJ17" s="481"/>
      <c r="TK17" s="481"/>
      <c r="TL17" s="481"/>
      <c r="TM17" s="481"/>
      <c r="TN17" s="481"/>
      <c r="TO17" s="481"/>
      <c r="TP17" s="481"/>
      <c r="TQ17" s="481"/>
      <c r="TR17" s="481"/>
      <c r="TS17" s="481"/>
      <c r="TT17" s="481"/>
      <c r="TU17" s="481"/>
      <c r="TV17" s="481"/>
      <c r="TW17" s="481"/>
      <c r="TX17" s="481"/>
      <c r="TY17" s="481"/>
      <c r="TZ17" s="481"/>
      <c r="UA17" s="481"/>
      <c r="UB17" s="481"/>
      <c r="UC17" s="481"/>
      <c r="UD17" s="481"/>
      <c r="UE17" s="481"/>
      <c r="UF17" s="481"/>
      <c r="UG17" s="481"/>
      <c r="UH17" s="481"/>
      <c r="UI17" s="481"/>
      <c r="UJ17" s="481"/>
      <c r="UK17" s="481"/>
      <c r="UL17" s="481"/>
      <c r="UM17" s="481"/>
      <c r="UN17" s="481"/>
      <c r="UO17" s="481"/>
      <c r="UP17" s="481"/>
      <c r="UQ17" s="481"/>
      <c r="UR17" s="481"/>
      <c r="US17" s="481"/>
      <c r="UT17" s="481"/>
      <c r="UU17" s="481"/>
      <c r="UV17" s="481"/>
      <c r="UW17" s="481"/>
      <c r="UX17" s="481"/>
      <c r="UY17" s="481"/>
      <c r="UZ17" s="481"/>
      <c r="VA17" s="481"/>
      <c r="VB17" s="481"/>
      <c r="VC17" s="481"/>
      <c r="VD17" s="481"/>
      <c r="VE17" s="481"/>
      <c r="VF17" s="481"/>
      <c r="VG17" s="481"/>
      <c r="VH17" s="481"/>
      <c r="VI17" s="481"/>
      <c r="VJ17" s="481"/>
      <c r="VK17" s="481"/>
      <c r="VL17" s="481"/>
      <c r="VM17" s="481"/>
      <c r="VN17" s="481"/>
      <c r="VO17" s="481"/>
      <c r="VP17" s="481"/>
      <c r="VQ17" s="481"/>
      <c r="VR17" s="481"/>
      <c r="VS17" s="481"/>
      <c r="VT17" s="481"/>
      <c r="VU17" s="481"/>
      <c r="VV17" s="481"/>
      <c r="VW17" s="481"/>
      <c r="VX17" s="481"/>
      <c r="VY17" s="481"/>
      <c r="VZ17" s="481"/>
      <c r="WA17" s="481"/>
      <c r="WB17" s="481"/>
      <c r="WC17" s="481"/>
      <c r="WD17" s="481"/>
      <c r="WE17" s="481"/>
      <c r="WF17" s="481"/>
      <c r="WG17" s="481"/>
      <c r="WH17" s="481"/>
      <c r="WI17" s="481"/>
      <c r="WJ17" s="481"/>
      <c r="WK17" s="481"/>
      <c r="WL17" s="481"/>
      <c r="WM17" s="481"/>
      <c r="WN17" s="481"/>
      <c r="WO17" s="481"/>
      <c r="WP17" s="481"/>
      <c r="WQ17" s="481"/>
      <c r="WR17" s="481"/>
      <c r="WS17" s="481"/>
      <c r="WT17" s="481"/>
      <c r="WU17" s="481"/>
      <c r="WV17" s="481"/>
      <c r="WW17" s="481"/>
      <c r="WX17" s="481"/>
      <c r="WY17" s="481"/>
      <c r="WZ17" s="481"/>
      <c r="XA17" s="481"/>
      <c r="XB17" s="481"/>
      <c r="XC17" s="481"/>
      <c r="XD17" s="481"/>
      <c r="XE17" s="481"/>
      <c r="XF17" s="481"/>
      <c r="XG17" s="481"/>
      <c r="XH17" s="481"/>
      <c r="XI17" s="481"/>
      <c r="XJ17" s="481"/>
      <c r="XK17" s="481"/>
      <c r="XL17" s="481"/>
      <c r="XM17" s="481"/>
      <c r="XN17" s="481"/>
      <c r="XO17" s="481"/>
      <c r="XP17" s="481"/>
      <c r="XQ17" s="481"/>
      <c r="XR17" s="481"/>
      <c r="XS17" s="481"/>
      <c r="XT17" s="481"/>
      <c r="XU17" s="481"/>
      <c r="XV17" s="481"/>
      <c r="XW17" s="481"/>
      <c r="XX17" s="481"/>
      <c r="XY17" s="481"/>
      <c r="XZ17" s="481"/>
      <c r="YA17" s="481"/>
      <c r="YB17" s="481"/>
      <c r="YC17" s="481"/>
      <c r="YD17" s="481"/>
      <c r="YE17" s="481"/>
      <c r="YF17" s="481"/>
      <c r="YG17" s="481"/>
      <c r="YH17" s="481"/>
      <c r="YI17" s="481"/>
      <c r="YJ17" s="481"/>
      <c r="YK17" s="481"/>
      <c r="YL17" s="481"/>
      <c r="YM17" s="481"/>
      <c r="YN17" s="481"/>
      <c r="YO17" s="481"/>
      <c r="YP17" s="481"/>
      <c r="YQ17" s="481"/>
      <c r="YR17" s="481"/>
      <c r="YS17" s="481"/>
      <c r="YT17" s="481"/>
      <c r="YU17" s="481"/>
      <c r="YV17" s="481"/>
      <c r="YW17" s="481"/>
      <c r="YX17" s="481"/>
      <c r="YY17" s="481"/>
      <c r="YZ17" s="481"/>
      <c r="ZA17" s="481"/>
      <c r="ZB17" s="481"/>
      <c r="ZC17" s="481"/>
      <c r="ZD17" s="481"/>
      <c r="ZE17" s="481"/>
      <c r="ZF17" s="481"/>
      <c r="ZG17" s="481"/>
      <c r="ZH17" s="481"/>
      <c r="ZI17" s="481"/>
      <c r="ZJ17" s="481"/>
      <c r="ZK17" s="481"/>
      <c r="ZL17" s="481"/>
      <c r="ZM17" s="481"/>
      <c r="ZN17" s="481"/>
      <c r="ZO17" s="481"/>
      <c r="ZP17" s="481"/>
      <c r="ZQ17" s="481"/>
      <c r="ZR17" s="481"/>
      <c r="ZS17" s="481"/>
      <c r="ZT17" s="481"/>
      <c r="ZU17" s="481"/>
      <c r="ZV17" s="481"/>
      <c r="ZW17" s="481"/>
      <c r="ZX17" s="481"/>
      <c r="ZY17" s="481"/>
      <c r="ZZ17" s="481"/>
      <c r="AAA17" s="481"/>
      <c r="AAB17" s="481"/>
      <c r="AAC17" s="481"/>
      <c r="AAD17" s="481"/>
      <c r="AAE17" s="481"/>
      <c r="AAF17" s="481"/>
      <c r="AAG17" s="481"/>
      <c r="AAH17" s="481"/>
      <c r="AAI17" s="481"/>
      <c r="AAJ17" s="481"/>
      <c r="AAK17" s="481"/>
      <c r="AAL17" s="481"/>
      <c r="AAM17" s="481"/>
      <c r="AAN17" s="481"/>
      <c r="AAO17" s="481"/>
      <c r="AAP17" s="481"/>
      <c r="AAQ17" s="481"/>
      <c r="AAR17" s="481"/>
      <c r="AAS17" s="481"/>
      <c r="AAT17" s="481"/>
      <c r="AAU17" s="481"/>
      <c r="AAV17" s="481"/>
      <c r="AAW17" s="481"/>
      <c r="AAX17" s="481"/>
      <c r="AAY17" s="481"/>
      <c r="AAZ17" s="481"/>
      <c r="ABA17" s="481"/>
      <c r="ABB17" s="481"/>
      <c r="ABC17" s="481"/>
      <c r="ABD17" s="481"/>
      <c r="ABE17" s="481"/>
      <c r="ABF17" s="481"/>
      <c r="ABG17" s="481"/>
      <c r="ABH17" s="481"/>
      <c r="ABI17" s="481"/>
      <c r="ABJ17" s="481"/>
      <c r="ABK17" s="481"/>
      <c r="ABL17" s="481"/>
      <c r="ABM17" s="481"/>
      <c r="ABN17" s="481"/>
      <c r="ABO17" s="481"/>
      <c r="ABP17" s="481"/>
      <c r="ABQ17" s="481"/>
      <c r="ABR17" s="481"/>
      <c r="ABS17" s="481"/>
      <c r="ABT17" s="481"/>
      <c r="ABU17" s="481"/>
      <c r="ABV17" s="481"/>
      <c r="ABW17" s="481"/>
      <c r="ABX17" s="481"/>
      <c r="ABY17" s="481"/>
      <c r="ABZ17" s="481"/>
      <c r="ACA17" s="481"/>
      <c r="ACB17" s="481"/>
      <c r="ACC17" s="481"/>
      <c r="ACD17" s="481"/>
      <c r="ACE17" s="481"/>
      <c r="ACF17" s="481"/>
      <c r="ACG17" s="481"/>
      <c r="ACH17" s="481"/>
      <c r="ACI17" s="481"/>
      <c r="ACJ17" s="481"/>
      <c r="ACK17" s="481"/>
      <c r="ACL17" s="481"/>
      <c r="ACM17" s="481"/>
      <c r="ACN17" s="481"/>
      <c r="ACO17" s="481"/>
      <c r="ACP17" s="481"/>
      <c r="ACQ17" s="481"/>
      <c r="ACR17" s="481"/>
      <c r="ACS17" s="481"/>
      <c r="ACT17" s="481"/>
      <c r="ACU17" s="481"/>
      <c r="ACV17" s="481"/>
      <c r="ACW17" s="481"/>
      <c r="ACX17" s="481"/>
      <c r="ACY17" s="481"/>
      <c r="ACZ17" s="481"/>
      <c r="ADA17" s="481"/>
      <c r="ADB17" s="481"/>
      <c r="ADC17" s="481"/>
      <c r="ADD17" s="481"/>
      <c r="ADE17" s="481"/>
      <c r="ADF17" s="481"/>
      <c r="ADG17" s="481"/>
      <c r="ADH17" s="481"/>
      <c r="ADI17" s="481"/>
      <c r="ADJ17" s="481"/>
      <c r="ADK17" s="481"/>
      <c r="ADL17" s="481"/>
      <c r="ADM17" s="481"/>
      <c r="ADN17" s="481"/>
      <c r="ADO17" s="481"/>
      <c r="ADP17" s="481"/>
      <c r="ADQ17" s="481"/>
      <c r="ADR17" s="481"/>
      <c r="ADS17" s="481"/>
      <c r="ADT17" s="481"/>
      <c r="ADU17" s="481"/>
      <c r="ADV17" s="481"/>
      <c r="ADW17" s="481"/>
      <c r="ADX17" s="481"/>
      <c r="ADY17" s="481"/>
      <c r="ADZ17" s="481"/>
      <c r="AEA17" s="481"/>
      <c r="AEB17" s="481"/>
      <c r="AEC17" s="481"/>
      <c r="AED17" s="481"/>
      <c r="AEE17" s="481"/>
      <c r="AEF17" s="481"/>
      <c r="AEG17" s="481"/>
      <c r="AEH17" s="481"/>
      <c r="AEI17" s="481"/>
      <c r="AEJ17" s="481"/>
      <c r="AEK17" s="481"/>
      <c r="AEL17" s="481"/>
      <c r="AEM17" s="481"/>
      <c r="AEN17" s="481"/>
      <c r="AEO17" s="481"/>
      <c r="AEP17" s="481"/>
      <c r="AEQ17" s="481"/>
      <c r="AER17" s="481"/>
      <c r="AES17" s="481"/>
      <c r="AET17" s="481"/>
      <c r="AEU17" s="481"/>
      <c r="AEV17" s="481"/>
      <c r="AEW17" s="481"/>
      <c r="AEX17" s="481"/>
      <c r="AEY17" s="481"/>
      <c r="AEZ17" s="481"/>
      <c r="AFA17" s="481"/>
      <c r="AFB17" s="481"/>
      <c r="AFC17" s="481"/>
      <c r="AFD17" s="481"/>
      <c r="AFE17" s="481"/>
      <c r="AFF17" s="481"/>
      <c r="AFG17" s="481"/>
      <c r="AFH17" s="481"/>
      <c r="AFI17" s="481"/>
      <c r="AFJ17" s="481"/>
      <c r="AFK17" s="481"/>
      <c r="AFL17" s="481"/>
      <c r="AFM17" s="481"/>
      <c r="AFN17" s="481"/>
      <c r="AFO17" s="481"/>
      <c r="AFP17" s="481"/>
      <c r="AFQ17" s="481"/>
      <c r="AFR17" s="481"/>
      <c r="AFS17" s="481"/>
      <c r="AFT17" s="481"/>
      <c r="AFU17" s="481"/>
      <c r="AFV17" s="481"/>
      <c r="AFW17" s="481"/>
      <c r="AFX17" s="481"/>
      <c r="AFY17" s="481"/>
      <c r="AFZ17" s="481"/>
      <c r="AGA17" s="481"/>
      <c r="AGB17" s="481"/>
      <c r="AGC17" s="481"/>
      <c r="AGD17" s="481"/>
      <c r="AGE17" s="481"/>
      <c r="AGF17" s="481"/>
      <c r="AGG17" s="481"/>
      <c r="AGH17" s="481"/>
      <c r="AGI17" s="481"/>
      <c r="AGJ17" s="481"/>
      <c r="AGK17" s="481"/>
      <c r="AGL17" s="481"/>
      <c r="AGM17" s="481"/>
      <c r="AGN17" s="481"/>
      <c r="AGO17" s="481"/>
      <c r="AGP17" s="481"/>
      <c r="AGQ17" s="481"/>
      <c r="AGR17" s="481"/>
      <c r="AGS17" s="481"/>
      <c r="AGT17" s="481"/>
      <c r="AGU17" s="481"/>
      <c r="AGV17" s="481"/>
      <c r="AGW17" s="481"/>
      <c r="AGX17" s="481"/>
      <c r="AGY17" s="481"/>
      <c r="AGZ17" s="481"/>
      <c r="AHA17" s="481"/>
      <c r="AHB17" s="481"/>
      <c r="AHC17" s="481"/>
      <c r="AHD17" s="481"/>
      <c r="AHE17" s="481"/>
      <c r="AHF17" s="481"/>
      <c r="AHG17" s="481"/>
      <c r="AHH17" s="481"/>
      <c r="AHI17" s="481"/>
    </row>
    <row r="18" spans="1:893" s="851" customFormat="1" ht="51">
      <c r="A18" s="818" t="s">
        <v>112</v>
      </c>
      <c r="B18" s="819" t="s">
        <v>395</v>
      </c>
      <c r="C18" s="824" t="s">
        <v>403</v>
      </c>
      <c r="D18" s="838">
        <v>7</v>
      </c>
      <c r="E18" s="822">
        <v>43703</v>
      </c>
      <c r="F18" s="823" t="s">
        <v>362</v>
      </c>
      <c r="G18" s="824" t="s">
        <v>385</v>
      </c>
      <c r="H18" s="828">
        <v>63306</v>
      </c>
      <c r="I18" s="826">
        <v>0.625</v>
      </c>
      <c r="J18" s="826">
        <v>0.75</v>
      </c>
      <c r="K18" s="808">
        <v>3</v>
      </c>
      <c r="L18" s="841">
        <v>21.3</v>
      </c>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81"/>
      <c r="BH18" s="481"/>
      <c r="BI18" s="481"/>
      <c r="BJ18" s="481"/>
      <c r="BK18" s="481"/>
      <c r="BL18" s="481"/>
      <c r="BM18" s="481"/>
      <c r="BN18" s="481"/>
      <c r="BO18" s="481"/>
      <c r="BP18" s="481"/>
      <c r="BQ18" s="481"/>
      <c r="BR18" s="481"/>
      <c r="BS18" s="481"/>
      <c r="BT18" s="481"/>
      <c r="BU18" s="481"/>
      <c r="BV18" s="481"/>
      <c r="BW18" s="481"/>
      <c r="BX18" s="481"/>
      <c r="BY18" s="481"/>
      <c r="BZ18" s="481"/>
      <c r="CA18" s="481"/>
      <c r="CB18" s="481"/>
      <c r="CC18" s="481"/>
      <c r="CD18" s="481"/>
      <c r="CE18" s="481"/>
      <c r="CF18" s="481"/>
      <c r="CG18" s="481"/>
      <c r="CH18" s="481"/>
      <c r="CI18" s="481"/>
      <c r="CJ18" s="481"/>
      <c r="CK18" s="481"/>
      <c r="CL18" s="481"/>
      <c r="CM18" s="481"/>
      <c r="CN18" s="481"/>
      <c r="CO18" s="481"/>
      <c r="CP18" s="481"/>
      <c r="CQ18" s="481"/>
      <c r="CR18" s="481"/>
      <c r="CS18" s="481"/>
      <c r="CT18" s="481"/>
      <c r="CU18" s="481"/>
      <c r="CV18" s="481"/>
      <c r="CW18" s="481"/>
      <c r="CX18" s="481"/>
      <c r="CY18" s="481"/>
      <c r="CZ18" s="481"/>
      <c r="DA18" s="481"/>
      <c r="DB18" s="481"/>
      <c r="DC18" s="481"/>
      <c r="DD18" s="481"/>
      <c r="DE18" s="481"/>
      <c r="DF18" s="481"/>
      <c r="DG18" s="481"/>
      <c r="DH18" s="481"/>
      <c r="DI18" s="481"/>
      <c r="DJ18" s="481"/>
      <c r="DK18" s="481"/>
      <c r="DL18" s="481"/>
      <c r="DM18" s="481"/>
      <c r="DN18" s="481"/>
      <c r="DO18" s="481"/>
      <c r="DP18" s="481"/>
      <c r="DQ18" s="481"/>
      <c r="DR18" s="481"/>
      <c r="DS18" s="481"/>
      <c r="DT18" s="481"/>
      <c r="DU18" s="481"/>
      <c r="DV18" s="481"/>
      <c r="DW18" s="481"/>
      <c r="DX18" s="481"/>
      <c r="DY18" s="481"/>
      <c r="DZ18" s="481"/>
      <c r="EA18" s="481"/>
      <c r="EB18" s="481"/>
      <c r="EC18" s="481"/>
      <c r="ED18" s="481"/>
      <c r="EE18" s="481"/>
      <c r="EF18" s="481"/>
      <c r="EG18" s="481"/>
      <c r="EH18" s="481"/>
      <c r="EI18" s="481"/>
      <c r="EJ18" s="481"/>
      <c r="EK18" s="481"/>
      <c r="EL18" s="481"/>
      <c r="EM18" s="481"/>
      <c r="EN18" s="481"/>
      <c r="EO18" s="481"/>
      <c r="EP18" s="481"/>
      <c r="EQ18" s="481"/>
      <c r="ER18" s="481"/>
      <c r="ES18" s="481"/>
      <c r="ET18" s="481"/>
      <c r="EU18" s="481"/>
      <c r="EV18" s="481"/>
      <c r="EW18" s="481"/>
      <c r="EX18" s="481"/>
      <c r="EY18" s="481"/>
      <c r="EZ18" s="481"/>
      <c r="FA18" s="481"/>
      <c r="FB18" s="481"/>
      <c r="FC18" s="481"/>
      <c r="FD18" s="481"/>
      <c r="FE18" s="481"/>
      <c r="FF18" s="481"/>
      <c r="FG18" s="481"/>
      <c r="FH18" s="481"/>
      <c r="FI18" s="481"/>
      <c r="FJ18" s="481"/>
      <c r="FK18" s="481"/>
      <c r="FL18" s="481"/>
      <c r="FM18" s="481"/>
      <c r="FN18" s="481"/>
      <c r="FO18" s="481"/>
      <c r="FP18" s="481"/>
      <c r="FQ18" s="481"/>
      <c r="FR18" s="481"/>
      <c r="FS18" s="481"/>
      <c r="FT18" s="481"/>
      <c r="FU18" s="481"/>
      <c r="FV18" s="481"/>
      <c r="FW18" s="481"/>
      <c r="FX18" s="481"/>
      <c r="FY18" s="481"/>
      <c r="FZ18" s="481"/>
      <c r="GA18" s="481"/>
      <c r="GB18" s="481"/>
      <c r="GC18" s="481"/>
      <c r="GD18" s="481"/>
      <c r="GE18" s="481"/>
      <c r="GF18" s="481"/>
      <c r="GG18" s="481"/>
      <c r="GH18" s="481"/>
      <c r="GI18" s="481"/>
      <c r="GJ18" s="481"/>
      <c r="GK18" s="481"/>
      <c r="GL18" s="481"/>
      <c r="GM18" s="481"/>
      <c r="GN18" s="481"/>
      <c r="GO18" s="481"/>
      <c r="GP18" s="481"/>
      <c r="GQ18" s="481"/>
      <c r="GR18" s="481"/>
      <c r="GS18" s="481"/>
      <c r="GT18" s="481"/>
      <c r="GU18" s="481"/>
      <c r="GV18" s="481"/>
      <c r="GW18" s="481"/>
      <c r="GX18" s="481"/>
      <c r="GY18" s="481"/>
      <c r="GZ18" s="481"/>
      <c r="HA18" s="481"/>
      <c r="HB18" s="481"/>
      <c r="HC18" s="481"/>
      <c r="HD18" s="481"/>
      <c r="HE18" s="481"/>
      <c r="HF18" s="481"/>
      <c r="HG18" s="481"/>
      <c r="HH18" s="481"/>
      <c r="HI18" s="481"/>
      <c r="HJ18" s="481"/>
      <c r="HK18" s="481"/>
      <c r="HL18" s="481"/>
      <c r="HM18" s="481"/>
      <c r="HN18" s="481"/>
      <c r="HO18" s="481"/>
      <c r="HP18" s="481"/>
      <c r="HQ18" s="481"/>
      <c r="HR18" s="481"/>
      <c r="HS18" s="481"/>
      <c r="HT18" s="481"/>
      <c r="HU18" s="481"/>
      <c r="HV18" s="481"/>
      <c r="HW18" s="481"/>
      <c r="HX18" s="481"/>
      <c r="HY18" s="481"/>
      <c r="HZ18" s="481"/>
      <c r="IA18" s="481"/>
      <c r="IB18" s="481"/>
      <c r="IC18" s="481"/>
      <c r="ID18" s="481"/>
      <c r="IE18" s="481"/>
      <c r="IF18" s="481"/>
      <c r="IG18" s="481"/>
      <c r="IH18" s="481"/>
      <c r="II18" s="481"/>
      <c r="IJ18" s="481"/>
      <c r="IK18" s="481"/>
      <c r="IL18" s="481"/>
      <c r="IM18" s="481"/>
      <c r="IN18" s="481"/>
      <c r="IO18" s="481"/>
      <c r="IP18" s="481"/>
      <c r="IQ18" s="481"/>
      <c r="IR18" s="481"/>
      <c r="IS18" s="481"/>
      <c r="IT18" s="481"/>
      <c r="IU18" s="481"/>
      <c r="IV18" s="481"/>
      <c r="IW18" s="481"/>
      <c r="IX18" s="481"/>
      <c r="IY18" s="481"/>
      <c r="IZ18" s="481"/>
      <c r="JA18" s="481"/>
      <c r="JB18" s="481"/>
      <c r="JC18" s="481"/>
      <c r="JD18" s="481"/>
      <c r="JE18" s="481"/>
      <c r="JF18" s="481"/>
      <c r="JG18" s="481"/>
      <c r="JH18" s="481"/>
      <c r="JI18" s="481"/>
      <c r="JJ18" s="481"/>
      <c r="JK18" s="481"/>
      <c r="JL18" s="481"/>
      <c r="JM18" s="481"/>
      <c r="JN18" s="481"/>
      <c r="JO18" s="481"/>
      <c r="JP18" s="481"/>
      <c r="JQ18" s="481"/>
      <c r="JR18" s="481"/>
      <c r="JS18" s="481"/>
      <c r="JT18" s="481"/>
      <c r="JU18" s="481"/>
      <c r="JV18" s="481"/>
      <c r="JW18" s="481"/>
      <c r="JX18" s="481"/>
      <c r="JY18" s="481"/>
      <c r="JZ18" s="481"/>
      <c r="KA18" s="481"/>
      <c r="KB18" s="481"/>
      <c r="KC18" s="481"/>
      <c r="KD18" s="481"/>
      <c r="KE18" s="481"/>
      <c r="KF18" s="481"/>
      <c r="KG18" s="481"/>
      <c r="KH18" s="481"/>
      <c r="KI18" s="481"/>
      <c r="KJ18" s="481"/>
      <c r="KK18" s="481"/>
      <c r="KL18" s="481"/>
      <c r="KM18" s="481"/>
      <c r="KN18" s="481"/>
      <c r="KO18" s="481"/>
      <c r="KP18" s="481"/>
      <c r="KQ18" s="481"/>
      <c r="KR18" s="481"/>
      <c r="KS18" s="481"/>
      <c r="KT18" s="481"/>
      <c r="KU18" s="481"/>
      <c r="KV18" s="481"/>
      <c r="KW18" s="481"/>
      <c r="KX18" s="481"/>
      <c r="KY18" s="481"/>
      <c r="KZ18" s="481"/>
      <c r="LA18" s="481"/>
      <c r="LB18" s="481"/>
      <c r="LC18" s="481"/>
      <c r="LD18" s="481"/>
      <c r="LE18" s="481"/>
      <c r="LF18" s="481"/>
      <c r="LG18" s="481"/>
      <c r="LH18" s="481"/>
      <c r="LI18" s="481"/>
      <c r="LJ18" s="481"/>
      <c r="LK18" s="481"/>
      <c r="LL18" s="481"/>
      <c r="LM18" s="481"/>
      <c r="LN18" s="481"/>
      <c r="LO18" s="481"/>
      <c r="LP18" s="481"/>
      <c r="LQ18" s="481"/>
      <c r="LR18" s="481"/>
      <c r="LS18" s="481"/>
      <c r="LT18" s="481"/>
      <c r="LU18" s="481"/>
      <c r="LV18" s="481"/>
      <c r="LW18" s="481"/>
      <c r="LX18" s="481"/>
      <c r="LY18" s="481"/>
      <c r="LZ18" s="481"/>
      <c r="MA18" s="481"/>
      <c r="MB18" s="481"/>
      <c r="MC18" s="481"/>
      <c r="MD18" s="481"/>
      <c r="ME18" s="481"/>
      <c r="MF18" s="481"/>
      <c r="MG18" s="481"/>
      <c r="MH18" s="481"/>
      <c r="MI18" s="481"/>
      <c r="MJ18" s="481"/>
      <c r="MK18" s="481"/>
      <c r="ML18" s="481"/>
      <c r="MM18" s="481"/>
      <c r="MN18" s="481"/>
      <c r="MO18" s="481"/>
      <c r="MP18" s="481"/>
      <c r="MQ18" s="481"/>
      <c r="MR18" s="481"/>
      <c r="MS18" s="481"/>
      <c r="MT18" s="481"/>
      <c r="MU18" s="481"/>
      <c r="MV18" s="481"/>
      <c r="MW18" s="481"/>
      <c r="MX18" s="481"/>
      <c r="MY18" s="481"/>
      <c r="MZ18" s="481"/>
      <c r="NA18" s="481"/>
      <c r="NB18" s="481"/>
      <c r="NC18" s="481"/>
      <c r="ND18" s="481"/>
      <c r="NE18" s="481"/>
      <c r="NF18" s="481"/>
      <c r="NG18" s="481"/>
      <c r="NH18" s="481"/>
      <c r="NI18" s="481"/>
      <c r="NJ18" s="481"/>
      <c r="NK18" s="481"/>
      <c r="NL18" s="481"/>
      <c r="NM18" s="481"/>
      <c r="NN18" s="481"/>
      <c r="NO18" s="481"/>
      <c r="NP18" s="481"/>
      <c r="NQ18" s="481"/>
      <c r="NR18" s="481"/>
      <c r="NS18" s="481"/>
      <c r="NT18" s="481"/>
      <c r="NU18" s="481"/>
      <c r="NV18" s="481"/>
      <c r="NW18" s="481"/>
      <c r="NX18" s="481"/>
      <c r="NY18" s="481"/>
      <c r="NZ18" s="481"/>
      <c r="OA18" s="481"/>
      <c r="OB18" s="481"/>
      <c r="OC18" s="481"/>
      <c r="OD18" s="481"/>
      <c r="OE18" s="481"/>
      <c r="OF18" s="481"/>
      <c r="OG18" s="481"/>
      <c r="OH18" s="481"/>
      <c r="OI18" s="481"/>
      <c r="OJ18" s="481"/>
      <c r="OK18" s="481"/>
      <c r="OL18" s="481"/>
      <c r="OM18" s="481"/>
      <c r="ON18" s="481"/>
      <c r="OO18" s="481"/>
      <c r="OP18" s="481"/>
      <c r="OQ18" s="481"/>
      <c r="OR18" s="481"/>
      <c r="OS18" s="481"/>
      <c r="OT18" s="481"/>
      <c r="OU18" s="481"/>
      <c r="OV18" s="481"/>
      <c r="OW18" s="481"/>
      <c r="OX18" s="481"/>
      <c r="OY18" s="481"/>
      <c r="OZ18" s="481"/>
      <c r="PA18" s="481"/>
      <c r="PB18" s="481"/>
      <c r="PC18" s="481"/>
      <c r="PD18" s="481"/>
      <c r="PE18" s="481"/>
      <c r="PF18" s="481"/>
      <c r="PG18" s="481"/>
      <c r="PH18" s="481"/>
      <c r="PI18" s="481"/>
      <c r="PJ18" s="481"/>
      <c r="PK18" s="481"/>
      <c r="PL18" s="481"/>
      <c r="PM18" s="481"/>
      <c r="PN18" s="481"/>
      <c r="PO18" s="481"/>
      <c r="PP18" s="481"/>
      <c r="PQ18" s="481"/>
      <c r="PR18" s="481"/>
      <c r="PS18" s="481"/>
      <c r="PT18" s="481"/>
      <c r="PU18" s="481"/>
      <c r="PV18" s="481"/>
      <c r="PW18" s="481"/>
      <c r="PX18" s="481"/>
      <c r="PY18" s="481"/>
      <c r="PZ18" s="481"/>
      <c r="QA18" s="481"/>
      <c r="QB18" s="481"/>
      <c r="QC18" s="481"/>
      <c r="QD18" s="481"/>
      <c r="QE18" s="481"/>
      <c r="QF18" s="481"/>
      <c r="QG18" s="481"/>
      <c r="QH18" s="481"/>
      <c r="QI18" s="481"/>
      <c r="QJ18" s="481"/>
      <c r="QK18" s="481"/>
      <c r="QL18" s="481"/>
      <c r="QM18" s="481"/>
      <c r="QN18" s="481"/>
      <c r="QO18" s="481"/>
      <c r="QP18" s="481"/>
      <c r="QQ18" s="481"/>
      <c r="QR18" s="481"/>
      <c r="QS18" s="481"/>
      <c r="QT18" s="481"/>
      <c r="QU18" s="481"/>
      <c r="QV18" s="481"/>
      <c r="QW18" s="481"/>
      <c r="QX18" s="481"/>
      <c r="QY18" s="481"/>
      <c r="QZ18" s="481"/>
      <c r="RA18" s="481"/>
      <c r="RB18" s="481"/>
      <c r="RC18" s="481"/>
      <c r="RD18" s="481"/>
      <c r="RE18" s="481"/>
      <c r="RF18" s="481"/>
      <c r="RG18" s="481"/>
      <c r="RH18" s="481"/>
      <c r="RI18" s="481"/>
      <c r="RJ18" s="481"/>
      <c r="RK18" s="481"/>
      <c r="RL18" s="481"/>
      <c r="RM18" s="481"/>
      <c r="RN18" s="481"/>
      <c r="RO18" s="481"/>
      <c r="RP18" s="481"/>
      <c r="RQ18" s="481"/>
      <c r="RR18" s="481"/>
      <c r="RS18" s="481"/>
      <c r="RT18" s="481"/>
      <c r="RU18" s="481"/>
      <c r="RV18" s="481"/>
      <c r="RW18" s="481"/>
      <c r="RX18" s="481"/>
      <c r="RY18" s="481"/>
      <c r="RZ18" s="481"/>
      <c r="SA18" s="481"/>
      <c r="SB18" s="481"/>
      <c r="SC18" s="481"/>
      <c r="SD18" s="481"/>
      <c r="SE18" s="481"/>
      <c r="SF18" s="481"/>
      <c r="SG18" s="481"/>
      <c r="SH18" s="481"/>
      <c r="SI18" s="481"/>
      <c r="SJ18" s="481"/>
      <c r="SK18" s="481"/>
      <c r="SL18" s="481"/>
      <c r="SM18" s="481"/>
      <c r="SN18" s="481"/>
      <c r="SO18" s="481"/>
      <c r="SP18" s="481"/>
      <c r="SQ18" s="481"/>
      <c r="SR18" s="481"/>
      <c r="SS18" s="481"/>
      <c r="ST18" s="481"/>
      <c r="SU18" s="481"/>
      <c r="SV18" s="481"/>
      <c r="SW18" s="481"/>
      <c r="SX18" s="481"/>
      <c r="SY18" s="481"/>
      <c r="SZ18" s="481"/>
      <c r="TA18" s="481"/>
      <c r="TB18" s="481"/>
      <c r="TC18" s="481"/>
      <c r="TD18" s="481"/>
      <c r="TE18" s="481"/>
      <c r="TF18" s="481"/>
      <c r="TG18" s="481"/>
      <c r="TH18" s="481"/>
      <c r="TI18" s="481"/>
      <c r="TJ18" s="481"/>
      <c r="TK18" s="481"/>
      <c r="TL18" s="481"/>
      <c r="TM18" s="481"/>
      <c r="TN18" s="481"/>
      <c r="TO18" s="481"/>
      <c r="TP18" s="481"/>
      <c r="TQ18" s="481"/>
      <c r="TR18" s="481"/>
      <c r="TS18" s="481"/>
      <c r="TT18" s="481"/>
      <c r="TU18" s="481"/>
      <c r="TV18" s="481"/>
      <c r="TW18" s="481"/>
      <c r="TX18" s="481"/>
      <c r="TY18" s="481"/>
      <c r="TZ18" s="481"/>
      <c r="UA18" s="481"/>
      <c r="UB18" s="481"/>
      <c r="UC18" s="481"/>
      <c r="UD18" s="481"/>
      <c r="UE18" s="481"/>
      <c r="UF18" s="481"/>
      <c r="UG18" s="481"/>
      <c r="UH18" s="481"/>
      <c r="UI18" s="481"/>
      <c r="UJ18" s="481"/>
      <c r="UK18" s="481"/>
      <c r="UL18" s="481"/>
      <c r="UM18" s="481"/>
      <c r="UN18" s="481"/>
      <c r="UO18" s="481"/>
      <c r="UP18" s="481"/>
      <c r="UQ18" s="481"/>
      <c r="UR18" s="481"/>
      <c r="US18" s="481"/>
      <c r="UT18" s="481"/>
      <c r="UU18" s="481"/>
      <c r="UV18" s="481"/>
      <c r="UW18" s="481"/>
      <c r="UX18" s="481"/>
      <c r="UY18" s="481"/>
      <c r="UZ18" s="481"/>
      <c r="VA18" s="481"/>
      <c r="VB18" s="481"/>
      <c r="VC18" s="481"/>
      <c r="VD18" s="481"/>
      <c r="VE18" s="481"/>
      <c r="VF18" s="481"/>
      <c r="VG18" s="481"/>
      <c r="VH18" s="481"/>
      <c r="VI18" s="481"/>
      <c r="VJ18" s="481"/>
      <c r="VK18" s="481"/>
      <c r="VL18" s="481"/>
      <c r="VM18" s="481"/>
      <c r="VN18" s="481"/>
      <c r="VO18" s="481"/>
      <c r="VP18" s="481"/>
      <c r="VQ18" s="481"/>
      <c r="VR18" s="481"/>
      <c r="VS18" s="481"/>
      <c r="VT18" s="481"/>
      <c r="VU18" s="481"/>
      <c r="VV18" s="481"/>
      <c r="VW18" s="481"/>
      <c r="VX18" s="481"/>
      <c r="VY18" s="481"/>
      <c r="VZ18" s="481"/>
      <c r="WA18" s="481"/>
      <c r="WB18" s="481"/>
      <c r="WC18" s="481"/>
      <c r="WD18" s="481"/>
      <c r="WE18" s="481"/>
      <c r="WF18" s="481"/>
      <c r="WG18" s="481"/>
      <c r="WH18" s="481"/>
      <c r="WI18" s="481"/>
      <c r="WJ18" s="481"/>
      <c r="WK18" s="481"/>
      <c r="WL18" s="481"/>
      <c r="WM18" s="481"/>
      <c r="WN18" s="481"/>
      <c r="WO18" s="481"/>
      <c r="WP18" s="481"/>
      <c r="WQ18" s="481"/>
      <c r="WR18" s="481"/>
      <c r="WS18" s="481"/>
      <c r="WT18" s="481"/>
      <c r="WU18" s="481"/>
      <c r="WV18" s="481"/>
      <c r="WW18" s="481"/>
      <c r="WX18" s="481"/>
      <c r="WY18" s="481"/>
      <c r="WZ18" s="481"/>
      <c r="XA18" s="481"/>
      <c r="XB18" s="481"/>
      <c r="XC18" s="481"/>
      <c r="XD18" s="481"/>
      <c r="XE18" s="481"/>
      <c r="XF18" s="481"/>
      <c r="XG18" s="481"/>
      <c r="XH18" s="481"/>
      <c r="XI18" s="481"/>
      <c r="XJ18" s="481"/>
      <c r="XK18" s="481"/>
      <c r="XL18" s="481"/>
      <c r="XM18" s="481"/>
      <c r="XN18" s="481"/>
      <c r="XO18" s="481"/>
      <c r="XP18" s="481"/>
      <c r="XQ18" s="481"/>
      <c r="XR18" s="481"/>
      <c r="XS18" s="481"/>
      <c r="XT18" s="481"/>
      <c r="XU18" s="481"/>
      <c r="XV18" s="481"/>
      <c r="XW18" s="481"/>
      <c r="XX18" s="481"/>
      <c r="XY18" s="481"/>
      <c r="XZ18" s="481"/>
      <c r="YA18" s="481"/>
      <c r="YB18" s="481"/>
      <c r="YC18" s="481"/>
      <c r="YD18" s="481"/>
      <c r="YE18" s="481"/>
      <c r="YF18" s="481"/>
      <c r="YG18" s="481"/>
      <c r="YH18" s="481"/>
      <c r="YI18" s="481"/>
      <c r="YJ18" s="481"/>
      <c r="YK18" s="481"/>
      <c r="YL18" s="481"/>
      <c r="YM18" s="481"/>
      <c r="YN18" s="481"/>
      <c r="YO18" s="481"/>
      <c r="YP18" s="481"/>
      <c r="YQ18" s="481"/>
      <c r="YR18" s="481"/>
      <c r="YS18" s="481"/>
      <c r="YT18" s="481"/>
      <c r="YU18" s="481"/>
      <c r="YV18" s="481"/>
      <c r="YW18" s="481"/>
      <c r="YX18" s="481"/>
      <c r="YY18" s="481"/>
      <c r="YZ18" s="481"/>
      <c r="ZA18" s="481"/>
      <c r="ZB18" s="481"/>
      <c r="ZC18" s="481"/>
      <c r="ZD18" s="481"/>
      <c r="ZE18" s="481"/>
      <c r="ZF18" s="481"/>
      <c r="ZG18" s="481"/>
      <c r="ZH18" s="481"/>
      <c r="ZI18" s="481"/>
      <c r="ZJ18" s="481"/>
      <c r="ZK18" s="481"/>
      <c r="ZL18" s="481"/>
      <c r="ZM18" s="481"/>
      <c r="ZN18" s="481"/>
      <c r="ZO18" s="481"/>
      <c r="ZP18" s="481"/>
      <c r="ZQ18" s="481"/>
      <c r="ZR18" s="481"/>
      <c r="ZS18" s="481"/>
      <c r="ZT18" s="481"/>
      <c r="ZU18" s="481"/>
      <c r="ZV18" s="481"/>
      <c r="ZW18" s="481"/>
      <c r="ZX18" s="481"/>
      <c r="ZY18" s="481"/>
      <c r="ZZ18" s="481"/>
      <c r="AAA18" s="481"/>
      <c r="AAB18" s="481"/>
      <c r="AAC18" s="481"/>
      <c r="AAD18" s="481"/>
      <c r="AAE18" s="481"/>
      <c r="AAF18" s="481"/>
      <c r="AAG18" s="481"/>
      <c r="AAH18" s="481"/>
      <c r="AAI18" s="481"/>
      <c r="AAJ18" s="481"/>
      <c r="AAK18" s="481"/>
      <c r="AAL18" s="481"/>
      <c r="AAM18" s="481"/>
      <c r="AAN18" s="481"/>
      <c r="AAO18" s="481"/>
      <c r="AAP18" s="481"/>
      <c r="AAQ18" s="481"/>
      <c r="AAR18" s="481"/>
      <c r="AAS18" s="481"/>
      <c r="AAT18" s="481"/>
      <c r="AAU18" s="481"/>
      <c r="AAV18" s="481"/>
      <c r="AAW18" s="481"/>
      <c r="AAX18" s="481"/>
      <c r="AAY18" s="481"/>
      <c r="AAZ18" s="481"/>
      <c r="ABA18" s="481"/>
      <c r="ABB18" s="481"/>
      <c r="ABC18" s="481"/>
      <c r="ABD18" s="481"/>
      <c r="ABE18" s="481"/>
      <c r="ABF18" s="481"/>
      <c r="ABG18" s="481"/>
      <c r="ABH18" s="481"/>
      <c r="ABI18" s="481"/>
      <c r="ABJ18" s="481"/>
      <c r="ABK18" s="481"/>
      <c r="ABL18" s="481"/>
      <c r="ABM18" s="481"/>
      <c r="ABN18" s="481"/>
      <c r="ABO18" s="481"/>
      <c r="ABP18" s="481"/>
      <c r="ABQ18" s="481"/>
      <c r="ABR18" s="481"/>
      <c r="ABS18" s="481"/>
      <c r="ABT18" s="481"/>
      <c r="ABU18" s="481"/>
      <c r="ABV18" s="481"/>
      <c r="ABW18" s="481"/>
      <c r="ABX18" s="481"/>
      <c r="ABY18" s="481"/>
      <c r="ABZ18" s="481"/>
      <c r="ACA18" s="481"/>
      <c r="ACB18" s="481"/>
      <c r="ACC18" s="481"/>
      <c r="ACD18" s="481"/>
      <c r="ACE18" s="481"/>
      <c r="ACF18" s="481"/>
      <c r="ACG18" s="481"/>
      <c r="ACH18" s="481"/>
      <c r="ACI18" s="481"/>
      <c r="ACJ18" s="481"/>
      <c r="ACK18" s="481"/>
      <c r="ACL18" s="481"/>
      <c r="ACM18" s="481"/>
      <c r="ACN18" s="481"/>
      <c r="ACO18" s="481"/>
      <c r="ACP18" s="481"/>
      <c r="ACQ18" s="481"/>
      <c r="ACR18" s="481"/>
      <c r="ACS18" s="481"/>
      <c r="ACT18" s="481"/>
      <c r="ACU18" s="481"/>
      <c r="ACV18" s="481"/>
      <c r="ACW18" s="481"/>
      <c r="ACX18" s="481"/>
      <c r="ACY18" s="481"/>
      <c r="ACZ18" s="481"/>
      <c r="ADA18" s="481"/>
      <c r="ADB18" s="481"/>
      <c r="ADC18" s="481"/>
      <c r="ADD18" s="481"/>
      <c r="ADE18" s="481"/>
      <c r="ADF18" s="481"/>
      <c r="ADG18" s="481"/>
      <c r="ADH18" s="481"/>
      <c r="ADI18" s="481"/>
      <c r="ADJ18" s="481"/>
      <c r="ADK18" s="481"/>
      <c r="ADL18" s="481"/>
      <c r="ADM18" s="481"/>
      <c r="ADN18" s="481"/>
      <c r="ADO18" s="481"/>
      <c r="ADP18" s="481"/>
      <c r="ADQ18" s="481"/>
      <c r="ADR18" s="481"/>
      <c r="ADS18" s="481"/>
      <c r="ADT18" s="481"/>
      <c r="ADU18" s="481"/>
      <c r="ADV18" s="481"/>
      <c r="ADW18" s="481"/>
      <c r="ADX18" s="481"/>
      <c r="ADY18" s="481"/>
      <c r="ADZ18" s="481"/>
      <c r="AEA18" s="481"/>
      <c r="AEB18" s="481"/>
      <c r="AEC18" s="481"/>
      <c r="AED18" s="481"/>
      <c r="AEE18" s="481"/>
      <c r="AEF18" s="481"/>
      <c r="AEG18" s="481"/>
      <c r="AEH18" s="481"/>
      <c r="AEI18" s="481"/>
      <c r="AEJ18" s="481"/>
      <c r="AEK18" s="481"/>
      <c r="AEL18" s="481"/>
      <c r="AEM18" s="481"/>
      <c r="AEN18" s="481"/>
      <c r="AEO18" s="481"/>
      <c r="AEP18" s="481"/>
      <c r="AEQ18" s="481"/>
      <c r="AER18" s="481"/>
      <c r="AES18" s="481"/>
      <c r="AET18" s="481"/>
      <c r="AEU18" s="481"/>
      <c r="AEV18" s="481"/>
      <c r="AEW18" s="481"/>
      <c r="AEX18" s="481"/>
      <c r="AEY18" s="481"/>
      <c r="AEZ18" s="481"/>
      <c r="AFA18" s="481"/>
      <c r="AFB18" s="481"/>
      <c r="AFC18" s="481"/>
      <c r="AFD18" s="481"/>
      <c r="AFE18" s="481"/>
      <c r="AFF18" s="481"/>
      <c r="AFG18" s="481"/>
      <c r="AFH18" s="481"/>
      <c r="AFI18" s="481"/>
      <c r="AFJ18" s="481"/>
      <c r="AFK18" s="481"/>
      <c r="AFL18" s="481"/>
      <c r="AFM18" s="481"/>
      <c r="AFN18" s="481"/>
      <c r="AFO18" s="481"/>
      <c r="AFP18" s="481"/>
      <c r="AFQ18" s="481"/>
      <c r="AFR18" s="481"/>
      <c r="AFS18" s="481"/>
      <c r="AFT18" s="481"/>
      <c r="AFU18" s="481"/>
      <c r="AFV18" s="481"/>
      <c r="AFW18" s="481"/>
      <c r="AFX18" s="481"/>
      <c r="AFY18" s="481"/>
      <c r="AFZ18" s="481"/>
      <c r="AGA18" s="481"/>
      <c r="AGB18" s="481"/>
      <c r="AGC18" s="481"/>
      <c r="AGD18" s="481"/>
      <c r="AGE18" s="481"/>
      <c r="AGF18" s="481"/>
      <c r="AGG18" s="481"/>
      <c r="AGH18" s="481"/>
      <c r="AGI18" s="481"/>
      <c r="AGJ18" s="481"/>
      <c r="AGK18" s="481"/>
      <c r="AGL18" s="481"/>
      <c r="AGM18" s="481"/>
      <c r="AGN18" s="481"/>
      <c r="AGO18" s="481"/>
      <c r="AGP18" s="481"/>
      <c r="AGQ18" s="481"/>
      <c r="AGR18" s="481"/>
      <c r="AGS18" s="481"/>
      <c r="AGT18" s="481"/>
      <c r="AGU18" s="481"/>
      <c r="AGV18" s="481"/>
      <c r="AGW18" s="481"/>
      <c r="AGX18" s="481"/>
      <c r="AGY18" s="481"/>
      <c r="AGZ18" s="481"/>
      <c r="AHA18" s="481"/>
      <c r="AHB18" s="481"/>
      <c r="AHC18" s="481"/>
      <c r="AHD18" s="481"/>
      <c r="AHE18" s="481"/>
      <c r="AHF18" s="481"/>
      <c r="AHG18" s="481"/>
      <c r="AHH18" s="481"/>
      <c r="AHI18" s="481"/>
    </row>
    <row r="19" spans="1:893" s="851" customFormat="1" ht="38.25">
      <c r="A19" s="818" t="s">
        <v>112</v>
      </c>
      <c r="B19" s="819" t="s">
        <v>395</v>
      </c>
      <c r="C19" s="824" t="s">
        <v>404</v>
      </c>
      <c r="D19" s="838">
        <v>8</v>
      </c>
      <c r="E19" s="822">
        <v>43704</v>
      </c>
      <c r="F19" s="823" t="s">
        <v>362</v>
      </c>
      <c r="G19" s="824" t="s">
        <v>385</v>
      </c>
      <c r="H19" s="828">
        <v>62733</v>
      </c>
      <c r="I19" s="826">
        <v>0.58333333333333337</v>
      </c>
      <c r="J19" s="826">
        <v>0.70833333333333337</v>
      </c>
      <c r="K19" s="808">
        <v>3</v>
      </c>
      <c r="L19" s="841">
        <v>19.5</v>
      </c>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1"/>
      <c r="CH19" s="481"/>
      <c r="CI19" s="481"/>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481"/>
      <c r="DH19" s="481"/>
      <c r="DI19" s="481"/>
      <c r="DJ19" s="481"/>
      <c r="DK19" s="481"/>
      <c r="DL19" s="481"/>
      <c r="DM19" s="481"/>
      <c r="DN19" s="481"/>
      <c r="DO19" s="481"/>
      <c r="DP19" s="481"/>
      <c r="DQ19" s="481"/>
      <c r="DR19" s="481"/>
      <c r="DS19" s="481"/>
      <c r="DT19" s="481"/>
      <c r="DU19" s="481"/>
      <c r="DV19" s="481"/>
      <c r="DW19" s="481"/>
      <c r="DX19" s="481"/>
      <c r="DY19" s="481"/>
      <c r="DZ19" s="481"/>
      <c r="EA19" s="481"/>
      <c r="EB19" s="481"/>
      <c r="EC19" s="481"/>
      <c r="ED19" s="481"/>
      <c r="EE19" s="481"/>
      <c r="EF19" s="481"/>
      <c r="EG19" s="481"/>
      <c r="EH19" s="481"/>
      <c r="EI19" s="481"/>
      <c r="EJ19" s="481"/>
      <c r="EK19" s="481"/>
      <c r="EL19" s="481"/>
      <c r="EM19" s="481"/>
      <c r="EN19" s="481"/>
      <c r="EO19" s="481"/>
      <c r="EP19" s="481"/>
      <c r="EQ19" s="481"/>
      <c r="ER19" s="481"/>
      <c r="ES19" s="481"/>
      <c r="ET19" s="481"/>
      <c r="EU19" s="481"/>
      <c r="EV19" s="481"/>
      <c r="EW19" s="481"/>
      <c r="EX19" s="481"/>
      <c r="EY19" s="481"/>
      <c r="EZ19" s="481"/>
      <c r="FA19" s="481"/>
      <c r="FB19" s="481"/>
      <c r="FC19" s="481"/>
      <c r="FD19" s="481"/>
      <c r="FE19" s="481"/>
      <c r="FF19" s="481"/>
      <c r="FG19" s="481"/>
      <c r="FH19" s="481"/>
      <c r="FI19" s="481"/>
      <c r="FJ19" s="481"/>
      <c r="FK19" s="481"/>
      <c r="FL19" s="481"/>
      <c r="FM19" s="481"/>
      <c r="FN19" s="481"/>
      <c r="FO19" s="481"/>
      <c r="FP19" s="481"/>
      <c r="FQ19" s="481"/>
      <c r="FR19" s="481"/>
      <c r="FS19" s="481"/>
      <c r="FT19" s="481"/>
      <c r="FU19" s="481"/>
      <c r="FV19" s="481"/>
      <c r="FW19" s="481"/>
      <c r="FX19" s="481"/>
      <c r="FY19" s="481"/>
      <c r="FZ19" s="481"/>
      <c r="GA19" s="481"/>
      <c r="GB19" s="481"/>
      <c r="GC19" s="481"/>
      <c r="GD19" s="481"/>
      <c r="GE19" s="481"/>
      <c r="GF19" s="481"/>
      <c r="GG19" s="481"/>
      <c r="GH19" s="481"/>
      <c r="GI19" s="481"/>
      <c r="GJ19" s="481"/>
      <c r="GK19" s="481"/>
      <c r="GL19" s="481"/>
      <c r="GM19" s="481"/>
      <c r="GN19" s="481"/>
      <c r="GO19" s="481"/>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c r="IN19" s="481"/>
      <c r="IO19" s="481"/>
      <c r="IP19" s="481"/>
      <c r="IQ19" s="481"/>
      <c r="IR19" s="481"/>
      <c r="IS19" s="481"/>
      <c r="IT19" s="481"/>
      <c r="IU19" s="481"/>
      <c r="IV19" s="481"/>
      <c r="IW19" s="481"/>
      <c r="IX19" s="481"/>
      <c r="IY19" s="481"/>
      <c r="IZ19" s="481"/>
      <c r="JA19" s="481"/>
      <c r="JB19" s="481"/>
      <c r="JC19" s="481"/>
      <c r="JD19" s="481"/>
      <c r="JE19" s="481"/>
      <c r="JF19" s="481"/>
      <c r="JG19" s="481"/>
      <c r="JH19" s="481"/>
      <c r="JI19" s="481"/>
      <c r="JJ19" s="481"/>
      <c r="JK19" s="481"/>
      <c r="JL19" s="481"/>
      <c r="JM19" s="481"/>
      <c r="JN19" s="481"/>
      <c r="JO19" s="481"/>
      <c r="JP19" s="481"/>
      <c r="JQ19" s="481"/>
      <c r="JR19" s="481"/>
      <c r="JS19" s="481"/>
      <c r="JT19" s="481"/>
      <c r="JU19" s="481"/>
      <c r="JV19" s="481"/>
      <c r="JW19" s="481"/>
      <c r="JX19" s="481"/>
      <c r="JY19" s="481"/>
      <c r="JZ19" s="481"/>
      <c r="KA19" s="481"/>
      <c r="KB19" s="481"/>
      <c r="KC19" s="481"/>
      <c r="KD19" s="481"/>
      <c r="KE19" s="481"/>
      <c r="KF19" s="481"/>
      <c r="KG19" s="481"/>
      <c r="KH19" s="481"/>
      <c r="KI19" s="481"/>
      <c r="KJ19" s="481"/>
      <c r="KK19" s="481"/>
      <c r="KL19" s="481"/>
      <c r="KM19" s="481"/>
      <c r="KN19" s="481"/>
      <c r="KO19" s="481"/>
      <c r="KP19" s="481"/>
      <c r="KQ19" s="481"/>
      <c r="KR19" s="481"/>
      <c r="KS19" s="481"/>
      <c r="KT19" s="481"/>
      <c r="KU19" s="481"/>
      <c r="KV19" s="481"/>
      <c r="KW19" s="481"/>
      <c r="KX19" s="481"/>
      <c r="KY19" s="481"/>
      <c r="KZ19" s="481"/>
      <c r="LA19" s="481"/>
      <c r="LB19" s="481"/>
      <c r="LC19" s="481"/>
      <c r="LD19" s="481"/>
      <c r="LE19" s="481"/>
      <c r="LF19" s="481"/>
      <c r="LG19" s="481"/>
      <c r="LH19" s="481"/>
      <c r="LI19" s="481"/>
      <c r="LJ19" s="481"/>
      <c r="LK19" s="481"/>
      <c r="LL19" s="481"/>
      <c r="LM19" s="481"/>
      <c r="LN19" s="481"/>
      <c r="LO19" s="481"/>
      <c r="LP19" s="481"/>
      <c r="LQ19" s="481"/>
      <c r="LR19" s="481"/>
      <c r="LS19" s="481"/>
      <c r="LT19" s="481"/>
      <c r="LU19" s="481"/>
      <c r="LV19" s="481"/>
      <c r="LW19" s="481"/>
      <c r="LX19" s="481"/>
      <c r="LY19" s="481"/>
      <c r="LZ19" s="481"/>
      <c r="MA19" s="481"/>
      <c r="MB19" s="481"/>
      <c r="MC19" s="481"/>
      <c r="MD19" s="481"/>
      <c r="ME19" s="481"/>
      <c r="MF19" s="481"/>
      <c r="MG19" s="481"/>
      <c r="MH19" s="481"/>
      <c r="MI19" s="481"/>
      <c r="MJ19" s="481"/>
      <c r="MK19" s="481"/>
      <c r="ML19" s="481"/>
      <c r="MM19" s="481"/>
      <c r="MN19" s="481"/>
      <c r="MO19" s="481"/>
      <c r="MP19" s="481"/>
      <c r="MQ19" s="481"/>
      <c r="MR19" s="481"/>
      <c r="MS19" s="481"/>
      <c r="MT19" s="481"/>
      <c r="MU19" s="481"/>
      <c r="MV19" s="481"/>
      <c r="MW19" s="481"/>
      <c r="MX19" s="481"/>
      <c r="MY19" s="481"/>
      <c r="MZ19" s="481"/>
      <c r="NA19" s="481"/>
      <c r="NB19" s="481"/>
      <c r="NC19" s="481"/>
      <c r="ND19" s="481"/>
      <c r="NE19" s="481"/>
      <c r="NF19" s="481"/>
      <c r="NG19" s="481"/>
      <c r="NH19" s="481"/>
      <c r="NI19" s="481"/>
      <c r="NJ19" s="481"/>
      <c r="NK19" s="481"/>
      <c r="NL19" s="481"/>
      <c r="NM19" s="481"/>
      <c r="NN19" s="481"/>
      <c r="NO19" s="481"/>
      <c r="NP19" s="481"/>
      <c r="NQ19" s="481"/>
      <c r="NR19" s="481"/>
      <c r="NS19" s="481"/>
      <c r="NT19" s="481"/>
      <c r="NU19" s="481"/>
      <c r="NV19" s="481"/>
      <c r="NW19" s="481"/>
      <c r="NX19" s="481"/>
      <c r="NY19" s="481"/>
      <c r="NZ19" s="481"/>
      <c r="OA19" s="481"/>
      <c r="OB19" s="481"/>
      <c r="OC19" s="481"/>
      <c r="OD19" s="481"/>
      <c r="OE19" s="481"/>
      <c r="OF19" s="481"/>
      <c r="OG19" s="481"/>
      <c r="OH19" s="481"/>
      <c r="OI19" s="481"/>
      <c r="OJ19" s="481"/>
      <c r="OK19" s="481"/>
      <c r="OL19" s="481"/>
      <c r="OM19" s="481"/>
      <c r="ON19" s="481"/>
      <c r="OO19" s="481"/>
      <c r="OP19" s="481"/>
      <c r="OQ19" s="481"/>
      <c r="OR19" s="481"/>
      <c r="OS19" s="481"/>
      <c r="OT19" s="481"/>
      <c r="OU19" s="481"/>
      <c r="OV19" s="481"/>
      <c r="OW19" s="481"/>
      <c r="OX19" s="481"/>
      <c r="OY19" s="481"/>
      <c r="OZ19" s="481"/>
      <c r="PA19" s="481"/>
      <c r="PB19" s="481"/>
      <c r="PC19" s="481"/>
      <c r="PD19" s="481"/>
      <c r="PE19" s="481"/>
      <c r="PF19" s="481"/>
      <c r="PG19" s="481"/>
      <c r="PH19" s="481"/>
      <c r="PI19" s="481"/>
      <c r="PJ19" s="481"/>
      <c r="PK19" s="481"/>
      <c r="PL19" s="481"/>
      <c r="PM19" s="481"/>
      <c r="PN19" s="481"/>
      <c r="PO19" s="481"/>
      <c r="PP19" s="481"/>
      <c r="PQ19" s="481"/>
      <c r="PR19" s="481"/>
      <c r="PS19" s="481"/>
      <c r="PT19" s="481"/>
      <c r="PU19" s="481"/>
      <c r="PV19" s="481"/>
      <c r="PW19" s="481"/>
      <c r="PX19" s="481"/>
      <c r="PY19" s="481"/>
      <c r="PZ19" s="481"/>
      <c r="QA19" s="481"/>
      <c r="QB19" s="481"/>
      <c r="QC19" s="481"/>
      <c r="QD19" s="481"/>
      <c r="QE19" s="481"/>
      <c r="QF19" s="481"/>
      <c r="QG19" s="481"/>
      <c r="QH19" s="481"/>
      <c r="QI19" s="481"/>
      <c r="QJ19" s="481"/>
      <c r="QK19" s="481"/>
      <c r="QL19" s="481"/>
      <c r="QM19" s="481"/>
      <c r="QN19" s="481"/>
      <c r="QO19" s="481"/>
      <c r="QP19" s="481"/>
      <c r="QQ19" s="481"/>
      <c r="QR19" s="481"/>
      <c r="QS19" s="481"/>
      <c r="QT19" s="481"/>
      <c r="QU19" s="481"/>
      <c r="QV19" s="481"/>
      <c r="QW19" s="481"/>
      <c r="QX19" s="481"/>
      <c r="QY19" s="481"/>
      <c r="QZ19" s="481"/>
      <c r="RA19" s="481"/>
      <c r="RB19" s="481"/>
      <c r="RC19" s="481"/>
      <c r="RD19" s="481"/>
      <c r="RE19" s="481"/>
      <c r="RF19" s="481"/>
      <c r="RG19" s="481"/>
      <c r="RH19" s="481"/>
      <c r="RI19" s="481"/>
      <c r="RJ19" s="481"/>
      <c r="RK19" s="481"/>
      <c r="RL19" s="481"/>
      <c r="RM19" s="481"/>
      <c r="RN19" s="481"/>
      <c r="RO19" s="481"/>
      <c r="RP19" s="481"/>
      <c r="RQ19" s="481"/>
      <c r="RR19" s="481"/>
      <c r="RS19" s="481"/>
      <c r="RT19" s="481"/>
      <c r="RU19" s="481"/>
      <c r="RV19" s="481"/>
      <c r="RW19" s="481"/>
      <c r="RX19" s="481"/>
      <c r="RY19" s="481"/>
      <c r="RZ19" s="481"/>
      <c r="SA19" s="481"/>
      <c r="SB19" s="481"/>
      <c r="SC19" s="481"/>
      <c r="SD19" s="481"/>
      <c r="SE19" s="481"/>
      <c r="SF19" s="481"/>
      <c r="SG19" s="481"/>
      <c r="SH19" s="481"/>
      <c r="SI19" s="481"/>
      <c r="SJ19" s="481"/>
      <c r="SK19" s="481"/>
      <c r="SL19" s="481"/>
      <c r="SM19" s="481"/>
      <c r="SN19" s="481"/>
      <c r="SO19" s="481"/>
      <c r="SP19" s="481"/>
      <c r="SQ19" s="481"/>
      <c r="SR19" s="481"/>
      <c r="SS19" s="481"/>
      <c r="ST19" s="481"/>
      <c r="SU19" s="481"/>
      <c r="SV19" s="481"/>
      <c r="SW19" s="481"/>
      <c r="SX19" s="481"/>
      <c r="SY19" s="481"/>
      <c r="SZ19" s="481"/>
      <c r="TA19" s="481"/>
      <c r="TB19" s="481"/>
      <c r="TC19" s="481"/>
      <c r="TD19" s="481"/>
      <c r="TE19" s="481"/>
      <c r="TF19" s="481"/>
      <c r="TG19" s="481"/>
      <c r="TH19" s="481"/>
      <c r="TI19" s="481"/>
      <c r="TJ19" s="481"/>
      <c r="TK19" s="481"/>
      <c r="TL19" s="481"/>
      <c r="TM19" s="481"/>
      <c r="TN19" s="481"/>
      <c r="TO19" s="481"/>
      <c r="TP19" s="481"/>
      <c r="TQ19" s="481"/>
      <c r="TR19" s="481"/>
      <c r="TS19" s="481"/>
      <c r="TT19" s="481"/>
      <c r="TU19" s="481"/>
      <c r="TV19" s="481"/>
      <c r="TW19" s="481"/>
      <c r="TX19" s="481"/>
      <c r="TY19" s="481"/>
      <c r="TZ19" s="481"/>
      <c r="UA19" s="481"/>
      <c r="UB19" s="481"/>
      <c r="UC19" s="481"/>
      <c r="UD19" s="481"/>
      <c r="UE19" s="481"/>
      <c r="UF19" s="481"/>
      <c r="UG19" s="481"/>
      <c r="UH19" s="481"/>
      <c r="UI19" s="481"/>
      <c r="UJ19" s="481"/>
      <c r="UK19" s="481"/>
      <c r="UL19" s="481"/>
      <c r="UM19" s="481"/>
      <c r="UN19" s="481"/>
      <c r="UO19" s="481"/>
      <c r="UP19" s="481"/>
      <c r="UQ19" s="481"/>
      <c r="UR19" s="481"/>
      <c r="US19" s="481"/>
      <c r="UT19" s="481"/>
      <c r="UU19" s="481"/>
      <c r="UV19" s="481"/>
      <c r="UW19" s="481"/>
      <c r="UX19" s="481"/>
      <c r="UY19" s="481"/>
      <c r="UZ19" s="481"/>
      <c r="VA19" s="481"/>
      <c r="VB19" s="481"/>
      <c r="VC19" s="481"/>
      <c r="VD19" s="481"/>
      <c r="VE19" s="481"/>
      <c r="VF19" s="481"/>
      <c r="VG19" s="481"/>
      <c r="VH19" s="481"/>
      <c r="VI19" s="481"/>
      <c r="VJ19" s="481"/>
      <c r="VK19" s="481"/>
      <c r="VL19" s="481"/>
      <c r="VM19" s="481"/>
      <c r="VN19" s="481"/>
      <c r="VO19" s="481"/>
      <c r="VP19" s="481"/>
      <c r="VQ19" s="481"/>
      <c r="VR19" s="481"/>
      <c r="VS19" s="481"/>
      <c r="VT19" s="481"/>
      <c r="VU19" s="481"/>
      <c r="VV19" s="481"/>
      <c r="VW19" s="481"/>
      <c r="VX19" s="481"/>
      <c r="VY19" s="481"/>
      <c r="VZ19" s="481"/>
      <c r="WA19" s="481"/>
      <c r="WB19" s="481"/>
      <c r="WC19" s="481"/>
      <c r="WD19" s="481"/>
      <c r="WE19" s="481"/>
      <c r="WF19" s="481"/>
      <c r="WG19" s="481"/>
      <c r="WH19" s="481"/>
      <c r="WI19" s="481"/>
      <c r="WJ19" s="481"/>
      <c r="WK19" s="481"/>
      <c r="WL19" s="481"/>
      <c r="WM19" s="481"/>
      <c r="WN19" s="481"/>
      <c r="WO19" s="481"/>
      <c r="WP19" s="481"/>
      <c r="WQ19" s="481"/>
      <c r="WR19" s="481"/>
      <c r="WS19" s="481"/>
      <c r="WT19" s="481"/>
      <c r="WU19" s="481"/>
      <c r="WV19" s="481"/>
      <c r="WW19" s="481"/>
      <c r="WX19" s="481"/>
      <c r="WY19" s="481"/>
      <c r="WZ19" s="481"/>
      <c r="XA19" s="481"/>
      <c r="XB19" s="481"/>
      <c r="XC19" s="481"/>
      <c r="XD19" s="481"/>
      <c r="XE19" s="481"/>
      <c r="XF19" s="481"/>
      <c r="XG19" s="481"/>
      <c r="XH19" s="481"/>
      <c r="XI19" s="481"/>
      <c r="XJ19" s="481"/>
      <c r="XK19" s="481"/>
      <c r="XL19" s="481"/>
      <c r="XM19" s="481"/>
      <c r="XN19" s="481"/>
      <c r="XO19" s="481"/>
      <c r="XP19" s="481"/>
      <c r="XQ19" s="481"/>
      <c r="XR19" s="481"/>
      <c r="XS19" s="481"/>
      <c r="XT19" s="481"/>
      <c r="XU19" s="481"/>
      <c r="XV19" s="481"/>
      <c r="XW19" s="481"/>
      <c r="XX19" s="481"/>
      <c r="XY19" s="481"/>
      <c r="XZ19" s="481"/>
      <c r="YA19" s="481"/>
      <c r="YB19" s="481"/>
      <c r="YC19" s="481"/>
      <c r="YD19" s="481"/>
      <c r="YE19" s="481"/>
      <c r="YF19" s="481"/>
      <c r="YG19" s="481"/>
      <c r="YH19" s="481"/>
      <c r="YI19" s="481"/>
      <c r="YJ19" s="481"/>
      <c r="YK19" s="481"/>
      <c r="YL19" s="481"/>
      <c r="YM19" s="481"/>
      <c r="YN19" s="481"/>
      <c r="YO19" s="481"/>
      <c r="YP19" s="481"/>
      <c r="YQ19" s="481"/>
      <c r="YR19" s="481"/>
      <c r="YS19" s="481"/>
      <c r="YT19" s="481"/>
      <c r="YU19" s="481"/>
      <c r="YV19" s="481"/>
      <c r="YW19" s="481"/>
      <c r="YX19" s="481"/>
      <c r="YY19" s="481"/>
      <c r="YZ19" s="481"/>
      <c r="ZA19" s="481"/>
      <c r="ZB19" s="481"/>
      <c r="ZC19" s="481"/>
      <c r="ZD19" s="481"/>
      <c r="ZE19" s="481"/>
      <c r="ZF19" s="481"/>
      <c r="ZG19" s="481"/>
      <c r="ZH19" s="481"/>
      <c r="ZI19" s="481"/>
      <c r="ZJ19" s="481"/>
      <c r="ZK19" s="481"/>
      <c r="ZL19" s="481"/>
      <c r="ZM19" s="481"/>
      <c r="ZN19" s="481"/>
      <c r="ZO19" s="481"/>
      <c r="ZP19" s="481"/>
      <c r="ZQ19" s="481"/>
      <c r="ZR19" s="481"/>
      <c r="ZS19" s="481"/>
      <c r="ZT19" s="481"/>
      <c r="ZU19" s="481"/>
      <c r="ZV19" s="481"/>
      <c r="ZW19" s="481"/>
      <c r="ZX19" s="481"/>
      <c r="ZY19" s="481"/>
      <c r="ZZ19" s="481"/>
      <c r="AAA19" s="481"/>
      <c r="AAB19" s="481"/>
      <c r="AAC19" s="481"/>
      <c r="AAD19" s="481"/>
      <c r="AAE19" s="481"/>
      <c r="AAF19" s="481"/>
      <c r="AAG19" s="481"/>
      <c r="AAH19" s="481"/>
      <c r="AAI19" s="481"/>
      <c r="AAJ19" s="481"/>
      <c r="AAK19" s="481"/>
      <c r="AAL19" s="481"/>
      <c r="AAM19" s="481"/>
      <c r="AAN19" s="481"/>
      <c r="AAO19" s="481"/>
      <c r="AAP19" s="481"/>
      <c r="AAQ19" s="481"/>
      <c r="AAR19" s="481"/>
      <c r="AAS19" s="481"/>
      <c r="AAT19" s="481"/>
      <c r="AAU19" s="481"/>
      <c r="AAV19" s="481"/>
      <c r="AAW19" s="481"/>
      <c r="AAX19" s="481"/>
      <c r="AAY19" s="481"/>
      <c r="AAZ19" s="481"/>
      <c r="ABA19" s="481"/>
      <c r="ABB19" s="481"/>
      <c r="ABC19" s="481"/>
      <c r="ABD19" s="481"/>
      <c r="ABE19" s="481"/>
      <c r="ABF19" s="481"/>
      <c r="ABG19" s="481"/>
      <c r="ABH19" s="481"/>
      <c r="ABI19" s="481"/>
      <c r="ABJ19" s="481"/>
      <c r="ABK19" s="481"/>
      <c r="ABL19" s="481"/>
      <c r="ABM19" s="481"/>
      <c r="ABN19" s="481"/>
      <c r="ABO19" s="481"/>
      <c r="ABP19" s="481"/>
      <c r="ABQ19" s="481"/>
      <c r="ABR19" s="481"/>
      <c r="ABS19" s="481"/>
      <c r="ABT19" s="481"/>
      <c r="ABU19" s="481"/>
      <c r="ABV19" s="481"/>
      <c r="ABW19" s="481"/>
      <c r="ABX19" s="481"/>
      <c r="ABY19" s="481"/>
      <c r="ABZ19" s="481"/>
      <c r="ACA19" s="481"/>
      <c r="ACB19" s="481"/>
      <c r="ACC19" s="481"/>
      <c r="ACD19" s="481"/>
      <c r="ACE19" s="481"/>
      <c r="ACF19" s="481"/>
      <c r="ACG19" s="481"/>
      <c r="ACH19" s="481"/>
      <c r="ACI19" s="481"/>
      <c r="ACJ19" s="481"/>
      <c r="ACK19" s="481"/>
      <c r="ACL19" s="481"/>
      <c r="ACM19" s="481"/>
      <c r="ACN19" s="481"/>
      <c r="ACO19" s="481"/>
      <c r="ACP19" s="481"/>
      <c r="ACQ19" s="481"/>
      <c r="ACR19" s="481"/>
      <c r="ACS19" s="481"/>
      <c r="ACT19" s="481"/>
      <c r="ACU19" s="481"/>
      <c r="ACV19" s="481"/>
      <c r="ACW19" s="481"/>
      <c r="ACX19" s="481"/>
      <c r="ACY19" s="481"/>
      <c r="ACZ19" s="481"/>
      <c r="ADA19" s="481"/>
      <c r="ADB19" s="481"/>
      <c r="ADC19" s="481"/>
      <c r="ADD19" s="481"/>
      <c r="ADE19" s="481"/>
      <c r="ADF19" s="481"/>
      <c r="ADG19" s="481"/>
      <c r="ADH19" s="481"/>
      <c r="ADI19" s="481"/>
      <c r="ADJ19" s="481"/>
      <c r="ADK19" s="481"/>
      <c r="ADL19" s="481"/>
      <c r="ADM19" s="481"/>
      <c r="ADN19" s="481"/>
      <c r="ADO19" s="481"/>
      <c r="ADP19" s="481"/>
      <c r="ADQ19" s="481"/>
      <c r="ADR19" s="481"/>
      <c r="ADS19" s="481"/>
      <c r="ADT19" s="481"/>
      <c r="ADU19" s="481"/>
      <c r="ADV19" s="481"/>
      <c r="ADW19" s="481"/>
      <c r="ADX19" s="481"/>
      <c r="ADY19" s="481"/>
      <c r="ADZ19" s="481"/>
      <c r="AEA19" s="481"/>
      <c r="AEB19" s="481"/>
      <c r="AEC19" s="481"/>
      <c r="AED19" s="481"/>
      <c r="AEE19" s="481"/>
      <c r="AEF19" s="481"/>
      <c r="AEG19" s="481"/>
      <c r="AEH19" s="481"/>
      <c r="AEI19" s="481"/>
      <c r="AEJ19" s="481"/>
      <c r="AEK19" s="481"/>
      <c r="AEL19" s="481"/>
      <c r="AEM19" s="481"/>
      <c r="AEN19" s="481"/>
      <c r="AEO19" s="481"/>
      <c r="AEP19" s="481"/>
      <c r="AEQ19" s="481"/>
      <c r="AER19" s="481"/>
      <c r="AES19" s="481"/>
      <c r="AET19" s="481"/>
      <c r="AEU19" s="481"/>
      <c r="AEV19" s="481"/>
      <c r="AEW19" s="481"/>
      <c r="AEX19" s="481"/>
      <c r="AEY19" s="481"/>
      <c r="AEZ19" s="481"/>
      <c r="AFA19" s="481"/>
      <c r="AFB19" s="481"/>
      <c r="AFC19" s="481"/>
      <c r="AFD19" s="481"/>
      <c r="AFE19" s="481"/>
      <c r="AFF19" s="481"/>
      <c r="AFG19" s="481"/>
      <c r="AFH19" s="481"/>
      <c r="AFI19" s="481"/>
      <c r="AFJ19" s="481"/>
      <c r="AFK19" s="481"/>
      <c r="AFL19" s="481"/>
      <c r="AFM19" s="481"/>
      <c r="AFN19" s="481"/>
      <c r="AFO19" s="481"/>
      <c r="AFP19" s="481"/>
      <c r="AFQ19" s="481"/>
      <c r="AFR19" s="481"/>
      <c r="AFS19" s="481"/>
      <c r="AFT19" s="481"/>
      <c r="AFU19" s="481"/>
      <c r="AFV19" s="481"/>
      <c r="AFW19" s="481"/>
      <c r="AFX19" s="481"/>
      <c r="AFY19" s="481"/>
      <c r="AFZ19" s="481"/>
      <c r="AGA19" s="481"/>
      <c r="AGB19" s="481"/>
      <c r="AGC19" s="481"/>
      <c r="AGD19" s="481"/>
      <c r="AGE19" s="481"/>
      <c r="AGF19" s="481"/>
      <c r="AGG19" s="481"/>
      <c r="AGH19" s="481"/>
      <c r="AGI19" s="481"/>
      <c r="AGJ19" s="481"/>
      <c r="AGK19" s="481"/>
      <c r="AGL19" s="481"/>
      <c r="AGM19" s="481"/>
      <c r="AGN19" s="481"/>
      <c r="AGO19" s="481"/>
      <c r="AGP19" s="481"/>
      <c r="AGQ19" s="481"/>
      <c r="AGR19" s="481"/>
      <c r="AGS19" s="481"/>
      <c r="AGT19" s="481"/>
      <c r="AGU19" s="481"/>
      <c r="AGV19" s="481"/>
      <c r="AGW19" s="481"/>
      <c r="AGX19" s="481"/>
      <c r="AGY19" s="481"/>
      <c r="AGZ19" s="481"/>
      <c r="AHA19" s="481"/>
      <c r="AHB19" s="481"/>
      <c r="AHC19" s="481"/>
      <c r="AHD19" s="481"/>
      <c r="AHE19" s="481"/>
      <c r="AHF19" s="481"/>
      <c r="AHG19" s="481"/>
      <c r="AHH19" s="481"/>
      <c r="AHI19" s="481"/>
    </row>
    <row r="20" spans="1:893" s="851" customFormat="1" ht="25.5">
      <c r="A20" s="818" t="s">
        <v>112</v>
      </c>
      <c r="B20" s="819" t="s">
        <v>395</v>
      </c>
      <c r="C20" s="819" t="s">
        <v>402</v>
      </c>
      <c r="D20" s="838">
        <v>8</v>
      </c>
      <c r="E20" s="822">
        <v>43704</v>
      </c>
      <c r="F20" s="823" t="s">
        <v>362</v>
      </c>
      <c r="G20" s="824" t="s">
        <v>385</v>
      </c>
      <c r="H20" s="828">
        <v>573</v>
      </c>
      <c r="I20" s="826">
        <v>0.625</v>
      </c>
      <c r="J20" s="826">
        <v>0.70833333333333337</v>
      </c>
      <c r="K20" s="808">
        <v>2</v>
      </c>
      <c r="L20" s="841">
        <v>0</v>
      </c>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1"/>
      <c r="BJ20" s="481"/>
      <c r="BK20" s="481"/>
      <c r="BL20" s="481"/>
      <c r="BM20" s="481"/>
      <c r="BN20" s="481"/>
      <c r="BO20" s="481"/>
      <c r="BP20" s="481"/>
      <c r="BQ20" s="481"/>
      <c r="BR20" s="481"/>
      <c r="BS20" s="481"/>
      <c r="BT20" s="481"/>
      <c r="BU20" s="481"/>
      <c r="BV20" s="481"/>
      <c r="BW20" s="481"/>
      <c r="BX20" s="481"/>
      <c r="BY20" s="481"/>
      <c r="BZ20" s="481"/>
      <c r="CA20" s="481"/>
      <c r="CB20" s="481"/>
      <c r="CC20" s="481"/>
      <c r="CD20" s="481"/>
      <c r="CE20" s="481"/>
      <c r="CF20" s="481"/>
      <c r="CG20" s="481"/>
      <c r="CH20" s="481"/>
      <c r="CI20" s="481"/>
      <c r="CJ20" s="481"/>
      <c r="CK20" s="481"/>
      <c r="CL20" s="481"/>
      <c r="CM20" s="481"/>
      <c r="CN20" s="481"/>
      <c r="CO20" s="481"/>
      <c r="CP20" s="481"/>
      <c r="CQ20" s="481"/>
      <c r="CR20" s="481"/>
      <c r="CS20" s="481"/>
      <c r="CT20" s="481"/>
      <c r="CU20" s="481"/>
      <c r="CV20" s="481"/>
      <c r="CW20" s="481"/>
      <c r="CX20" s="481"/>
      <c r="CY20" s="481"/>
      <c r="CZ20" s="481"/>
      <c r="DA20" s="481"/>
      <c r="DB20" s="481"/>
      <c r="DC20" s="481"/>
      <c r="DD20" s="481"/>
      <c r="DE20" s="481"/>
      <c r="DF20" s="481"/>
      <c r="DG20" s="481"/>
      <c r="DH20" s="481"/>
      <c r="DI20" s="481"/>
      <c r="DJ20" s="481"/>
      <c r="DK20" s="481"/>
      <c r="DL20" s="481"/>
      <c r="DM20" s="481"/>
      <c r="DN20" s="481"/>
      <c r="DO20" s="481"/>
      <c r="DP20" s="481"/>
      <c r="DQ20" s="481"/>
      <c r="DR20" s="481"/>
      <c r="DS20" s="481"/>
      <c r="DT20" s="481"/>
      <c r="DU20" s="481"/>
      <c r="DV20" s="481"/>
      <c r="DW20" s="481"/>
      <c r="DX20" s="481"/>
      <c r="DY20" s="481"/>
      <c r="DZ20" s="481"/>
      <c r="EA20" s="481"/>
      <c r="EB20" s="481"/>
      <c r="EC20" s="481"/>
      <c r="ED20" s="481"/>
      <c r="EE20" s="481"/>
      <c r="EF20" s="481"/>
      <c r="EG20" s="481"/>
      <c r="EH20" s="481"/>
      <c r="EI20" s="481"/>
      <c r="EJ20" s="481"/>
      <c r="EK20" s="481"/>
      <c r="EL20" s="481"/>
      <c r="EM20" s="481"/>
      <c r="EN20" s="481"/>
      <c r="EO20" s="481"/>
      <c r="EP20" s="481"/>
      <c r="EQ20" s="481"/>
      <c r="ER20" s="481"/>
      <c r="ES20" s="481"/>
      <c r="ET20" s="481"/>
      <c r="EU20" s="481"/>
      <c r="EV20" s="481"/>
      <c r="EW20" s="481"/>
      <c r="EX20" s="481"/>
      <c r="EY20" s="481"/>
      <c r="EZ20" s="481"/>
      <c r="FA20" s="481"/>
      <c r="FB20" s="481"/>
      <c r="FC20" s="481"/>
      <c r="FD20" s="481"/>
      <c r="FE20" s="481"/>
      <c r="FF20" s="481"/>
      <c r="FG20" s="481"/>
      <c r="FH20" s="481"/>
      <c r="FI20" s="481"/>
      <c r="FJ20" s="481"/>
      <c r="FK20" s="481"/>
      <c r="FL20" s="481"/>
      <c r="FM20" s="481"/>
      <c r="FN20" s="481"/>
      <c r="FO20" s="481"/>
      <c r="FP20" s="481"/>
      <c r="FQ20" s="481"/>
      <c r="FR20" s="481"/>
      <c r="FS20" s="481"/>
      <c r="FT20" s="481"/>
      <c r="FU20" s="481"/>
      <c r="FV20" s="481"/>
      <c r="FW20" s="481"/>
      <c r="FX20" s="481"/>
      <c r="FY20" s="481"/>
      <c r="FZ20" s="481"/>
      <c r="GA20" s="481"/>
      <c r="GB20" s="481"/>
      <c r="GC20" s="481"/>
      <c r="GD20" s="481"/>
      <c r="GE20" s="481"/>
      <c r="GF20" s="481"/>
      <c r="GG20" s="481"/>
      <c r="GH20" s="481"/>
      <c r="GI20" s="481"/>
      <c r="GJ20" s="481"/>
      <c r="GK20" s="481"/>
      <c r="GL20" s="481"/>
      <c r="GM20" s="481"/>
      <c r="GN20" s="481"/>
      <c r="GO20" s="481"/>
      <c r="GP20" s="481"/>
      <c r="GQ20" s="481"/>
      <c r="GR20" s="481"/>
      <c r="GS20" s="481"/>
      <c r="GT20" s="481"/>
      <c r="GU20" s="481"/>
      <c r="GV20" s="481"/>
      <c r="GW20" s="481"/>
      <c r="GX20" s="481"/>
      <c r="GY20" s="481"/>
      <c r="GZ20" s="481"/>
      <c r="HA20" s="481"/>
      <c r="HB20" s="481"/>
      <c r="HC20" s="481"/>
      <c r="HD20" s="481"/>
      <c r="HE20" s="481"/>
      <c r="HF20" s="481"/>
      <c r="HG20" s="481"/>
      <c r="HH20" s="481"/>
      <c r="HI20" s="481"/>
      <c r="HJ20" s="481"/>
      <c r="HK20" s="481"/>
      <c r="HL20" s="481"/>
      <c r="HM20" s="481"/>
      <c r="HN20" s="481"/>
      <c r="HO20" s="481"/>
      <c r="HP20" s="481"/>
      <c r="HQ20" s="481"/>
      <c r="HR20" s="481"/>
      <c r="HS20" s="481"/>
      <c r="HT20" s="481"/>
      <c r="HU20" s="481"/>
      <c r="HV20" s="481"/>
      <c r="HW20" s="481"/>
      <c r="HX20" s="481"/>
      <c r="HY20" s="481"/>
      <c r="HZ20" s="481"/>
      <c r="IA20" s="481"/>
      <c r="IB20" s="481"/>
      <c r="IC20" s="481"/>
      <c r="ID20" s="481"/>
      <c r="IE20" s="481"/>
      <c r="IF20" s="481"/>
      <c r="IG20" s="481"/>
      <c r="IH20" s="481"/>
      <c r="II20" s="481"/>
      <c r="IJ20" s="481"/>
      <c r="IK20" s="481"/>
      <c r="IL20" s="481"/>
      <c r="IM20" s="481"/>
      <c r="IN20" s="481"/>
      <c r="IO20" s="481"/>
      <c r="IP20" s="481"/>
      <c r="IQ20" s="481"/>
      <c r="IR20" s="481"/>
      <c r="IS20" s="481"/>
      <c r="IT20" s="481"/>
      <c r="IU20" s="481"/>
      <c r="IV20" s="481"/>
      <c r="IW20" s="481"/>
      <c r="IX20" s="481"/>
      <c r="IY20" s="481"/>
      <c r="IZ20" s="481"/>
      <c r="JA20" s="481"/>
      <c r="JB20" s="481"/>
      <c r="JC20" s="481"/>
      <c r="JD20" s="481"/>
      <c r="JE20" s="481"/>
      <c r="JF20" s="481"/>
      <c r="JG20" s="481"/>
      <c r="JH20" s="481"/>
      <c r="JI20" s="481"/>
      <c r="JJ20" s="481"/>
      <c r="JK20" s="481"/>
      <c r="JL20" s="481"/>
      <c r="JM20" s="481"/>
      <c r="JN20" s="481"/>
      <c r="JO20" s="481"/>
      <c r="JP20" s="481"/>
      <c r="JQ20" s="481"/>
      <c r="JR20" s="481"/>
      <c r="JS20" s="481"/>
      <c r="JT20" s="481"/>
      <c r="JU20" s="481"/>
      <c r="JV20" s="481"/>
      <c r="JW20" s="481"/>
      <c r="JX20" s="481"/>
      <c r="JY20" s="481"/>
      <c r="JZ20" s="481"/>
      <c r="KA20" s="481"/>
      <c r="KB20" s="481"/>
      <c r="KC20" s="481"/>
      <c r="KD20" s="481"/>
      <c r="KE20" s="481"/>
      <c r="KF20" s="481"/>
      <c r="KG20" s="481"/>
      <c r="KH20" s="481"/>
      <c r="KI20" s="481"/>
      <c r="KJ20" s="481"/>
      <c r="KK20" s="481"/>
      <c r="KL20" s="481"/>
      <c r="KM20" s="481"/>
      <c r="KN20" s="481"/>
      <c r="KO20" s="481"/>
      <c r="KP20" s="481"/>
      <c r="KQ20" s="481"/>
      <c r="KR20" s="481"/>
      <c r="KS20" s="481"/>
      <c r="KT20" s="481"/>
      <c r="KU20" s="481"/>
      <c r="KV20" s="481"/>
      <c r="KW20" s="481"/>
      <c r="KX20" s="481"/>
      <c r="KY20" s="481"/>
      <c r="KZ20" s="481"/>
      <c r="LA20" s="481"/>
      <c r="LB20" s="481"/>
      <c r="LC20" s="481"/>
      <c r="LD20" s="481"/>
      <c r="LE20" s="481"/>
      <c r="LF20" s="481"/>
      <c r="LG20" s="481"/>
      <c r="LH20" s="481"/>
      <c r="LI20" s="481"/>
      <c r="LJ20" s="481"/>
      <c r="LK20" s="481"/>
      <c r="LL20" s="481"/>
      <c r="LM20" s="481"/>
      <c r="LN20" s="481"/>
      <c r="LO20" s="481"/>
      <c r="LP20" s="481"/>
      <c r="LQ20" s="481"/>
      <c r="LR20" s="481"/>
      <c r="LS20" s="481"/>
      <c r="LT20" s="481"/>
      <c r="LU20" s="481"/>
      <c r="LV20" s="481"/>
      <c r="LW20" s="481"/>
      <c r="LX20" s="481"/>
      <c r="LY20" s="481"/>
      <c r="LZ20" s="481"/>
      <c r="MA20" s="481"/>
      <c r="MB20" s="481"/>
      <c r="MC20" s="481"/>
      <c r="MD20" s="481"/>
      <c r="ME20" s="481"/>
      <c r="MF20" s="481"/>
      <c r="MG20" s="481"/>
      <c r="MH20" s="481"/>
      <c r="MI20" s="481"/>
      <c r="MJ20" s="481"/>
      <c r="MK20" s="481"/>
      <c r="ML20" s="481"/>
      <c r="MM20" s="481"/>
      <c r="MN20" s="481"/>
      <c r="MO20" s="481"/>
      <c r="MP20" s="481"/>
      <c r="MQ20" s="481"/>
      <c r="MR20" s="481"/>
      <c r="MS20" s="481"/>
      <c r="MT20" s="481"/>
      <c r="MU20" s="481"/>
      <c r="MV20" s="481"/>
      <c r="MW20" s="481"/>
      <c r="MX20" s="481"/>
      <c r="MY20" s="481"/>
      <c r="MZ20" s="481"/>
      <c r="NA20" s="481"/>
      <c r="NB20" s="481"/>
      <c r="NC20" s="481"/>
      <c r="ND20" s="481"/>
      <c r="NE20" s="481"/>
      <c r="NF20" s="481"/>
      <c r="NG20" s="481"/>
      <c r="NH20" s="481"/>
      <c r="NI20" s="481"/>
      <c r="NJ20" s="481"/>
      <c r="NK20" s="481"/>
      <c r="NL20" s="481"/>
      <c r="NM20" s="481"/>
      <c r="NN20" s="481"/>
      <c r="NO20" s="481"/>
      <c r="NP20" s="481"/>
      <c r="NQ20" s="481"/>
      <c r="NR20" s="481"/>
      <c r="NS20" s="481"/>
      <c r="NT20" s="481"/>
      <c r="NU20" s="481"/>
      <c r="NV20" s="481"/>
      <c r="NW20" s="481"/>
      <c r="NX20" s="481"/>
      <c r="NY20" s="481"/>
      <c r="NZ20" s="481"/>
      <c r="OA20" s="481"/>
      <c r="OB20" s="481"/>
      <c r="OC20" s="481"/>
      <c r="OD20" s="481"/>
      <c r="OE20" s="481"/>
      <c r="OF20" s="481"/>
      <c r="OG20" s="481"/>
      <c r="OH20" s="481"/>
      <c r="OI20" s="481"/>
      <c r="OJ20" s="481"/>
      <c r="OK20" s="481"/>
      <c r="OL20" s="481"/>
      <c r="OM20" s="481"/>
      <c r="ON20" s="481"/>
      <c r="OO20" s="481"/>
      <c r="OP20" s="481"/>
      <c r="OQ20" s="481"/>
      <c r="OR20" s="481"/>
      <c r="OS20" s="481"/>
      <c r="OT20" s="481"/>
      <c r="OU20" s="481"/>
      <c r="OV20" s="481"/>
      <c r="OW20" s="481"/>
      <c r="OX20" s="481"/>
      <c r="OY20" s="481"/>
      <c r="OZ20" s="481"/>
      <c r="PA20" s="481"/>
      <c r="PB20" s="481"/>
      <c r="PC20" s="481"/>
      <c r="PD20" s="481"/>
      <c r="PE20" s="481"/>
      <c r="PF20" s="481"/>
      <c r="PG20" s="481"/>
      <c r="PH20" s="481"/>
      <c r="PI20" s="481"/>
      <c r="PJ20" s="481"/>
      <c r="PK20" s="481"/>
      <c r="PL20" s="481"/>
      <c r="PM20" s="481"/>
      <c r="PN20" s="481"/>
      <c r="PO20" s="481"/>
      <c r="PP20" s="481"/>
      <c r="PQ20" s="481"/>
      <c r="PR20" s="481"/>
      <c r="PS20" s="481"/>
      <c r="PT20" s="481"/>
      <c r="PU20" s="481"/>
      <c r="PV20" s="481"/>
      <c r="PW20" s="481"/>
      <c r="PX20" s="481"/>
      <c r="PY20" s="481"/>
      <c r="PZ20" s="481"/>
      <c r="QA20" s="481"/>
      <c r="QB20" s="481"/>
      <c r="QC20" s="481"/>
      <c r="QD20" s="481"/>
      <c r="QE20" s="481"/>
      <c r="QF20" s="481"/>
      <c r="QG20" s="481"/>
      <c r="QH20" s="481"/>
      <c r="QI20" s="481"/>
      <c r="QJ20" s="481"/>
      <c r="QK20" s="481"/>
      <c r="QL20" s="481"/>
      <c r="QM20" s="481"/>
      <c r="QN20" s="481"/>
      <c r="QO20" s="481"/>
      <c r="QP20" s="481"/>
      <c r="QQ20" s="481"/>
      <c r="QR20" s="481"/>
      <c r="QS20" s="481"/>
      <c r="QT20" s="481"/>
      <c r="QU20" s="481"/>
      <c r="QV20" s="481"/>
      <c r="QW20" s="481"/>
      <c r="QX20" s="481"/>
      <c r="QY20" s="481"/>
      <c r="QZ20" s="481"/>
      <c r="RA20" s="481"/>
      <c r="RB20" s="481"/>
      <c r="RC20" s="481"/>
      <c r="RD20" s="481"/>
      <c r="RE20" s="481"/>
      <c r="RF20" s="481"/>
      <c r="RG20" s="481"/>
      <c r="RH20" s="481"/>
      <c r="RI20" s="481"/>
      <c r="RJ20" s="481"/>
      <c r="RK20" s="481"/>
      <c r="RL20" s="481"/>
      <c r="RM20" s="481"/>
      <c r="RN20" s="481"/>
      <c r="RO20" s="481"/>
      <c r="RP20" s="481"/>
      <c r="RQ20" s="481"/>
      <c r="RR20" s="481"/>
      <c r="RS20" s="481"/>
      <c r="RT20" s="481"/>
      <c r="RU20" s="481"/>
      <c r="RV20" s="481"/>
      <c r="RW20" s="481"/>
      <c r="RX20" s="481"/>
      <c r="RY20" s="481"/>
      <c r="RZ20" s="481"/>
      <c r="SA20" s="481"/>
      <c r="SB20" s="481"/>
      <c r="SC20" s="481"/>
      <c r="SD20" s="481"/>
      <c r="SE20" s="481"/>
      <c r="SF20" s="481"/>
      <c r="SG20" s="481"/>
      <c r="SH20" s="481"/>
      <c r="SI20" s="481"/>
      <c r="SJ20" s="481"/>
      <c r="SK20" s="481"/>
      <c r="SL20" s="481"/>
      <c r="SM20" s="481"/>
      <c r="SN20" s="481"/>
      <c r="SO20" s="481"/>
      <c r="SP20" s="481"/>
      <c r="SQ20" s="481"/>
      <c r="SR20" s="481"/>
      <c r="SS20" s="481"/>
      <c r="ST20" s="481"/>
      <c r="SU20" s="481"/>
      <c r="SV20" s="481"/>
      <c r="SW20" s="481"/>
      <c r="SX20" s="481"/>
      <c r="SY20" s="481"/>
      <c r="SZ20" s="481"/>
      <c r="TA20" s="481"/>
      <c r="TB20" s="481"/>
      <c r="TC20" s="481"/>
      <c r="TD20" s="481"/>
      <c r="TE20" s="481"/>
      <c r="TF20" s="481"/>
      <c r="TG20" s="481"/>
      <c r="TH20" s="481"/>
      <c r="TI20" s="481"/>
      <c r="TJ20" s="481"/>
      <c r="TK20" s="481"/>
      <c r="TL20" s="481"/>
      <c r="TM20" s="481"/>
      <c r="TN20" s="481"/>
      <c r="TO20" s="481"/>
      <c r="TP20" s="481"/>
      <c r="TQ20" s="481"/>
      <c r="TR20" s="481"/>
      <c r="TS20" s="481"/>
      <c r="TT20" s="481"/>
      <c r="TU20" s="481"/>
      <c r="TV20" s="481"/>
      <c r="TW20" s="481"/>
      <c r="TX20" s="481"/>
      <c r="TY20" s="481"/>
      <c r="TZ20" s="481"/>
      <c r="UA20" s="481"/>
      <c r="UB20" s="481"/>
      <c r="UC20" s="481"/>
      <c r="UD20" s="481"/>
      <c r="UE20" s="481"/>
      <c r="UF20" s="481"/>
      <c r="UG20" s="481"/>
      <c r="UH20" s="481"/>
      <c r="UI20" s="481"/>
      <c r="UJ20" s="481"/>
      <c r="UK20" s="481"/>
      <c r="UL20" s="481"/>
      <c r="UM20" s="481"/>
      <c r="UN20" s="481"/>
      <c r="UO20" s="481"/>
      <c r="UP20" s="481"/>
      <c r="UQ20" s="481"/>
      <c r="UR20" s="481"/>
      <c r="US20" s="481"/>
      <c r="UT20" s="481"/>
      <c r="UU20" s="481"/>
      <c r="UV20" s="481"/>
      <c r="UW20" s="481"/>
      <c r="UX20" s="481"/>
      <c r="UY20" s="481"/>
      <c r="UZ20" s="481"/>
      <c r="VA20" s="481"/>
      <c r="VB20" s="481"/>
      <c r="VC20" s="481"/>
      <c r="VD20" s="481"/>
      <c r="VE20" s="481"/>
      <c r="VF20" s="481"/>
      <c r="VG20" s="481"/>
      <c r="VH20" s="481"/>
      <c r="VI20" s="481"/>
      <c r="VJ20" s="481"/>
      <c r="VK20" s="481"/>
      <c r="VL20" s="481"/>
      <c r="VM20" s="481"/>
      <c r="VN20" s="481"/>
      <c r="VO20" s="481"/>
      <c r="VP20" s="481"/>
      <c r="VQ20" s="481"/>
      <c r="VR20" s="481"/>
      <c r="VS20" s="481"/>
      <c r="VT20" s="481"/>
      <c r="VU20" s="481"/>
      <c r="VV20" s="481"/>
      <c r="VW20" s="481"/>
      <c r="VX20" s="481"/>
      <c r="VY20" s="481"/>
      <c r="VZ20" s="481"/>
      <c r="WA20" s="481"/>
      <c r="WB20" s="481"/>
      <c r="WC20" s="481"/>
      <c r="WD20" s="481"/>
      <c r="WE20" s="481"/>
      <c r="WF20" s="481"/>
      <c r="WG20" s="481"/>
      <c r="WH20" s="481"/>
      <c r="WI20" s="481"/>
      <c r="WJ20" s="481"/>
      <c r="WK20" s="481"/>
      <c r="WL20" s="481"/>
      <c r="WM20" s="481"/>
      <c r="WN20" s="481"/>
      <c r="WO20" s="481"/>
      <c r="WP20" s="481"/>
      <c r="WQ20" s="481"/>
      <c r="WR20" s="481"/>
      <c r="WS20" s="481"/>
      <c r="WT20" s="481"/>
      <c r="WU20" s="481"/>
      <c r="WV20" s="481"/>
      <c r="WW20" s="481"/>
      <c r="WX20" s="481"/>
      <c r="WY20" s="481"/>
      <c r="WZ20" s="481"/>
      <c r="XA20" s="481"/>
      <c r="XB20" s="481"/>
      <c r="XC20" s="481"/>
      <c r="XD20" s="481"/>
      <c r="XE20" s="481"/>
      <c r="XF20" s="481"/>
      <c r="XG20" s="481"/>
      <c r="XH20" s="481"/>
      <c r="XI20" s="481"/>
      <c r="XJ20" s="481"/>
      <c r="XK20" s="481"/>
      <c r="XL20" s="481"/>
      <c r="XM20" s="481"/>
      <c r="XN20" s="481"/>
      <c r="XO20" s="481"/>
      <c r="XP20" s="481"/>
      <c r="XQ20" s="481"/>
      <c r="XR20" s="481"/>
      <c r="XS20" s="481"/>
      <c r="XT20" s="481"/>
      <c r="XU20" s="481"/>
      <c r="XV20" s="481"/>
      <c r="XW20" s="481"/>
      <c r="XX20" s="481"/>
      <c r="XY20" s="481"/>
      <c r="XZ20" s="481"/>
      <c r="YA20" s="481"/>
      <c r="YB20" s="481"/>
      <c r="YC20" s="481"/>
      <c r="YD20" s="481"/>
      <c r="YE20" s="481"/>
      <c r="YF20" s="481"/>
      <c r="YG20" s="481"/>
      <c r="YH20" s="481"/>
      <c r="YI20" s="481"/>
      <c r="YJ20" s="481"/>
      <c r="YK20" s="481"/>
      <c r="YL20" s="481"/>
      <c r="YM20" s="481"/>
      <c r="YN20" s="481"/>
      <c r="YO20" s="481"/>
      <c r="YP20" s="481"/>
      <c r="YQ20" s="481"/>
      <c r="YR20" s="481"/>
      <c r="YS20" s="481"/>
      <c r="YT20" s="481"/>
      <c r="YU20" s="481"/>
      <c r="YV20" s="481"/>
      <c r="YW20" s="481"/>
      <c r="YX20" s="481"/>
      <c r="YY20" s="481"/>
      <c r="YZ20" s="481"/>
      <c r="ZA20" s="481"/>
      <c r="ZB20" s="481"/>
      <c r="ZC20" s="481"/>
      <c r="ZD20" s="481"/>
      <c r="ZE20" s="481"/>
      <c r="ZF20" s="481"/>
      <c r="ZG20" s="481"/>
      <c r="ZH20" s="481"/>
      <c r="ZI20" s="481"/>
      <c r="ZJ20" s="481"/>
      <c r="ZK20" s="481"/>
      <c r="ZL20" s="481"/>
      <c r="ZM20" s="481"/>
      <c r="ZN20" s="481"/>
      <c r="ZO20" s="481"/>
      <c r="ZP20" s="481"/>
      <c r="ZQ20" s="481"/>
      <c r="ZR20" s="481"/>
      <c r="ZS20" s="481"/>
      <c r="ZT20" s="481"/>
      <c r="ZU20" s="481"/>
      <c r="ZV20" s="481"/>
      <c r="ZW20" s="481"/>
      <c r="ZX20" s="481"/>
      <c r="ZY20" s="481"/>
      <c r="ZZ20" s="481"/>
      <c r="AAA20" s="481"/>
      <c r="AAB20" s="481"/>
      <c r="AAC20" s="481"/>
      <c r="AAD20" s="481"/>
      <c r="AAE20" s="481"/>
      <c r="AAF20" s="481"/>
      <c r="AAG20" s="481"/>
      <c r="AAH20" s="481"/>
      <c r="AAI20" s="481"/>
      <c r="AAJ20" s="481"/>
      <c r="AAK20" s="481"/>
      <c r="AAL20" s="481"/>
      <c r="AAM20" s="481"/>
      <c r="AAN20" s="481"/>
      <c r="AAO20" s="481"/>
      <c r="AAP20" s="481"/>
      <c r="AAQ20" s="481"/>
      <c r="AAR20" s="481"/>
      <c r="AAS20" s="481"/>
      <c r="AAT20" s="481"/>
      <c r="AAU20" s="481"/>
      <c r="AAV20" s="481"/>
      <c r="AAW20" s="481"/>
      <c r="AAX20" s="481"/>
      <c r="AAY20" s="481"/>
      <c r="AAZ20" s="481"/>
      <c r="ABA20" s="481"/>
      <c r="ABB20" s="481"/>
      <c r="ABC20" s="481"/>
      <c r="ABD20" s="481"/>
      <c r="ABE20" s="481"/>
      <c r="ABF20" s="481"/>
      <c r="ABG20" s="481"/>
      <c r="ABH20" s="481"/>
      <c r="ABI20" s="481"/>
      <c r="ABJ20" s="481"/>
      <c r="ABK20" s="481"/>
      <c r="ABL20" s="481"/>
      <c r="ABM20" s="481"/>
      <c r="ABN20" s="481"/>
      <c r="ABO20" s="481"/>
      <c r="ABP20" s="481"/>
      <c r="ABQ20" s="481"/>
      <c r="ABR20" s="481"/>
      <c r="ABS20" s="481"/>
      <c r="ABT20" s="481"/>
      <c r="ABU20" s="481"/>
      <c r="ABV20" s="481"/>
      <c r="ABW20" s="481"/>
      <c r="ABX20" s="481"/>
      <c r="ABY20" s="481"/>
      <c r="ABZ20" s="481"/>
      <c r="ACA20" s="481"/>
      <c r="ACB20" s="481"/>
      <c r="ACC20" s="481"/>
      <c r="ACD20" s="481"/>
      <c r="ACE20" s="481"/>
      <c r="ACF20" s="481"/>
      <c r="ACG20" s="481"/>
      <c r="ACH20" s="481"/>
      <c r="ACI20" s="481"/>
      <c r="ACJ20" s="481"/>
      <c r="ACK20" s="481"/>
      <c r="ACL20" s="481"/>
      <c r="ACM20" s="481"/>
      <c r="ACN20" s="481"/>
      <c r="ACO20" s="481"/>
      <c r="ACP20" s="481"/>
      <c r="ACQ20" s="481"/>
      <c r="ACR20" s="481"/>
      <c r="ACS20" s="481"/>
      <c r="ACT20" s="481"/>
      <c r="ACU20" s="481"/>
      <c r="ACV20" s="481"/>
      <c r="ACW20" s="481"/>
      <c r="ACX20" s="481"/>
      <c r="ACY20" s="481"/>
      <c r="ACZ20" s="481"/>
      <c r="ADA20" s="481"/>
      <c r="ADB20" s="481"/>
      <c r="ADC20" s="481"/>
      <c r="ADD20" s="481"/>
      <c r="ADE20" s="481"/>
      <c r="ADF20" s="481"/>
      <c r="ADG20" s="481"/>
      <c r="ADH20" s="481"/>
      <c r="ADI20" s="481"/>
      <c r="ADJ20" s="481"/>
      <c r="ADK20" s="481"/>
      <c r="ADL20" s="481"/>
      <c r="ADM20" s="481"/>
      <c r="ADN20" s="481"/>
      <c r="ADO20" s="481"/>
      <c r="ADP20" s="481"/>
      <c r="ADQ20" s="481"/>
      <c r="ADR20" s="481"/>
      <c r="ADS20" s="481"/>
      <c r="ADT20" s="481"/>
      <c r="ADU20" s="481"/>
      <c r="ADV20" s="481"/>
      <c r="ADW20" s="481"/>
      <c r="ADX20" s="481"/>
      <c r="ADY20" s="481"/>
      <c r="ADZ20" s="481"/>
      <c r="AEA20" s="481"/>
      <c r="AEB20" s="481"/>
      <c r="AEC20" s="481"/>
      <c r="AED20" s="481"/>
      <c r="AEE20" s="481"/>
      <c r="AEF20" s="481"/>
      <c r="AEG20" s="481"/>
      <c r="AEH20" s="481"/>
      <c r="AEI20" s="481"/>
      <c r="AEJ20" s="481"/>
      <c r="AEK20" s="481"/>
      <c r="AEL20" s="481"/>
      <c r="AEM20" s="481"/>
      <c r="AEN20" s="481"/>
      <c r="AEO20" s="481"/>
      <c r="AEP20" s="481"/>
      <c r="AEQ20" s="481"/>
      <c r="AER20" s="481"/>
      <c r="AES20" s="481"/>
      <c r="AET20" s="481"/>
      <c r="AEU20" s="481"/>
      <c r="AEV20" s="481"/>
      <c r="AEW20" s="481"/>
      <c r="AEX20" s="481"/>
      <c r="AEY20" s="481"/>
      <c r="AEZ20" s="481"/>
      <c r="AFA20" s="481"/>
      <c r="AFB20" s="481"/>
      <c r="AFC20" s="481"/>
      <c r="AFD20" s="481"/>
      <c r="AFE20" s="481"/>
      <c r="AFF20" s="481"/>
      <c r="AFG20" s="481"/>
      <c r="AFH20" s="481"/>
      <c r="AFI20" s="481"/>
      <c r="AFJ20" s="481"/>
      <c r="AFK20" s="481"/>
      <c r="AFL20" s="481"/>
      <c r="AFM20" s="481"/>
      <c r="AFN20" s="481"/>
      <c r="AFO20" s="481"/>
      <c r="AFP20" s="481"/>
      <c r="AFQ20" s="481"/>
      <c r="AFR20" s="481"/>
      <c r="AFS20" s="481"/>
      <c r="AFT20" s="481"/>
      <c r="AFU20" s="481"/>
      <c r="AFV20" s="481"/>
      <c r="AFW20" s="481"/>
      <c r="AFX20" s="481"/>
      <c r="AFY20" s="481"/>
      <c r="AFZ20" s="481"/>
      <c r="AGA20" s="481"/>
      <c r="AGB20" s="481"/>
      <c r="AGC20" s="481"/>
      <c r="AGD20" s="481"/>
      <c r="AGE20" s="481"/>
      <c r="AGF20" s="481"/>
      <c r="AGG20" s="481"/>
      <c r="AGH20" s="481"/>
      <c r="AGI20" s="481"/>
      <c r="AGJ20" s="481"/>
      <c r="AGK20" s="481"/>
      <c r="AGL20" s="481"/>
      <c r="AGM20" s="481"/>
      <c r="AGN20" s="481"/>
      <c r="AGO20" s="481"/>
      <c r="AGP20" s="481"/>
      <c r="AGQ20" s="481"/>
      <c r="AGR20" s="481"/>
      <c r="AGS20" s="481"/>
      <c r="AGT20" s="481"/>
      <c r="AGU20" s="481"/>
      <c r="AGV20" s="481"/>
      <c r="AGW20" s="481"/>
      <c r="AGX20" s="481"/>
      <c r="AGY20" s="481"/>
      <c r="AGZ20" s="481"/>
      <c r="AHA20" s="481"/>
      <c r="AHB20" s="481"/>
      <c r="AHC20" s="481"/>
      <c r="AHD20" s="481"/>
      <c r="AHE20" s="481"/>
      <c r="AHF20" s="481"/>
      <c r="AHG20" s="481"/>
      <c r="AHH20" s="481"/>
      <c r="AHI20" s="481"/>
    </row>
    <row r="21" spans="1:893" s="851" customFormat="1" ht="31.5" customHeight="1">
      <c r="A21" s="818" t="s">
        <v>112</v>
      </c>
      <c r="B21" s="819" t="s">
        <v>409</v>
      </c>
      <c r="C21" s="819" t="s">
        <v>410</v>
      </c>
      <c r="D21" s="838">
        <v>9</v>
      </c>
      <c r="E21" s="822">
        <v>43721</v>
      </c>
      <c r="F21" s="823" t="s">
        <v>362</v>
      </c>
      <c r="G21" s="824" t="s">
        <v>385</v>
      </c>
      <c r="H21" s="828">
        <v>10688</v>
      </c>
      <c r="I21" s="826">
        <v>0.70833333333333337</v>
      </c>
      <c r="J21" s="826">
        <v>0.83333333333333337</v>
      </c>
      <c r="K21" s="808">
        <v>3</v>
      </c>
      <c r="L21" s="841">
        <v>3.9</v>
      </c>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1"/>
      <c r="AY21" s="481"/>
      <c r="AZ21" s="481"/>
      <c r="BA21" s="481"/>
      <c r="BB21" s="481"/>
      <c r="BC21" s="481"/>
      <c r="BD21" s="481"/>
      <c r="BE21" s="481"/>
      <c r="BF21" s="481"/>
      <c r="BG21" s="481"/>
      <c r="BH21" s="481"/>
      <c r="BI21" s="481"/>
      <c r="BJ21" s="481"/>
      <c r="BK21" s="481"/>
      <c r="BL21" s="481"/>
      <c r="BM21" s="481"/>
      <c r="BN21" s="481"/>
      <c r="BO21" s="481"/>
      <c r="BP21" s="481"/>
      <c r="BQ21" s="481"/>
      <c r="BR21" s="481"/>
      <c r="BS21" s="481"/>
      <c r="BT21" s="481"/>
      <c r="BU21" s="481"/>
      <c r="BV21" s="481"/>
      <c r="BW21" s="481"/>
      <c r="BX21" s="481"/>
      <c r="BY21" s="481"/>
      <c r="BZ21" s="481"/>
      <c r="CA21" s="481"/>
      <c r="CB21" s="481"/>
      <c r="CC21" s="481"/>
      <c r="CD21" s="481"/>
      <c r="CE21" s="481"/>
      <c r="CF21" s="481"/>
      <c r="CG21" s="481"/>
      <c r="CH21" s="481"/>
      <c r="CI21" s="481"/>
      <c r="CJ21" s="481"/>
      <c r="CK21" s="481"/>
      <c r="CL21" s="481"/>
      <c r="CM21" s="481"/>
      <c r="CN21" s="481"/>
      <c r="CO21" s="481"/>
      <c r="CP21" s="481"/>
      <c r="CQ21" s="481"/>
      <c r="CR21" s="481"/>
      <c r="CS21" s="481"/>
      <c r="CT21" s="481"/>
      <c r="CU21" s="481"/>
      <c r="CV21" s="481"/>
      <c r="CW21" s="481"/>
      <c r="CX21" s="481"/>
      <c r="CY21" s="481"/>
      <c r="CZ21" s="481"/>
      <c r="DA21" s="481"/>
      <c r="DB21" s="481"/>
      <c r="DC21" s="481"/>
      <c r="DD21" s="481"/>
      <c r="DE21" s="481"/>
      <c r="DF21" s="481"/>
      <c r="DG21" s="481"/>
      <c r="DH21" s="481"/>
      <c r="DI21" s="481"/>
      <c r="DJ21" s="481"/>
      <c r="DK21" s="481"/>
      <c r="DL21" s="481"/>
      <c r="DM21" s="481"/>
      <c r="DN21" s="481"/>
      <c r="DO21" s="481"/>
      <c r="DP21" s="481"/>
      <c r="DQ21" s="481"/>
      <c r="DR21" s="481"/>
      <c r="DS21" s="481"/>
      <c r="DT21" s="481"/>
      <c r="DU21" s="481"/>
      <c r="DV21" s="481"/>
      <c r="DW21" s="481"/>
      <c r="DX21" s="481"/>
      <c r="DY21" s="481"/>
      <c r="DZ21" s="481"/>
      <c r="EA21" s="481"/>
      <c r="EB21" s="481"/>
      <c r="EC21" s="481"/>
      <c r="ED21" s="481"/>
      <c r="EE21" s="481"/>
      <c r="EF21" s="481"/>
      <c r="EG21" s="481"/>
      <c r="EH21" s="481"/>
      <c r="EI21" s="481"/>
      <c r="EJ21" s="481"/>
      <c r="EK21" s="481"/>
      <c r="EL21" s="481"/>
      <c r="EM21" s="481"/>
      <c r="EN21" s="481"/>
      <c r="EO21" s="481"/>
      <c r="EP21" s="481"/>
      <c r="EQ21" s="481"/>
      <c r="ER21" s="481"/>
      <c r="ES21" s="481"/>
      <c r="ET21" s="481"/>
      <c r="EU21" s="481"/>
      <c r="EV21" s="481"/>
      <c r="EW21" s="481"/>
      <c r="EX21" s="481"/>
      <c r="EY21" s="481"/>
      <c r="EZ21" s="481"/>
      <c r="FA21" s="481"/>
      <c r="FB21" s="481"/>
      <c r="FC21" s="481"/>
      <c r="FD21" s="481"/>
      <c r="FE21" s="481"/>
      <c r="FF21" s="481"/>
      <c r="FG21" s="481"/>
      <c r="FH21" s="481"/>
      <c r="FI21" s="481"/>
      <c r="FJ21" s="481"/>
      <c r="FK21" s="481"/>
      <c r="FL21" s="481"/>
      <c r="FM21" s="481"/>
      <c r="FN21" s="481"/>
      <c r="FO21" s="481"/>
      <c r="FP21" s="481"/>
      <c r="FQ21" s="481"/>
      <c r="FR21" s="481"/>
      <c r="FS21" s="481"/>
      <c r="FT21" s="481"/>
      <c r="FU21" s="481"/>
      <c r="FV21" s="481"/>
      <c r="FW21" s="481"/>
      <c r="FX21" s="481"/>
      <c r="FY21" s="481"/>
      <c r="FZ21" s="481"/>
      <c r="GA21" s="481"/>
      <c r="GB21" s="481"/>
      <c r="GC21" s="481"/>
      <c r="GD21" s="481"/>
      <c r="GE21" s="481"/>
      <c r="GF21" s="481"/>
      <c r="GG21" s="481"/>
      <c r="GH21" s="481"/>
      <c r="GI21" s="481"/>
      <c r="GJ21" s="481"/>
      <c r="GK21" s="481"/>
      <c r="GL21" s="481"/>
      <c r="GM21" s="481"/>
      <c r="GN21" s="481"/>
      <c r="GO21" s="481"/>
      <c r="GP21" s="481"/>
      <c r="GQ21" s="481"/>
      <c r="GR21" s="481"/>
      <c r="GS21" s="481"/>
      <c r="GT21" s="481"/>
      <c r="GU21" s="481"/>
      <c r="GV21" s="481"/>
      <c r="GW21" s="481"/>
      <c r="GX21" s="481"/>
      <c r="GY21" s="481"/>
      <c r="GZ21" s="481"/>
      <c r="HA21" s="481"/>
      <c r="HB21" s="481"/>
      <c r="HC21" s="481"/>
      <c r="HD21" s="481"/>
      <c r="HE21" s="481"/>
      <c r="HF21" s="481"/>
      <c r="HG21" s="481"/>
      <c r="HH21" s="481"/>
      <c r="HI21" s="481"/>
      <c r="HJ21" s="481"/>
      <c r="HK21" s="481"/>
      <c r="HL21" s="481"/>
      <c r="HM21" s="481"/>
      <c r="HN21" s="481"/>
      <c r="HO21" s="481"/>
      <c r="HP21" s="481"/>
      <c r="HQ21" s="481"/>
      <c r="HR21" s="481"/>
      <c r="HS21" s="481"/>
      <c r="HT21" s="481"/>
      <c r="HU21" s="481"/>
      <c r="HV21" s="481"/>
      <c r="HW21" s="481"/>
      <c r="HX21" s="481"/>
      <c r="HY21" s="481"/>
      <c r="HZ21" s="481"/>
      <c r="IA21" s="481"/>
      <c r="IB21" s="481"/>
      <c r="IC21" s="481"/>
      <c r="ID21" s="481"/>
      <c r="IE21" s="481"/>
      <c r="IF21" s="481"/>
      <c r="IG21" s="481"/>
      <c r="IH21" s="481"/>
      <c r="II21" s="481"/>
      <c r="IJ21" s="481"/>
      <c r="IK21" s="481"/>
      <c r="IL21" s="481"/>
      <c r="IM21" s="481"/>
      <c r="IN21" s="481"/>
      <c r="IO21" s="481"/>
      <c r="IP21" s="481"/>
      <c r="IQ21" s="481"/>
      <c r="IR21" s="481"/>
      <c r="IS21" s="481"/>
      <c r="IT21" s="481"/>
      <c r="IU21" s="481"/>
      <c r="IV21" s="481"/>
      <c r="IW21" s="481"/>
      <c r="IX21" s="481"/>
      <c r="IY21" s="481"/>
      <c r="IZ21" s="481"/>
      <c r="JA21" s="481"/>
      <c r="JB21" s="481"/>
      <c r="JC21" s="481"/>
      <c r="JD21" s="481"/>
      <c r="JE21" s="481"/>
      <c r="JF21" s="481"/>
      <c r="JG21" s="481"/>
      <c r="JH21" s="481"/>
      <c r="JI21" s="481"/>
      <c r="JJ21" s="481"/>
      <c r="JK21" s="481"/>
      <c r="JL21" s="481"/>
      <c r="JM21" s="481"/>
      <c r="JN21" s="481"/>
      <c r="JO21" s="481"/>
      <c r="JP21" s="481"/>
      <c r="JQ21" s="481"/>
      <c r="JR21" s="481"/>
      <c r="JS21" s="481"/>
      <c r="JT21" s="481"/>
      <c r="JU21" s="481"/>
      <c r="JV21" s="481"/>
      <c r="JW21" s="481"/>
      <c r="JX21" s="481"/>
      <c r="JY21" s="481"/>
      <c r="JZ21" s="481"/>
      <c r="KA21" s="481"/>
      <c r="KB21" s="481"/>
      <c r="KC21" s="481"/>
      <c r="KD21" s="481"/>
      <c r="KE21" s="481"/>
      <c r="KF21" s="481"/>
      <c r="KG21" s="481"/>
      <c r="KH21" s="481"/>
      <c r="KI21" s="481"/>
      <c r="KJ21" s="481"/>
      <c r="KK21" s="481"/>
      <c r="KL21" s="481"/>
      <c r="KM21" s="481"/>
      <c r="KN21" s="481"/>
      <c r="KO21" s="481"/>
      <c r="KP21" s="481"/>
      <c r="KQ21" s="481"/>
      <c r="KR21" s="481"/>
      <c r="KS21" s="481"/>
      <c r="KT21" s="481"/>
      <c r="KU21" s="481"/>
      <c r="KV21" s="481"/>
      <c r="KW21" s="481"/>
      <c r="KX21" s="481"/>
      <c r="KY21" s="481"/>
      <c r="KZ21" s="481"/>
      <c r="LA21" s="481"/>
      <c r="LB21" s="481"/>
      <c r="LC21" s="481"/>
      <c r="LD21" s="481"/>
      <c r="LE21" s="481"/>
      <c r="LF21" s="481"/>
      <c r="LG21" s="481"/>
      <c r="LH21" s="481"/>
      <c r="LI21" s="481"/>
      <c r="LJ21" s="481"/>
      <c r="LK21" s="481"/>
      <c r="LL21" s="481"/>
      <c r="LM21" s="481"/>
      <c r="LN21" s="481"/>
      <c r="LO21" s="481"/>
      <c r="LP21" s="481"/>
      <c r="LQ21" s="481"/>
      <c r="LR21" s="481"/>
      <c r="LS21" s="481"/>
      <c r="LT21" s="481"/>
      <c r="LU21" s="481"/>
      <c r="LV21" s="481"/>
      <c r="LW21" s="481"/>
      <c r="LX21" s="481"/>
      <c r="LY21" s="481"/>
      <c r="LZ21" s="481"/>
      <c r="MA21" s="481"/>
      <c r="MB21" s="481"/>
      <c r="MC21" s="481"/>
      <c r="MD21" s="481"/>
      <c r="ME21" s="481"/>
      <c r="MF21" s="481"/>
      <c r="MG21" s="481"/>
      <c r="MH21" s="481"/>
      <c r="MI21" s="481"/>
      <c r="MJ21" s="481"/>
      <c r="MK21" s="481"/>
      <c r="ML21" s="481"/>
      <c r="MM21" s="481"/>
      <c r="MN21" s="481"/>
      <c r="MO21" s="481"/>
      <c r="MP21" s="481"/>
      <c r="MQ21" s="481"/>
      <c r="MR21" s="481"/>
      <c r="MS21" s="481"/>
      <c r="MT21" s="481"/>
      <c r="MU21" s="481"/>
      <c r="MV21" s="481"/>
      <c r="MW21" s="481"/>
      <c r="MX21" s="481"/>
      <c r="MY21" s="481"/>
      <c r="MZ21" s="481"/>
      <c r="NA21" s="481"/>
      <c r="NB21" s="481"/>
      <c r="NC21" s="481"/>
      <c r="ND21" s="481"/>
      <c r="NE21" s="481"/>
      <c r="NF21" s="481"/>
      <c r="NG21" s="481"/>
      <c r="NH21" s="481"/>
      <c r="NI21" s="481"/>
      <c r="NJ21" s="481"/>
      <c r="NK21" s="481"/>
      <c r="NL21" s="481"/>
      <c r="NM21" s="481"/>
      <c r="NN21" s="481"/>
      <c r="NO21" s="481"/>
      <c r="NP21" s="481"/>
      <c r="NQ21" s="481"/>
      <c r="NR21" s="481"/>
      <c r="NS21" s="481"/>
      <c r="NT21" s="481"/>
      <c r="NU21" s="481"/>
      <c r="NV21" s="481"/>
      <c r="NW21" s="481"/>
      <c r="NX21" s="481"/>
      <c r="NY21" s="481"/>
      <c r="NZ21" s="481"/>
      <c r="OA21" s="481"/>
      <c r="OB21" s="481"/>
      <c r="OC21" s="481"/>
      <c r="OD21" s="481"/>
      <c r="OE21" s="481"/>
      <c r="OF21" s="481"/>
      <c r="OG21" s="481"/>
      <c r="OH21" s="481"/>
      <c r="OI21" s="481"/>
      <c r="OJ21" s="481"/>
      <c r="OK21" s="481"/>
      <c r="OL21" s="481"/>
      <c r="OM21" s="481"/>
      <c r="ON21" s="481"/>
      <c r="OO21" s="481"/>
      <c r="OP21" s="481"/>
      <c r="OQ21" s="481"/>
      <c r="OR21" s="481"/>
      <c r="OS21" s="481"/>
      <c r="OT21" s="481"/>
      <c r="OU21" s="481"/>
      <c r="OV21" s="481"/>
      <c r="OW21" s="481"/>
      <c r="OX21" s="481"/>
      <c r="OY21" s="481"/>
      <c r="OZ21" s="481"/>
      <c r="PA21" s="481"/>
      <c r="PB21" s="481"/>
      <c r="PC21" s="481"/>
      <c r="PD21" s="481"/>
      <c r="PE21" s="481"/>
      <c r="PF21" s="481"/>
      <c r="PG21" s="481"/>
      <c r="PH21" s="481"/>
      <c r="PI21" s="481"/>
      <c r="PJ21" s="481"/>
      <c r="PK21" s="481"/>
      <c r="PL21" s="481"/>
      <c r="PM21" s="481"/>
      <c r="PN21" s="481"/>
      <c r="PO21" s="481"/>
      <c r="PP21" s="481"/>
      <c r="PQ21" s="481"/>
      <c r="PR21" s="481"/>
      <c r="PS21" s="481"/>
      <c r="PT21" s="481"/>
      <c r="PU21" s="481"/>
      <c r="PV21" s="481"/>
      <c r="PW21" s="481"/>
      <c r="PX21" s="481"/>
      <c r="PY21" s="481"/>
      <c r="PZ21" s="481"/>
      <c r="QA21" s="481"/>
      <c r="QB21" s="481"/>
      <c r="QC21" s="481"/>
      <c r="QD21" s="481"/>
      <c r="QE21" s="481"/>
      <c r="QF21" s="481"/>
      <c r="QG21" s="481"/>
      <c r="QH21" s="481"/>
      <c r="QI21" s="481"/>
      <c r="QJ21" s="481"/>
      <c r="QK21" s="481"/>
      <c r="QL21" s="481"/>
      <c r="QM21" s="481"/>
      <c r="QN21" s="481"/>
      <c r="QO21" s="481"/>
      <c r="QP21" s="481"/>
      <c r="QQ21" s="481"/>
      <c r="QR21" s="481"/>
      <c r="QS21" s="481"/>
      <c r="QT21" s="481"/>
      <c r="QU21" s="481"/>
      <c r="QV21" s="481"/>
      <c r="QW21" s="481"/>
      <c r="QX21" s="481"/>
      <c r="QY21" s="481"/>
      <c r="QZ21" s="481"/>
      <c r="RA21" s="481"/>
      <c r="RB21" s="481"/>
      <c r="RC21" s="481"/>
      <c r="RD21" s="481"/>
      <c r="RE21" s="481"/>
      <c r="RF21" s="481"/>
      <c r="RG21" s="481"/>
      <c r="RH21" s="481"/>
      <c r="RI21" s="481"/>
      <c r="RJ21" s="481"/>
      <c r="RK21" s="481"/>
      <c r="RL21" s="481"/>
      <c r="RM21" s="481"/>
      <c r="RN21" s="481"/>
      <c r="RO21" s="481"/>
      <c r="RP21" s="481"/>
      <c r="RQ21" s="481"/>
      <c r="RR21" s="481"/>
      <c r="RS21" s="481"/>
      <c r="RT21" s="481"/>
      <c r="RU21" s="481"/>
      <c r="RV21" s="481"/>
      <c r="RW21" s="481"/>
      <c r="RX21" s="481"/>
      <c r="RY21" s="481"/>
      <c r="RZ21" s="481"/>
      <c r="SA21" s="481"/>
      <c r="SB21" s="481"/>
      <c r="SC21" s="481"/>
      <c r="SD21" s="481"/>
      <c r="SE21" s="481"/>
      <c r="SF21" s="481"/>
      <c r="SG21" s="481"/>
      <c r="SH21" s="481"/>
      <c r="SI21" s="481"/>
      <c r="SJ21" s="481"/>
      <c r="SK21" s="481"/>
      <c r="SL21" s="481"/>
      <c r="SM21" s="481"/>
      <c r="SN21" s="481"/>
      <c r="SO21" s="481"/>
      <c r="SP21" s="481"/>
      <c r="SQ21" s="481"/>
      <c r="SR21" s="481"/>
      <c r="SS21" s="481"/>
      <c r="ST21" s="481"/>
      <c r="SU21" s="481"/>
      <c r="SV21" s="481"/>
      <c r="SW21" s="481"/>
      <c r="SX21" s="481"/>
      <c r="SY21" s="481"/>
      <c r="SZ21" s="481"/>
      <c r="TA21" s="481"/>
      <c r="TB21" s="481"/>
      <c r="TC21" s="481"/>
      <c r="TD21" s="481"/>
      <c r="TE21" s="481"/>
      <c r="TF21" s="481"/>
      <c r="TG21" s="481"/>
      <c r="TH21" s="481"/>
      <c r="TI21" s="481"/>
      <c r="TJ21" s="481"/>
      <c r="TK21" s="481"/>
      <c r="TL21" s="481"/>
      <c r="TM21" s="481"/>
      <c r="TN21" s="481"/>
      <c r="TO21" s="481"/>
      <c r="TP21" s="481"/>
      <c r="TQ21" s="481"/>
      <c r="TR21" s="481"/>
      <c r="TS21" s="481"/>
      <c r="TT21" s="481"/>
      <c r="TU21" s="481"/>
      <c r="TV21" s="481"/>
      <c r="TW21" s="481"/>
      <c r="TX21" s="481"/>
      <c r="TY21" s="481"/>
      <c r="TZ21" s="481"/>
      <c r="UA21" s="481"/>
      <c r="UB21" s="481"/>
      <c r="UC21" s="481"/>
      <c r="UD21" s="481"/>
      <c r="UE21" s="481"/>
      <c r="UF21" s="481"/>
      <c r="UG21" s="481"/>
      <c r="UH21" s="481"/>
      <c r="UI21" s="481"/>
      <c r="UJ21" s="481"/>
      <c r="UK21" s="481"/>
      <c r="UL21" s="481"/>
      <c r="UM21" s="481"/>
      <c r="UN21" s="481"/>
      <c r="UO21" s="481"/>
      <c r="UP21" s="481"/>
      <c r="UQ21" s="481"/>
      <c r="UR21" s="481"/>
      <c r="US21" s="481"/>
      <c r="UT21" s="481"/>
      <c r="UU21" s="481"/>
      <c r="UV21" s="481"/>
      <c r="UW21" s="481"/>
      <c r="UX21" s="481"/>
      <c r="UY21" s="481"/>
      <c r="UZ21" s="481"/>
      <c r="VA21" s="481"/>
      <c r="VB21" s="481"/>
      <c r="VC21" s="481"/>
      <c r="VD21" s="481"/>
      <c r="VE21" s="481"/>
      <c r="VF21" s="481"/>
      <c r="VG21" s="481"/>
      <c r="VH21" s="481"/>
      <c r="VI21" s="481"/>
      <c r="VJ21" s="481"/>
      <c r="VK21" s="481"/>
      <c r="VL21" s="481"/>
      <c r="VM21" s="481"/>
      <c r="VN21" s="481"/>
      <c r="VO21" s="481"/>
      <c r="VP21" s="481"/>
      <c r="VQ21" s="481"/>
      <c r="VR21" s="481"/>
      <c r="VS21" s="481"/>
      <c r="VT21" s="481"/>
      <c r="VU21" s="481"/>
      <c r="VV21" s="481"/>
      <c r="VW21" s="481"/>
      <c r="VX21" s="481"/>
      <c r="VY21" s="481"/>
      <c r="VZ21" s="481"/>
      <c r="WA21" s="481"/>
      <c r="WB21" s="481"/>
      <c r="WC21" s="481"/>
      <c r="WD21" s="481"/>
      <c r="WE21" s="481"/>
      <c r="WF21" s="481"/>
      <c r="WG21" s="481"/>
      <c r="WH21" s="481"/>
      <c r="WI21" s="481"/>
      <c r="WJ21" s="481"/>
      <c r="WK21" s="481"/>
      <c r="WL21" s="481"/>
      <c r="WM21" s="481"/>
      <c r="WN21" s="481"/>
      <c r="WO21" s="481"/>
      <c r="WP21" s="481"/>
      <c r="WQ21" s="481"/>
      <c r="WR21" s="481"/>
      <c r="WS21" s="481"/>
      <c r="WT21" s="481"/>
      <c r="WU21" s="481"/>
      <c r="WV21" s="481"/>
      <c r="WW21" s="481"/>
      <c r="WX21" s="481"/>
      <c r="WY21" s="481"/>
      <c r="WZ21" s="481"/>
      <c r="XA21" s="481"/>
      <c r="XB21" s="481"/>
      <c r="XC21" s="481"/>
      <c r="XD21" s="481"/>
      <c r="XE21" s="481"/>
      <c r="XF21" s="481"/>
      <c r="XG21" s="481"/>
      <c r="XH21" s="481"/>
      <c r="XI21" s="481"/>
      <c r="XJ21" s="481"/>
      <c r="XK21" s="481"/>
      <c r="XL21" s="481"/>
      <c r="XM21" s="481"/>
      <c r="XN21" s="481"/>
      <c r="XO21" s="481"/>
      <c r="XP21" s="481"/>
      <c r="XQ21" s="481"/>
      <c r="XR21" s="481"/>
      <c r="XS21" s="481"/>
      <c r="XT21" s="481"/>
      <c r="XU21" s="481"/>
      <c r="XV21" s="481"/>
      <c r="XW21" s="481"/>
      <c r="XX21" s="481"/>
      <c r="XY21" s="481"/>
      <c r="XZ21" s="481"/>
      <c r="YA21" s="481"/>
      <c r="YB21" s="481"/>
      <c r="YC21" s="481"/>
      <c r="YD21" s="481"/>
      <c r="YE21" s="481"/>
      <c r="YF21" s="481"/>
      <c r="YG21" s="481"/>
      <c r="YH21" s="481"/>
      <c r="YI21" s="481"/>
      <c r="YJ21" s="481"/>
      <c r="YK21" s="481"/>
      <c r="YL21" s="481"/>
      <c r="YM21" s="481"/>
      <c r="YN21" s="481"/>
      <c r="YO21" s="481"/>
      <c r="YP21" s="481"/>
      <c r="YQ21" s="481"/>
      <c r="YR21" s="481"/>
      <c r="YS21" s="481"/>
      <c r="YT21" s="481"/>
      <c r="YU21" s="481"/>
      <c r="YV21" s="481"/>
      <c r="YW21" s="481"/>
      <c r="YX21" s="481"/>
      <c r="YY21" s="481"/>
      <c r="YZ21" s="481"/>
      <c r="ZA21" s="481"/>
      <c r="ZB21" s="481"/>
      <c r="ZC21" s="481"/>
      <c r="ZD21" s="481"/>
      <c r="ZE21" s="481"/>
      <c r="ZF21" s="481"/>
      <c r="ZG21" s="481"/>
      <c r="ZH21" s="481"/>
      <c r="ZI21" s="481"/>
      <c r="ZJ21" s="481"/>
      <c r="ZK21" s="481"/>
      <c r="ZL21" s="481"/>
      <c r="ZM21" s="481"/>
      <c r="ZN21" s="481"/>
      <c r="ZO21" s="481"/>
      <c r="ZP21" s="481"/>
      <c r="ZQ21" s="481"/>
      <c r="ZR21" s="481"/>
      <c r="ZS21" s="481"/>
      <c r="ZT21" s="481"/>
      <c r="ZU21" s="481"/>
      <c r="ZV21" s="481"/>
      <c r="ZW21" s="481"/>
      <c r="ZX21" s="481"/>
      <c r="ZY21" s="481"/>
      <c r="ZZ21" s="481"/>
      <c r="AAA21" s="481"/>
      <c r="AAB21" s="481"/>
      <c r="AAC21" s="481"/>
      <c r="AAD21" s="481"/>
      <c r="AAE21" s="481"/>
      <c r="AAF21" s="481"/>
      <c r="AAG21" s="481"/>
      <c r="AAH21" s="481"/>
      <c r="AAI21" s="481"/>
      <c r="AAJ21" s="481"/>
      <c r="AAK21" s="481"/>
      <c r="AAL21" s="481"/>
      <c r="AAM21" s="481"/>
      <c r="AAN21" s="481"/>
      <c r="AAO21" s="481"/>
      <c r="AAP21" s="481"/>
      <c r="AAQ21" s="481"/>
      <c r="AAR21" s="481"/>
      <c r="AAS21" s="481"/>
      <c r="AAT21" s="481"/>
      <c r="AAU21" s="481"/>
      <c r="AAV21" s="481"/>
      <c r="AAW21" s="481"/>
      <c r="AAX21" s="481"/>
      <c r="AAY21" s="481"/>
      <c r="AAZ21" s="481"/>
      <c r="ABA21" s="481"/>
      <c r="ABB21" s="481"/>
      <c r="ABC21" s="481"/>
      <c r="ABD21" s="481"/>
      <c r="ABE21" s="481"/>
      <c r="ABF21" s="481"/>
      <c r="ABG21" s="481"/>
      <c r="ABH21" s="481"/>
      <c r="ABI21" s="481"/>
      <c r="ABJ21" s="481"/>
      <c r="ABK21" s="481"/>
      <c r="ABL21" s="481"/>
      <c r="ABM21" s="481"/>
      <c r="ABN21" s="481"/>
      <c r="ABO21" s="481"/>
      <c r="ABP21" s="481"/>
      <c r="ABQ21" s="481"/>
      <c r="ABR21" s="481"/>
      <c r="ABS21" s="481"/>
      <c r="ABT21" s="481"/>
      <c r="ABU21" s="481"/>
      <c r="ABV21" s="481"/>
      <c r="ABW21" s="481"/>
      <c r="ABX21" s="481"/>
      <c r="ABY21" s="481"/>
      <c r="ABZ21" s="481"/>
      <c r="ACA21" s="481"/>
      <c r="ACB21" s="481"/>
      <c r="ACC21" s="481"/>
      <c r="ACD21" s="481"/>
      <c r="ACE21" s="481"/>
      <c r="ACF21" s="481"/>
      <c r="ACG21" s="481"/>
      <c r="ACH21" s="481"/>
      <c r="ACI21" s="481"/>
      <c r="ACJ21" s="481"/>
      <c r="ACK21" s="481"/>
      <c r="ACL21" s="481"/>
      <c r="ACM21" s="481"/>
      <c r="ACN21" s="481"/>
      <c r="ACO21" s="481"/>
      <c r="ACP21" s="481"/>
      <c r="ACQ21" s="481"/>
      <c r="ACR21" s="481"/>
      <c r="ACS21" s="481"/>
      <c r="ACT21" s="481"/>
      <c r="ACU21" s="481"/>
      <c r="ACV21" s="481"/>
      <c r="ACW21" s="481"/>
      <c r="ACX21" s="481"/>
      <c r="ACY21" s="481"/>
      <c r="ACZ21" s="481"/>
      <c r="ADA21" s="481"/>
      <c r="ADB21" s="481"/>
      <c r="ADC21" s="481"/>
      <c r="ADD21" s="481"/>
      <c r="ADE21" s="481"/>
      <c r="ADF21" s="481"/>
      <c r="ADG21" s="481"/>
      <c r="ADH21" s="481"/>
      <c r="ADI21" s="481"/>
      <c r="ADJ21" s="481"/>
      <c r="ADK21" s="481"/>
      <c r="ADL21" s="481"/>
      <c r="ADM21" s="481"/>
      <c r="ADN21" s="481"/>
      <c r="ADO21" s="481"/>
      <c r="ADP21" s="481"/>
      <c r="ADQ21" s="481"/>
      <c r="ADR21" s="481"/>
      <c r="ADS21" s="481"/>
      <c r="ADT21" s="481"/>
      <c r="ADU21" s="481"/>
      <c r="ADV21" s="481"/>
      <c r="ADW21" s="481"/>
      <c r="ADX21" s="481"/>
      <c r="ADY21" s="481"/>
      <c r="ADZ21" s="481"/>
      <c r="AEA21" s="481"/>
      <c r="AEB21" s="481"/>
      <c r="AEC21" s="481"/>
      <c r="AED21" s="481"/>
      <c r="AEE21" s="481"/>
      <c r="AEF21" s="481"/>
      <c r="AEG21" s="481"/>
      <c r="AEH21" s="481"/>
      <c r="AEI21" s="481"/>
      <c r="AEJ21" s="481"/>
      <c r="AEK21" s="481"/>
      <c r="AEL21" s="481"/>
      <c r="AEM21" s="481"/>
      <c r="AEN21" s="481"/>
      <c r="AEO21" s="481"/>
      <c r="AEP21" s="481"/>
      <c r="AEQ21" s="481"/>
      <c r="AER21" s="481"/>
      <c r="AES21" s="481"/>
      <c r="AET21" s="481"/>
      <c r="AEU21" s="481"/>
      <c r="AEV21" s="481"/>
      <c r="AEW21" s="481"/>
      <c r="AEX21" s="481"/>
      <c r="AEY21" s="481"/>
      <c r="AEZ21" s="481"/>
      <c r="AFA21" s="481"/>
      <c r="AFB21" s="481"/>
      <c r="AFC21" s="481"/>
      <c r="AFD21" s="481"/>
      <c r="AFE21" s="481"/>
      <c r="AFF21" s="481"/>
      <c r="AFG21" s="481"/>
      <c r="AFH21" s="481"/>
      <c r="AFI21" s="481"/>
      <c r="AFJ21" s="481"/>
      <c r="AFK21" s="481"/>
      <c r="AFL21" s="481"/>
      <c r="AFM21" s="481"/>
      <c r="AFN21" s="481"/>
      <c r="AFO21" s="481"/>
      <c r="AFP21" s="481"/>
      <c r="AFQ21" s="481"/>
      <c r="AFR21" s="481"/>
      <c r="AFS21" s="481"/>
      <c r="AFT21" s="481"/>
      <c r="AFU21" s="481"/>
      <c r="AFV21" s="481"/>
      <c r="AFW21" s="481"/>
      <c r="AFX21" s="481"/>
      <c r="AFY21" s="481"/>
      <c r="AFZ21" s="481"/>
      <c r="AGA21" s="481"/>
      <c r="AGB21" s="481"/>
      <c r="AGC21" s="481"/>
      <c r="AGD21" s="481"/>
      <c r="AGE21" s="481"/>
      <c r="AGF21" s="481"/>
      <c r="AGG21" s="481"/>
      <c r="AGH21" s="481"/>
      <c r="AGI21" s="481"/>
      <c r="AGJ21" s="481"/>
      <c r="AGK21" s="481"/>
      <c r="AGL21" s="481"/>
      <c r="AGM21" s="481"/>
      <c r="AGN21" s="481"/>
      <c r="AGO21" s="481"/>
      <c r="AGP21" s="481"/>
      <c r="AGQ21" s="481"/>
      <c r="AGR21" s="481"/>
      <c r="AGS21" s="481"/>
      <c r="AGT21" s="481"/>
      <c r="AGU21" s="481"/>
      <c r="AGV21" s="481"/>
      <c r="AGW21" s="481"/>
      <c r="AGX21" s="481"/>
      <c r="AGY21" s="481"/>
      <c r="AGZ21" s="481"/>
      <c r="AHA21" s="481"/>
      <c r="AHB21" s="481"/>
      <c r="AHC21" s="481"/>
      <c r="AHD21" s="481"/>
      <c r="AHE21" s="481"/>
      <c r="AHF21" s="481"/>
      <c r="AHG21" s="481"/>
      <c r="AHH21" s="481"/>
      <c r="AHI21" s="481"/>
    </row>
    <row r="22" spans="1:893" s="851" customFormat="1" ht="32.25" customHeight="1">
      <c r="A22" s="818" t="s">
        <v>112</v>
      </c>
      <c r="B22" s="819" t="s">
        <v>409</v>
      </c>
      <c r="C22" s="819" t="s">
        <v>411</v>
      </c>
      <c r="D22" s="838">
        <v>9</v>
      </c>
      <c r="E22" s="822">
        <v>43727</v>
      </c>
      <c r="F22" s="823" t="s">
        <v>362</v>
      </c>
      <c r="G22" s="824" t="s">
        <v>385</v>
      </c>
      <c r="H22" s="828">
        <v>2787</v>
      </c>
      <c r="I22" s="826">
        <v>0.625</v>
      </c>
      <c r="J22" s="826">
        <v>0.70833333333333304</v>
      </c>
      <c r="K22" s="808">
        <v>2</v>
      </c>
      <c r="L22" s="841">
        <v>0.4</v>
      </c>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1"/>
      <c r="BO22" s="481"/>
      <c r="BP22" s="481"/>
      <c r="BQ22" s="481"/>
      <c r="BR22" s="481"/>
      <c r="BS22" s="481"/>
      <c r="BT22" s="481"/>
      <c r="BU22" s="481"/>
      <c r="BV22" s="481"/>
      <c r="BW22" s="481"/>
      <c r="BX22" s="481"/>
      <c r="BY22" s="481"/>
      <c r="BZ22" s="481"/>
      <c r="CA22" s="481"/>
      <c r="CB22" s="481"/>
      <c r="CC22" s="481"/>
      <c r="CD22" s="481"/>
      <c r="CE22" s="481"/>
      <c r="CF22" s="481"/>
      <c r="CG22" s="481"/>
      <c r="CH22" s="481"/>
      <c r="CI22" s="481"/>
      <c r="CJ22" s="481"/>
      <c r="CK22" s="481"/>
      <c r="CL22" s="481"/>
      <c r="CM22" s="481"/>
      <c r="CN22" s="481"/>
      <c r="CO22" s="481"/>
      <c r="CP22" s="481"/>
      <c r="CQ22" s="481"/>
      <c r="CR22" s="481"/>
      <c r="CS22" s="481"/>
      <c r="CT22" s="481"/>
      <c r="CU22" s="481"/>
      <c r="CV22" s="481"/>
      <c r="CW22" s="481"/>
      <c r="CX22" s="481"/>
      <c r="CY22" s="481"/>
      <c r="CZ22" s="481"/>
      <c r="DA22" s="481"/>
      <c r="DB22" s="481"/>
      <c r="DC22" s="481"/>
      <c r="DD22" s="481"/>
      <c r="DE22" s="481"/>
      <c r="DF22" s="481"/>
      <c r="DG22" s="481"/>
      <c r="DH22" s="481"/>
      <c r="DI22" s="481"/>
      <c r="DJ22" s="481"/>
      <c r="DK22" s="481"/>
      <c r="DL22" s="481"/>
      <c r="DM22" s="481"/>
      <c r="DN22" s="481"/>
      <c r="DO22" s="481"/>
      <c r="DP22" s="481"/>
      <c r="DQ22" s="481"/>
      <c r="DR22" s="481"/>
      <c r="DS22" s="481"/>
      <c r="DT22" s="481"/>
      <c r="DU22" s="481"/>
      <c r="DV22" s="481"/>
      <c r="DW22" s="481"/>
      <c r="DX22" s="481"/>
      <c r="DY22" s="481"/>
      <c r="DZ22" s="481"/>
      <c r="EA22" s="481"/>
      <c r="EB22" s="481"/>
      <c r="EC22" s="481"/>
      <c r="ED22" s="481"/>
      <c r="EE22" s="481"/>
      <c r="EF22" s="481"/>
      <c r="EG22" s="481"/>
      <c r="EH22" s="481"/>
      <c r="EI22" s="481"/>
      <c r="EJ22" s="481"/>
      <c r="EK22" s="481"/>
      <c r="EL22" s="481"/>
      <c r="EM22" s="481"/>
      <c r="EN22" s="481"/>
      <c r="EO22" s="481"/>
      <c r="EP22" s="481"/>
      <c r="EQ22" s="481"/>
      <c r="ER22" s="481"/>
      <c r="ES22" s="481"/>
      <c r="ET22" s="481"/>
      <c r="EU22" s="481"/>
      <c r="EV22" s="481"/>
      <c r="EW22" s="481"/>
      <c r="EX22" s="481"/>
      <c r="EY22" s="481"/>
      <c r="EZ22" s="481"/>
      <c r="FA22" s="481"/>
      <c r="FB22" s="481"/>
      <c r="FC22" s="481"/>
      <c r="FD22" s="481"/>
      <c r="FE22" s="481"/>
      <c r="FF22" s="481"/>
      <c r="FG22" s="481"/>
      <c r="FH22" s="481"/>
      <c r="FI22" s="481"/>
      <c r="FJ22" s="481"/>
      <c r="FK22" s="481"/>
      <c r="FL22" s="481"/>
      <c r="FM22" s="481"/>
      <c r="FN22" s="481"/>
      <c r="FO22" s="481"/>
      <c r="FP22" s="481"/>
      <c r="FQ22" s="481"/>
      <c r="FR22" s="481"/>
      <c r="FS22" s="481"/>
      <c r="FT22" s="481"/>
      <c r="FU22" s="481"/>
      <c r="FV22" s="481"/>
      <c r="FW22" s="481"/>
      <c r="FX22" s="481"/>
      <c r="FY22" s="481"/>
      <c r="FZ22" s="481"/>
      <c r="GA22" s="481"/>
      <c r="GB22" s="481"/>
      <c r="GC22" s="481"/>
      <c r="GD22" s="481"/>
      <c r="GE22" s="481"/>
      <c r="GF22" s="481"/>
      <c r="GG22" s="481"/>
      <c r="GH22" s="481"/>
      <c r="GI22" s="481"/>
      <c r="GJ22" s="481"/>
      <c r="GK22" s="481"/>
      <c r="GL22" s="481"/>
      <c r="GM22" s="481"/>
      <c r="GN22" s="481"/>
      <c r="GO22" s="481"/>
      <c r="GP22" s="481"/>
      <c r="GQ22" s="481"/>
      <c r="GR22" s="481"/>
      <c r="GS22" s="481"/>
      <c r="GT22" s="481"/>
      <c r="GU22" s="481"/>
      <c r="GV22" s="481"/>
      <c r="GW22" s="481"/>
      <c r="GX22" s="481"/>
      <c r="GY22" s="481"/>
      <c r="GZ22" s="481"/>
      <c r="HA22" s="481"/>
      <c r="HB22" s="481"/>
      <c r="HC22" s="481"/>
      <c r="HD22" s="481"/>
      <c r="HE22" s="481"/>
      <c r="HF22" s="481"/>
      <c r="HG22" s="481"/>
      <c r="HH22" s="481"/>
      <c r="HI22" s="481"/>
      <c r="HJ22" s="481"/>
      <c r="HK22" s="481"/>
      <c r="HL22" s="481"/>
      <c r="HM22" s="481"/>
      <c r="HN22" s="481"/>
      <c r="HO22" s="481"/>
      <c r="HP22" s="481"/>
      <c r="HQ22" s="481"/>
      <c r="HR22" s="481"/>
      <c r="HS22" s="481"/>
      <c r="HT22" s="481"/>
      <c r="HU22" s="481"/>
      <c r="HV22" s="481"/>
      <c r="HW22" s="481"/>
      <c r="HX22" s="481"/>
      <c r="HY22" s="481"/>
      <c r="HZ22" s="481"/>
      <c r="IA22" s="481"/>
      <c r="IB22" s="481"/>
      <c r="IC22" s="481"/>
      <c r="ID22" s="481"/>
      <c r="IE22" s="481"/>
      <c r="IF22" s="481"/>
      <c r="IG22" s="481"/>
      <c r="IH22" s="481"/>
      <c r="II22" s="481"/>
      <c r="IJ22" s="481"/>
      <c r="IK22" s="481"/>
      <c r="IL22" s="481"/>
      <c r="IM22" s="481"/>
      <c r="IN22" s="481"/>
      <c r="IO22" s="481"/>
      <c r="IP22" s="481"/>
      <c r="IQ22" s="481"/>
      <c r="IR22" s="481"/>
      <c r="IS22" s="481"/>
      <c r="IT22" s="481"/>
      <c r="IU22" s="481"/>
      <c r="IV22" s="481"/>
      <c r="IW22" s="481"/>
      <c r="IX22" s="481"/>
      <c r="IY22" s="481"/>
      <c r="IZ22" s="481"/>
      <c r="JA22" s="481"/>
      <c r="JB22" s="481"/>
      <c r="JC22" s="481"/>
      <c r="JD22" s="481"/>
      <c r="JE22" s="481"/>
      <c r="JF22" s="481"/>
      <c r="JG22" s="481"/>
      <c r="JH22" s="481"/>
      <c r="JI22" s="481"/>
      <c r="JJ22" s="481"/>
      <c r="JK22" s="481"/>
      <c r="JL22" s="481"/>
      <c r="JM22" s="481"/>
      <c r="JN22" s="481"/>
      <c r="JO22" s="481"/>
      <c r="JP22" s="481"/>
      <c r="JQ22" s="481"/>
      <c r="JR22" s="481"/>
      <c r="JS22" s="481"/>
      <c r="JT22" s="481"/>
      <c r="JU22" s="481"/>
      <c r="JV22" s="481"/>
      <c r="JW22" s="481"/>
      <c r="JX22" s="481"/>
      <c r="JY22" s="481"/>
      <c r="JZ22" s="481"/>
      <c r="KA22" s="481"/>
      <c r="KB22" s="481"/>
      <c r="KC22" s="481"/>
      <c r="KD22" s="481"/>
      <c r="KE22" s="481"/>
      <c r="KF22" s="481"/>
      <c r="KG22" s="481"/>
      <c r="KH22" s="481"/>
      <c r="KI22" s="481"/>
      <c r="KJ22" s="481"/>
      <c r="KK22" s="481"/>
      <c r="KL22" s="481"/>
      <c r="KM22" s="481"/>
      <c r="KN22" s="481"/>
      <c r="KO22" s="481"/>
      <c r="KP22" s="481"/>
      <c r="KQ22" s="481"/>
      <c r="KR22" s="481"/>
      <c r="KS22" s="481"/>
      <c r="KT22" s="481"/>
      <c r="KU22" s="481"/>
      <c r="KV22" s="481"/>
      <c r="KW22" s="481"/>
      <c r="KX22" s="481"/>
      <c r="KY22" s="481"/>
      <c r="KZ22" s="481"/>
      <c r="LA22" s="481"/>
      <c r="LB22" s="481"/>
      <c r="LC22" s="481"/>
      <c r="LD22" s="481"/>
      <c r="LE22" s="481"/>
      <c r="LF22" s="481"/>
      <c r="LG22" s="481"/>
      <c r="LH22" s="481"/>
      <c r="LI22" s="481"/>
      <c r="LJ22" s="481"/>
      <c r="LK22" s="481"/>
      <c r="LL22" s="481"/>
      <c r="LM22" s="481"/>
      <c r="LN22" s="481"/>
      <c r="LO22" s="481"/>
      <c r="LP22" s="481"/>
      <c r="LQ22" s="481"/>
      <c r="LR22" s="481"/>
      <c r="LS22" s="481"/>
      <c r="LT22" s="481"/>
      <c r="LU22" s="481"/>
      <c r="LV22" s="481"/>
      <c r="LW22" s="481"/>
      <c r="LX22" s="481"/>
      <c r="LY22" s="481"/>
      <c r="LZ22" s="481"/>
      <c r="MA22" s="481"/>
      <c r="MB22" s="481"/>
      <c r="MC22" s="481"/>
      <c r="MD22" s="481"/>
      <c r="ME22" s="481"/>
      <c r="MF22" s="481"/>
      <c r="MG22" s="481"/>
      <c r="MH22" s="481"/>
      <c r="MI22" s="481"/>
      <c r="MJ22" s="481"/>
      <c r="MK22" s="481"/>
      <c r="ML22" s="481"/>
      <c r="MM22" s="481"/>
      <c r="MN22" s="481"/>
      <c r="MO22" s="481"/>
      <c r="MP22" s="481"/>
      <c r="MQ22" s="481"/>
      <c r="MR22" s="481"/>
      <c r="MS22" s="481"/>
      <c r="MT22" s="481"/>
      <c r="MU22" s="481"/>
      <c r="MV22" s="481"/>
      <c r="MW22" s="481"/>
      <c r="MX22" s="481"/>
      <c r="MY22" s="481"/>
      <c r="MZ22" s="481"/>
      <c r="NA22" s="481"/>
      <c r="NB22" s="481"/>
      <c r="NC22" s="481"/>
      <c r="ND22" s="481"/>
      <c r="NE22" s="481"/>
      <c r="NF22" s="481"/>
      <c r="NG22" s="481"/>
      <c r="NH22" s="481"/>
      <c r="NI22" s="481"/>
      <c r="NJ22" s="481"/>
      <c r="NK22" s="481"/>
      <c r="NL22" s="481"/>
      <c r="NM22" s="481"/>
      <c r="NN22" s="481"/>
      <c r="NO22" s="481"/>
      <c r="NP22" s="481"/>
      <c r="NQ22" s="481"/>
      <c r="NR22" s="481"/>
      <c r="NS22" s="481"/>
      <c r="NT22" s="481"/>
      <c r="NU22" s="481"/>
      <c r="NV22" s="481"/>
      <c r="NW22" s="481"/>
      <c r="NX22" s="481"/>
      <c r="NY22" s="481"/>
      <c r="NZ22" s="481"/>
      <c r="OA22" s="481"/>
      <c r="OB22" s="481"/>
      <c r="OC22" s="481"/>
      <c r="OD22" s="481"/>
      <c r="OE22" s="481"/>
      <c r="OF22" s="481"/>
      <c r="OG22" s="481"/>
      <c r="OH22" s="481"/>
      <c r="OI22" s="481"/>
      <c r="OJ22" s="481"/>
      <c r="OK22" s="481"/>
      <c r="OL22" s="481"/>
      <c r="OM22" s="481"/>
      <c r="ON22" s="481"/>
      <c r="OO22" s="481"/>
      <c r="OP22" s="481"/>
      <c r="OQ22" s="481"/>
      <c r="OR22" s="481"/>
      <c r="OS22" s="481"/>
      <c r="OT22" s="481"/>
      <c r="OU22" s="481"/>
      <c r="OV22" s="481"/>
      <c r="OW22" s="481"/>
      <c r="OX22" s="481"/>
      <c r="OY22" s="481"/>
      <c r="OZ22" s="481"/>
      <c r="PA22" s="481"/>
      <c r="PB22" s="481"/>
      <c r="PC22" s="481"/>
      <c r="PD22" s="481"/>
      <c r="PE22" s="481"/>
      <c r="PF22" s="481"/>
      <c r="PG22" s="481"/>
      <c r="PH22" s="481"/>
      <c r="PI22" s="481"/>
      <c r="PJ22" s="481"/>
      <c r="PK22" s="481"/>
      <c r="PL22" s="481"/>
      <c r="PM22" s="481"/>
      <c r="PN22" s="481"/>
      <c r="PO22" s="481"/>
      <c r="PP22" s="481"/>
      <c r="PQ22" s="481"/>
      <c r="PR22" s="481"/>
      <c r="PS22" s="481"/>
      <c r="PT22" s="481"/>
      <c r="PU22" s="481"/>
      <c r="PV22" s="481"/>
      <c r="PW22" s="481"/>
      <c r="PX22" s="481"/>
      <c r="PY22" s="481"/>
      <c r="PZ22" s="481"/>
      <c r="QA22" s="481"/>
      <c r="QB22" s="481"/>
      <c r="QC22" s="481"/>
      <c r="QD22" s="481"/>
      <c r="QE22" s="481"/>
      <c r="QF22" s="481"/>
      <c r="QG22" s="481"/>
      <c r="QH22" s="481"/>
      <c r="QI22" s="481"/>
      <c r="QJ22" s="481"/>
      <c r="QK22" s="481"/>
      <c r="QL22" s="481"/>
      <c r="QM22" s="481"/>
      <c r="QN22" s="481"/>
      <c r="QO22" s="481"/>
      <c r="QP22" s="481"/>
      <c r="QQ22" s="481"/>
      <c r="QR22" s="481"/>
      <c r="QS22" s="481"/>
      <c r="QT22" s="481"/>
      <c r="QU22" s="481"/>
      <c r="QV22" s="481"/>
      <c r="QW22" s="481"/>
      <c r="QX22" s="481"/>
      <c r="QY22" s="481"/>
      <c r="QZ22" s="481"/>
      <c r="RA22" s="481"/>
      <c r="RB22" s="481"/>
      <c r="RC22" s="481"/>
      <c r="RD22" s="481"/>
      <c r="RE22" s="481"/>
      <c r="RF22" s="481"/>
      <c r="RG22" s="481"/>
      <c r="RH22" s="481"/>
      <c r="RI22" s="481"/>
      <c r="RJ22" s="481"/>
      <c r="RK22" s="481"/>
      <c r="RL22" s="481"/>
      <c r="RM22" s="481"/>
      <c r="RN22" s="481"/>
      <c r="RO22" s="481"/>
      <c r="RP22" s="481"/>
      <c r="RQ22" s="481"/>
      <c r="RR22" s="481"/>
      <c r="RS22" s="481"/>
      <c r="RT22" s="481"/>
      <c r="RU22" s="481"/>
      <c r="RV22" s="481"/>
      <c r="RW22" s="481"/>
      <c r="RX22" s="481"/>
      <c r="RY22" s="481"/>
      <c r="RZ22" s="481"/>
      <c r="SA22" s="481"/>
      <c r="SB22" s="481"/>
      <c r="SC22" s="481"/>
      <c r="SD22" s="481"/>
      <c r="SE22" s="481"/>
      <c r="SF22" s="481"/>
      <c r="SG22" s="481"/>
      <c r="SH22" s="481"/>
      <c r="SI22" s="481"/>
      <c r="SJ22" s="481"/>
      <c r="SK22" s="481"/>
      <c r="SL22" s="481"/>
      <c r="SM22" s="481"/>
      <c r="SN22" s="481"/>
      <c r="SO22" s="481"/>
      <c r="SP22" s="481"/>
      <c r="SQ22" s="481"/>
      <c r="SR22" s="481"/>
      <c r="SS22" s="481"/>
      <c r="ST22" s="481"/>
      <c r="SU22" s="481"/>
      <c r="SV22" s="481"/>
      <c r="SW22" s="481"/>
      <c r="SX22" s="481"/>
      <c r="SY22" s="481"/>
      <c r="SZ22" s="481"/>
      <c r="TA22" s="481"/>
      <c r="TB22" s="481"/>
      <c r="TC22" s="481"/>
      <c r="TD22" s="481"/>
      <c r="TE22" s="481"/>
      <c r="TF22" s="481"/>
      <c r="TG22" s="481"/>
      <c r="TH22" s="481"/>
      <c r="TI22" s="481"/>
      <c r="TJ22" s="481"/>
      <c r="TK22" s="481"/>
      <c r="TL22" s="481"/>
      <c r="TM22" s="481"/>
      <c r="TN22" s="481"/>
      <c r="TO22" s="481"/>
      <c r="TP22" s="481"/>
      <c r="TQ22" s="481"/>
      <c r="TR22" s="481"/>
      <c r="TS22" s="481"/>
      <c r="TT22" s="481"/>
      <c r="TU22" s="481"/>
      <c r="TV22" s="481"/>
      <c r="TW22" s="481"/>
      <c r="TX22" s="481"/>
      <c r="TY22" s="481"/>
      <c r="TZ22" s="481"/>
      <c r="UA22" s="481"/>
      <c r="UB22" s="481"/>
      <c r="UC22" s="481"/>
      <c r="UD22" s="481"/>
      <c r="UE22" s="481"/>
      <c r="UF22" s="481"/>
      <c r="UG22" s="481"/>
      <c r="UH22" s="481"/>
      <c r="UI22" s="481"/>
      <c r="UJ22" s="481"/>
      <c r="UK22" s="481"/>
      <c r="UL22" s="481"/>
      <c r="UM22" s="481"/>
      <c r="UN22" s="481"/>
      <c r="UO22" s="481"/>
      <c r="UP22" s="481"/>
      <c r="UQ22" s="481"/>
      <c r="UR22" s="481"/>
      <c r="US22" s="481"/>
      <c r="UT22" s="481"/>
      <c r="UU22" s="481"/>
      <c r="UV22" s="481"/>
      <c r="UW22" s="481"/>
      <c r="UX22" s="481"/>
      <c r="UY22" s="481"/>
      <c r="UZ22" s="481"/>
      <c r="VA22" s="481"/>
      <c r="VB22" s="481"/>
      <c r="VC22" s="481"/>
      <c r="VD22" s="481"/>
      <c r="VE22" s="481"/>
      <c r="VF22" s="481"/>
      <c r="VG22" s="481"/>
      <c r="VH22" s="481"/>
      <c r="VI22" s="481"/>
      <c r="VJ22" s="481"/>
      <c r="VK22" s="481"/>
      <c r="VL22" s="481"/>
      <c r="VM22" s="481"/>
      <c r="VN22" s="481"/>
      <c r="VO22" s="481"/>
      <c r="VP22" s="481"/>
      <c r="VQ22" s="481"/>
      <c r="VR22" s="481"/>
      <c r="VS22" s="481"/>
      <c r="VT22" s="481"/>
      <c r="VU22" s="481"/>
      <c r="VV22" s="481"/>
      <c r="VW22" s="481"/>
      <c r="VX22" s="481"/>
      <c r="VY22" s="481"/>
      <c r="VZ22" s="481"/>
      <c r="WA22" s="481"/>
      <c r="WB22" s="481"/>
      <c r="WC22" s="481"/>
      <c r="WD22" s="481"/>
      <c r="WE22" s="481"/>
      <c r="WF22" s="481"/>
      <c r="WG22" s="481"/>
      <c r="WH22" s="481"/>
      <c r="WI22" s="481"/>
      <c r="WJ22" s="481"/>
      <c r="WK22" s="481"/>
      <c r="WL22" s="481"/>
      <c r="WM22" s="481"/>
      <c r="WN22" s="481"/>
      <c r="WO22" s="481"/>
      <c r="WP22" s="481"/>
      <c r="WQ22" s="481"/>
      <c r="WR22" s="481"/>
      <c r="WS22" s="481"/>
      <c r="WT22" s="481"/>
      <c r="WU22" s="481"/>
      <c r="WV22" s="481"/>
      <c r="WW22" s="481"/>
      <c r="WX22" s="481"/>
      <c r="WY22" s="481"/>
      <c r="WZ22" s="481"/>
      <c r="XA22" s="481"/>
      <c r="XB22" s="481"/>
      <c r="XC22" s="481"/>
      <c r="XD22" s="481"/>
      <c r="XE22" s="481"/>
      <c r="XF22" s="481"/>
      <c r="XG22" s="481"/>
      <c r="XH22" s="481"/>
      <c r="XI22" s="481"/>
      <c r="XJ22" s="481"/>
      <c r="XK22" s="481"/>
      <c r="XL22" s="481"/>
      <c r="XM22" s="481"/>
      <c r="XN22" s="481"/>
      <c r="XO22" s="481"/>
      <c r="XP22" s="481"/>
      <c r="XQ22" s="481"/>
      <c r="XR22" s="481"/>
      <c r="XS22" s="481"/>
      <c r="XT22" s="481"/>
      <c r="XU22" s="481"/>
      <c r="XV22" s="481"/>
      <c r="XW22" s="481"/>
      <c r="XX22" s="481"/>
      <c r="XY22" s="481"/>
      <c r="XZ22" s="481"/>
      <c r="YA22" s="481"/>
      <c r="YB22" s="481"/>
      <c r="YC22" s="481"/>
      <c r="YD22" s="481"/>
      <c r="YE22" s="481"/>
      <c r="YF22" s="481"/>
      <c r="YG22" s="481"/>
      <c r="YH22" s="481"/>
      <c r="YI22" s="481"/>
      <c r="YJ22" s="481"/>
      <c r="YK22" s="481"/>
      <c r="YL22" s="481"/>
      <c r="YM22" s="481"/>
      <c r="YN22" s="481"/>
      <c r="YO22" s="481"/>
      <c r="YP22" s="481"/>
      <c r="YQ22" s="481"/>
      <c r="YR22" s="481"/>
      <c r="YS22" s="481"/>
      <c r="YT22" s="481"/>
      <c r="YU22" s="481"/>
      <c r="YV22" s="481"/>
      <c r="YW22" s="481"/>
      <c r="YX22" s="481"/>
      <c r="YY22" s="481"/>
      <c r="YZ22" s="481"/>
      <c r="ZA22" s="481"/>
      <c r="ZB22" s="481"/>
      <c r="ZC22" s="481"/>
      <c r="ZD22" s="481"/>
      <c r="ZE22" s="481"/>
      <c r="ZF22" s="481"/>
      <c r="ZG22" s="481"/>
      <c r="ZH22" s="481"/>
      <c r="ZI22" s="481"/>
      <c r="ZJ22" s="481"/>
      <c r="ZK22" s="481"/>
      <c r="ZL22" s="481"/>
      <c r="ZM22" s="481"/>
      <c r="ZN22" s="481"/>
      <c r="ZO22" s="481"/>
      <c r="ZP22" s="481"/>
      <c r="ZQ22" s="481"/>
      <c r="ZR22" s="481"/>
      <c r="ZS22" s="481"/>
      <c r="ZT22" s="481"/>
      <c r="ZU22" s="481"/>
      <c r="ZV22" s="481"/>
      <c r="ZW22" s="481"/>
      <c r="ZX22" s="481"/>
      <c r="ZY22" s="481"/>
      <c r="ZZ22" s="481"/>
      <c r="AAA22" s="481"/>
      <c r="AAB22" s="481"/>
      <c r="AAC22" s="481"/>
      <c r="AAD22" s="481"/>
      <c r="AAE22" s="481"/>
      <c r="AAF22" s="481"/>
      <c r="AAG22" s="481"/>
      <c r="AAH22" s="481"/>
      <c r="AAI22" s="481"/>
      <c r="AAJ22" s="481"/>
      <c r="AAK22" s="481"/>
      <c r="AAL22" s="481"/>
      <c r="AAM22" s="481"/>
      <c r="AAN22" s="481"/>
      <c r="AAO22" s="481"/>
      <c r="AAP22" s="481"/>
      <c r="AAQ22" s="481"/>
      <c r="AAR22" s="481"/>
      <c r="AAS22" s="481"/>
      <c r="AAT22" s="481"/>
      <c r="AAU22" s="481"/>
      <c r="AAV22" s="481"/>
      <c r="AAW22" s="481"/>
      <c r="AAX22" s="481"/>
      <c r="AAY22" s="481"/>
      <c r="AAZ22" s="481"/>
      <c r="ABA22" s="481"/>
      <c r="ABB22" s="481"/>
      <c r="ABC22" s="481"/>
      <c r="ABD22" s="481"/>
      <c r="ABE22" s="481"/>
      <c r="ABF22" s="481"/>
      <c r="ABG22" s="481"/>
      <c r="ABH22" s="481"/>
      <c r="ABI22" s="481"/>
      <c r="ABJ22" s="481"/>
      <c r="ABK22" s="481"/>
      <c r="ABL22" s="481"/>
      <c r="ABM22" s="481"/>
      <c r="ABN22" s="481"/>
      <c r="ABO22" s="481"/>
      <c r="ABP22" s="481"/>
      <c r="ABQ22" s="481"/>
      <c r="ABR22" s="481"/>
      <c r="ABS22" s="481"/>
      <c r="ABT22" s="481"/>
      <c r="ABU22" s="481"/>
      <c r="ABV22" s="481"/>
      <c r="ABW22" s="481"/>
      <c r="ABX22" s="481"/>
      <c r="ABY22" s="481"/>
      <c r="ABZ22" s="481"/>
      <c r="ACA22" s="481"/>
      <c r="ACB22" s="481"/>
      <c r="ACC22" s="481"/>
      <c r="ACD22" s="481"/>
      <c r="ACE22" s="481"/>
      <c r="ACF22" s="481"/>
      <c r="ACG22" s="481"/>
      <c r="ACH22" s="481"/>
      <c r="ACI22" s="481"/>
      <c r="ACJ22" s="481"/>
      <c r="ACK22" s="481"/>
      <c r="ACL22" s="481"/>
      <c r="ACM22" s="481"/>
      <c r="ACN22" s="481"/>
      <c r="ACO22" s="481"/>
      <c r="ACP22" s="481"/>
      <c r="ACQ22" s="481"/>
      <c r="ACR22" s="481"/>
      <c r="ACS22" s="481"/>
      <c r="ACT22" s="481"/>
      <c r="ACU22" s="481"/>
      <c r="ACV22" s="481"/>
      <c r="ACW22" s="481"/>
      <c r="ACX22" s="481"/>
      <c r="ACY22" s="481"/>
      <c r="ACZ22" s="481"/>
      <c r="ADA22" s="481"/>
      <c r="ADB22" s="481"/>
      <c r="ADC22" s="481"/>
      <c r="ADD22" s="481"/>
      <c r="ADE22" s="481"/>
      <c r="ADF22" s="481"/>
      <c r="ADG22" s="481"/>
      <c r="ADH22" s="481"/>
      <c r="ADI22" s="481"/>
      <c r="ADJ22" s="481"/>
      <c r="ADK22" s="481"/>
      <c r="ADL22" s="481"/>
      <c r="ADM22" s="481"/>
      <c r="ADN22" s="481"/>
      <c r="ADO22" s="481"/>
      <c r="ADP22" s="481"/>
      <c r="ADQ22" s="481"/>
      <c r="ADR22" s="481"/>
      <c r="ADS22" s="481"/>
      <c r="ADT22" s="481"/>
      <c r="ADU22" s="481"/>
      <c r="ADV22" s="481"/>
      <c r="ADW22" s="481"/>
      <c r="ADX22" s="481"/>
      <c r="ADY22" s="481"/>
      <c r="ADZ22" s="481"/>
      <c r="AEA22" s="481"/>
      <c r="AEB22" s="481"/>
      <c r="AEC22" s="481"/>
      <c r="AED22" s="481"/>
      <c r="AEE22" s="481"/>
      <c r="AEF22" s="481"/>
      <c r="AEG22" s="481"/>
      <c r="AEH22" s="481"/>
      <c r="AEI22" s="481"/>
      <c r="AEJ22" s="481"/>
      <c r="AEK22" s="481"/>
      <c r="AEL22" s="481"/>
      <c r="AEM22" s="481"/>
      <c r="AEN22" s="481"/>
      <c r="AEO22" s="481"/>
      <c r="AEP22" s="481"/>
      <c r="AEQ22" s="481"/>
      <c r="AER22" s="481"/>
      <c r="AES22" s="481"/>
      <c r="AET22" s="481"/>
      <c r="AEU22" s="481"/>
      <c r="AEV22" s="481"/>
      <c r="AEW22" s="481"/>
      <c r="AEX22" s="481"/>
      <c r="AEY22" s="481"/>
      <c r="AEZ22" s="481"/>
      <c r="AFA22" s="481"/>
      <c r="AFB22" s="481"/>
      <c r="AFC22" s="481"/>
      <c r="AFD22" s="481"/>
      <c r="AFE22" s="481"/>
      <c r="AFF22" s="481"/>
      <c r="AFG22" s="481"/>
      <c r="AFH22" s="481"/>
      <c r="AFI22" s="481"/>
      <c r="AFJ22" s="481"/>
      <c r="AFK22" s="481"/>
      <c r="AFL22" s="481"/>
      <c r="AFM22" s="481"/>
      <c r="AFN22" s="481"/>
      <c r="AFO22" s="481"/>
      <c r="AFP22" s="481"/>
      <c r="AFQ22" s="481"/>
      <c r="AFR22" s="481"/>
      <c r="AFS22" s="481"/>
      <c r="AFT22" s="481"/>
      <c r="AFU22" s="481"/>
      <c r="AFV22" s="481"/>
      <c r="AFW22" s="481"/>
      <c r="AFX22" s="481"/>
      <c r="AFY22" s="481"/>
      <c r="AFZ22" s="481"/>
      <c r="AGA22" s="481"/>
      <c r="AGB22" s="481"/>
      <c r="AGC22" s="481"/>
      <c r="AGD22" s="481"/>
      <c r="AGE22" s="481"/>
      <c r="AGF22" s="481"/>
      <c r="AGG22" s="481"/>
      <c r="AGH22" s="481"/>
      <c r="AGI22" s="481"/>
      <c r="AGJ22" s="481"/>
      <c r="AGK22" s="481"/>
      <c r="AGL22" s="481"/>
      <c r="AGM22" s="481"/>
      <c r="AGN22" s="481"/>
      <c r="AGO22" s="481"/>
      <c r="AGP22" s="481"/>
      <c r="AGQ22" s="481"/>
      <c r="AGR22" s="481"/>
      <c r="AGS22" s="481"/>
      <c r="AGT22" s="481"/>
      <c r="AGU22" s="481"/>
      <c r="AGV22" s="481"/>
      <c r="AGW22" s="481"/>
      <c r="AGX22" s="481"/>
      <c r="AGY22" s="481"/>
      <c r="AGZ22" s="481"/>
      <c r="AHA22" s="481"/>
      <c r="AHB22" s="481"/>
      <c r="AHC22" s="481"/>
      <c r="AHD22" s="481"/>
      <c r="AHE22" s="481"/>
      <c r="AHF22" s="481"/>
      <c r="AHG22" s="481"/>
      <c r="AHH22" s="481"/>
      <c r="AHI22" s="481"/>
    </row>
    <row r="23" spans="1:893" s="851" customFormat="1" ht="27.75" customHeight="1">
      <c r="A23" s="818" t="s">
        <v>112</v>
      </c>
      <c r="B23" s="819" t="s">
        <v>409</v>
      </c>
      <c r="C23" s="819" t="s">
        <v>412</v>
      </c>
      <c r="D23" s="838">
        <v>10</v>
      </c>
      <c r="E23" s="822">
        <v>43733</v>
      </c>
      <c r="F23" s="823" t="s">
        <v>362</v>
      </c>
      <c r="G23" s="824" t="s">
        <v>385</v>
      </c>
      <c r="H23" s="828">
        <v>32762</v>
      </c>
      <c r="I23" s="826">
        <v>0.625</v>
      </c>
      <c r="J23" s="826">
        <v>0.75</v>
      </c>
      <c r="K23" s="808">
        <v>3</v>
      </c>
      <c r="L23" s="841">
        <v>10.7</v>
      </c>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81"/>
      <c r="BW23" s="481"/>
      <c r="BX23" s="481"/>
      <c r="BY23" s="481"/>
      <c r="BZ23" s="481"/>
      <c r="CA23" s="481"/>
      <c r="CB23" s="481"/>
      <c r="CC23" s="481"/>
      <c r="CD23" s="481"/>
      <c r="CE23" s="481"/>
      <c r="CF23" s="481"/>
      <c r="CG23" s="481"/>
      <c r="CH23" s="481"/>
      <c r="CI23" s="481"/>
      <c r="CJ23" s="481"/>
      <c r="CK23" s="481"/>
      <c r="CL23" s="481"/>
      <c r="CM23" s="481"/>
      <c r="CN23" s="481"/>
      <c r="CO23" s="481"/>
      <c r="CP23" s="481"/>
      <c r="CQ23" s="481"/>
      <c r="CR23" s="481"/>
      <c r="CS23" s="481"/>
      <c r="CT23" s="481"/>
      <c r="CU23" s="481"/>
      <c r="CV23" s="481"/>
      <c r="CW23" s="481"/>
      <c r="CX23" s="481"/>
      <c r="CY23" s="481"/>
      <c r="CZ23" s="481"/>
      <c r="DA23" s="481"/>
      <c r="DB23" s="481"/>
      <c r="DC23" s="481"/>
      <c r="DD23" s="481"/>
      <c r="DE23" s="481"/>
      <c r="DF23" s="481"/>
      <c r="DG23" s="481"/>
      <c r="DH23" s="481"/>
      <c r="DI23" s="481"/>
      <c r="DJ23" s="481"/>
      <c r="DK23" s="481"/>
      <c r="DL23" s="481"/>
      <c r="DM23" s="481"/>
      <c r="DN23" s="481"/>
      <c r="DO23" s="481"/>
      <c r="DP23" s="481"/>
      <c r="DQ23" s="481"/>
      <c r="DR23" s="481"/>
      <c r="DS23" s="481"/>
      <c r="DT23" s="481"/>
      <c r="DU23" s="481"/>
      <c r="DV23" s="481"/>
      <c r="DW23" s="481"/>
      <c r="DX23" s="481"/>
      <c r="DY23" s="481"/>
      <c r="DZ23" s="481"/>
      <c r="EA23" s="481"/>
      <c r="EB23" s="481"/>
      <c r="EC23" s="481"/>
      <c r="ED23" s="481"/>
      <c r="EE23" s="481"/>
      <c r="EF23" s="481"/>
      <c r="EG23" s="481"/>
      <c r="EH23" s="481"/>
      <c r="EI23" s="481"/>
      <c r="EJ23" s="481"/>
      <c r="EK23" s="481"/>
      <c r="EL23" s="481"/>
      <c r="EM23" s="481"/>
      <c r="EN23" s="481"/>
      <c r="EO23" s="481"/>
      <c r="EP23" s="481"/>
      <c r="EQ23" s="481"/>
      <c r="ER23" s="481"/>
      <c r="ES23" s="481"/>
      <c r="ET23" s="481"/>
      <c r="EU23" s="481"/>
      <c r="EV23" s="481"/>
      <c r="EW23" s="481"/>
      <c r="EX23" s="481"/>
      <c r="EY23" s="481"/>
      <c r="EZ23" s="481"/>
      <c r="FA23" s="481"/>
      <c r="FB23" s="481"/>
      <c r="FC23" s="481"/>
      <c r="FD23" s="481"/>
      <c r="FE23" s="481"/>
      <c r="FF23" s="481"/>
      <c r="FG23" s="481"/>
      <c r="FH23" s="481"/>
      <c r="FI23" s="481"/>
      <c r="FJ23" s="481"/>
      <c r="FK23" s="481"/>
      <c r="FL23" s="481"/>
      <c r="FM23" s="481"/>
      <c r="FN23" s="481"/>
      <c r="FO23" s="481"/>
      <c r="FP23" s="481"/>
      <c r="FQ23" s="481"/>
      <c r="FR23" s="481"/>
      <c r="FS23" s="481"/>
      <c r="FT23" s="481"/>
      <c r="FU23" s="481"/>
      <c r="FV23" s="481"/>
      <c r="FW23" s="481"/>
      <c r="FX23" s="481"/>
      <c r="FY23" s="481"/>
      <c r="FZ23" s="481"/>
      <c r="GA23" s="481"/>
      <c r="GB23" s="481"/>
      <c r="GC23" s="481"/>
      <c r="GD23" s="481"/>
      <c r="GE23" s="481"/>
      <c r="GF23" s="481"/>
      <c r="GG23" s="481"/>
      <c r="GH23" s="481"/>
      <c r="GI23" s="481"/>
      <c r="GJ23" s="481"/>
      <c r="GK23" s="481"/>
      <c r="GL23" s="481"/>
      <c r="GM23" s="481"/>
      <c r="GN23" s="481"/>
      <c r="GO23" s="481"/>
      <c r="GP23" s="481"/>
      <c r="GQ23" s="481"/>
      <c r="GR23" s="481"/>
      <c r="GS23" s="481"/>
      <c r="GT23" s="481"/>
      <c r="GU23" s="481"/>
      <c r="GV23" s="481"/>
      <c r="GW23" s="481"/>
      <c r="GX23" s="481"/>
      <c r="GY23" s="481"/>
      <c r="GZ23" s="481"/>
      <c r="HA23" s="481"/>
      <c r="HB23" s="481"/>
      <c r="HC23" s="481"/>
      <c r="HD23" s="481"/>
      <c r="HE23" s="481"/>
      <c r="HF23" s="481"/>
      <c r="HG23" s="481"/>
      <c r="HH23" s="481"/>
      <c r="HI23" s="481"/>
      <c r="HJ23" s="481"/>
      <c r="HK23" s="481"/>
      <c r="HL23" s="481"/>
      <c r="HM23" s="481"/>
      <c r="HN23" s="481"/>
      <c r="HO23" s="481"/>
      <c r="HP23" s="481"/>
      <c r="HQ23" s="481"/>
      <c r="HR23" s="481"/>
      <c r="HS23" s="481"/>
      <c r="HT23" s="481"/>
      <c r="HU23" s="481"/>
      <c r="HV23" s="481"/>
      <c r="HW23" s="481"/>
      <c r="HX23" s="481"/>
      <c r="HY23" s="481"/>
      <c r="HZ23" s="481"/>
      <c r="IA23" s="481"/>
      <c r="IB23" s="481"/>
      <c r="IC23" s="481"/>
      <c r="ID23" s="481"/>
      <c r="IE23" s="481"/>
      <c r="IF23" s="481"/>
      <c r="IG23" s="481"/>
      <c r="IH23" s="481"/>
      <c r="II23" s="481"/>
      <c r="IJ23" s="481"/>
      <c r="IK23" s="481"/>
      <c r="IL23" s="481"/>
      <c r="IM23" s="481"/>
      <c r="IN23" s="481"/>
      <c r="IO23" s="481"/>
      <c r="IP23" s="481"/>
      <c r="IQ23" s="481"/>
      <c r="IR23" s="481"/>
      <c r="IS23" s="481"/>
      <c r="IT23" s="481"/>
      <c r="IU23" s="481"/>
      <c r="IV23" s="481"/>
      <c r="IW23" s="481"/>
      <c r="IX23" s="481"/>
      <c r="IY23" s="481"/>
      <c r="IZ23" s="481"/>
      <c r="JA23" s="481"/>
      <c r="JB23" s="481"/>
      <c r="JC23" s="481"/>
      <c r="JD23" s="481"/>
      <c r="JE23" s="481"/>
      <c r="JF23" s="481"/>
      <c r="JG23" s="481"/>
      <c r="JH23" s="481"/>
      <c r="JI23" s="481"/>
      <c r="JJ23" s="481"/>
      <c r="JK23" s="481"/>
      <c r="JL23" s="481"/>
      <c r="JM23" s="481"/>
      <c r="JN23" s="481"/>
      <c r="JO23" s="481"/>
      <c r="JP23" s="481"/>
      <c r="JQ23" s="481"/>
      <c r="JR23" s="481"/>
      <c r="JS23" s="481"/>
      <c r="JT23" s="481"/>
      <c r="JU23" s="481"/>
      <c r="JV23" s="481"/>
      <c r="JW23" s="481"/>
      <c r="JX23" s="481"/>
      <c r="JY23" s="481"/>
      <c r="JZ23" s="481"/>
      <c r="KA23" s="481"/>
      <c r="KB23" s="481"/>
      <c r="KC23" s="481"/>
      <c r="KD23" s="481"/>
      <c r="KE23" s="481"/>
      <c r="KF23" s="481"/>
      <c r="KG23" s="481"/>
      <c r="KH23" s="481"/>
      <c r="KI23" s="481"/>
      <c r="KJ23" s="481"/>
      <c r="KK23" s="481"/>
      <c r="KL23" s="481"/>
      <c r="KM23" s="481"/>
      <c r="KN23" s="481"/>
      <c r="KO23" s="481"/>
      <c r="KP23" s="481"/>
      <c r="KQ23" s="481"/>
      <c r="KR23" s="481"/>
      <c r="KS23" s="481"/>
      <c r="KT23" s="481"/>
      <c r="KU23" s="481"/>
      <c r="KV23" s="481"/>
      <c r="KW23" s="481"/>
      <c r="KX23" s="481"/>
      <c r="KY23" s="481"/>
      <c r="KZ23" s="481"/>
      <c r="LA23" s="481"/>
      <c r="LB23" s="481"/>
      <c r="LC23" s="481"/>
      <c r="LD23" s="481"/>
      <c r="LE23" s="481"/>
      <c r="LF23" s="481"/>
      <c r="LG23" s="481"/>
      <c r="LH23" s="481"/>
      <c r="LI23" s="481"/>
      <c r="LJ23" s="481"/>
      <c r="LK23" s="481"/>
      <c r="LL23" s="481"/>
      <c r="LM23" s="481"/>
      <c r="LN23" s="481"/>
      <c r="LO23" s="481"/>
      <c r="LP23" s="481"/>
      <c r="LQ23" s="481"/>
      <c r="LR23" s="481"/>
      <c r="LS23" s="481"/>
      <c r="LT23" s="481"/>
      <c r="LU23" s="481"/>
      <c r="LV23" s="481"/>
      <c r="LW23" s="481"/>
      <c r="LX23" s="481"/>
      <c r="LY23" s="481"/>
      <c r="LZ23" s="481"/>
      <c r="MA23" s="481"/>
      <c r="MB23" s="481"/>
      <c r="MC23" s="481"/>
      <c r="MD23" s="481"/>
      <c r="ME23" s="481"/>
      <c r="MF23" s="481"/>
      <c r="MG23" s="481"/>
      <c r="MH23" s="481"/>
      <c r="MI23" s="481"/>
      <c r="MJ23" s="481"/>
      <c r="MK23" s="481"/>
      <c r="ML23" s="481"/>
      <c r="MM23" s="481"/>
      <c r="MN23" s="481"/>
      <c r="MO23" s="481"/>
      <c r="MP23" s="481"/>
      <c r="MQ23" s="481"/>
      <c r="MR23" s="481"/>
      <c r="MS23" s="481"/>
      <c r="MT23" s="481"/>
      <c r="MU23" s="481"/>
      <c r="MV23" s="481"/>
      <c r="MW23" s="481"/>
      <c r="MX23" s="481"/>
      <c r="MY23" s="481"/>
      <c r="MZ23" s="481"/>
      <c r="NA23" s="481"/>
      <c r="NB23" s="481"/>
      <c r="NC23" s="481"/>
      <c r="ND23" s="481"/>
      <c r="NE23" s="481"/>
      <c r="NF23" s="481"/>
      <c r="NG23" s="481"/>
      <c r="NH23" s="481"/>
      <c r="NI23" s="481"/>
      <c r="NJ23" s="481"/>
      <c r="NK23" s="481"/>
      <c r="NL23" s="481"/>
      <c r="NM23" s="481"/>
      <c r="NN23" s="481"/>
      <c r="NO23" s="481"/>
      <c r="NP23" s="481"/>
      <c r="NQ23" s="481"/>
      <c r="NR23" s="481"/>
      <c r="NS23" s="481"/>
      <c r="NT23" s="481"/>
      <c r="NU23" s="481"/>
      <c r="NV23" s="481"/>
      <c r="NW23" s="481"/>
      <c r="NX23" s="481"/>
      <c r="NY23" s="481"/>
      <c r="NZ23" s="481"/>
      <c r="OA23" s="481"/>
      <c r="OB23" s="481"/>
      <c r="OC23" s="481"/>
      <c r="OD23" s="481"/>
      <c r="OE23" s="481"/>
      <c r="OF23" s="481"/>
      <c r="OG23" s="481"/>
      <c r="OH23" s="481"/>
      <c r="OI23" s="481"/>
      <c r="OJ23" s="481"/>
      <c r="OK23" s="481"/>
      <c r="OL23" s="481"/>
      <c r="OM23" s="481"/>
      <c r="ON23" s="481"/>
      <c r="OO23" s="481"/>
      <c r="OP23" s="481"/>
      <c r="OQ23" s="481"/>
      <c r="OR23" s="481"/>
      <c r="OS23" s="481"/>
      <c r="OT23" s="481"/>
      <c r="OU23" s="481"/>
      <c r="OV23" s="481"/>
      <c r="OW23" s="481"/>
      <c r="OX23" s="481"/>
      <c r="OY23" s="481"/>
      <c r="OZ23" s="481"/>
      <c r="PA23" s="481"/>
      <c r="PB23" s="481"/>
      <c r="PC23" s="481"/>
      <c r="PD23" s="481"/>
      <c r="PE23" s="481"/>
      <c r="PF23" s="481"/>
      <c r="PG23" s="481"/>
      <c r="PH23" s="481"/>
      <c r="PI23" s="481"/>
      <c r="PJ23" s="481"/>
      <c r="PK23" s="481"/>
      <c r="PL23" s="481"/>
      <c r="PM23" s="481"/>
      <c r="PN23" s="481"/>
      <c r="PO23" s="481"/>
      <c r="PP23" s="481"/>
      <c r="PQ23" s="481"/>
      <c r="PR23" s="481"/>
      <c r="PS23" s="481"/>
      <c r="PT23" s="481"/>
      <c r="PU23" s="481"/>
      <c r="PV23" s="481"/>
      <c r="PW23" s="481"/>
      <c r="PX23" s="481"/>
      <c r="PY23" s="481"/>
      <c r="PZ23" s="481"/>
      <c r="QA23" s="481"/>
      <c r="QB23" s="481"/>
      <c r="QC23" s="481"/>
      <c r="QD23" s="481"/>
      <c r="QE23" s="481"/>
      <c r="QF23" s="481"/>
      <c r="QG23" s="481"/>
      <c r="QH23" s="481"/>
      <c r="QI23" s="481"/>
      <c r="QJ23" s="481"/>
      <c r="QK23" s="481"/>
      <c r="QL23" s="481"/>
      <c r="QM23" s="481"/>
      <c r="QN23" s="481"/>
      <c r="QO23" s="481"/>
      <c r="QP23" s="481"/>
      <c r="QQ23" s="481"/>
      <c r="QR23" s="481"/>
      <c r="QS23" s="481"/>
      <c r="QT23" s="481"/>
      <c r="QU23" s="481"/>
      <c r="QV23" s="481"/>
      <c r="QW23" s="481"/>
      <c r="QX23" s="481"/>
      <c r="QY23" s="481"/>
      <c r="QZ23" s="481"/>
      <c r="RA23" s="481"/>
      <c r="RB23" s="481"/>
      <c r="RC23" s="481"/>
      <c r="RD23" s="481"/>
      <c r="RE23" s="481"/>
      <c r="RF23" s="481"/>
      <c r="RG23" s="481"/>
      <c r="RH23" s="481"/>
      <c r="RI23" s="481"/>
      <c r="RJ23" s="481"/>
      <c r="RK23" s="481"/>
      <c r="RL23" s="481"/>
      <c r="RM23" s="481"/>
      <c r="RN23" s="481"/>
      <c r="RO23" s="481"/>
      <c r="RP23" s="481"/>
      <c r="RQ23" s="481"/>
      <c r="RR23" s="481"/>
      <c r="RS23" s="481"/>
      <c r="RT23" s="481"/>
      <c r="RU23" s="481"/>
      <c r="RV23" s="481"/>
      <c r="RW23" s="481"/>
      <c r="RX23" s="481"/>
      <c r="RY23" s="481"/>
      <c r="RZ23" s="481"/>
      <c r="SA23" s="481"/>
      <c r="SB23" s="481"/>
      <c r="SC23" s="481"/>
      <c r="SD23" s="481"/>
      <c r="SE23" s="481"/>
      <c r="SF23" s="481"/>
      <c r="SG23" s="481"/>
      <c r="SH23" s="481"/>
      <c r="SI23" s="481"/>
      <c r="SJ23" s="481"/>
      <c r="SK23" s="481"/>
      <c r="SL23" s="481"/>
      <c r="SM23" s="481"/>
      <c r="SN23" s="481"/>
      <c r="SO23" s="481"/>
      <c r="SP23" s="481"/>
      <c r="SQ23" s="481"/>
      <c r="SR23" s="481"/>
      <c r="SS23" s="481"/>
      <c r="ST23" s="481"/>
      <c r="SU23" s="481"/>
      <c r="SV23" s="481"/>
      <c r="SW23" s="481"/>
      <c r="SX23" s="481"/>
      <c r="SY23" s="481"/>
      <c r="SZ23" s="481"/>
      <c r="TA23" s="481"/>
      <c r="TB23" s="481"/>
      <c r="TC23" s="481"/>
      <c r="TD23" s="481"/>
      <c r="TE23" s="481"/>
      <c r="TF23" s="481"/>
      <c r="TG23" s="481"/>
      <c r="TH23" s="481"/>
      <c r="TI23" s="481"/>
      <c r="TJ23" s="481"/>
      <c r="TK23" s="481"/>
      <c r="TL23" s="481"/>
      <c r="TM23" s="481"/>
      <c r="TN23" s="481"/>
      <c r="TO23" s="481"/>
      <c r="TP23" s="481"/>
      <c r="TQ23" s="481"/>
      <c r="TR23" s="481"/>
      <c r="TS23" s="481"/>
      <c r="TT23" s="481"/>
      <c r="TU23" s="481"/>
      <c r="TV23" s="481"/>
      <c r="TW23" s="481"/>
      <c r="TX23" s="481"/>
      <c r="TY23" s="481"/>
      <c r="TZ23" s="481"/>
      <c r="UA23" s="481"/>
      <c r="UB23" s="481"/>
      <c r="UC23" s="481"/>
      <c r="UD23" s="481"/>
      <c r="UE23" s="481"/>
      <c r="UF23" s="481"/>
      <c r="UG23" s="481"/>
      <c r="UH23" s="481"/>
      <c r="UI23" s="481"/>
      <c r="UJ23" s="481"/>
      <c r="UK23" s="481"/>
      <c r="UL23" s="481"/>
      <c r="UM23" s="481"/>
      <c r="UN23" s="481"/>
      <c r="UO23" s="481"/>
      <c r="UP23" s="481"/>
      <c r="UQ23" s="481"/>
      <c r="UR23" s="481"/>
      <c r="US23" s="481"/>
      <c r="UT23" s="481"/>
      <c r="UU23" s="481"/>
      <c r="UV23" s="481"/>
      <c r="UW23" s="481"/>
      <c r="UX23" s="481"/>
      <c r="UY23" s="481"/>
      <c r="UZ23" s="481"/>
      <c r="VA23" s="481"/>
      <c r="VB23" s="481"/>
      <c r="VC23" s="481"/>
      <c r="VD23" s="481"/>
      <c r="VE23" s="481"/>
      <c r="VF23" s="481"/>
      <c r="VG23" s="481"/>
      <c r="VH23" s="481"/>
      <c r="VI23" s="481"/>
      <c r="VJ23" s="481"/>
      <c r="VK23" s="481"/>
      <c r="VL23" s="481"/>
      <c r="VM23" s="481"/>
      <c r="VN23" s="481"/>
      <c r="VO23" s="481"/>
      <c r="VP23" s="481"/>
      <c r="VQ23" s="481"/>
      <c r="VR23" s="481"/>
      <c r="VS23" s="481"/>
      <c r="VT23" s="481"/>
      <c r="VU23" s="481"/>
      <c r="VV23" s="481"/>
      <c r="VW23" s="481"/>
      <c r="VX23" s="481"/>
      <c r="VY23" s="481"/>
      <c r="VZ23" s="481"/>
      <c r="WA23" s="481"/>
      <c r="WB23" s="481"/>
      <c r="WC23" s="481"/>
      <c r="WD23" s="481"/>
      <c r="WE23" s="481"/>
      <c r="WF23" s="481"/>
      <c r="WG23" s="481"/>
      <c r="WH23" s="481"/>
      <c r="WI23" s="481"/>
      <c r="WJ23" s="481"/>
      <c r="WK23" s="481"/>
      <c r="WL23" s="481"/>
      <c r="WM23" s="481"/>
      <c r="WN23" s="481"/>
      <c r="WO23" s="481"/>
      <c r="WP23" s="481"/>
      <c r="WQ23" s="481"/>
      <c r="WR23" s="481"/>
      <c r="WS23" s="481"/>
      <c r="WT23" s="481"/>
      <c r="WU23" s="481"/>
      <c r="WV23" s="481"/>
      <c r="WW23" s="481"/>
      <c r="WX23" s="481"/>
      <c r="WY23" s="481"/>
      <c r="WZ23" s="481"/>
      <c r="XA23" s="481"/>
      <c r="XB23" s="481"/>
      <c r="XC23" s="481"/>
      <c r="XD23" s="481"/>
      <c r="XE23" s="481"/>
      <c r="XF23" s="481"/>
      <c r="XG23" s="481"/>
      <c r="XH23" s="481"/>
      <c r="XI23" s="481"/>
      <c r="XJ23" s="481"/>
      <c r="XK23" s="481"/>
      <c r="XL23" s="481"/>
      <c r="XM23" s="481"/>
      <c r="XN23" s="481"/>
      <c r="XO23" s="481"/>
      <c r="XP23" s="481"/>
      <c r="XQ23" s="481"/>
      <c r="XR23" s="481"/>
      <c r="XS23" s="481"/>
      <c r="XT23" s="481"/>
      <c r="XU23" s="481"/>
      <c r="XV23" s="481"/>
      <c r="XW23" s="481"/>
      <c r="XX23" s="481"/>
      <c r="XY23" s="481"/>
      <c r="XZ23" s="481"/>
      <c r="YA23" s="481"/>
      <c r="YB23" s="481"/>
      <c r="YC23" s="481"/>
      <c r="YD23" s="481"/>
      <c r="YE23" s="481"/>
      <c r="YF23" s="481"/>
      <c r="YG23" s="481"/>
      <c r="YH23" s="481"/>
      <c r="YI23" s="481"/>
      <c r="YJ23" s="481"/>
      <c r="YK23" s="481"/>
      <c r="YL23" s="481"/>
      <c r="YM23" s="481"/>
      <c r="YN23" s="481"/>
      <c r="YO23" s="481"/>
      <c r="YP23" s="481"/>
      <c r="YQ23" s="481"/>
      <c r="YR23" s="481"/>
      <c r="YS23" s="481"/>
      <c r="YT23" s="481"/>
      <c r="YU23" s="481"/>
      <c r="YV23" s="481"/>
      <c r="YW23" s="481"/>
      <c r="YX23" s="481"/>
      <c r="YY23" s="481"/>
      <c r="YZ23" s="481"/>
      <c r="ZA23" s="481"/>
      <c r="ZB23" s="481"/>
      <c r="ZC23" s="481"/>
      <c r="ZD23" s="481"/>
      <c r="ZE23" s="481"/>
      <c r="ZF23" s="481"/>
      <c r="ZG23" s="481"/>
      <c r="ZH23" s="481"/>
      <c r="ZI23" s="481"/>
      <c r="ZJ23" s="481"/>
      <c r="ZK23" s="481"/>
      <c r="ZL23" s="481"/>
      <c r="ZM23" s="481"/>
      <c r="ZN23" s="481"/>
      <c r="ZO23" s="481"/>
      <c r="ZP23" s="481"/>
      <c r="ZQ23" s="481"/>
      <c r="ZR23" s="481"/>
      <c r="ZS23" s="481"/>
      <c r="ZT23" s="481"/>
      <c r="ZU23" s="481"/>
      <c r="ZV23" s="481"/>
      <c r="ZW23" s="481"/>
      <c r="ZX23" s="481"/>
      <c r="ZY23" s="481"/>
      <c r="ZZ23" s="481"/>
      <c r="AAA23" s="481"/>
      <c r="AAB23" s="481"/>
      <c r="AAC23" s="481"/>
      <c r="AAD23" s="481"/>
      <c r="AAE23" s="481"/>
      <c r="AAF23" s="481"/>
      <c r="AAG23" s="481"/>
      <c r="AAH23" s="481"/>
      <c r="AAI23" s="481"/>
      <c r="AAJ23" s="481"/>
      <c r="AAK23" s="481"/>
      <c r="AAL23" s="481"/>
      <c r="AAM23" s="481"/>
      <c r="AAN23" s="481"/>
      <c r="AAO23" s="481"/>
      <c r="AAP23" s="481"/>
      <c r="AAQ23" s="481"/>
      <c r="AAR23" s="481"/>
      <c r="AAS23" s="481"/>
      <c r="AAT23" s="481"/>
      <c r="AAU23" s="481"/>
      <c r="AAV23" s="481"/>
      <c r="AAW23" s="481"/>
      <c r="AAX23" s="481"/>
      <c r="AAY23" s="481"/>
      <c r="AAZ23" s="481"/>
      <c r="ABA23" s="481"/>
      <c r="ABB23" s="481"/>
      <c r="ABC23" s="481"/>
      <c r="ABD23" s="481"/>
      <c r="ABE23" s="481"/>
      <c r="ABF23" s="481"/>
      <c r="ABG23" s="481"/>
      <c r="ABH23" s="481"/>
      <c r="ABI23" s="481"/>
      <c r="ABJ23" s="481"/>
      <c r="ABK23" s="481"/>
      <c r="ABL23" s="481"/>
      <c r="ABM23" s="481"/>
      <c r="ABN23" s="481"/>
      <c r="ABO23" s="481"/>
      <c r="ABP23" s="481"/>
      <c r="ABQ23" s="481"/>
      <c r="ABR23" s="481"/>
      <c r="ABS23" s="481"/>
      <c r="ABT23" s="481"/>
      <c r="ABU23" s="481"/>
      <c r="ABV23" s="481"/>
      <c r="ABW23" s="481"/>
      <c r="ABX23" s="481"/>
      <c r="ABY23" s="481"/>
      <c r="ABZ23" s="481"/>
      <c r="ACA23" s="481"/>
      <c r="ACB23" s="481"/>
      <c r="ACC23" s="481"/>
      <c r="ACD23" s="481"/>
      <c r="ACE23" s="481"/>
      <c r="ACF23" s="481"/>
      <c r="ACG23" s="481"/>
      <c r="ACH23" s="481"/>
      <c r="ACI23" s="481"/>
      <c r="ACJ23" s="481"/>
      <c r="ACK23" s="481"/>
      <c r="ACL23" s="481"/>
      <c r="ACM23" s="481"/>
      <c r="ACN23" s="481"/>
      <c r="ACO23" s="481"/>
      <c r="ACP23" s="481"/>
      <c r="ACQ23" s="481"/>
      <c r="ACR23" s="481"/>
      <c r="ACS23" s="481"/>
      <c r="ACT23" s="481"/>
      <c r="ACU23" s="481"/>
      <c r="ACV23" s="481"/>
      <c r="ACW23" s="481"/>
      <c r="ACX23" s="481"/>
      <c r="ACY23" s="481"/>
      <c r="ACZ23" s="481"/>
      <c r="ADA23" s="481"/>
      <c r="ADB23" s="481"/>
      <c r="ADC23" s="481"/>
      <c r="ADD23" s="481"/>
      <c r="ADE23" s="481"/>
      <c r="ADF23" s="481"/>
      <c r="ADG23" s="481"/>
      <c r="ADH23" s="481"/>
      <c r="ADI23" s="481"/>
      <c r="ADJ23" s="481"/>
      <c r="ADK23" s="481"/>
      <c r="ADL23" s="481"/>
      <c r="ADM23" s="481"/>
      <c r="ADN23" s="481"/>
      <c r="ADO23" s="481"/>
      <c r="ADP23" s="481"/>
      <c r="ADQ23" s="481"/>
      <c r="ADR23" s="481"/>
      <c r="ADS23" s="481"/>
      <c r="ADT23" s="481"/>
      <c r="ADU23" s="481"/>
      <c r="ADV23" s="481"/>
      <c r="ADW23" s="481"/>
      <c r="ADX23" s="481"/>
      <c r="ADY23" s="481"/>
      <c r="ADZ23" s="481"/>
      <c r="AEA23" s="481"/>
      <c r="AEB23" s="481"/>
      <c r="AEC23" s="481"/>
      <c r="AED23" s="481"/>
      <c r="AEE23" s="481"/>
      <c r="AEF23" s="481"/>
      <c r="AEG23" s="481"/>
      <c r="AEH23" s="481"/>
      <c r="AEI23" s="481"/>
      <c r="AEJ23" s="481"/>
      <c r="AEK23" s="481"/>
      <c r="AEL23" s="481"/>
      <c r="AEM23" s="481"/>
      <c r="AEN23" s="481"/>
      <c r="AEO23" s="481"/>
      <c r="AEP23" s="481"/>
      <c r="AEQ23" s="481"/>
      <c r="AER23" s="481"/>
      <c r="AES23" s="481"/>
      <c r="AET23" s="481"/>
      <c r="AEU23" s="481"/>
      <c r="AEV23" s="481"/>
      <c r="AEW23" s="481"/>
      <c r="AEX23" s="481"/>
      <c r="AEY23" s="481"/>
      <c r="AEZ23" s="481"/>
      <c r="AFA23" s="481"/>
      <c r="AFB23" s="481"/>
      <c r="AFC23" s="481"/>
      <c r="AFD23" s="481"/>
      <c r="AFE23" s="481"/>
      <c r="AFF23" s="481"/>
      <c r="AFG23" s="481"/>
      <c r="AFH23" s="481"/>
      <c r="AFI23" s="481"/>
      <c r="AFJ23" s="481"/>
      <c r="AFK23" s="481"/>
      <c r="AFL23" s="481"/>
      <c r="AFM23" s="481"/>
      <c r="AFN23" s="481"/>
      <c r="AFO23" s="481"/>
      <c r="AFP23" s="481"/>
      <c r="AFQ23" s="481"/>
      <c r="AFR23" s="481"/>
      <c r="AFS23" s="481"/>
      <c r="AFT23" s="481"/>
      <c r="AFU23" s="481"/>
      <c r="AFV23" s="481"/>
      <c r="AFW23" s="481"/>
      <c r="AFX23" s="481"/>
      <c r="AFY23" s="481"/>
      <c r="AFZ23" s="481"/>
      <c r="AGA23" s="481"/>
      <c r="AGB23" s="481"/>
      <c r="AGC23" s="481"/>
      <c r="AGD23" s="481"/>
      <c r="AGE23" s="481"/>
      <c r="AGF23" s="481"/>
      <c r="AGG23" s="481"/>
      <c r="AGH23" s="481"/>
      <c r="AGI23" s="481"/>
      <c r="AGJ23" s="481"/>
      <c r="AGK23" s="481"/>
      <c r="AGL23" s="481"/>
      <c r="AGM23" s="481"/>
      <c r="AGN23" s="481"/>
      <c r="AGO23" s="481"/>
      <c r="AGP23" s="481"/>
      <c r="AGQ23" s="481"/>
      <c r="AGR23" s="481"/>
      <c r="AGS23" s="481"/>
      <c r="AGT23" s="481"/>
      <c r="AGU23" s="481"/>
      <c r="AGV23" s="481"/>
      <c r="AGW23" s="481"/>
      <c r="AGX23" s="481"/>
      <c r="AGY23" s="481"/>
      <c r="AGZ23" s="481"/>
      <c r="AHA23" s="481"/>
      <c r="AHB23" s="481"/>
      <c r="AHC23" s="481"/>
      <c r="AHD23" s="481"/>
      <c r="AHE23" s="481"/>
      <c r="AHF23" s="481"/>
      <c r="AHG23" s="481"/>
      <c r="AHH23" s="481"/>
      <c r="AHI23" s="481"/>
    </row>
    <row r="24" spans="1:893" s="851" customFormat="1" ht="19.5" customHeight="1">
      <c r="A24" s="836" t="s">
        <v>314</v>
      </c>
      <c r="B24" s="837" t="s">
        <v>361</v>
      </c>
      <c r="C24" s="823" t="s">
        <v>363</v>
      </c>
      <c r="D24" s="838">
        <v>1</v>
      </c>
      <c r="E24" s="822">
        <v>43627</v>
      </c>
      <c r="F24" s="823" t="s">
        <v>362</v>
      </c>
      <c r="G24" s="824" t="s">
        <v>364</v>
      </c>
      <c r="H24" s="828">
        <v>66552</v>
      </c>
      <c r="I24" s="826">
        <v>0.58333333333333337</v>
      </c>
      <c r="J24" s="826">
        <v>0.79166666666666663</v>
      </c>
      <c r="K24" s="808">
        <v>5</v>
      </c>
      <c r="L24" s="827">
        <v>15.8</v>
      </c>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1"/>
      <c r="BS24" s="481"/>
      <c r="BT24" s="481"/>
      <c r="BU24" s="481"/>
      <c r="BV24" s="481"/>
      <c r="BW24" s="481"/>
      <c r="BX24" s="481"/>
      <c r="BY24" s="481"/>
      <c r="BZ24" s="481"/>
      <c r="CA24" s="481"/>
      <c r="CB24" s="481"/>
      <c r="CC24" s="481"/>
      <c r="CD24" s="481"/>
      <c r="CE24" s="481"/>
      <c r="CF24" s="481"/>
      <c r="CG24" s="481"/>
      <c r="CH24" s="481"/>
      <c r="CI24" s="481"/>
      <c r="CJ24" s="481"/>
      <c r="CK24" s="481"/>
      <c r="CL24" s="481"/>
      <c r="CM24" s="481"/>
      <c r="CN24" s="481"/>
      <c r="CO24" s="481"/>
      <c r="CP24" s="481"/>
      <c r="CQ24" s="481"/>
      <c r="CR24" s="481"/>
      <c r="CS24" s="481"/>
      <c r="CT24" s="481"/>
      <c r="CU24" s="481"/>
      <c r="CV24" s="481"/>
      <c r="CW24" s="481"/>
      <c r="CX24" s="481"/>
      <c r="CY24" s="481"/>
      <c r="CZ24" s="481"/>
      <c r="DA24" s="481"/>
      <c r="DB24" s="481"/>
      <c r="DC24" s="481"/>
      <c r="DD24" s="481"/>
      <c r="DE24" s="481"/>
      <c r="DF24" s="481"/>
      <c r="DG24" s="481"/>
      <c r="DH24" s="481"/>
      <c r="DI24" s="481"/>
      <c r="DJ24" s="481"/>
      <c r="DK24" s="481"/>
      <c r="DL24" s="481"/>
      <c r="DM24" s="481"/>
      <c r="DN24" s="481"/>
      <c r="DO24" s="481"/>
      <c r="DP24" s="481"/>
      <c r="DQ24" s="481"/>
      <c r="DR24" s="481"/>
      <c r="DS24" s="481"/>
      <c r="DT24" s="481"/>
      <c r="DU24" s="481"/>
      <c r="DV24" s="481"/>
      <c r="DW24" s="481"/>
      <c r="DX24" s="481"/>
      <c r="DY24" s="481"/>
      <c r="DZ24" s="481"/>
      <c r="EA24" s="481"/>
      <c r="EB24" s="481"/>
      <c r="EC24" s="481"/>
      <c r="ED24" s="481"/>
      <c r="EE24" s="481"/>
      <c r="EF24" s="481"/>
      <c r="EG24" s="481"/>
      <c r="EH24" s="481"/>
      <c r="EI24" s="481"/>
      <c r="EJ24" s="481"/>
      <c r="EK24" s="481"/>
      <c r="EL24" s="481"/>
      <c r="EM24" s="481"/>
      <c r="EN24" s="481"/>
      <c r="EO24" s="481"/>
      <c r="EP24" s="481"/>
      <c r="EQ24" s="481"/>
      <c r="ER24" s="481"/>
      <c r="ES24" s="481"/>
      <c r="ET24" s="481"/>
      <c r="EU24" s="481"/>
      <c r="EV24" s="481"/>
      <c r="EW24" s="481"/>
      <c r="EX24" s="481"/>
      <c r="EY24" s="481"/>
      <c r="EZ24" s="481"/>
      <c r="FA24" s="481"/>
      <c r="FB24" s="481"/>
      <c r="FC24" s="481"/>
      <c r="FD24" s="481"/>
      <c r="FE24" s="481"/>
      <c r="FF24" s="481"/>
      <c r="FG24" s="481"/>
      <c r="FH24" s="481"/>
      <c r="FI24" s="481"/>
      <c r="FJ24" s="481"/>
      <c r="FK24" s="481"/>
      <c r="FL24" s="481"/>
      <c r="FM24" s="481"/>
      <c r="FN24" s="481"/>
      <c r="FO24" s="481"/>
      <c r="FP24" s="481"/>
      <c r="FQ24" s="481"/>
      <c r="FR24" s="481"/>
      <c r="FS24" s="481"/>
      <c r="FT24" s="481"/>
      <c r="FU24" s="481"/>
      <c r="FV24" s="481"/>
      <c r="FW24" s="481"/>
      <c r="FX24" s="481"/>
      <c r="FY24" s="481"/>
      <c r="FZ24" s="481"/>
      <c r="GA24" s="481"/>
      <c r="GB24" s="481"/>
      <c r="GC24" s="481"/>
      <c r="GD24" s="481"/>
      <c r="GE24" s="481"/>
      <c r="GF24" s="481"/>
      <c r="GG24" s="481"/>
      <c r="GH24" s="481"/>
      <c r="GI24" s="481"/>
      <c r="GJ24" s="481"/>
      <c r="GK24" s="481"/>
      <c r="GL24" s="481"/>
      <c r="GM24" s="481"/>
      <c r="GN24" s="481"/>
      <c r="GO24" s="481"/>
      <c r="GP24" s="481"/>
      <c r="GQ24" s="481"/>
      <c r="GR24" s="481"/>
      <c r="GS24" s="481"/>
      <c r="GT24" s="481"/>
      <c r="GU24" s="481"/>
      <c r="GV24" s="481"/>
      <c r="GW24" s="481"/>
      <c r="GX24" s="481"/>
      <c r="GY24" s="481"/>
      <c r="GZ24" s="481"/>
      <c r="HA24" s="481"/>
      <c r="HB24" s="481"/>
      <c r="HC24" s="481"/>
      <c r="HD24" s="481"/>
      <c r="HE24" s="481"/>
      <c r="HF24" s="481"/>
      <c r="HG24" s="481"/>
      <c r="HH24" s="481"/>
      <c r="HI24" s="481"/>
      <c r="HJ24" s="481"/>
      <c r="HK24" s="481"/>
      <c r="HL24" s="481"/>
      <c r="HM24" s="481"/>
      <c r="HN24" s="481"/>
      <c r="HO24" s="481"/>
      <c r="HP24" s="481"/>
      <c r="HQ24" s="481"/>
      <c r="HR24" s="481"/>
      <c r="HS24" s="481"/>
      <c r="HT24" s="481"/>
      <c r="HU24" s="481"/>
      <c r="HV24" s="481"/>
      <c r="HW24" s="481"/>
      <c r="HX24" s="481"/>
      <c r="HY24" s="481"/>
      <c r="HZ24" s="481"/>
      <c r="IA24" s="481"/>
      <c r="IB24" s="481"/>
      <c r="IC24" s="481"/>
      <c r="ID24" s="481"/>
      <c r="IE24" s="481"/>
      <c r="IF24" s="481"/>
      <c r="IG24" s="481"/>
      <c r="IH24" s="481"/>
      <c r="II24" s="481"/>
      <c r="IJ24" s="481"/>
      <c r="IK24" s="481"/>
      <c r="IL24" s="481"/>
      <c r="IM24" s="481"/>
      <c r="IN24" s="481"/>
      <c r="IO24" s="481"/>
      <c r="IP24" s="481"/>
      <c r="IQ24" s="481"/>
      <c r="IR24" s="481"/>
      <c r="IS24" s="481"/>
      <c r="IT24" s="481"/>
      <c r="IU24" s="481"/>
      <c r="IV24" s="481"/>
      <c r="IW24" s="481"/>
      <c r="IX24" s="481"/>
      <c r="IY24" s="481"/>
      <c r="IZ24" s="481"/>
      <c r="JA24" s="481"/>
      <c r="JB24" s="481"/>
      <c r="JC24" s="481"/>
      <c r="JD24" s="481"/>
      <c r="JE24" s="481"/>
      <c r="JF24" s="481"/>
      <c r="JG24" s="481"/>
      <c r="JH24" s="481"/>
      <c r="JI24" s="481"/>
      <c r="JJ24" s="481"/>
      <c r="JK24" s="481"/>
      <c r="JL24" s="481"/>
      <c r="JM24" s="481"/>
      <c r="JN24" s="481"/>
      <c r="JO24" s="481"/>
      <c r="JP24" s="481"/>
      <c r="JQ24" s="481"/>
      <c r="JR24" s="481"/>
      <c r="JS24" s="481"/>
      <c r="JT24" s="481"/>
      <c r="JU24" s="481"/>
      <c r="JV24" s="481"/>
      <c r="JW24" s="481"/>
      <c r="JX24" s="481"/>
      <c r="JY24" s="481"/>
      <c r="JZ24" s="481"/>
      <c r="KA24" s="481"/>
      <c r="KB24" s="481"/>
      <c r="KC24" s="481"/>
      <c r="KD24" s="481"/>
      <c r="KE24" s="481"/>
      <c r="KF24" s="481"/>
      <c r="KG24" s="481"/>
      <c r="KH24" s="481"/>
      <c r="KI24" s="481"/>
      <c r="KJ24" s="481"/>
      <c r="KK24" s="481"/>
      <c r="KL24" s="481"/>
      <c r="KM24" s="481"/>
      <c r="KN24" s="481"/>
      <c r="KO24" s="481"/>
      <c r="KP24" s="481"/>
      <c r="KQ24" s="481"/>
      <c r="KR24" s="481"/>
      <c r="KS24" s="481"/>
      <c r="KT24" s="481"/>
      <c r="KU24" s="481"/>
      <c r="KV24" s="481"/>
      <c r="KW24" s="481"/>
      <c r="KX24" s="481"/>
      <c r="KY24" s="481"/>
      <c r="KZ24" s="481"/>
      <c r="LA24" s="481"/>
      <c r="LB24" s="481"/>
      <c r="LC24" s="481"/>
      <c r="LD24" s="481"/>
      <c r="LE24" s="481"/>
      <c r="LF24" s="481"/>
      <c r="LG24" s="481"/>
      <c r="LH24" s="481"/>
      <c r="LI24" s="481"/>
      <c r="LJ24" s="481"/>
      <c r="LK24" s="481"/>
      <c r="LL24" s="481"/>
      <c r="LM24" s="481"/>
      <c r="LN24" s="481"/>
      <c r="LO24" s="481"/>
      <c r="LP24" s="481"/>
      <c r="LQ24" s="481"/>
      <c r="LR24" s="481"/>
      <c r="LS24" s="481"/>
      <c r="LT24" s="481"/>
      <c r="LU24" s="481"/>
      <c r="LV24" s="481"/>
      <c r="LW24" s="481"/>
      <c r="LX24" s="481"/>
      <c r="LY24" s="481"/>
      <c r="LZ24" s="481"/>
      <c r="MA24" s="481"/>
      <c r="MB24" s="481"/>
      <c r="MC24" s="481"/>
      <c r="MD24" s="481"/>
      <c r="ME24" s="481"/>
      <c r="MF24" s="481"/>
      <c r="MG24" s="481"/>
      <c r="MH24" s="481"/>
      <c r="MI24" s="481"/>
      <c r="MJ24" s="481"/>
      <c r="MK24" s="481"/>
      <c r="ML24" s="481"/>
      <c r="MM24" s="481"/>
      <c r="MN24" s="481"/>
      <c r="MO24" s="481"/>
      <c r="MP24" s="481"/>
      <c r="MQ24" s="481"/>
      <c r="MR24" s="481"/>
      <c r="MS24" s="481"/>
      <c r="MT24" s="481"/>
      <c r="MU24" s="481"/>
      <c r="MV24" s="481"/>
      <c r="MW24" s="481"/>
      <c r="MX24" s="481"/>
      <c r="MY24" s="481"/>
      <c r="MZ24" s="481"/>
      <c r="NA24" s="481"/>
      <c r="NB24" s="481"/>
      <c r="NC24" s="481"/>
      <c r="ND24" s="481"/>
      <c r="NE24" s="481"/>
      <c r="NF24" s="481"/>
      <c r="NG24" s="481"/>
      <c r="NH24" s="481"/>
      <c r="NI24" s="481"/>
      <c r="NJ24" s="481"/>
      <c r="NK24" s="481"/>
      <c r="NL24" s="481"/>
      <c r="NM24" s="481"/>
      <c r="NN24" s="481"/>
      <c r="NO24" s="481"/>
      <c r="NP24" s="481"/>
      <c r="NQ24" s="481"/>
      <c r="NR24" s="481"/>
      <c r="NS24" s="481"/>
      <c r="NT24" s="481"/>
      <c r="NU24" s="481"/>
      <c r="NV24" s="481"/>
      <c r="NW24" s="481"/>
      <c r="NX24" s="481"/>
      <c r="NY24" s="481"/>
      <c r="NZ24" s="481"/>
      <c r="OA24" s="481"/>
      <c r="OB24" s="481"/>
      <c r="OC24" s="481"/>
      <c r="OD24" s="481"/>
      <c r="OE24" s="481"/>
      <c r="OF24" s="481"/>
      <c r="OG24" s="481"/>
      <c r="OH24" s="481"/>
      <c r="OI24" s="481"/>
      <c r="OJ24" s="481"/>
      <c r="OK24" s="481"/>
      <c r="OL24" s="481"/>
      <c r="OM24" s="481"/>
      <c r="ON24" s="481"/>
      <c r="OO24" s="481"/>
      <c r="OP24" s="481"/>
      <c r="OQ24" s="481"/>
      <c r="OR24" s="481"/>
      <c r="OS24" s="481"/>
      <c r="OT24" s="481"/>
      <c r="OU24" s="481"/>
      <c r="OV24" s="481"/>
      <c r="OW24" s="481"/>
      <c r="OX24" s="481"/>
      <c r="OY24" s="481"/>
      <c r="OZ24" s="481"/>
      <c r="PA24" s="481"/>
      <c r="PB24" s="481"/>
      <c r="PC24" s="481"/>
      <c r="PD24" s="481"/>
      <c r="PE24" s="481"/>
      <c r="PF24" s="481"/>
      <c r="PG24" s="481"/>
      <c r="PH24" s="481"/>
      <c r="PI24" s="481"/>
      <c r="PJ24" s="481"/>
      <c r="PK24" s="481"/>
      <c r="PL24" s="481"/>
      <c r="PM24" s="481"/>
      <c r="PN24" s="481"/>
      <c r="PO24" s="481"/>
      <c r="PP24" s="481"/>
      <c r="PQ24" s="481"/>
      <c r="PR24" s="481"/>
      <c r="PS24" s="481"/>
      <c r="PT24" s="481"/>
      <c r="PU24" s="481"/>
      <c r="PV24" s="481"/>
      <c r="PW24" s="481"/>
      <c r="PX24" s="481"/>
      <c r="PY24" s="481"/>
      <c r="PZ24" s="481"/>
      <c r="QA24" s="481"/>
      <c r="QB24" s="481"/>
      <c r="QC24" s="481"/>
      <c r="QD24" s="481"/>
      <c r="QE24" s="481"/>
      <c r="QF24" s="481"/>
      <c r="QG24" s="481"/>
      <c r="QH24" s="481"/>
      <c r="QI24" s="481"/>
      <c r="QJ24" s="481"/>
      <c r="QK24" s="481"/>
      <c r="QL24" s="481"/>
      <c r="QM24" s="481"/>
      <c r="QN24" s="481"/>
      <c r="QO24" s="481"/>
      <c r="QP24" s="481"/>
      <c r="QQ24" s="481"/>
      <c r="QR24" s="481"/>
      <c r="QS24" s="481"/>
      <c r="QT24" s="481"/>
      <c r="QU24" s="481"/>
      <c r="QV24" s="481"/>
      <c r="QW24" s="481"/>
      <c r="QX24" s="481"/>
      <c r="QY24" s="481"/>
      <c r="QZ24" s="481"/>
      <c r="RA24" s="481"/>
      <c r="RB24" s="481"/>
      <c r="RC24" s="481"/>
      <c r="RD24" s="481"/>
      <c r="RE24" s="481"/>
      <c r="RF24" s="481"/>
      <c r="RG24" s="481"/>
      <c r="RH24" s="481"/>
      <c r="RI24" s="481"/>
      <c r="RJ24" s="481"/>
      <c r="RK24" s="481"/>
      <c r="RL24" s="481"/>
      <c r="RM24" s="481"/>
      <c r="RN24" s="481"/>
      <c r="RO24" s="481"/>
      <c r="RP24" s="481"/>
      <c r="RQ24" s="481"/>
      <c r="RR24" s="481"/>
      <c r="RS24" s="481"/>
      <c r="RT24" s="481"/>
      <c r="RU24" s="481"/>
      <c r="RV24" s="481"/>
      <c r="RW24" s="481"/>
      <c r="RX24" s="481"/>
      <c r="RY24" s="481"/>
      <c r="RZ24" s="481"/>
      <c r="SA24" s="481"/>
      <c r="SB24" s="481"/>
      <c r="SC24" s="481"/>
      <c r="SD24" s="481"/>
      <c r="SE24" s="481"/>
      <c r="SF24" s="481"/>
      <c r="SG24" s="481"/>
      <c r="SH24" s="481"/>
      <c r="SI24" s="481"/>
      <c r="SJ24" s="481"/>
      <c r="SK24" s="481"/>
      <c r="SL24" s="481"/>
      <c r="SM24" s="481"/>
      <c r="SN24" s="481"/>
      <c r="SO24" s="481"/>
      <c r="SP24" s="481"/>
      <c r="SQ24" s="481"/>
      <c r="SR24" s="481"/>
      <c r="SS24" s="481"/>
      <c r="ST24" s="481"/>
      <c r="SU24" s="481"/>
      <c r="SV24" s="481"/>
      <c r="SW24" s="481"/>
      <c r="SX24" s="481"/>
      <c r="SY24" s="481"/>
      <c r="SZ24" s="481"/>
      <c r="TA24" s="481"/>
      <c r="TB24" s="481"/>
      <c r="TC24" s="481"/>
      <c r="TD24" s="481"/>
      <c r="TE24" s="481"/>
      <c r="TF24" s="481"/>
      <c r="TG24" s="481"/>
      <c r="TH24" s="481"/>
      <c r="TI24" s="481"/>
      <c r="TJ24" s="481"/>
      <c r="TK24" s="481"/>
      <c r="TL24" s="481"/>
      <c r="TM24" s="481"/>
      <c r="TN24" s="481"/>
      <c r="TO24" s="481"/>
      <c r="TP24" s="481"/>
      <c r="TQ24" s="481"/>
      <c r="TR24" s="481"/>
      <c r="TS24" s="481"/>
      <c r="TT24" s="481"/>
      <c r="TU24" s="481"/>
      <c r="TV24" s="481"/>
      <c r="TW24" s="481"/>
      <c r="TX24" s="481"/>
      <c r="TY24" s="481"/>
      <c r="TZ24" s="481"/>
      <c r="UA24" s="481"/>
      <c r="UB24" s="481"/>
      <c r="UC24" s="481"/>
      <c r="UD24" s="481"/>
      <c r="UE24" s="481"/>
      <c r="UF24" s="481"/>
      <c r="UG24" s="481"/>
      <c r="UH24" s="481"/>
      <c r="UI24" s="481"/>
      <c r="UJ24" s="481"/>
      <c r="UK24" s="481"/>
      <c r="UL24" s="481"/>
      <c r="UM24" s="481"/>
      <c r="UN24" s="481"/>
      <c r="UO24" s="481"/>
      <c r="UP24" s="481"/>
      <c r="UQ24" s="481"/>
      <c r="UR24" s="481"/>
      <c r="US24" s="481"/>
      <c r="UT24" s="481"/>
      <c r="UU24" s="481"/>
      <c r="UV24" s="481"/>
      <c r="UW24" s="481"/>
      <c r="UX24" s="481"/>
      <c r="UY24" s="481"/>
      <c r="UZ24" s="481"/>
      <c r="VA24" s="481"/>
      <c r="VB24" s="481"/>
      <c r="VC24" s="481"/>
      <c r="VD24" s="481"/>
      <c r="VE24" s="481"/>
      <c r="VF24" s="481"/>
      <c r="VG24" s="481"/>
      <c r="VH24" s="481"/>
      <c r="VI24" s="481"/>
      <c r="VJ24" s="481"/>
      <c r="VK24" s="481"/>
      <c r="VL24" s="481"/>
      <c r="VM24" s="481"/>
      <c r="VN24" s="481"/>
      <c r="VO24" s="481"/>
      <c r="VP24" s="481"/>
      <c r="VQ24" s="481"/>
      <c r="VR24" s="481"/>
      <c r="VS24" s="481"/>
      <c r="VT24" s="481"/>
      <c r="VU24" s="481"/>
      <c r="VV24" s="481"/>
      <c r="VW24" s="481"/>
      <c r="VX24" s="481"/>
      <c r="VY24" s="481"/>
      <c r="VZ24" s="481"/>
      <c r="WA24" s="481"/>
      <c r="WB24" s="481"/>
      <c r="WC24" s="481"/>
      <c r="WD24" s="481"/>
      <c r="WE24" s="481"/>
      <c r="WF24" s="481"/>
      <c r="WG24" s="481"/>
      <c r="WH24" s="481"/>
      <c r="WI24" s="481"/>
      <c r="WJ24" s="481"/>
      <c r="WK24" s="481"/>
      <c r="WL24" s="481"/>
      <c r="WM24" s="481"/>
      <c r="WN24" s="481"/>
      <c r="WO24" s="481"/>
      <c r="WP24" s="481"/>
      <c r="WQ24" s="481"/>
      <c r="WR24" s="481"/>
      <c r="WS24" s="481"/>
      <c r="WT24" s="481"/>
      <c r="WU24" s="481"/>
      <c r="WV24" s="481"/>
      <c r="WW24" s="481"/>
      <c r="WX24" s="481"/>
      <c r="WY24" s="481"/>
      <c r="WZ24" s="481"/>
      <c r="XA24" s="481"/>
      <c r="XB24" s="481"/>
      <c r="XC24" s="481"/>
      <c r="XD24" s="481"/>
      <c r="XE24" s="481"/>
      <c r="XF24" s="481"/>
      <c r="XG24" s="481"/>
      <c r="XH24" s="481"/>
      <c r="XI24" s="481"/>
      <c r="XJ24" s="481"/>
      <c r="XK24" s="481"/>
      <c r="XL24" s="481"/>
      <c r="XM24" s="481"/>
      <c r="XN24" s="481"/>
      <c r="XO24" s="481"/>
      <c r="XP24" s="481"/>
      <c r="XQ24" s="481"/>
      <c r="XR24" s="481"/>
      <c r="XS24" s="481"/>
      <c r="XT24" s="481"/>
      <c r="XU24" s="481"/>
      <c r="XV24" s="481"/>
      <c r="XW24" s="481"/>
      <c r="XX24" s="481"/>
      <c r="XY24" s="481"/>
      <c r="XZ24" s="481"/>
      <c r="YA24" s="481"/>
      <c r="YB24" s="481"/>
      <c r="YC24" s="481"/>
      <c r="YD24" s="481"/>
      <c r="YE24" s="481"/>
      <c r="YF24" s="481"/>
      <c r="YG24" s="481"/>
      <c r="YH24" s="481"/>
      <c r="YI24" s="481"/>
      <c r="YJ24" s="481"/>
      <c r="YK24" s="481"/>
      <c r="YL24" s="481"/>
      <c r="YM24" s="481"/>
      <c r="YN24" s="481"/>
      <c r="YO24" s="481"/>
      <c r="YP24" s="481"/>
      <c r="YQ24" s="481"/>
      <c r="YR24" s="481"/>
      <c r="YS24" s="481"/>
      <c r="YT24" s="481"/>
      <c r="YU24" s="481"/>
      <c r="YV24" s="481"/>
      <c r="YW24" s="481"/>
      <c r="YX24" s="481"/>
      <c r="YY24" s="481"/>
      <c r="YZ24" s="481"/>
      <c r="ZA24" s="481"/>
      <c r="ZB24" s="481"/>
      <c r="ZC24" s="481"/>
      <c r="ZD24" s="481"/>
      <c r="ZE24" s="481"/>
      <c r="ZF24" s="481"/>
      <c r="ZG24" s="481"/>
      <c r="ZH24" s="481"/>
      <c r="ZI24" s="481"/>
      <c r="ZJ24" s="481"/>
      <c r="ZK24" s="481"/>
      <c r="ZL24" s="481"/>
      <c r="ZM24" s="481"/>
      <c r="ZN24" s="481"/>
      <c r="ZO24" s="481"/>
      <c r="ZP24" s="481"/>
      <c r="ZQ24" s="481"/>
      <c r="ZR24" s="481"/>
      <c r="ZS24" s="481"/>
      <c r="ZT24" s="481"/>
      <c r="ZU24" s="481"/>
      <c r="ZV24" s="481"/>
      <c r="ZW24" s="481"/>
      <c r="ZX24" s="481"/>
      <c r="ZY24" s="481"/>
      <c r="ZZ24" s="481"/>
      <c r="AAA24" s="481"/>
      <c r="AAB24" s="481"/>
      <c r="AAC24" s="481"/>
      <c r="AAD24" s="481"/>
      <c r="AAE24" s="481"/>
      <c r="AAF24" s="481"/>
      <c r="AAG24" s="481"/>
      <c r="AAH24" s="481"/>
      <c r="AAI24" s="481"/>
      <c r="AAJ24" s="481"/>
      <c r="AAK24" s="481"/>
      <c r="AAL24" s="481"/>
      <c r="AAM24" s="481"/>
      <c r="AAN24" s="481"/>
      <c r="AAO24" s="481"/>
      <c r="AAP24" s="481"/>
      <c r="AAQ24" s="481"/>
      <c r="AAR24" s="481"/>
      <c r="AAS24" s="481"/>
      <c r="AAT24" s="481"/>
      <c r="AAU24" s="481"/>
      <c r="AAV24" s="481"/>
      <c r="AAW24" s="481"/>
      <c r="AAX24" s="481"/>
      <c r="AAY24" s="481"/>
      <c r="AAZ24" s="481"/>
      <c r="ABA24" s="481"/>
      <c r="ABB24" s="481"/>
      <c r="ABC24" s="481"/>
      <c r="ABD24" s="481"/>
      <c r="ABE24" s="481"/>
      <c r="ABF24" s="481"/>
      <c r="ABG24" s="481"/>
      <c r="ABH24" s="481"/>
      <c r="ABI24" s="481"/>
      <c r="ABJ24" s="481"/>
      <c r="ABK24" s="481"/>
      <c r="ABL24" s="481"/>
      <c r="ABM24" s="481"/>
      <c r="ABN24" s="481"/>
      <c r="ABO24" s="481"/>
      <c r="ABP24" s="481"/>
      <c r="ABQ24" s="481"/>
      <c r="ABR24" s="481"/>
      <c r="ABS24" s="481"/>
      <c r="ABT24" s="481"/>
      <c r="ABU24" s="481"/>
      <c r="ABV24" s="481"/>
      <c r="ABW24" s="481"/>
      <c r="ABX24" s="481"/>
      <c r="ABY24" s="481"/>
      <c r="ABZ24" s="481"/>
      <c r="ACA24" s="481"/>
      <c r="ACB24" s="481"/>
      <c r="ACC24" s="481"/>
      <c r="ACD24" s="481"/>
      <c r="ACE24" s="481"/>
      <c r="ACF24" s="481"/>
      <c r="ACG24" s="481"/>
      <c r="ACH24" s="481"/>
      <c r="ACI24" s="481"/>
      <c r="ACJ24" s="481"/>
      <c r="ACK24" s="481"/>
      <c r="ACL24" s="481"/>
      <c r="ACM24" s="481"/>
      <c r="ACN24" s="481"/>
      <c r="ACO24" s="481"/>
      <c r="ACP24" s="481"/>
      <c r="ACQ24" s="481"/>
      <c r="ACR24" s="481"/>
      <c r="ACS24" s="481"/>
      <c r="ACT24" s="481"/>
      <c r="ACU24" s="481"/>
      <c r="ACV24" s="481"/>
      <c r="ACW24" s="481"/>
      <c r="ACX24" s="481"/>
      <c r="ACY24" s="481"/>
      <c r="ACZ24" s="481"/>
      <c r="ADA24" s="481"/>
      <c r="ADB24" s="481"/>
      <c r="ADC24" s="481"/>
      <c r="ADD24" s="481"/>
      <c r="ADE24" s="481"/>
      <c r="ADF24" s="481"/>
      <c r="ADG24" s="481"/>
      <c r="ADH24" s="481"/>
      <c r="ADI24" s="481"/>
      <c r="ADJ24" s="481"/>
      <c r="ADK24" s="481"/>
      <c r="ADL24" s="481"/>
      <c r="ADM24" s="481"/>
      <c r="ADN24" s="481"/>
      <c r="ADO24" s="481"/>
      <c r="ADP24" s="481"/>
      <c r="ADQ24" s="481"/>
      <c r="ADR24" s="481"/>
      <c r="ADS24" s="481"/>
      <c r="ADT24" s="481"/>
      <c r="ADU24" s="481"/>
      <c r="ADV24" s="481"/>
      <c r="ADW24" s="481"/>
      <c r="ADX24" s="481"/>
      <c r="ADY24" s="481"/>
      <c r="ADZ24" s="481"/>
      <c r="AEA24" s="481"/>
      <c r="AEB24" s="481"/>
      <c r="AEC24" s="481"/>
      <c r="AED24" s="481"/>
      <c r="AEE24" s="481"/>
      <c r="AEF24" s="481"/>
      <c r="AEG24" s="481"/>
      <c r="AEH24" s="481"/>
      <c r="AEI24" s="481"/>
      <c r="AEJ24" s="481"/>
      <c r="AEK24" s="481"/>
      <c r="AEL24" s="481"/>
      <c r="AEM24" s="481"/>
      <c r="AEN24" s="481"/>
      <c r="AEO24" s="481"/>
      <c r="AEP24" s="481"/>
      <c r="AEQ24" s="481"/>
      <c r="AER24" s="481"/>
      <c r="AES24" s="481"/>
      <c r="AET24" s="481"/>
      <c r="AEU24" s="481"/>
      <c r="AEV24" s="481"/>
      <c r="AEW24" s="481"/>
      <c r="AEX24" s="481"/>
      <c r="AEY24" s="481"/>
      <c r="AEZ24" s="481"/>
      <c r="AFA24" s="481"/>
      <c r="AFB24" s="481"/>
      <c r="AFC24" s="481"/>
      <c r="AFD24" s="481"/>
      <c r="AFE24" s="481"/>
      <c r="AFF24" s="481"/>
      <c r="AFG24" s="481"/>
      <c r="AFH24" s="481"/>
      <c r="AFI24" s="481"/>
      <c r="AFJ24" s="481"/>
      <c r="AFK24" s="481"/>
      <c r="AFL24" s="481"/>
      <c r="AFM24" s="481"/>
      <c r="AFN24" s="481"/>
      <c r="AFO24" s="481"/>
      <c r="AFP24" s="481"/>
      <c r="AFQ24" s="481"/>
      <c r="AFR24" s="481"/>
      <c r="AFS24" s="481"/>
      <c r="AFT24" s="481"/>
      <c r="AFU24" s="481"/>
      <c r="AFV24" s="481"/>
      <c r="AFW24" s="481"/>
      <c r="AFX24" s="481"/>
      <c r="AFY24" s="481"/>
      <c r="AFZ24" s="481"/>
      <c r="AGA24" s="481"/>
      <c r="AGB24" s="481"/>
      <c r="AGC24" s="481"/>
      <c r="AGD24" s="481"/>
      <c r="AGE24" s="481"/>
      <c r="AGF24" s="481"/>
      <c r="AGG24" s="481"/>
      <c r="AGH24" s="481"/>
      <c r="AGI24" s="481"/>
      <c r="AGJ24" s="481"/>
      <c r="AGK24" s="481"/>
      <c r="AGL24" s="481"/>
      <c r="AGM24" s="481"/>
      <c r="AGN24" s="481"/>
      <c r="AGO24" s="481"/>
      <c r="AGP24" s="481"/>
      <c r="AGQ24" s="481"/>
      <c r="AGR24" s="481"/>
      <c r="AGS24" s="481"/>
      <c r="AGT24" s="481"/>
      <c r="AGU24" s="481"/>
      <c r="AGV24" s="481"/>
      <c r="AGW24" s="481"/>
      <c r="AGX24" s="481"/>
      <c r="AGY24" s="481"/>
      <c r="AGZ24" s="481"/>
      <c r="AHA24" s="481"/>
      <c r="AHB24" s="481"/>
      <c r="AHC24" s="481"/>
      <c r="AHD24" s="481"/>
      <c r="AHE24" s="481"/>
      <c r="AHF24" s="481"/>
      <c r="AHG24" s="481"/>
      <c r="AHH24" s="481"/>
      <c r="AHI24" s="481"/>
    </row>
    <row r="25" spans="1:893" ht="19.5" customHeight="1">
      <c r="A25" s="836" t="s">
        <v>314</v>
      </c>
      <c r="B25" s="837" t="s">
        <v>374</v>
      </c>
      <c r="C25" s="823" t="s">
        <v>363</v>
      </c>
      <c r="D25" s="838">
        <v>2</v>
      </c>
      <c r="E25" s="822">
        <v>43670</v>
      </c>
      <c r="F25" s="823" t="s">
        <v>362</v>
      </c>
      <c r="G25" s="824" t="s">
        <v>364</v>
      </c>
      <c r="H25" s="828">
        <v>66531</v>
      </c>
      <c r="I25" s="826">
        <v>0.58333333333333337</v>
      </c>
      <c r="J25" s="826">
        <v>0.79166666666666663</v>
      </c>
      <c r="K25" s="808">
        <v>5</v>
      </c>
      <c r="L25" s="827">
        <v>17.3</v>
      </c>
    </row>
    <row r="26" spans="1:893" ht="19.5" customHeight="1">
      <c r="A26" s="836" t="s">
        <v>314</v>
      </c>
      <c r="B26" s="837" t="s">
        <v>374</v>
      </c>
      <c r="C26" s="823" t="s">
        <v>363</v>
      </c>
      <c r="D26" s="838">
        <v>3</v>
      </c>
      <c r="E26" s="822">
        <v>43672</v>
      </c>
      <c r="F26" s="823" t="s">
        <v>362</v>
      </c>
      <c r="G26" s="824" t="s">
        <v>364</v>
      </c>
      <c r="H26" s="828">
        <v>66531</v>
      </c>
      <c r="I26" s="826">
        <v>0.58333333333333337</v>
      </c>
      <c r="J26" s="826">
        <v>0.79166666666666663</v>
      </c>
      <c r="K26" s="808">
        <v>5</v>
      </c>
      <c r="L26" s="827">
        <v>7.4</v>
      </c>
    </row>
    <row r="27" spans="1:893" ht="19.5" customHeight="1">
      <c r="A27" s="836" t="s">
        <v>314</v>
      </c>
      <c r="B27" s="837" t="s">
        <v>395</v>
      </c>
      <c r="C27" s="823" t="s">
        <v>363</v>
      </c>
      <c r="D27" s="838">
        <v>4</v>
      </c>
      <c r="E27" s="822">
        <v>43691</v>
      </c>
      <c r="F27" s="823" t="s">
        <v>362</v>
      </c>
      <c r="G27" s="824" t="s">
        <v>364</v>
      </c>
      <c r="H27" s="828">
        <v>66501</v>
      </c>
      <c r="I27" s="826">
        <v>0.58333333333333337</v>
      </c>
      <c r="J27" s="826">
        <v>0.79166666666666663</v>
      </c>
      <c r="K27" s="808">
        <v>5</v>
      </c>
      <c r="L27" s="827">
        <v>15.2</v>
      </c>
    </row>
    <row r="28" spans="1:893" ht="19.5" customHeight="1">
      <c r="A28" s="836" t="s">
        <v>314</v>
      </c>
      <c r="B28" s="837" t="s">
        <v>395</v>
      </c>
      <c r="C28" s="823" t="s">
        <v>363</v>
      </c>
      <c r="D28" s="838">
        <v>5</v>
      </c>
      <c r="E28" s="822">
        <v>43692</v>
      </c>
      <c r="F28" s="823" t="s">
        <v>362</v>
      </c>
      <c r="G28" s="824" t="s">
        <v>364</v>
      </c>
      <c r="H28" s="828">
        <v>66501</v>
      </c>
      <c r="I28" s="826">
        <v>0.58333333333333337</v>
      </c>
      <c r="J28" s="826">
        <v>0.79166666666666663</v>
      </c>
      <c r="K28" s="808">
        <v>5</v>
      </c>
      <c r="L28" s="827">
        <v>17.8</v>
      </c>
    </row>
    <row r="29" spans="1:893" ht="19.5" customHeight="1">
      <c r="A29" s="836" t="s">
        <v>314</v>
      </c>
      <c r="B29" s="837" t="s">
        <v>395</v>
      </c>
      <c r="C29" s="823" t="s">
        <v>363</v>
      </c>
      <c r="D29" s="838">
        <v>6</v>
      </c>
      <c r="E29" s="822">
        <v>43693</v>
      </c>
      <c r="F29" s="823" t="s">
        <v>362</v>
      </c>
      <c r="G29" s="824" t="s">
        <v>364</v>
      </c>
      <c r="H29" s="828">
        <v>66501</v>
      </c>
      <c r="I29" s="826">
        <v>0.58333333333333337</v>
      </c>
      <c r="J29" s="826">
        <v>0.79166666666666663</v>
      </c>
      <c r="K29" s="808">
        <v>5</v>
      </c>
      <c r="L29" s="827">
        <v>14.2</v>
      </c>
    </row>
    <row r="30" spans="1:893" ht="19.5" customHeight="1">
      <c r="A30" s="836" t="s">
        <v>314</v>
      </c>
      <c r="B30" s="837" t="s">
        <v>395</v>
      </c>
      <c r="C30" s="823" t="s">
        <v>363</v>
      </c>
      <c r="D30" s="838">
        <v>7</v>
      </c>
      <c r="E30" s="822">
        <v>43703</v>
      </c>
      <c r="F30" s="823" t="s">
        <v>362</v>
      </c>
      <c r="G30" s="824" t="s">
        <v>364</v>
      </c>
      <c r="H30" s="828">
        <v>66501</v>
      </c>
      <c r="I30" s="826">
        <v>0.58333333333333337</v>
      </c>
      <c r="J30" s="826">
        <v>0.79166666666666663</v>
      </c>
      <c r="K30" s="808">
        <v>5</v>
      </c>
      <c r="L30" s="827">
        <v>16.399999999999999</v>
      </c>
    </row>
    <row r="31" spans="1:893" ht="19.5" customHeight="1">
      <c r="A31" s="836" t="s">
        <v>314</v>
      </c>
      <c r="B31" s="837" t="s">
        <v>395</v>
      </c>
      <c r="C31" s="823" t="s">
        <v>363</v>
      </c>
      <c r="D31" s="838">
        <v>8</v>
      </c>
      <c r="E31" s="822">
        <v>43704</v>
      </c>
      <c r="F31" s="823" t="s">
        <v>362</v>
      </c>
      <c r="G31" s="824" t="s">
        <v>364</v>
      </c>
      <c r="H31" s="828">
        <v>66501</v>
      </c>
      <c r="I31" s="826">
        <v>0.58333333333333337</v>
      </c>
      <c r="J31" s="826">
        <v>0.79166666666666663</v>
      </c>
      <c r="K31" s="808">
        <v>5</v>
      </c>
      <c r="L31" s="827">
        <v>13.4</v>
      </c>
    </row>
    <row r="32" spans="1:893" ht="19.5" customHeight="1">
      <c r="A32" s="836" t="s">
        <v>314</v>
      </c>
      <c r="B32" s="837" t="s">
        <v>409</v>
      </c>
      <c r="C32" s="823" t="s">
        <v>363</v>
      </c>
      <c r="D32" s="838">
        <v>9</v>
      </c>
      <c r="E32" s="822">
        <v>43721</v>
      </c>
      <c r="F32" s="823" t="s">
        <v>362</v>
      </c>
      <c r="G32" s="824" t="s">
        <v>364</v>
      </c>
      <c r="H32" s="828">
        <v>66427</v>
      </c>
      <c r="I32" s="826">
        <v>0.58333333333333337</v>
      </c>
      <c r="J32" s="826">
        <v>0.79166666666666663</v>
      </c>
      <c r="K32" s="808">
        <v>5</v>
      </c>
      <c r="L32" s="827">
        <v>26.2</v>
      </c>
    </row>
    <row r="33" spans="1:12" ht="19.5" customHeight="1">
      <c r="A33" s="836"/>
      <c r="B33" s="837"/>
      <c r="C33" s="823"/>
      <c r="D33" s="838"/>
      <c r="E33" s="822"/>
      <c r="F33" s="823"/>
      <c r="G33" s="824"/>
      <c r="H33" s="828"/>
      <c r="I33" s="826"/>
      <c r="J33" s="826"/>
      <c r="K33" s="808"/>
      <c r="L33" s="827"/>
    </row>
    <row r="34" spans="1:12" ht="19.5" customHeight="1">
      <c r="A34" s="836"/>
      <c r="B34" s="837"/>
      <c r="C34" s="823"/>
      <c r="D34" s="838"/>
      <c r="E34" s="822"/>
      <c r="F34" s="823"/>
      <c r="G34" s="824"/>
      <c r="H34" s="828"/>
      <c r="I34" s="826"/>
      <c r="J34" s="826"/>
      <c r="K34" s="808"/>
      <c r="L34" s="827"/>
    </row>
    <row r="35" spans="1:12" ht="19.5" customHeight="1">
      <c r="A35" s="836"/>
      <c r="B35" s="837"/>
      <c r="C35" s="823"/>
      <c r="D35" s="838"/>
      <c r="E35" s="822"/>
      <c r="F35" s="823"/>
      <c r="G35" s="824"/>
      <c r="H35" s="828"/>
      <c r="I35" s="826"/>
      <c r="J35" s="826"/>
      <c r="K35" s="808"/>
      <c r="L35" s="827"/>
    </row>
    <row r="36" spans="1:12" ht="19.5" customHeight="1">
      <c r="A36" s="836"/>
      <c r="B36" s="837"/>
      <c r="C36" s="823"/>
      <c r="D36" s="838"/>
      <c r="E36" s="822"/>
      <c r="F36" s="823"/>
      <c r="G36" s="824"/>
      <c r="H36" s="828"/>
      <c r="I36" s="826"/>
      <c r="J36" s="826"/>
      <c r="K36" s="808"/>
      <c r="L36" s="827"/>
    </row>
    <row r="37" spans="1:12" ht="19.5" customHeight="1">
      <c r="A37" s="836"/>
      <c r="B37" s="837"/>
      <c r="C37" s="823"/>
      <c r="D37" s="838"/>
      <c r="E37" s="822"/>
      <c r="F37" s="823"/>
      <c r="G37" s="824"/>
      <c r="H37" s="828"/>
      <c r="I37" s="826"/>
      <c r="J37" s="826"/>
      <c r="K37" s="808"/>
      <c r="L37" s="827"/>
    </row>
    <row r="38" spans="1:12" ht="19.5" customHeight="1">
      <c r="A38" s="836"/>
      <c r="B38" s="837"/>
      <c r="C38" s="823"/>
      <c r="D38" s="838"/>
      <c r="E38" s="822"/>
      <c r="F38" s="823"/>
      <c r="G38" s="824"/>
      <c r="H38" s="828"/>
      <c r="I38" s="826"/>
      <c r="J38" s="826"/>
      <c r="K38" s="808"/>
      <c r="L38" s="827"/>
    </row>
    <row r="39" spans="1:12" ht="19.5" customHeight="1">
      <c r="A39" s="836"/>
      <c r="B39" s="837"/>
      <c r="C39" s="823"/>
      <c r="D39" s="838"/>
      <c r="E39" s="822"/>
      <c r="F39" s="823"/>
      <c r="G39" s="824"/>
      <c r="H39" s="828"/>
      <c r="I39" s="826"/>
      <c r="J39" s="826"/>
      <c r="K39" s="808"/>
      <c r="L39" s="827"/>
    </row>
    <row r="40" spans="1:12" ht="19.5" customHeight="1">
      <c r="A40" s="836"/>
      <c r="B40" s="837"/>
      <c r="C40" s="823"/>
      <c r="D40" s="838"/>
      <c r="E40" s="822"/>
      <c r="F40" s="823"/>
      <c r="G40" s="824"/>
      <c r="H40" s="828"/>
      <c r="I40" s="826"/>
      <c r="J40" s="826"/>
      <c r="K40" s="808"/>
      <c r="L40" s="827"/>
    </row>
    <row r="41" spans="1:12" ht="19.5" customHeight="1">
      <c r="A41" s="836"/>
      <c r="B41" s="837"/>
      <c r="C41" s="823"/>
      <c r="D41" s="838"/>
      <c r="E41" s="822"/>
      <c r="F41" s="823"/>
      <c r="G41" s="824"/>
      <c r="H41" s="828"/>
      <c r="I41" s="826"/>
      <c r="J41" s="826"/>
      <c r="K41" s="808"/>
      <c r="L41" s="827"/>
    </row>
    <row r="42" spans="1:12" ht="19.5" customHeight="1">
      <c r="A42" s="836"/>
      <c r="B42" s="837"/>
      <c r="C42" s="823"/>
      <c r="D42" s="838"/>
      <c r="E42" s="822"/>
      <c r="F42" s="823"/>
      <c r="G42" s="824"/>
      <c r="H42" s="828"/>
      <c r="I42" s="826"/>
      <c r="J42" s="826"/>
      <c r="K42" s="808"/>
      <c r="L42" s="827"/>
    </row>
    <row r="43" spans="1:12" ht="19.5" customHeight="1">
      <c r="A43" s="836"/>
      <c r="B43" s="837"/>
      <c r="C43" s="823"/>
      <c r="D43" s="838"/>
      <c r="E43" s="822"/>
      <c r="F43" s="823"/>
      <c r="G43" s="824"/>
      <c r="H43" s="828"/>
      <c r="I43" s="826"/>
      <c r="J43" s="826"/>
      <c r="K43" s="808"/>
      <c r="L43" s="827"/>
    </row>
    <row r="44" spans="1:12" ht="19.5" customHeight="1">
      <c r="A44" s="836"/>
      <c r="B44" s="837"/>
      <c r="C44" s="823"/>
      <c r="D44" s="838"/>
      <c r="E44" s="822"/>
      <c r="F44" s="823"/>
      <c r="G44" s="824"/>
      <c r="H44" s="828"/>
      <c r="I44" s="826"/>
      <c r="J44" s="826"/>
      <c r="K44" s="808"/>
      <c r="L44" s="827"/>
    </row>
    <row r="45" spans="1:12" ht="19.5" customHeight="1">
      <c r="A45" s="836"/>
      <c r="B45" s="837"/>
      <c r="C45" s="823"/>
      <c r="D45" s="838"/>
      <c r="E45" s="822"/>
      <c r="F45" s="823"/>
      <c r="G45" s="824"/>
      <c r="H45" s="828"/>
      <c r="I45" s="826"/>
      <c r="J45" s="826"/>
      <c r="K45" s="808"/>
      <c r="L45" s="827"/>
    </row>
    <row r="46" spans="1:12" ht="19.5" customHeight="1">
      <c r="A46" s="836"/>
      <c r="B46" s="837"/>
      <c r="C46" s="823"/>
      <c r="D46" s="838"/>
      <c r="E46" s="822"/>
      <c r="F46" s="823"/>
      <c r="G46" s="824"/>
      <c r="H46" s="828"/>
      <c r="I46" s="826"/>
      <c r="J46" s="826"/>
      <c r="K46" s="808"/>
      <c r="L46" s="827"/>
    </row>
    <row r="47" spans="1:12" ht="19.5" customHeight="1">
      <c r="A47" s="836"/>
      <c r="B47" s="837"/>
      <c r="C47" s="823"/>
      <c r="D47" s="838"/>
      <c r="E47" s="822"/>
      <c r="F47" s="823"/>
      <c r="G47" s="824"/>
      <c r="H47" s="828"/>
      <c r="I47" s="826"/>
      <c r="J47" s="826"/>
      <c r="K47" s="808"/>
      <c r="L47" s="827"/>
    </row>
    <row r="48" spans="1:12" ht="16.5" customHeight="1">
      <c r="A48" s="978"/>
      <c r="B48" s="978"/>
      <c r="C48" s="978"/>
      <c r="D48" s="978"/>
      <c r="E48" s="978"/>
      <c r="F48" s="978"/>
      <c r="G48" s="978"/>
      <c r="H48" s="978"/>
      <c r="I48" s="978"/>
      <c r="J48" s="978"/>
      <c r="K48" s="978"/>
      <c r="L48" s="978"/>
    </row>
    <row r="49" spans="1:12" ht="27" customHeight="1">
      <c r="A49" s="979"/>
      <c r="B49" s="979"/>
      <c r="C49" s="979"/>
      <c r="D49" s="979"/>
      <c r="E49" s="979"/>
      <c r="F49" s="979"/>
      <c r="G49" s="979"/>
      <c r="H49" s="979"/>
      <c r="I49" s="979"/>
      <c r="J49" s="979"/>
      <c r="K49" s="979"/>
      <c r="L49" s="979"/>
    </row>
    <row r="50" spans="1:12" ht="15" customHeight="1">
      <c r="A50" s="929"/>
      <c r="B50" s="929"/>
      <c r="C50" s="929"/>
      <c r="D50" s="929"/>
      <c r="E50" s="929"/>
      <c r="F50" s="929"/>
      <c r="G50" s="929"/>
      <c r="H50" s="929"/>
      <c r="I50" s="929"/>
      <c r="J50" s="929"/>
      <c r="K50" s="929"/>
      <c r="L50" s="929"/>
    </row>
    <row r="51" spans="1:12">
      <c r="A51" s="971"/>
      <c r="B51" s="977"/>
      <c r="C51" s="977"/>
      <c r="D51" s="977"/>
      <c r="E51" s="977"/>
      <c r="F51" s="977"/>
      <c r="G51" s="977"/>
      <c r="H51" s="977"/>
      <c r="I51" s="977"/>
      <c r="J51" s="977"/>
      <c r="K51" s="977"/>
      <c r="L51" s="977"/>
    </row>
    <row r="52" spans="1:12">
      <c r="A52" s="971"/>
      <c r="B52" s="977"/>
      <c r="C52" s="977"/>
      <c r="D52" s="977"/>
      <c r="E52" s="977"/>
      <c r="F52" s="977"/>
      <c r="G52" s="977"/>
      <c r="H52" s="977"/>
      <c r="I52" s="977"/>
      <c r="J52" s="977"/>
      <c r="K52" s="977"/>
      <c r="L52" s="977"/>
    </row>
    <row r="53" spans="1:12">
      <c r="A53" s="971"/>
      <c r="B53" s="977"/>
      <c r="C53" s="977"/>
      <c r="D53" s="977"/>
      <c r="E53" s="977"/>
      <c r="F53" s="977"/>
      <c r="G53" s="977"/>
      <c r="H53" s="977"/>
      <c r="I53" s="977"/>
      <c r="J53" s="977"/>
      <c r="K53" s="977"/>
      <c r="L53" s="977"/>
    </row>
    <row r="54" spans="1:12">
      <c r="A54" s="971"/>
      <c r="B54" s="977"/>
      <c r="C54" s="977"/>
      <c r="D54" s="977"/>
      <c r="E54" s="977"/>
      <c r="F54" s="977"/>
      <c r="G54" s="977"/>
      <c r="H54" s="977"/>
      <c r="I54" s="977"/>
      <c r="J54" s="977"/>
      <c r="K54" s="977"/>
      <c r="L54" s="977"/>
    </row>
    <row r="55" spans="1:12">
      <c r="A55" s="971"/>
      <c r="B55" s="977"/>
      <c r="C55" s="977"/>
      <c r="D55" s="977"/>
      <c r="E55" s="977"/>
      <c r="F55" s="977"/>
      <c r="G55" s="977"/>
      <c r="H55" s="977"/>
      <c r="I55" s="977"/>
      <c r="J55" s="977"/>
      <c r="K55" s="977"/>
      <c r="L55" s="977"/>
    </row>
    <row r="62" spans="1:12">
      <c r="J62" s="853"/>
    </row>
  </sheetData>
  <protectedRanges>
    <protectedRange password="D9D5" sqref="F2" name="Add Rows_10_1_1_1"/>
    <protectedRange sqref="F2" name="Enter Event Data_16_1_1_1"/>
    <protectedRange password="D9D5" sqref="G2" name="Add Rows_11_1_1_2"/>
    <protectedRange sqref="G2" name="Enter Event Data_17_1_1_2"/>
    <protectedRange password="D9D5" sqref="J2" name="Add Rows_12_1_1_1"/>
    <protectedRange sqref="J2" name="Enter Event Data_18_1_1_1"/>
  </protectedRanges>
  <autoFilter ref="A1:L24" xr:uid="{00000000-0009-0000-0000-000009000000}"/>
  <mergeCells count="8">
    <mergeCell ref="A52:L52"/>
    <mergeCell ref="A53:L53"/>
    <mergeCell ref="A54:L54"/>
    <mergeCell ref="A55:L55"/>
    <mergeCell ref="A48:L48"/>
    <mergeCell ref="A49:L49"/>
    <mergeCell ref="A50:L50"/>
    <mergeCell ref="A51:L51"/>
  </mergeCells>
  <pageMargins left="0.7" right="0.79345238095238091" top="1.0336111111111099" bottom="0.75" header="0.3" footer="0.3"/>
  <pageSetup scale="42" orientation="landscape" r:id="rId1"/>
  <headerFooter>
    <oddHeader>&amp;C&amp;"Arial,Bold"Table I-4
Pacific Gas and Electric Company
Interruptible and Price Responsive Programs
Yea&amp;K000000r-to-Date Event Summary
December 2019 ILP Revised</oddHeader>
    <oddFooter>&amp;L&amp;F&amp;C8b of 11&amp;R&amp;A</oddFooter>
  </headerFooter>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8E70220-1AC6-44B9-A4F2-5977E9118951}">
          <x14:formula1>
            <xm:f>'S:\PD\DR PD\Curtail\2018\ILP Report\August\[Event Summary pages AUG.xlsx]Sheet1'!#REF!</xm:f>
          </x14:formula1>
          <xm:sqref>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0"/>
  <sheetViews>
    <sheetView view="pageLayout" zoomScale="60" zoomScaleNormal="100" zoomScalePageLayoutView="60" workbookViewId="0">
      <selection activeCell="L1" sqref="L1"/>
    </sheetView>
  </sheetViews>
  <sheetFormatPr defaultColWidth="9.42578125" defaultRowHeight="12.75"/>
  <cols>
    <col min="1" max="1" width="39.5703125" style="86" customWidth="1"/>
    <col min="2" max="2" width="14" style="601" customWidth="1"/>
    <col min="3" max="6" width="12.42578125" style="86" customWidth="1"/>
    <col min="7" max="7" width="12.42578125" style="86" bestFit="1" customWidth="1"/>
    <col min="8" max="8" width="12.5703125" style="86" customWidth="1"/>
    <col min="9" max="9" width="12" style="86" customWidth="1"/>
    <col min="10" max="10" width="12.42578125" style="86" bestFit="1" customWidth="1"/>
    <col min="11" max="12" width="11.42578125" style="86" customWidth="1"/>
    <col min="13" max="14" width="12.42578125" style="86" customWidth="1"/>
    <col min="15" max="15" width="12.42578125" style="601" customWidth="1"/>
    <col min="16" max="16" width="13.140625" style="86" customWidth="1"/>
    <col min="17" max="16384" width="9.42578125" style="86"/>
  </cols>
  <sheetData>
    <row r="1" spans="1:17" s="148" customFormat="1" ht="18">
      <c r="A1" s="147"/>
      <c r="B1" s="147"/>
    </row>
    <row r="2" spans="1:17" s="87" customFormat="1"/>
    <row r="3" spans="1:17">
      <c r="A3" s="595" t="s">
        <v>113</v>
      </c>
      <c r="B3" s="676"/>
      <c r="C3" s="257"/>
      <c r="D3" s="257"/>
      <c r="E3" s="257"/>
      <c r="F3" s="257"/>
      <c r="G3" s="257"/>
      <c r="H3" s="257"/>
      <c r="I3" s="257"/>
      <c r="J3" s="257"/>
      <c r="K3" s="257"/>
      <c r="L3" s="257"/>
      <c r="M3" s="257"/>
      <c r="N3" s="678"/>
      <c r="O3" s="678"/>
      <c r="P3" s="677"/>
    </row>
    <row r="4" spans="1:17">
      <c r="A4" s="675"/>
      <c r="B4" s="604"/>
      <c r="C4" s="16"/>
      <c r="D4" s="16"/>
      <c r="E4" s="16"/>
      <c r="F4" s="16"/>
      <c r="G4" s="16"/>
      <c r="H4" s="16"/>
      <c r="I4" s="16"/>
      <c r="J4" s="16"/>
      <c r="K4" s="16"/>
      <c r="L4" s="16"/>
      <c r="M4" s="16"/>
      <c r="N4" s="16"/>
      <c r="O4" s="16"/>
      <c r="P4" s="92"/>
    </row>
    <row r="5" spans="1:17" ht="43.5" customHeight="1">
      <c r="A5" s="723" t="s">
        <v>52</v>
      </c>
      <c r="B5" s="724" t="s">
        <v>324</v>
      </c>
      <c r="C5" s="725" t="s">
        <v>5</v>
      </c>
      <c r="D5" s="725" t="s">
        <v>6</v>
      </c>
      <c r="E5" s="725" t="s">
        <v>7</v>
      </c>
      <c r="F5" s="725" t="s">
        <v>8</v>
      </c>
      <c r="G5" s="725" t="s">
        <v>9</v>
      </c>
      <c r="H5" s="725" t="s">
        <v>10</v>
      </c>
      <c r="I5" s="725" t="s">
        <v>26</v>
      </c>
      <c r="J5" s="725" t="s">
        <v>27</v>
      </c>
      <c r="K5" s="725" t="s">
        <v>28</v>
      </c>
      <c r="L5" s="725" t="s">
        <v>29</v>
      </c>
      <c r="M5" s="725" t="s">
        <v>30</v>
      </c>
      <c r="N5" s="726" t="s">
        <v>31</v>
      </c>
      <c r="O5" s="727" t="s">
        <v>182</v>
      </c>
      <c r="P5" s="727" t="s">
        <v>323</v>
      </c>
    </row>
    <row r="6" spans="1:17" ht="19.5" customHeight="1">
      <c r="A6" s="605" t="s">
        <v>114</v>
      </c>
      <c r="B6" s="608"/>
      <c r="C6" s="587"/>
      <c r="D6" s="587"/>
      <c r="E6" s="587"/>
      <c r="F6" s="587"/>
      <c r="G6" s="587"/>
      <c r="H6" s="587"/>
      <c r="I6" s="587"/>
      <c r="J6" s="587"/>
      <c r="K6" s="587"/>
      <c r="L6" s="587"/>
      <c r="M6" s="587"/>
      <c r="N6" s="584"/>
      <c r="O6" s="215"/>
      <c r="P6" s="215"/>
    </row>
    <row r="7" spans="1:17" ht="15.6" customHeight="1">
      <c r="A7" s="609" t="s">
        <v>115</v>
      </c>
      <c r="B7" s="614">
        <v>0</v>
      </c>
      <c r="C7" s="587">
        <v>0</v>
      </c>
      <c r="D7" s="587">
        <v>0</v>
      </c>
      <c r="E7" s="587">
        <v>0</v>
      </c>
      <c r="F7" s="587">
        <v>0</v>
      </c>
      <c r="G7" s="587">
        <v>0</v>
      </c>
      <c r="H7" s="587">
        <v>0</v>
      </c>
      <c r="I7" s="587">
        <v>51851.98</v>
      </c>
      <c r="J7" s="587">
        <v>60739.839999999997</v>
      </c>
      <c r="K7" s="587">
        <v>246960</v>
      </c>
      <c r="L7" s="587">
        <v>27237.550000000003</v>
      </c>
      <c r="M7" s="587">
        <v>4150</v>
      </c>
      <c r="N7" s="85">
        <v>1950</v>
      </c>
      <c r="O7" s="587">
        <f>SUM(C7:N7)</f>
        <v>392889.37</v>
      </c>
      <c r="P7" s="587">
        <f>+O7+B7</f>
        <v>392889.37</v>
      </c>
    </row>
    <row r="8" spans="1:17" ht="15.6" customHeight="1">
      <c r="A8" s="609" t="s">
        <v>219</v>
      </c>
      <c r="B8" s="614">
        <v>26647119.34</v>
      </c>
      <c r="C8" s="587">
        <v>1773680.27</v>
      </c>
      <c r="D8" s="697">
        <v>1375018.44</v>
      </c>
      <c r="E8" s="698">
        <v>1718461.4</v>
      </c>
      <c r="F8" s="587">
        <v>2116529.7999999998</v>
      </c>
      <c r="G8" s="683">
        <v>2222487.94</v>
      </c>
      <c r="H8" s="587">
        <v>2253181.52</v>
      </c>
      <c r="I8" s="792">
        <v>1068765.6499999999</v>
      </c>
      <c r="J8" s="587">
        <v>2830343.37</v>
      </c>
      <c r="K8" s="587">
        <v>2951914.63</v>
      </c>
      <c r="L8" s="587">
        <v>2021511.9800000002</v>
      </c>
      <c r="M8" s="587">
        <v>2031375.8199999998</v>
      </c>
      <c r="N8" s="85">
        <v>1324923.370000001</v>
      </c>
      <c r="O8" s="587">
        <f t="shared" ref="O8:O13" si="0">SUM(C8:N8)</f>
        <v>23688194.190000001</v>
      </c>
      <c r="P8" s="587">
        <f t="shared" ref="P8:P13" si="1">+O8+B8</f>
        <v>50335313.530000001</v>
      </c>
    </row>
    <row r="9" spans="1:17" ht="15.6" customHeight="1">
      <c r="A9" s="609" t="s">
        <v>220</v>
      </c>
      <c r="B9" s="614">
        <v>1612847.36</v>
      </c>
      <c r="C9" s="587">
        <v>4361.2200000000021</v>
      </c>
      <c r="D9" s="587">
        <v>0</v>
      </c>
      <c r="E9" s="587">
        <v>-883.64</v>
      </c>
      <c r="F9" s="587">
        <v>0</v>
      </c>
      <c r="G9" s="587">
        <v>59237.04</v>
      </c>
      <c r="H9" s="587">
        <v>16139.719999999994</v>
      </c>
      <c r="I9" s="792">
        <v>423551.57999999996</v>
      </c>
      <c r="J9" s="587">
        <v>315584.64000000001</v>
      </c>
      <c r="K9" s="587">
        <v>703966.81</v>
      </c>
      <c r="L9" s="587">
        <v>-145851.57000000009</v>
      </c>
      <c r="M9" s="587">
        <v>-151336.31999999995</v>
      </c>
      <c r="N9" s="85">
        <v>20118.13</v>
      </c>
      <c r="O9" s="587">
        <f t="shared" si="0"/>
        <v>1244887.6099999999</v>
      </c>
      <c r="P9" s="587">
        <f t="shared" si="1"/>
        <v>2857734.9699999997</v>
      </c>
    </row>
    <row r="10" spans="1:17" s="599" customFormat="1" ht="15.6" customHeight="1">
      <c r="A10" s="610" t="s">
        <v>321</v>
      </c>
      <c r="B10" s="901" t="s">
        <v>428</v>
      </c>
      <c r="C10" s="902" t="s">
        <v>428</v>
      </c>
      <c r="D10" s="902" t="s">
        <v>428</v>
      </c>
      <c r="E10" s="902" t="s">
        <v>428</v>
      </c>
      <c r="F10" s="902" t="s">
        <v>428</v>
      </c>
      <c r="G10" s="902" t="s">
        <v>428</v>
      </c>
      <c r="H10" s="902" t="s">
        <v>428</v>
      </c>
      <c r="I10" s="902" t="s">
        <v>428</v>
      </c>
      <c r="J10" s="902" t="s">
        <v>428</v>
      </c>
      <c r="K10" s="902" t="s">
        <v>428</v>
      </c>
      <c r="L10" s="902" t="s">
        <v>428</v>
      </c>
      <c r="M10" s="902" t="s">
        <v>428</v>
      </c>
      <c r="N10" s="903" t="s">
        <v>428</v>
      </c>
      <c r="O10" s="902" t="s">
        <v>428</v>
      </c>
      <c r="P10" s="902" t="s">
        <v>428</v>
      </c>
    </row>
    <row r="11" spans="1:17" ht="15.6" customHeight="1">
      <c r="A11" s="606" t="s">
        <v>116</v>
      </c>
      <c r="B11" s="614">
        <v>213682.59</v>
      </c>
      <c r="C11" s="587">
        <v>12167.809999999998</v>
      </c>
      <c r="D11" s="587">
        <v>22650</v>
      </c>
      <c r="E11" s="587">
        <v>-2018.760000000002</v>
      </c>
      <c r="F11" s="587">
        <v>18560.14</v>
      </c>
      <c r="G11" s="587">
        <v>27850</v>
      </c>
      <c r="H11" s="587">
        <v>27850</v>
      </c>
      <c r="I11" s="587">
        <v>8278.3100000000013</v>
      </c>
      <c r="J11" s="587">
        <v>-8764.1199999999953</v>
      </c>
      <c r="K11" s="587">
        <v>31934</v>
      </c>
      <c r="L11" s="587">
        <v>31934</v>
      </c>
      <c r="M11" s="587">
        <v>-3005.6999999999971</v>
      </c>
      <c r="N11" s="85">
        <v>15553.68</v>
      </c>
      <c r="O11" s="587">
        <f t="shared" si="0"/>
        <v>182989.36</v>
      </c>
      <c r="P11" s="587">
        <f t="shared" si="1"/>
        <v>396671.94999999995</v>
      </c>
    </row>
    <row r="12" spans="1:17" ht="14.25">
      <c r="A12" s="606" t="s">
        <v>183</v>
      </c>
      <c r="B12" s="614">
        <v>265350</v>
      </c>
      <c r="C12" s="587">
        <v>1100</v>
      </c>
      <c r="D12" s="587">
        <v>750</v>
      </c>
      <c r="E12" s="587">
        <v>23500</v>
      </c>
      <c r="F12" s="587">
        <v>2550</v>
      </c>
      <c r="G12" s="587">
        <v>2550</v>
      </c>
      <c r="H12" s="587">
        <v>150</v>
      </c>
      <c r="I12" s="587">
        <v>0</v>
      </c>
      <c r="J12" s="587">
        <v>12750</v>
      </c>
      <c r="K12" s="587">
        <v>9600</v>
      </c>
      <c r="L12" s="587">
        <v>9600</v>
      </c>
      <c r="M12" s="587">
        <v>5285.1200000000026</v>
      </c>
      <c r="N12" s="85">
        <v>8203.86</v>
      </c>
      <c r="O12" s="587">
        <f t="shared" si="0"/>
        <v>76038.98</v>
      </c>
      <c r="P12" s="587">
        <f t="shared" si="1"/>
        <v>341388.98</v>
      </c>
      <c r="Q12" s="17"/>
    </row>
    <row r="13" spans="1:17" ht="15.6" customHeight="1">
      <c r="A13" s="606" t="s">
        <v>74</v>
      </c>
      <c r="B13" s="614">
        <v>91720.34</v>
      </c>
      <c r="C13" s="587">
        <v>15465.070000000002</v>
      </c>
      <c r="D13" s="587">
        <v>9600</v>
      </c>
      <c r="E13" s="587">
        <v>3135.7099999999991</v>
      </c>
      <c r="F13" s="587">
        <v>5079.4699999999993</v>
      </c>
      <c r="G13" s="587">
        <v>9600.0000000000018</v>
      </c>
      <c r="H13" s="587">
        <v>9600</v>
      </c>
      <c r="I13" s="587">
        <v>8347.2200000000012</v>
      </c>
      <c r="J13" s="587">
        <v>5816.6699999999983</v>
      </c>
      <c r="K13" s="587">
        <v>350</v>
      </c>
      <c r="L13" s="587">
        <v>500</v>
      </c>
      <c r="M13" s="587">
        <v>1600</v>
      </c>
      <c r="N13" s="85">
        <v>-115313.66</v>
      </c>
      <c r="O13" s="587">
        <f t="shared" si="0"/>
        <v>-46219.520000000004</v>
      </c>
      <c r="P13" s="587">
        <f t="shared" si="1"/>
        <v>45500.819999999992</v>
      </c>
    </row>
    <row r="14" spans="1:17">
      <c r="A14" s="595" t="s">
        <v>118</v>
      </c>
      <c r="B14" s="616">
        <f>SUM(B7:B13)</f>
        <v>28830719.629999999</v>
      </c>
      <c r="C14" s="679">
        <f t="shared" ref="C14:P14" si="2">SUM(C7:C13)</f>
        <v>1806774.37</v>
      </c>
      <c r="D14" s="679">
        <f t="shared" si="2"/>
        <v>1408018.44</v>
      </c>
      <c r="E14" s="679">
        <f t="shared" si="2"/>
        <v>1742194.71</v>
      </c>
      <c r="F14" s="679">
        <f t="shared" si="2"/>
        <v>2142719.41</v>
      </c>
      <c r="G14" s="679">
        <f t="shared" si="2"/>
        <v>2321724.98</v>
      </c>
      <c r="H14" s="679">
        <f t="shared" si="2"/>
        <v>2306921.2400000002</v>
      </c>
      <c r="I14" s="679">
        <f t="shared" si="2"/>
        <v>1560794.74</v>
      </c>
      <c r="J14" s="679">
        <f t="shared" si="2"/>
        <v>3216470.4</v>
      </c>
      <c r="K14" s="679">
        <f t="shared" si="2"/>
        <v>3944725.44</v>
      </c>
      <c r="L14" s="679">
        <f t="shared" si="2"/>
        <v>1944931.9600000002</v>
      </c>
      <c r="M14" s="679">
        <f t="shared" si="2"/>
        <v>1888068.9200000002</v>
      </c>
      <c r="N14" s="679">
        <f t="shared" si="2"/>
        <v>1255435.3800000011</v>
      </c>
      <c r="O14" s="253">
        <f t="shared" ref="O14" si="3">SUM(O7:O13)</f>
        <v>25538779.990000002</v>
      </c>
      <c r="P14" s="253">
        <f t="shared" si="2"/>
        <v>54369499.619999997</v>
      </c>
    </row>
    <row r="15" spans="1:17" ht="12.6" hidden="1" customHeight="1">
      <c r="A15" s="607"/>
      <c r="B15" s="611"/>
      <c r="C15" s="680"/>
      <c r="D15" s="680"/>
      <c r="E15" s="680"/>
      <c r="F15" s="680"/>
      <c r="G15" s="680"/>
      <c r="H15" s="684"/>
      <c r="I15" s="680"/>
      <c r="J15" s="680"/>
      <c r="K15" s="680"/>
      <c r="L15" s="680"/>
      <c r="M15" s="680"/>
      <c r="N15" s="256"/>
      <c r="O15" s="254"/>
      <c r="P15" s="254"/>
    </row>
    <row r="16" spans="1:17" ht="13.5" thickBot="1">
      <c r="A16" s="258"/>
      <c r="B16" s="612"/>
      <c r="C16" s="681"/>
      <c r="D16" s="681"/>
      <c r="E16" s="681"/>
      <c r="F16" s="681"/>
      <c r="G16" s="681"/>
      <c r="H16" s="685"/>
      <c r="I16" s="681"/>
      <c r="J16" s="681"/>
      <c r="K16" s="681"/>
      <c r="L16" s="681"/>
      <c r="M16" s="681"/>
      <c r="N16" s="255"/>
      <c r="O16" s="255"/>
      <c r="P16" s="255"/>
    </row>
    <row r="17" spans="1:16" ht="9" customHeight="1" thickBot="1">
      <c r="A17" s="605"/>
      <c r="B17" s="613"/>
      <c r="C17" s="680"/>
      <c r="D17" s="680"/>
      <c r="E17" s="680"/>
      <c r="F17" s="680"/>
      <c r="G17" s="680"/>
      <c r="H17" s="684"/>
      <c r="I17" s="680"/>
      <c r="J17" s="680"/>
      <c r="K17" s="680"/>
      <c r="L17" s="680"/>
      <c r="M17" s="680"/>
      <c r="N17" s="256"/>
      <c r="O17" s="256"/>
      <c r="P17" s="256"/>
    </row>
    <row r="18" spans="1:16" ht="20.25" customHeight="1" thickBot="1">
      <c r="A18" s="593" t="s">
        <v>322</v>
      </c>
      <c r="B18" s="615">
        <v>646137.59999999998</v>
      </c>
      <c r="C18" s="682">
        <v>185994</v>
      </c>
      <c r="D18" s="682">
        <v>0</v>
      </c>
      <c r="E18" s="682">
        <v>0</v>
      </c>
      <c r="F18" s="682">
        <v>888</v>
      </c>
      <c r="G18" s="682">
        <v>136494</v>
      </c>
      <c r="H18" s="682">
        <v>123090</v>
      </c>
      <c r="I18" s="682">
        <v>0</v>
      </c>
      <c r="J18" s="682">
        <v>45680</v>
      </c>
      <c r="K18" s="682">
        <v>58438.8</v>
      </c>
      <c r="L18" s="682">
        <v>0</v>
      </c>
      <c r="M18" s="682">
        <v>5946</v>
      </c>
      <c r="N18" s="682">
        <v>87074</v>
      </c>
      <c r="O18" s="594">
        <f>SUM(C18:N18)</f>
        <v>643604.80000000005</v>
      </c>
      <c r="P18" s="594">
        <f>SUM(C18:N18)+B18</f>
        <v>1289742.3999999999</v>
      </c>
    </row>
    <row r="19" spans="1:16" ht="10.5" customHeight="1">
      <c r="A19" s="191"/>
      <c r="B19" s="191"/>
      <c r="C19" s="204"/>
      <c r="D19" s="204"/>
      <c r="E19" s="204"/>
      <c r="F19" s="204"/>
      <c r="G19" s="204"/>
      <c r="H19" s="204"/>
      <c r="I19" s="204"/>
      <c r="J19" s="204"/>
      <c r="K19" s="204"/>
      <c r="L19" s="204"/>
      <c r="M19" s="204"/>
      <c r="N19" s="204"/>
      <c r="O19" s="602"/>
      <c r="P19" s="204"/>
    </row>
    <row r="20" spans="1:16" s="1" customFormat="1" ht="19.350000000000001" customHeight="1">
      <c r="A20" s="980" t="s">
        <v>377</v>
      </c>
      <c r="B20" s="980"/>
      <c r="C20" s="981"/>
      <c r="D20" s="981"/>
      <c r="E20" s="981"/>
      <c r="F20" s="981"/>
      <c r="G20" s="981"/>
      <c r="H20" s="981"/>
      <c r="I20" s="981"/>
      <c r="J20" s="981"/>
      <c r="K20" s="981"/>
      <c r="L20" s="981"/>
      <c r="M20" s="981"/>
      <c r="N20" s="981"/>
      <c r="O20" s="981"/>
      <c r="P20" s="981"/>
    </row>
    <row r="21" spans="1:16" ht="19.350000000000001" customHeight="1">
      <c r="A21" s="793" t="s">
        <v>378</v>
      </c>
      <c r="B21" s="793"/>
      <c r="C21" s="794"/>
      <c r="D21" s="794"/>
      <c r="E21" s="794"/>
      <c r="F21" s="794"/>
      <c r="G21" s="794"/>
      <c r="H21" s="794"/>
      <c r="I21" s="794"/>
      <c r="J21" s="794"/>
      <c r="K21" s="794"/>
      <c r="L21" s="794"/>
      <c r="M21" s="794"/>
      <c r="N21" s="794"/>
      <c r="O21" s="794"/>
      <c r="P21" s="794"/>
    </row>
    <row r="22" spans="1:16" ht="15" customHeight="1">
      <c r="A22" s="793" t="s">
        <v>379</v>
      </c>
      <c r="B22" s="793"/>
      <c r="C22" s="795"/>
      <c r="D22" s="795"/>
      <c r="E22" s="795"/>
      <c r="F22" s="795"/>
      <c r="G22" s="795"/>
      <c r="H22" s="795"/>
      <c r="I22" s="795"/>
      <c r="J22" s="795"/>
      <c r="K22" s="795"/>
      <c r="L22" s="795"/>
      <c r="M22" s="795"/>
      <c r="N22" s="795"/>
      <c r="O22" s="795"/>
      <c r="P22" s="795"/>
    </row>
    <row r="23" spans="1:16" ht="15" customHeight="1"/>
    <row r="24" spans="1:16" ht="17.25" customHeight="1">
      <c r="A24" s="136"/>
      <c r="B24" s="136"/>
      <c r="D24" s="99"/>
    </row>
    <row r="25" spans="1:16">
      <c r="D25" s="99"/>
    </row>
    <row r="26" spans="1:16">
      <c r="D26" s="99"/>
    </row>
    <row r="32" spans="1:16">
      <c r="L32" s="455"/>
    </row>
    <row r="33" spans="12:12">
      <c r="L33" s="455"/>
    </row>
    <row r="34" spans="12:12">
      <c r="L34" s="455"/>
    </row>
    <row r="35" spans="12:12">
      <c r="L35" s="455"/>
    </row>
    <row r="36" spans="12:12">
      <c r="L36" s="581"/>
    </row>
    <row r="37" spans="12:12">
      <c r="L37" s="455"/>
    </row>
    <row r="38" spans="12:12">
      <c r="L38" s="455"/>
    </row>
    <row r="39" spans="12:12">
      <c r="L39" s="455"/>
    </row>
    <row r="40" spans="12:12">
      <c r="L40" s="455"/>
    </row>
  </sheetData>
  <mergeCells count="1">
    <mergeCell ref="A20:P20"/>
  </mergeCells>
  <pageMargins left="0.7" right="0.7" top="1.0785416666666667" bottom="0.75" header="0.3" footer="0.3"/>
  <pageSetup scale="55" orientation="landscape" r:id="rId1"/>
  <headerFooter>
    <oddHeader>&amp;C&amp;"Arial,Bold"&amp;K000000Table I-5a
Pacific Gas and Electric Company
2018-22 Demand Response Programs Incentives
December 2019 ILP Revised</oddHeader>
    <oddFooter>&amp;L&amp;F&amp;C9a of 11&amp;R&amp;A</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zoomScale="80" zoomScaleNormal="100" zoomScalePageLayoutView="80" workbookViewId="0">
      <selection activeCell="K6" sqref="K6"/>
    </sheetView>
  </sheetViews>
  <sheetFormatPr defaultColWidth="9.42578125" defaultRowHeight="12.75"/>
  <cols>
    <col min="1" max="1" width="40.85546875" style="86" customWidth="1"/>
    <col min="2" max="2" width="16.28515625" style="132" customWidth="1"/>
    <col min="3" max="4" width="12.42578125" style="132" customWidth="1"/>
    <col min="5" max="5" width="12.7109375" style="132" customWidth="1"/>
    <col min="6" max="6" width="12.42578125" style="132" customWidth="1"/>
    <col min="7" max="7" width="12.5703125" style="132" customWidth="1"/>
    <col min="8" max="8" width="11.5703125" style="132" bestFit="1" customWidth="1"/>
    <col min="9" max="9" width="12.42578125" style="132" bestFit="1" customWidth="1"/>
    <col min="10" max="10" width="11.85546875" style="132" customWidth="1"/>
    <col min="11" max="11" width="12.28515625" style="132" customWidth="1"/>
    <col min="12" max="13" width="12.42578125" style="132" customWidth="1"/>
    <col min="14" max="14" width="16.42578125" style="132" customWidth="1"/>
    <col min="15" max="15" width="9.42578125" style="579"/>
    <col min="16" max="16384" width="9.42578125" style="86"/>
  </cols>
  <sheetData>
    <row r="1" spans="1:15" s="148" customFormat="1" ht="18">
      <c r="B1" s="149"/>
      <c r="C1" s="149"/>
      <c r="D1" s="149"/>
      <c r="E1" s="149"/>
      <c r="F1" s="149"/>
      <c r="G1" s="149"/>
      <c r="H1" s="149"/>
      <c r="I1" s="149"/>
      <c r="J1" s="149"/>
      <c r="K1" s="149"/>
      <c r="L1" s="149"/>
      <c r="M1" s="149"/>
      <c r="N1" s="149"/>
    </row>
    <row r="2" spans="1:15" s="87" customFormat="1">
      <c r="B2" s="128"/>
      <c r="C2" s="128"/>
      <c r="D2" s="128"/>
      <c r="E2" s="128"/>
      <c r="F2" s="128"/>
      <c r="G2" s="128"/>
      <c r="H2" s="128"/>
      <c r="I2" s="128"/>
      <c r="J2" s="128"/>
      <c r="K2" s="128"/>
      <c r="L2" s="128"/>
      <c r="M2" s="128"/>
      <c r="N2" s="128"/>
    </row>
    <row r="3" spans="1:15">
      <c r="A3" s="595" t="s">
        <v>113</v>
      </c>
      <c r="B3" s="237"/>
      <c r="C3" s="237"/>
      <c r="D3" s="237"/>
      <c r="E3" s="237"/>
      <c r="F3" s="237"/>
      <c r="G3" s="237"/>
      <c r="H3" s="237"/>
      <c r="I3" s="237"/>
      <c r="J3" s="237"/>
      <c r="K3" s="237"/>
      <c r="L3" s="237"/>
      <c r="M3" s="237"/>
      <c r="N3" s="238"/>
    </row>
    <row r="4" spans="1:15">
      <c r="A4" s="675"/>
      <c r="B4" s="130"/>
      <c r="C4" s="130"/>
      <c r="D4" s="130"/>
      <c r="E4" s="130"/>
      <c r="F4" s="130"/>
      <c r="G4" s="130"/>
      <c r="H4" s="130"/>
      <c r="I4" s="130"/>
      <c r="J4" s="130"/>
      <c r="K4" s="130"/>
      <c r="L4" s="130"/>
      <c r="M4" s="130"/>
      <c r="N4" s="239"/>
      <c r="O4" s="580"/>
    </row>
    <row r="5" spans="1:15" ht="53.25" customHeight="1">
      <c r="A5" s="728" t="s">
        <v>174</v>
      </c>
      <c r="B5" s="729" t="s">
        <v>5</v>
      </c>
      <c r="C5" s="729" t="s">
        <v>6</v>
      </c>
      <c r="D5" s="729" t="s">
        <v>7</v>
      </c>
      <c r="E5" s="729" t="s">
        <v>8</v>
      </c>
      <c r="F5" s="729" t="s">
        <v>9</v>
      </c>
      <c r="G5" s="729" t="s">
        <v>10</v>
      </c>
      <c r="H5" s="729" t="s">
        <v>26</v>
      </c>
      <c r="I5" s="729" t="s">
        <v>27</v>
      </c>
      <c r="J5" s="729" t="s">
        <v>28</v>
      </c>
      <c r="K5" s="729" t="s">
        <v>29</v>
      </c>
      <c r="L5" s="729" t="s">
        <v>30</v>
      </c>
      <c r="M5" s="730" t="s">
        <v>31</v>
      </c>
      <c r="N5" s="731" t="s">
        <v>320</v>
      </c>
    </row>
    <row r="6" spans="1:15" ht="19.5" customHeight="1">
      <c r="A6" s="240" t="s">
        <v>114</v>
      </c>
      <c r="B6" s="686"/>
      <c r="C6" s="686"/>
      <c r="D6" s="686"/>
      <c r="E6" s="686"/>
      <c r="F6" s="686"/>
      <c r="G6" s="686"/>
      <c r="H6" s="686"/>
      <c r="I6" s="686"/>
      <c r="J6" s="686"/>
      <c r="K6" s="686"/>
      <c r="L6" s="686"/>
      <c r="M6" s="216"/>
      <c r="N6" s="216"/>
    </row>
    <row r="7" spans="1:15" ht="15.6" customHeight="1">
      <c r="A7" s="241" t="s">
        <v>115</v>
      </c>
      <c r="B7" s="686">
        <v>0</v>
      </c>
      <c r="C7" s="686">
        <v>0</v>
      </c>
      <c r="D7" s="686">
        <v>0</v>
      </c>
      <c r="E7" s="686">
        <v>0</v>
      </c>
      <c r="F7" s="686">
        <v>0</v>
      </c>
      <c r="G7" s="686">
        <v>0</v>
      </c>
      <c r="H7" s="686">
        <v>0</v>
      </c>
      <c r="I7" s="686">
        <v>0</v>
      </c>
      <c r="J7" s="691">
        <v>0</v>
      </c>
      <c r="K7" s="691">
        <v>0</v>
      </c>
      <c r="L7" s="686">
        <v>0</v>
      </c>
      <c r="M7" s="686">
        <v>0</v>
      </c>
      <c r="N7" s="131">
        <f>SUM(B7:M7)</f>
        <v>0</v>
      </c>
    </row>
    <row r="8" spans="1:15" ht="15.6" customHeight="1">
      <c r="A8" s="241" t="s">
        <v>55</v>
      </c>
      <c r="B8" s="686">
        <v>0</v>
      </c>
      <c r="C8" s="686">
        <v>0</v>
      </c>
      <c r="D8" s="686">
        <v>0</v>
      </c>
      <c r="E8" s="686">
        <v>0</v>
      </c>
      <c r="F8" s="686">
        <v>0</v>
      </c>
      <c r="G8" s="686">
        <v>0</v>
      </c>
      <c r="H8" s="686">
        <v>0</v>
      </c>
      <c r="I8" s="686">
        <v>0</v>
      </c>
      <c r="J8" s="691">
        <v>0</v>
      </c>
      <c r="K8" s="691">
        <v>0</v>
      </c>
      <c r="L8" s="686">
        <v>0</v>
      </c>
      <c r="M8" s="686">
        <v>0</v>
      </c>
      <c r="N8" s="131">
        <f t="shared" ref="N8:N17" si="0">SUM(B8:M8)</f>
        <v>0</v>
      </c>
    </row>
    <row r="9" spans="1:15" ht="15.6" customHeight="1">
      <c r="A9" s="241" t="s">
        <v>61</v>
      </c>
      <c r="B9" s="686">
        <v>0</v>
      </c>
      <c r="C9" s="686">
        <v>0</v>
      </c>
      <c r="D9" s="686">
        <v>0</v>
      </c>
      <c r="E9" s="686">
        <v>0</v>
      </c>
      <c r="F9" s="686">
        <v>0</v>
      </c>
      <c r="G9" s="686">
        <v>0</v>
      </c>
      <c r="H9" s="686">
        <v>0</v>
      </c>
      <c r="I9" s="686">
        <v>0</v>
      </c>
      <c r="J9" s="691">
        <v>0</v>
      </c>
      <c r="K9" s="691">
        <v>0</v>
      </c>
      <c r="L9" s="686">
        <v>0</v>
      </c>
      <c r="M9" s="686">
        <v>0</v>
      </c>
      <c r="N9" s="131">
        <f t="shared" si="0"/>
        <v>0</v>
      </c>
    </row>
    <row r="10" spans="1:15" ht="15.6" customHeight="1">
      <c r="A10" s="242" t="s">
        <v>186</v>
      </c>
      <c r="B10" s="904" t="s">
        <v>428</v>
      </c>
      <c r="C10" s="904" t="s">
        <v>428</v>
      </c>
      <c r="D10" s="904" t="s">
        <v>428</v>
      </c>
      <c r="E10" s="904" t="s">
        <v>428</v>
      </c>
      <c r="F10" s="904" t="s">
        <v>428</v>
      </c>
      <c r="G10" s="904" t="s">
        <v>428</v>
      </c>
      <c r="H10" s="904" t="s">
        <v>428</v>
      </c>
      <c r="I10" s="904" t="s">
        <v>428</v>
      </c>
      <c r="J10" s="904" t="s">
        <v>428</v>
      </c>
      <c r="K10" s="904" t="s">
        <v>428</v>
      </c>
      <c r="L10" s="904" t="s">
        <v>428</v>
      </c>
      <c r="M10" s="904" t="s">
        <v>428</v>
      </c>
      <c r="N10" s="905" t="s">
        <v>428</v>
      </c>
    </row>
    <row r="11" spans="1:15" ht="15.6" customHeight="1">
      <c r="A11" s="242" t="s">
        <v>187</v>
      </c>
      <c r="B11" s="904" t="s">
        <v>428</v>
      </c>
      <c r="C11" s="904" t="s">
        <v>428</v>
      </c>
      <c r="D11" s="904" t="s">
        <v>428</v>
      </c>
      <c r="E11" s="904" t="s">
        <v>428</v>
      </c>
      <c r="F11" s="904" t="s">
        <v>428</v>
      </c>
      <c r="G11" s="904" t="s">
        <v>428</v>
      </c>
      <c r="H11" s="904" t="s">
        <v>428</v>
      </c>
      <c r="I11" s="904" t="s">
        <v>428</v>
      </c>
      <c r="J11" s="904" t="s">
        <v>428</v>
      </c>
      <c r="K11" s="904" t="s">
        <v>428</v>
      </c>
      <c r="L11" s="904" t="s">
        <v>428</v>
      </c>
      <c r="M11" s="904" t="s">
        <v>428</v>
      </c>
      <c r="N11" s="905" t="s">
        <v>428</v>
      </c>
    </row>
    <row r="12" spans="1:15" ht="15.6" customHeight="1">
      <c r="A12" s="242" t="s">
        <v>218</v>
      </c>
      <c r="B12" s="904" t="s">
        <v>428</v>
      </c>
      <c r="C12" s="904" t="s">
        <v>428</v>
      </c>
      <c r="D12" s="904" t="s">
        <v>428</v>
      </c>
      <c r="E12" s="904" t="s">
        <v>428</v>
      </c>
      <c r="F12" s="904" t="s">
        <v>428</v>
      </c>
      <c r="G12" s="904" t="s">
        <v>428</v>
      </c>
      <c r="H12" s="904" t="s">
        <v>428</v>
      </c>
      <c r="I12" s="904" t="s">
        <v>428</v>
      </c>
      <c r="J12" s="904" t="s">
        <v>428</v>
      </c>
      <c r="K12" s="904" t="s">
        <v>428</v>
      </c>
      <c r="L12" s="904" t="s">
        <v>428</v>
      </c>
      <c r="M12" s="906" t="s">
        <v>428</v>
      </c>
      <c r="N12" s="905" t="s">
        <v>428</v>
      </c>
    </row>
    <row r="13" spans="1:15" ht="15.6" customHeight="1">
      <c r="A13" s="241" t="s">
        <v>116</v>
      </c>
      <c r="B13" s="686">
        <v>0</v>
      </c>
      <c r="C13" s="686">
        <v>0</v>
      </c>
      <c r="D13" s="686">
        <v>0</v>
      </c>
      <c r="E13" s="686">
        <v>0</v>
      </c>
      <c r="F13" s="686">
        <v>0</v>
      </c>
      <c r="G13" s="686">
        <v>0</v>
      </c>
      <c r="H13" s="686">
        <v>0</v>
      </c>
      <c r="I13" s="686">
        <v>0</v>
      </c>
      <c r="J13" s="686">
        <v>0</v>
      </c>
      <c r="K13" s="686">
        <v>0</v>
      </c>
      <c r="L13" s="686">
        <v>0</v>
      </c>
      <c r="M13" s="686">
        <v>0</v>
      </c>
      <c r="N13" s="131">
        <f t="shared" si="0"/>
        <v>0</v>
      </c>
    </row>
    <row r="14" spans="1:15" s="61" customFormat="1" ht="15" customHeight="1">
      <c r="A14" s="241" t="s">
        <v>163</v>
      </c>
      <c r="B14" s="686">
        <v>0</v>
      </c>
      <c r="C14" s="686">
        <v>0</v>
      </c>
      <c r="D14" s="686">
        <v>0</v>
      </c>
      <c r="E14" s="686">
        <v>0</v>
      </c>
      <c r="F14" s="686">
        <v>0</v>
      </c>
      <c r="G14" s="686">
        <v>0</v>
      </c>
      <c r="H14" s="686">
        <v>0</v>
      </c>
      <c r="I14" s="686">
        <v>0</v>
      </c>
      <c r="J14" s="692">
        <v>0</v>
      </c>
      <c r="K14" s="692">
        <v>0</v>
      </c>
      <c r="L14" s="692">
        <v>0</v>
      </c>
      <c r="M14" s="692">
        <v>0</v>
      </c>
      <c r="N14" s="131">
        <f t="shared" si="0"/>
        <v>0</v>
      </c>
    </row>
    <row r="15" spans="1:15" s="61" customFormat="1">
      <c r="A15" s="241" t="s">
        <v>74</v>
      </c>
      <c r="B15" s="686">
        <v>0</v>
      </c>
      <c r="C15" s="686">
        <v>0</v>
      </c>
      <c r="D15" s="686">
        <v>0</v>
      </c>
      <c r="E15" s="686">
        <v>0</v>
      </c>
      <c r="F15" s="686">
        <v>0</v>
      </c>
      <c r="G15" s="686">
        <v>0</v>
      </c>
      <c r="H15" s="686">
        <v>0</v>
      </c>
      <c r="I15" s="686">
        <v>0</v>
      </c>
      <c r="J15" s="692">
        <v>0</v>
      </c>
      <c r="K15" s="692">
        <v>0</v>
      </c>
      <c r="L15" s="692">
        <v>0</v>
      </c>
      <c r="M15" s="692">
        <v>0</v>
      </c>
      <c r="N15" s="131">
        <f t="shared" si="0"/>
        <v>0</v>
      </c>
    </row>
    <row r="16" spans="1:15" ht="14.25">
      <c r="A16" s="243" t="s">
        <v>117</v>
      </c>
      <c r="B16" s="686">
        <v>1550</v>
      </c>
      <c r="C16" s="686">
        <v>19.850000000000001</v>
      </c>
      <c r="D16" s="686">
        <v>0</v>
      </c>
      <c r="E16" s="686">
        <v>1600</v>
      </c>
      <c r="F16" s="686">
        <v>-49.38</v>
      </c>
      <c r="G16" s="686">
        <v>54.95</v>
      </c>
      <c r="H16" s="686">
        <v>0</v>
      </c>
      <c r="I16" s="686">
        <v>1.24</v>
      </c>
      <c r="J16" s="686">
        <v>0</v>
      </c>
      <c r="K16" s="686">
        <v>0</v>
      </c>
      <c r="L16" s="686">
        <v>4.28</v>
      </c>
      <c r="M16" s="686">
        <v>4.28</v>
      </c>
      <c r="N16" s="131">
        <f t="shared" si="0"/>
        <v>3185.22</v>
      </c>
    </row>
    <row r="17" spans="1:15" s="62" customFormat="1">
      <c r="A17" s="236" t="s">
        <v>118</v>
      </c>
      <c r="B17" s="687">
        <f t="shared" ref="B17:J17" si="1">SUM(B7:B16)</f>
        <v>1550</v>
      </c>
      <c r="C17" s="687">
        <f t="shared" si="1"/>
        <v>19.850000000000001</v>
      </c>
      <c r="D17" s="687">
        <f t="shared" si="1"/>
        <v>0</v>
      </c>
      <c r="E17" s="687">
        <f t="shared" si="1"/>
        <v>1600</v>
      </c>
      <c r="F17" s="687">
        <f t="shared" si="1"/>
        <v>-49.38</v>
      </c>
      <c r="G17" s="687">
        <f t="shared" si="1"/>
        <v>54.95</v>
      </c>
      <c r="H17" s="687">
        <f t="shared" si="1"/>
        <v>0</v>
      </c>
      <c r="I17" s="687">
        <f t="shared" si="1"/>
        <v>1.24</v>
      </c>
      <c r="J17" s="687">
        <f t="shared" si="1"/>
        <v>0</v>
      </c>
      <c r="K17" s="687">
        <f t="shared" ref="K17:L17" si="2">SUM(K7:K16)</f>
        <v>0</v>
      </c>
      <c r="L17" s="687">
        <f t="shared" si="2"/>
        <v>4.28</v>
      </c>
      <c r="M17" s="687">
        <f t="shared" ref="M17" si="3">SUM(M7:M16)</f>
        <v>4.28</v>
      </c>
      <c r="N17" s="694">
        <f t="shared" si="0"/>
        <v>3185.22</v>
      </c>
    </row>
    <row r="18" spans="1:15" ht="12.6" hidden="1" customHeight="1">
      <c r="A18" s="244"/>
      <c r="B18" s="686"/>
      <c r="C18" s="686"/>
      <c r="D18" s="686"/>
      <c r="E18" s="686"/>
      <c r="F18" s="686"/>
      <c r="G18" s="689"/>
      <c r="H18" s="686"/>
      <c r="I18" s="686"/>
      <c r="J18" s="686"/>
      <c r="K18" s="686"/>
      <c r="L18" s="686"/>
      <c r="M18" s="128"/>
      <c r="N18" s="217"/>
    </row>
    <row r="19" spans="1:15" ht="18.75" thickBot="1">
      <c r="A19" s="245"/>
      <c r="B19" s="133"/>
      <c r="C19" s="133"/>
      <c r="D19" s="133"/>
      <c r="E19" s="133"/>
      <c r="F19" s="133"/>
      <c r="G19" s="690"/>
      <c r="H19" s="133"/>
      <c r="I19" s="133"/>
      <c r="J19" s="133"/>
      <c r="K19" s="693"/>
      <c r="L19" s="133"/>
      <c r="M19" s="134"/>
      <c r="N19" s="133"/>
    </row>
    <row r="20" spans="1:15" ht="9" customHeight="1" thickBot="1">
      <c r="A20" s="240"/>
      <c r="B20" s="686"/>
      <c r="C20" s="686"/>
      <c r="D20" s="686"/>
      <c r="E20" s="686"/>
      <c r="F20" s="686"/>
      <c r="G20" s="689"/>
      <c r="H20" s="686"/>
      <c r="I20" s="686"/>
      <c r="J20" s="686"/>
      <c r="K20" s="686"/>
      <c r="L20" s="686"/>
      <c r="M20" s="128"/>
      <c r="N20" s="131"/>
    </row>
    <row r="21" spans="1:15" ht="20.25" customHeight="1">
      <c r="A21" s="246" t="s">
        <v>175</v>
      </c>
      <c r="B21" s="688">
        <v>0</v>
      </c>
      <c r="C21" s="688">
        <v>0</v>
      </c>
      <c r="D21" s="688">
        <v>0</v>
      </c>
      <c r="E21" s="688">
        <v>0</v>
      </c>
      <c r="F21" s="688">
        <v>0</v>
      </c>
      <c r="G21" s="688">
        <v>0</v>
      </c>
      <c r="H21" s="688">
        <v>0</v>
      </c>
      <c r="I21" s="688">
        <v>0</v>
      </c>
      <c r="J21" s="688">
        <v>0</v>
      </c>
      <c r="K21" s="688">
        <v>0</v>
      </c>
      <c r="L21" s="688">
        <v>0</v>
      </c>
      <c r="M21" s="129">
        <v>0</v>
      </c>
      <c r="N21" s="247"/>
    </row>
    <row r="22" spans="1:15" ht="13.5" customHeight="1"/>
    <row r="23" spans="1:15" s="1" customFormat="1" ht="15.4" customHeight="1">
      <c r="A23" s="982" t="s">
        <v>380</v>
      </c>
      <c r="B23" s="983"/>
      <c r="C23" s="983"/>
      <c r="D23" s="983"/>
      <c r="E23" s="983"/>
      <c r="F23" s="983"/>
      <c r="G23" s="983"/>
      <c r="H23" s="983"/>
      <c r="I23" s="983"/>
      <c r="J23" s="983"/>
      <c r="K23" s="983"/>
      <c r="L23" s="983"/>
      <c r="M23" s="983"/>
      <c r="N23" s="983"/>
      <c r="O23" s="454"/>
    </row>
    <row r="24" spans="1:15" ht="15.4" customHeight="1">
      <c r="A24" s="982" t="s">
        <v>378</v>
      </c>
      <c r="B24" s="983"/>
      <c r="C24" s="983"/>
      <c r="D24" s="983"/>
      <c r="E24" s="983"/>
      <c r="F24" s="983"/>
      <c r="G24" s="983"/>
      <c r="H24" s="983"/>
      <c r="I24" s="983"/>
      <c r="J24" s="983"/>
      <c r="K24" s="983"/>
      <c r="L24" s="983"/>
      <c r="M24" s="983"/>
      <c r="N24" s="983"/>
    </row>
    <row r="25" spans="1:15" ht="15">
      <c r="A25" s="984"/>
      <c r="B25" s="985"/>
      <c r="C25" s="985"/>
      <c r="D25" s="985"/>
      <c r="E25" s="985"/>
      <c r="F25" s="985"/>
      <c r="G25" s="985"/>
      <c r="H25" s="985"/>
      <c r="I25" s="985"/>
      <c r="J25" s="985"/>
      <c r="K25" s="985"/>
      <c r="L25" s="985"/>
      <c r="M25" s="985"/>
      <c r="N25" s="985"/>
    </row>
    <row r="26" spans="1:15">
      <c r="H26" s="135"/>
    </row>
    <row r="29" spans="1:15">
      <c r="C29" s="135"/>
    </row>
    <row r="30" spans="1:15">
      <c r="C30" s="135"/>
    </row>
    <row r="31" spans="1:15">
      <c r="C31" s="135"/>
    </row>
    <row r="32" spans="1:15">
      <c r="C32" s="135"/>
    </row>
    <row r="35" spans="11:11">
      <c r="K35" s="581"/>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December 2019 ILP Revised</oddHeader>
    <oddFooter>&amp;L&amp;F&amp;C9b of 11&amp;R&amp;A</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3"/>
  <sheetViews>
    <sheetView view="pageLayout" topLeftCell="B1" zoomScale="60" zoomScaleNormal="70" zoomScalePageLayoutView="60" workbookViewId="0">
      <selection activeCell="N23" sqref="N23"/>
    </sheetView>
  </sheetViews>
  <sheetFormatPr defaultColWidth="5.42578125" defaultRowHeight="12.75" outlineLevelRow="1"/>
  <cols>
    <col min="1" max="1" width="65.42578125" style="25" bestFit="1" customWidth="1"/>
    <col min="2" max="2" width="18.28515625" style="25" customWidth="1"/>
    <col min="3" max="3" width="13.28515625" style="24" customWidth="1"/>
    <col min="4" max="4" width="13.42578125" style="25" customWidth="1"/>
    <col min="5" max="5" width="13.28515625" style="25" customWidth="1"/>
    <col min="6" max="6" width="13.42578125" style="25" customWidth="1"/>
    <col min="7" max="8" width="13.28515625" style="25" customWidth="1"/>
    <col min="9" max="9" width="13.5703125" style="25" customWidth="1"/>
    <col min="10" max="10" width="13.85546875" style="25" customWidth="1"/>
    <col min="11" max="12" width="14" style="25" customWidth="1"/>
    <col min="13" max="13" width="14" style="24" customWidth="1"/>
    <col min="14" max="14" width="14.28515625" style="25" customWidth="1"/>
    <col min="15" max="15" width="11.5703125" style="95" customWidth="1"/>
    <col min="16" max="16" width="15.140625" style="95" customWidth="1"/>
    <col min="17" max="17" width="14.42578125" style="95" customWidth="1"/>
    <col min="18" max="18" width="14.5703125" style="95" customWidth="1"/>
    <col min="19" max="257" width="5.42578125" style="95"/>
    <col min="258" max="258" width="65.42578125" style="95" bestFit="1" customWidth="1"/>
    <col min="259" max="259" width="12.42578125" style="95" customWidth="1"/>
    <col min="260" max="260" width="11.5703125" style="95" bestFit="1" customWidth="1"/>
    <col min="261" max="261" width="12.5703125" style="95" bestFit="1" customWidth="1"/>
    <col min="262" max="262" width="13.42578125" style="95" bestFit="1" customWidth="1"/>
    <col min="263" max="263" width="13.5703125" style="95" customWidth="1"/>
    <col min="264" max="264" width="13.42578125" style="95" customWidth="1"/>
    <col min="265" max="265" width="13.42578125" style="95" bestFit="1" customWidth="1"/>
    <col min="266" max="266" width="14.5703125" style="95" customWidth="1"/>
    <col min="267" max="270" width="8.5703125" style="95" customWidth="1"/>
    <col min="271" max="271" width="16" style="95" customWidth="1"/>
    <col min="272" max="272" width="0" style="95" hidden="1" customWidth="1"/>
    <col min="273" max="273" width="15.42578125" style="95" customWidth="1"/>
    <col min="274" max="274" width="14.42578125" style="95" customWidth="1"/>
    <col min="275" max="513" width="5.42578125" style="95"/>
    <col min="514" max="514" width="65.42578125" style="95" bestFit="1" customWidth="1"/>
    <col min="515" max="515" width="12.42578125" style="95" customWidth="1"/>
    <col min="516" max="516" width="11.5703125" style="95" bestFit="1" customWidth="1"/>
    <col min="517" max="517" width="12.5703125" style="95" bestFit="1" customWidth="1"/>
    <col min="518" max="518" width="13.42578125" style="95" bestFit="1" customWidth="1"/>
    <col min="519" max="519" width="13.5703125" style="95" customWidth="1"/>
    <col min="520" max="520" width="13.42578125" style="95" customWidth="1"/>
    <col min="521" max="521" width="13.42578125" style="95" bestFit="1" customWidth="1"/>
    <col min="522" max="522" width="14.5703125" style="95" customWidth="1"/>
    <col min="523" max="526" width="8.5703125" style="95" customWidth="1"/>
    <col min="527" max="527" width="16" style="95" customWidth="1"/>
    <col min="528" max="528" width="0" style="95" hidden="1" customWidth="1"/>
    <col min="529" max="529" width="15.42578125" style="95" customWidth="1"/>
    <col min="530" max="530" width="14.42578125" style="95" customWidth="1"/>
    <col min="531" max="769" width="5.42578125" style="95"/>
    <col min="770" max="770" width="65.42578125" style="95" bestFit="1" customWidth="1"/>
    <col min="771" max="771" width="12.42578125" style="95" customWidth="1"/>
    <col min="772" max="772" width="11.5703125" style="95" bestFit="1" customWidth="1"/>
    <col min="773" max="773" width="12.5703125" style="95" bestFit="1" customWidth="1"/>
    <col min="774" max="774" width="13.42578125" style="95" bestFit="1" customWidth="1"/>
    <col min="775" max="775" width="13.5703125" style="95" customWidth="1"/>
    <col min="776" max="776" width="13.42578125" style="95" customWidth="1"/>
    <col min="777" max="777" width="13.42578125" style="95" bestFit="1" customWidth="1"/>
    <col min="778" max="778" width="14.5703125" style="95" customWidth="1"/>
    <col min="779" max="782" width="8.5703125" style="95" customWidth="1"/>
    <col min="783" max="783" width="16" style="95" customWidth="1"/>
    <col min="784" max="784" width="0" style="95" hidden="1" customWidth="1"/>
    <col min="785" max="785" width="15.42578125" style="95" customWidth="1"/>
    <col min="786" max="786" width="14.42578125" style="95" customWidth="1"/>
    <col min="787" max="1025" width="5.42578125" style="95"/>
    <col min="1026" max="1026" width="65.42578125" style="95" bestFit="1" customWidth="1"/>
    <col min="1027" max="1027" width="12.42578125" style="95" customWidth="1"/>
    <col min="1028" max="1028" width="11.5703125" style="95" bestFit="1" customWidth="1"/>
    <col min="1029" max="1029" width="12.5703125" style="95" bestFit="1" customWidth="1"/>
    <col min="1030" max="1030" width="13.42578125" style="95" bestFit="1" customWidth="1"/>
    <col min="1031" max="1031" width="13.5703125" style="95" customWidth="1"/>
    <col min="1032" max="1032" width="13.42578125" style="95" customWidth="1"/>
    <col min="1033" max="1033" width="13.42578125" style="95" bestFit="1" customWidth="1"/>
    <col min="1034" max="1034" width="14.5703125" style="95" customWidth="1"/>
    <col min="1035" max="1038" width="8.5703125" style="95" customWidth="1"/>
    <col min="1039" max="1039" width="16" style="95" customWidth="1"/>
    <col min="1040" max="1040" width="0" style="95" hidden="1" customWidth="1"/>
    <col min="1041" max="1041" width="15.42578125" style="95" customWidth="1"/>
    <col min="1042" max="1042" width="14.42578125" style="95" customWidth="1"/>
    <col min="1043" max="1281" width="5.42578125" style="95"/>
    <col min="1282" max="1282" width="65.42578125" style="95" bestFit="1" customWidth="1"/>
    <col min="1283" max="1283" width="12.42578125" style="95" customWidth="1"/>
    <col min="1284" max="1284" width="11.5703125" style="95" bestFit="1" customWidth="1"/>
    <col min="1285" max="1285" width="12.5703125" style="95" bestFit="1" customWidth="1"/>
    <col min="1286" max="1286" width="13.42578125" style="95" bestFit="1" customWidth="1"/>
    <col min="1287" max="1287" width="13.5703125" style="95" customWidth="1"/>
    <col min="1288" max="1288" width="13.42578125" style="95" customWidth="1"/>
    <col min="1289" max="1289" width="13.42578125" style="95" bestFit="1" customWidth="1"/>
    <col min="1290" max="1290" width="14.5703125" style="95" customWidth="1"/>
    <col min="1291" max="1294" width="8.5703125" style="95" customWidth="1"/>
    <col min="1295" max="1295" width="16" style="95" customWidth="1"/>
    <col min="1296" max="1296" width="0" style="95" hidden="1" customWidth="1"/>
    <col min="1297" max="1297" width="15.42578125" style="95" customWidth="1"/>
    <col min="1298" max="1298" width="14.42578125" style="95" customWidth="1"/>
    <col min="1299" max="1537" width="5.42578125" style="95"/>
    <col min="1538" max="1538" width="65.42578125" style="95" bestFit="1" customWidth="1"/>
    <col min="1539" max="1539" width="12.42578125" style="95" customWidth="1"/>
    <col min="1540" max="1540" width="11.5703125" style="95" bestFit="1" customWidth="1"/>
    <col min="1541" max="1541" width="12.5703125" style="95" bestFit="1" customWidth="1"/>
    <col min="1542" max="1542" width="13.42578125" style="95" bestFit="1" customWidth="1"/>
    <col min="1543" max="1543" width="13.5703125" style="95" customWidth="1"/>
    <col min="1544" max="1544" width="13.42578125" style="95" customWidth="1"/>
    <col min="1545" max="1545" width="13.42578125" style="95" bestFit="1" customWidth="1"/>
    <col min="1546" max="1546" width="14.5703125" style="95" customWidth="1"/>
    <col min="1547" max="1550" width="8.5703125" style="95" customWidth="1"/>
    <col min="1551" max="1551" width="16" style="95" customWidth="1"/>
    <col min="1552" max="1552" width="0" style="95" hidden="1" customWidth="1"/>
    <col min="1553" max="1553" width="15.42578125" style="95" customWidth="1"/>
    <col min="1554" max="1554" width="14.42578125" style="95" customWidth="1"/>
    <col min="1555" max="1793" width="5.42578125" style="95"/>
    <col min="1794" max="1794" width="65.42578125" style="95" bestFit="1" customWidth="1"/>
    <col min="1795" max="1795" width="12.42578125" style="95" customWidth="1"/>
    <col min="1796" max="1796" width="11.5703125" style="95" bestFit="1" customWidth="1"/>
    <col min="1797" max="1797" width="12.5703125" style="95" bestFit="1" customWidth="1"/>
    <col min="1798" max="1798" width="13.42578125" style="95" bestFit="1" customWidth="1"/>
    <col min="1799" max="1799" width="13.5703125" style="95" customWidth="1"/>
    <col min="1800" max="1800" width="13.42578125" style="95" customWidth="1"/>
    <col min="1801" max="1801" width="13.42578125" style="95" bestFit="1" customWidth="1"/>
    <col min="1802" max="1802" width="14.5703125" style="95" customWidth="1"/>
    <col min="1803" max="1806" width="8.5703125" style="95" customWidth="1"/>
    <col min="1807" max="1807" width="16" style="95" customWidth="1"/>
    <col min="1808" max="1808" width="0" style="95" hidden="1" customWidth="1"/>
    <col min="1809" max="1809" width="15.42578125" style="95" customWidth="1"/>
    <col min="1810" max="1810" width="14.42578125" style="95" customWidth="1"/>
    <col min="1811" max="2049" width="5.42578125" style="95"/>
    <col min="2050" max="2050" width="65.42578125" style="95" bestFit="1" customWidth="1"/>
    <col min="2051" max="2051" width="12.42578125" style="95" customWidth="1"/>
    <col min="2052" max="2052" width="11.5703125" style="95" bestFit="1" customWidth="1"/>
    <col min="2053" max="2053" width="12.5703125" style="95" bestFit="1" customWidth="1"/>
    <col min="2054" max="2054" width="13.42578125" style="95" bestFit="1" customWidth="1"/>
    <col min="2055" max="2055" width="13.5703125" style="95" customWidth="1"/>
    <col min="2056" max="2056" width="13.42578125" style="95" customWidth="1"/>
    <col min="2057" max="2057" width="13.42578125" style="95" bestFit="1" customWidth="1"/>
    <col min="2058" max="2058" width="14.5703125" style="95" customWidth="1"/>
    <col min="2059" max="2062" width="8.5703125" style="95" customWidth="1"/>
    <col min="2063" max="2063" width="16" style="95" customWidth="1"/>
    <col min="2064" max="2064" width="0" style="95" hidden="1" customWidth="1"/>
    <col min="2065" max="2065" width="15.42578125" style="95" customWidth="1"/>
    <col min="2066" max="2066" width="14.42578125" style="95" customWidth="1"/>
    <col min="2067" max="2305" width="5.42578125" style="95"/>
    <col min="2306" max="2306" width="65.42578125" style="95" bestFit="1" customWidth="1"/>
    <col min="2307" max="2307" width="12.42578125" style="95" customWidth="1"/>
    <col min="2308" max="2308" width="11.5703125" style="95" bestFit="1" customWidth="1"/>
    <col min="2309" max="2309" width="12.5703125" style="95" bestFit="1" customWidth="1"/>
    <col min="2310" max="2310" width="13.42578125" style="95" bestFit="1" customWidth="1"/>
    <col min="2311" max="2311" width="13.5703125" style="95" customWidth="1"/>
    <col min="2312" max="2312" width="13.42578125" style="95" customWidth="1"/>
    <col min="2313" max="2313" width="13.42578125" style="95" bestFit="1" customWidth="1"/>
    <col min="2314" max="2314" width="14.5703125" style="95" customWidth="1"/>
    <col min="2315" max="2318" width="8.5703125" style="95" customWidth="1"/>
    <col min="2319" max="2319" width="16" style="95" customWidth="1"/>
    <col min="2320" max="2320" width="0" style="95" hidden="1" customWidth="1"/>
    <col min="2321" max="2321" width="15.42578125" style="95" customWidth="1"/>
    <col min="2322" max="2322" width="14.42578125" style="95" customWidth="1"/>
    <col min="2323" max="2561" width="5.42578125" style="95"/>
    <col min="2562" max="2562" width="65.42578125" style="95" bestFit="1" customWidth="1"/>
    <col min="2563" max="2563" width="12.42578125" style="95" customWidth="1"/>
    <col min="2564" max="2564" width="11.5703125" style="95" bestFit="1" customWidth="1"/>
    <col min="2565" max="2565" width="12.5703125" style="95" bestFit="1" customWidth="1"/>
    <col min="2566" max="2566" width="13.42578125" style="95" bestFit="1" customWidth="1"/>
    <col min="2567" max="2567" width="13.5703125" style="95" customWidth="1"/>
    <col min="2568" max="2568" width="13.42578125" style="95" customWidth="1"/>
    <col min="2569" max="2569" width="13.42578125" style="95" bestFit="1" customWidth="1"/>
    <col min="2570" max="2570" width="14.5703125" style="95" customWidth="1"/>
    <col min="2571" max="2574" width="8.5703125" style="95" customWidth="1"/>
    <col min="2575" max="2575" width="16" style="95" customWidth="1"/>
    <col min="2576" max="2576" width="0" style="95" hidden="1" customWidth="1"/>
    <col min="2577" max="2577" width="15.42578125" style="95" customWidth="1"/>
    <col min="2578" max="2578" width="14.42578125" style="95" customWidth="1"/>
    <col min="2579" max="2817" width="5.42578125" style="95"/>
    <col min="2818" max="2818" width="65.42578125" style="95" bestFit="1" customWidth="1"/>
    <col min="2819" max="2819" width="12.42578125" style="95" customWidth="1"/>
    <col min="2820" max="2820" width="11.5703125" style="95" bestFit="1" customWidth="1"/>
    <col min="2821" max="2821" width="12.5703125" style="95" bestFit="1" customWidth="1"/>
    <col min="2822" max="2822" width="13.42578125" style="95" bestFit="1" customWidth="1"/>
    <col min="2823" max="2823" width="13.5703125" style="95" customWidth="1"/>
    <col min="2824" max="2824" width="13.42578125" style="95" customWidth="1"/>
    <col min="2825" max="2825" width="13.42578125" style="95" bestFit="1" customWidth="1"/>
    <col min="2826" max="2826" width="14.5703125" style="95" customWidth="1"/>
    <col min="2827" max="2830" width="8.5703125" style="95" customWidth="1"/>
    <col min="2831" max="2831" width="16" style="95" customWidth="1"/>
    <col min="2832" max="2832" width="0" style="95" hidden="1" customWidth="1"/>
    <col min="2833" max="2833" width="15.42578125" style="95" customWidth="1"/>
    <col min="2834" max="2834" width="14.42578125" style="95" customWidth="1"/>
    <col min="2835" max="3073" width="5.42578125" style="95"/>
    <col min="3074" max="3074" width="65.42578125" style="95" bestFit="1" customWidth="1"/>
    <col min="3075" max="3075" width="12.42578125" style="95" customWidth="1"/>
    <col min="3076" max="3076" width="11.5703125" style="95" bestFit="1" customWidth="1"/>
    <col min="3077" max="3077" width="12.5703125" style="95" bestFit="1" customWidth="1"/>
    <col min="3078" max="3078" width="13.42578125" style="95" bestFit="1" customWidth="1"/>
    <col min="3079" max="3079" width="13.5703125" style="95" customWidth="1"/>
    <col min="3080" max="3080" width="13.42578125" style="95" customWidth="1"/>
    <col min="3081" max="3081" width="13.42578125" style="95" bestFit="1" customWidth="1"/>
    <col min="3082" max="3082" width="14.5703125" style="95" customWidth="1"/>
    <col min="3083" max="3086" width="8.5703125" style="95" customWidth="1"/>
    <col min="3087" max="3087" width="16" style="95" customWidth="1"/>
    <col min="3088" max="3088" width="0" style="95" hidden="1" customWidth="1"/>
    <col min="3089" max="3089" width="15.42578125" style="95" customWidth="1"/>
    <col min="3090" max="3090" width="14.42578125" style="95" customWidth="1"/>
    <col min="3091" max="3329" width="5.42578125" style="95"/>
    <col min="3330" max="3330" width="65.42578125" style="95" bestFit="1" customWidth="1"/>
    <col min="3331" max="3331" width="12.42578125" style="95" customWidth="1"/>
    <col min="3332" max="3332" width="11.5703125" style="95" bestFit="1" customWidth="1"/>
    <col min="3333" max="3333" width="12.5703125" style="95" bestFit="1" customWidth="1"/>
    <col min="3334" max="3334" width="13.42578125" style="95" bestFit="1" customWidth="1"/>
    <col min="3335" max="3335" width="13.5703125" style="95" customWidth="1"/>
    <col min="3336" max="3336" width="13.42578125" style="95" customWidth="1"/>
    <col min="3337" max="3337" width="13.42578125" style="95" bestFit="1" customWidth="1"/>
    <col min="3338" max="3338" width="14.5703125" style="95" customWidth="1"/>
    <col min="3339" max="3342" width="8.5703125" style="95" customWidth="1"/>
    <col min="3343" max="3343" width="16" style="95" customWidth="1"/>
    <col min="3344" max="3344" width="0" style="95" hidden="1" customWidth="1"/>
    <col min="3345" max="3345" width="15.42578125" style="95" customWidth="1"/>
    <col min="3346" max="3346" width="14.42578125" style="95" customWidth="1"/>
    <col min="3347" max="3585" width="5.42578125" style="95"/>
    <col min="3586" max="3586" width="65.42578125" style="95" bestFit="1" customWidth="1"/>
    <col min="3587" max="3587" width="12.42578125" style="95" customWidth="1"/>
    <col min="3588" max="3588" width="11.5703125" style="95" bestFit="1" customWidth="1"/>
    <col min="3589" max="3589" width="12.5703125" style="95" bestFit="1" customWidth="1"/>
    <col min="3590" max="3590" width="13.42578125" style="95" bestFit="1" customWidth="1"/>
    <col min="3591" max="3591" width="13.5703125" style="95" customWidth="1"/>
    <col min="3592" max="3592" width="13.42578125" style="95" customWidth="1"/>
    <col min="3593" max="3593" width="13.42578125" style="95" bestFit="1" customWidth="1"/>
    <col min="3594" max="3594" width="14.5703125" style="95" customWidth="1"/>
    <col min="3595" max="3598" width="8.5703125" style="95" customWidth="1"/>
    <col min="3599" max="3599" width="16" style="95" customWidth="1"/>
    <col min="3600" max="3600" width="0" style="95" hidden="1" customWidth="1"/>
    <col min="3601" max="3601" width="15.42578125" style="95" customWidth="1"/>
    <col min="3602" max="3602" width="14.42578125" style="95" customWidth="1"/>
    <col min="3603" max="3841" width="5.42578125" style="95"/>
    <col min="3842" max="3842" width="65.42578125" style="95" bestFit="1" customWidth="1"/>
    <col min="3843" max="3843" width="12.42578125" style="95" customWidth="1"/>
    <col min="3844" max="3844" width="11.5703125" style="95" bestFit="1" customWidth="1"/>
    <col min="3845" max="3845" width="12.5703125" style="95" bestFit="1" customWidth="1"/>
    <col min="3846" max="3846" width="13.42578125" style="95" bestFit="1" customWidth="1"/>
    <col min="3847" max="3847" width="13.5703125" style="95" customWidth="1"/>
    <col min="3848" max="3848" width="13.42578125" style="95" customWidth="1"/>
    <col min="3849" max="3849" width="13.42578125" style="95" bestFit="1" customWidth="1"/>
    <col min="3850" max="3850" width="14.5703125" style="95" customWidth="1"/>
    <col min="3851" max="3854" width="8.5703125" style="95" customWidth="1"/>
    <col min="3855" max="3855" width="16" style="95" customWidth="1"/>
    <col min="3856" max="3856" width="0" style="95" hidden="1" customWidth="1"/>
    <col min="3857" max="3857" width="15.42578125" style="95" customWidth="1"/>
    <col min="3858" max="3858" width="14.42578125" style="95" customWidth="1"/>
    <col min="3859" max="4097" width="5.42578125" style="95"/>
    <col min="4098" max="4098" width="65.42578125" style="95" bestFit="1" customWidth="1"/>
    <col min="4099" max="4099" width="12.42578125" style="95" customWidth="1"/>
    <col min="4100" max="4100" width="11.5703125" style="95" bestFit="1" customWidth="1"/>
    <col min="4101" max="4101" width="12.5703125" style="95" bestFit="1" customWidth="1"/>
    <col min="4102" max="4102" width="13.42578125" style="95" bestFit="1" customWidth="1"/>
    <col min="4103" max="4103" width="13.5703125" style="95" customWidth="1"/>
    <col min="4104" max="4104" width="13.42578125" style="95" customWidth="1"/>
    <col min="4105" max="4105" width="13.42578125" style="95" bestFit="1" customWidth="1"/>
    <col min="4106" max="4106" width="14.5703125" style="95" customWidth="1"/>
    <col min="4107" max="4110" width="8.5703125" style="95" customWidth="1"/>
    <col min="4111" max="4111" width="16" style="95" customWidth="1"/>
    <col min="4112" max="4112" width="0" style="95" hidden="1" customWidth="1"/>
    <col min="4113" max="4113" width="15.42578125" style="95" customWidth="1"/>
    <col min="4114" max="4114" width="14.42578125" style="95" customWidth="1"/>
    <col min="4115" max="4353" width="5.42578125" style="95"/>
    <col min="4354" max="4354" width="65.42578125" style="95" bestFit="1" customWidth="1"/>
    <col min="4355" max="4355" width="12.42578125" style="95" customWidth="1"/>
    <col min="4356" max="4356" width="11.5703125" style="95" bestFit="1" customWidth="1"/>
    <col min="4357" max="4357" width="12.5703125" style="95" bestFit="1" customWidth="1"/>
    <col min="4358" max="4358" width="13.42578125" style="95" bestFit="1" customWidth="1"/>
    <col min="4359" max="4359" width="13.5703125" style="95" customWidth="1"/>
    <col min="4360" max="4360" width="13.42578125" style="95" customWidth="1"/>
    <col min="4361" max="4361" width="13.42578125" style="95" bestFit="1" customWidth="1"/>
    <col min="4362" max="4362" width="14.5703125" style="95" customWidth="1"/>
    <col min="4363" max="4366" width="8.5703125" style="95" customWidth="1"/>
    <col min="4367" max="4367" width="16" style="95" customWidth="1"/>
    <col min="4368" max="4368" width="0" style="95" hidden="1" customWidth="1"/>
    <col min="4369" max="4369" width="15.42578125" style="95" customWidth="1"/>
    <col min="4370" max="4370" width="14.42578125" style="95" customWidth="1"/>
    <col min="4371" max="4609" width="5.42578125" style="95"/>
    <col min="4610" max="4610" width="65.42578125" style="95" bestFit="1" customWidth="1"/>
    <col min="4611" max="4611" width="12.42578125" style="95" customWidth="1"/>
    <col min="4612" max="4612" width="11.5703125" style="95" bestFit="1" customWidth="1"/>
    <col min="4613" max="4613" width="12.5703125" style="95" bestFit="1" customWidth="1"/>
    <col min="4614" max="4614" width="13.42578125" style="95" bestFit="1" customWidth="1"/>
    <col min="4615" max="4615" width="13.5703125" style="95" customWidth="1"/>
    <col min="4616" max="4616" width="13.42578125" style="95" customWidth="1"/>
    <col min="4617" max="4617" width="13.42578125" style="95" bestFit="1" customWidth="1"/>
    <col min="4618" max="4618" width="14.5703125" style="95" customWidth="1"/>
    <col min="4619" max="4622" width="8.5703125" style="95" customWidth="1"/>
    <col min="4623" max="4623" width="16" style="95" customWidth="1"/>
    <col min="4624" max="4624" width="0" style="95" hidden="1" customWidth="1"/>
    <col min="4625" max="4625" width="15.42578125" style="95" customWidth="1"/>
    <col min="4626" max="4626" width="14.42578125" style="95" customWidth="1"/>
    <col min="4627" max="4865" width="5.42578125" style="95"/>
    <col min="4866" max="4866" width="65.42578125" style="95" bestFit="1" customWidth="1"/>
    <col min="4867" max="4867" width="12.42578125" style="95" customWidth="1"/>
    <col min="4868" max="4868" width="11.5703125" style="95" bestFit="1" customWidth="1"/>
    <col min="4869" max="4869" width="12.5703125" style="95" bestFit="1" customWidth="1"/>
    <col min="4870" max="4870" width="13.42578125" style="95" bestFit="1" customWidth="1"/>
    <col min="4871" max="4871" width="13.5703125" style="95" customWidth="1"/>
    <col min="4872" max="4872" width="13.42578125" style="95" customWidth="1"/>
    <col min="4873" max="4873" width="13.42578125" style="95" bestFit="1" customWidth="1"/>
    <col min="4874" max="4874" width="14.5703125" style="95" customWidth="1"/>
    <col min="4875" max="4878" width="8.5703125" style="95" customWidth="1"/>
    <col min="4879" max="4879" width="16" style="95" customWidth="1"/>
    <col min="4880" max="4880" width="0" style="95" hidden="1" customWidth="1"/>
    <col min="4881" max="4881" width="15.42578125" style="95" customWidth="1"/>
    <col min="4882" max="4882" width="14.42578125" style="95" customWidth="1"/>
    <col min="4883" max="5121" width="5.42578125" style="95"/>
    <col min="5122" max="5122" width="65.42578125" style="95" bestFit="1" customWidth="1"/>
    <col min="5123" max="5123" width="12.42578125" style="95" customWidth="1"/>
    <col min="5124" max="5124" width="11.5703125" style="95" bestFit="1" customWidth="1"/>
    <col min="5125" max="5125" width="12.5703125" style="95" bestFit="1" customWidth="1"/>
    <col min="5126" max="5126" width="13.42578125" style="95" bestFit="1" customWidth="1"/>
    <col min="5127" max="5127" width="13.5703125" style="95" customWidth="1"/>
    <col min="5128" max="5128" width="13.42578125" style="95" customWidth="1"/>
    <col min="5129" max="5129" width="13.42578125" style="95" bestFit="1" customWidth="1"/>
    <col min="5130" max="5130" width="14.5703125" style="95" customWidth="1"/>
    <col min="5131" max="5134" width="8.5703125" style="95" customWidth="1"/>
    <col min="5135" max="5135" width="16" style="95" customWidth="1"/>
    <col min="5136" max="5136" width="0" style="95" hidden="1" customWidth="1"/>
    <col min="5137" max="5137" width="15.42578125" style="95" customWidth="1"/>
    <col min="5138" max="5138" width="14.42578125" style="95" customWidth="1"/>
    <col min="5139" max="5377" width="5.42578125" style="95"/>
    <col min="5378" max="5378" width="65.42578125" style="95" bestFit="1" customWidth="1"/>
    <col min="5379" max="5379" width="12.42578125" style="95" customWidth="1"/>
    <col min="5380" max="5380" width="11.5703125" style="95" bestFit="1" customWidth="1"/>
    <col min="5381" max="5381" width="12.5703125" style="95" bestFit="1" customWidth="1"/>
    <col min="5382" max="5382" width="13.42578125" style="95" bestFit="1" customWidth="1"/>
    <col min="5383" max="5383" width="13.5703125" style="95" customWidth="1"/>
    <col min="5384" max="5384" width="13.42578125" style="95" customWidth="1"/>
    <col min="5385" max="5385" width="13.42578125" style="95" bestFit="1" customWidth="1"/>
    <col min="5386" max="5386" width="14.5703125" style="95" customWidth="1"/>
    <col min="5387" max="5390" width="8.5703125" style="95" customWidth="1"/>
    <col min="5391" max="5391" width="16" style="95" customWidth="1"/>
    <col min="5392" max="5392" width="0" style="95" hidden="1" customWidth="1"/>
    <col min="5393" max="5393" width="15.42578125" style="95" customWidth="1"/>
    <col min="5394" max="5394" width="14.42578125" style="95" customWidth="1"/>
    <col min="5395" max="5633" width="5.42578125" style="95"/>
    <col min="5634" max="5634" width="65.42578125" style="95" bestFit="1" customWidth="1"/>
    <col min="5635" max="5635" width="12.42578125" style="95" customWidth="1"/>
    <col min="5636" max="5636" width="11.5703125" style="95" bestFit="1" customWidth="1"/>
    <col min="5637" max="5637" width="12.5703125" style="95" bestFit="1" customWidth="1"/>
    <col min="5638" max="5638" width="13.42578125" style="95" bestFit="1" customWidth="1"/>
    <col min="5639" max="5639" width="13.5703125" style="95" customWidth="1"/>
    <col min="5640" max="5640" width="13.42578125" style="95" customWidth="1"/>
    <col min="5641" max="5641" width="13.42578125" style="95" bestFit="1" customWidth="1"/>
    <col min="5642" max="5642" width="14.5703125" style="95" customWidth="1"/>
    <col min="5643" max="5646" width="8.5703125" style="95" customWidth="1"/>
    <col min="5647" max="5647" width="16" style="95" customWidth="1"/>
    <col min="5648" max="5648" width="0" style="95" hidden="1" customWidth="1"/>
    <col min="5649" max="5649" width="15.42578125" style="95" customWidth="1"/>
    <col min="5650" max="5650" width="14.42578125" style="95" customWidth="1"/>
    <col min="5651" max="5889" width="5.42578125" style="95"/>
    <col min="5890" max="5890" width="65.42578125" style="95" bestFit="1" customWidth="1"/>
    <col min="5891" max="5891" width="12.42578125" style="95" customWidth="1"/>
    <col min="5892" max="5892" width="11.5703125" style="95" bestFit="1" customWidth="1"/>
    <col min="5893" max="5893" width="12.5703125" style="95" bestFit="1" customWidth="1"/>
    <col min="5894" max="5894" width="13.42578125" style="95" bestFit="1" customWidth="1"/>
    <col min="5895" max="5895" width="13.5703125" style="95" customWidth="1"/>
    <col min="5896" max="5896" width="13.42578125" style="95" customWidth="1"/>
    <col min="5897" max="5897" width="13.42578125" style="95" bestFit="1" customWidth="1"/>
    <col min="5898" max="5898" width="14.5703125" style="95" customWidth="1"/>
    <col min="5899" max="5902" width="8.5703125" style="95" customWidth="1"/>
    <col min="5903" max="5903" width="16" style="95" customWidth="1"/>
    <col min="5904" max="5904" width="0" style="95" hidden="1" customWidth="1"/>
    <col min="5905" max="5905" width="15.42578125" style="95" customWidth="1"/>
    <col min="5906" max="5906" width="14.42578125" style="95" customWidth="1"/>
    <col min="5907" max="6145" width="5.42578125" style="95"/>
    <col min="6146" max="6146" width="65.42578125" style="95" bestFit="1" customWidth="1"/>
    <col min="6147" max="6147" width="12.42578125" style="95" customWidth="1"/>
    <col min="6148" max="6148" width="11.5703125" style="95" bestFit="1" customWidth="1"/>
    <col min="6149" max="6149" width="12.5703125" style="95" bestFit="1" customWidth="1"/>
    <col min="6150" max="6150" width="13.42578125" style="95" bestFit="1" customWidth="1"/>
    <col min="6151" max="6151" width="13.5703125" style="95" customWidth="1"/>
    <col min="6152" max="6152" width="13.42578125" style="95" customWidth="1"/>
    <col min="6153" max="6153" width="13.42578125" style="95" bestFit="1" customWidth="1"/>
    <col min="6154" max="6154" width="14.5703125" style="95" customWidth="1"/>
    <col min="6155" max="6158" width="8.5703125" style="95" customWidth="1"/>
    <col min="6159" max="6159" width="16" style="95" customWidth="1"/>
    <col min="6160" max="6160" width="0" style="95" hidden="1" customWidth="1"/>
    <col min="6161" max="6161" width="15.42578125" style="95" customWidth="1"/>
    <col min="6162" max="6162" width="14.42578125" style="95" customWidth="1"/>
    <col min="6163" max="6401" width="5.42578125" style="95"/>
    <col min="6402" max="6402" width="65.42578125" style="95" bestFit="1" customWidth="1"/>
    <col min="6403" max="6403" width="12.42578125" style="95" customWidth="1"/>
    <col min="6404" max="6404" width="11.5703125" style="95" bestFit="1" customWidth="1"/>
    <col min="6405" max="6405" width="12.5703125" style="95" bestFit="1" customWidth="1"/>
    <col min="6406" max="6406" width="13.42578125" style="95" bestFit="1" customWidth="1"/>
    <col min="6407" max="6407" width="13.5703125" style="95" customWidth="1"/>
    <col min="6408" max="6408" width="13.42578125" style="95" customWidth="1"/>
    <col min="6409" max="6409" width="13.42578125" style="95" bestFit="1" customWidth="1"/>
    <col min="6410" max="6410" width="14.5703125" style="95" customWidth="1"/>
    <col min="6411" max="6414" width="8.5703125" style="95" customWidth="1"/>
    <col min="6415" max="6415" width="16" style="95" customWidth="1"/>
    <col min="6416" max="6416" width="0" style="95" hidden="1" customWidth="1"/>
    <col min="6417" max="6417" width="15.42578125" style="95" customWidth="1"/>
    <col min="6418" max="6418" width="14.42578125" style="95" customWidth="1"/>
    <col min="6419" max="6657" width="5.42578125" style="95"/>
    <col min="6658" max="6658" width="65.42578125" style="95" bestFit="1" customWidth="1"/>
    <col min="6659" max="6659" width="12.42578125" style="95" customWidth="1"/>
    <col min="6660" max="6660" width="11.5703125" style="95" bestFit="1" customWidth="1"/>
    <col min="6661" max="6661" width="12.5703125" style="95" bestFit="1" customWidth="1"/>
    <col min="6662" max="6662" width="13.42578125" style="95" bestFit="1" customWidth="1"/>
    <col min="6663" max="6663" width="13.5703125" style="95" customWidth="1"/>
    <col min="6664" max="6664" width="13.42578125" style="95" customWidth="1"/>
    <col min="6665" max="6665" width="13.42578125" style="95" bestFit="1" customWidth="1"/>
    <col min="6666" max="6666" width="14.5703125" style="95" customWidth="1"/>
    <col min="6667" max="6670" width="8.5703125" style="95" customWidth="1"/>
    <col min="6671" max="6671" width="16" style="95" customWidth="1"/>
    <col min="6672" max="6672" width="0" style="95" hidden="1" customWidth="1"/>
    <col min="6673" max="6673" width="15.42578125" style="95" customWidth="1"/>
    <col min="6674" max="6674" width="14.42578125" style="95" customWidth="1"/>
    <col min="6675" max="6913" width="5.42578125" style="95"/>
    <col min="6914" max="6914" width="65.42578125" style="95" bestFit="1" customWidth="1"/>
    <col min="6915" max="6915" width="12.42578125" style="95" customWidth="1"/>
    <col min="6916" max="6916" width="11.5703125" style="95" bestFit="1" customWidth="1"/>
    <col min="6917" max="6917" width="12.5703125" style="95" bestFit="1" customWidth="1"/>
    <col min="6918" max="6918" width="13.42578125" style="95" bestFit="1" customWidth="1"/>
    <col min="6919" max="6919" width="13.5703125" style="95" customWidth="1"/>
    <col min="6920" max="6920" width="13.42578125" style="95" customWidth="1"/>
    <col min="6921" max="6921" width="13.42578125" style="95" bestFit="1" customWidth="1"/>
    <col min="6922" max="6922" width="14.5703125" style="95" customWidth="1"/>
    <col min="6923" max="6926" width="8.5703125" style="95" customWidth="1"/>
    <col min="6927" max="6927" width="16" style="95" customWidth="1"/>
    <col min="6928" max="6928" width="0" style="95" hidden="1" customWidth="1"/>
    <col min="6929" max="6929" width="15.42578125" style="95" customWidth="1"/>
    <col min="6930" max="6930" width="14.42578125" style="95" customWidth="1"/>
    <col min="6931" max="7169" width="5.42578125" style="95"/>
    <col min="7170" max="7170" width="65.42578125" style="95" bestFit="1" customWidth="1"/>
    <col min="7171" max="7171" width="12.42578125" style="95" customWidth="1"/>
    <col min="7172" max="7172" width="11.5703125" style="95" bestFit="1" customWidth="1"/>
    <col min="7173" max="7173" width="12.5703125" style="95" bestFit="1" customWidth="1"/>
    <col min="7174" max="7174" width="13.42578125" style="95" bestFit="1" customWidth="1"/>
    <col min="7175" max="7175" width="13.5703125" style="95" customWidth="1"/>
    <col min="7176" max="7176" width="13.42578125" style="95" customWidth="1"/>
    <col min="7177" max="7177" width="13.42578125" style="95" bestFit="1" customWidth="1"/>
    <col min="7178" max="7178" width="14.5703125" style="95" customWidth="1"/>
    <col min="7179" max="7182" width="8.5703125" style="95" customWidth="1"/>
    <col min="7183" max="7183" width="16" style="95" customWidth="1"/>
    <col min="7184" max="7184" width="0" style="95" hidden="1" customWidth="1"/>
    <col min="7185" max="7185" width="15.42578125" style="95" customWidth="1"/>
    <col min="7186" max="7186" width="14.42578125" style="95" customWidth="1"/>
    <col min="7187" max="7425" width="5.42578125" style="95"/>
    <col min="7426" max="7426" width="65.42578125" style="95" bestFit="1" customWidth="1"/>
    <col min="7427" max="7427" width="12.42578125" style="95" customWidth="1"/>
    <col min="7428" max="7428" width="11.5703125" style="95" bestFit="1" customWidth="1"/>
    <col min="7429" max="7429" width="12.5703125" style="95" bestFit="1" customWidth="1"/>
    <col min="7430" max="7430" width="13.42578125" style="95" bestFit="1" customWidth="1"/>
    <col min="7431" max="7431" width="13.5703125" style="95" customWidth="1"/>
    <col min="7432" max="7432" width="13.42578125" style="95" customWidth="1"/>
    <col min="7433" max="7433" width="13.42578125" style="95" bestFit="1" customWidth="1"/>
    <col min="7434" max="7434" width="14.5703125" style="95" customWidth="1"/>
    <col min="7435" max="7438" width="8.5703125" style="95" customWidth="1"/>
    <col min="7439" max="7439" width="16" style="95" customWidth="1"/>
    <col min="7440" max="7440" width="0" style="95" hidden="1" customWidth="1"/>
    <col min="7441" max="7441" width="15.42578125" style="95" customWidth="1"/>
    <col min="7442" max="7442" width="14.42578125" style="95" customWidth="1"/>
    <col min="7443" max="7681" width="5.42578125" style="95"/>
    <col min="7682" max="7682" width="65.42578125" style="95" bestFit="1" customWidth="1"/>
    <col min="7683" max="7683" width="12.42578125" style="95" customWidth="1"/>
    <col min="7684" max="7684" width="11.5703125" style="95" bestFit="1" customWidth="1"/>
    <col min="7685" max="7685" width="12.5703125" style="95" bestFit="1" customWidth="1"/>
    <col min="7686" max="7686" width="13.42578125" style="95" bestFit="1" customWidth="1"/>
    <col min="7687" max="7687" width="13.5703125" style="95" customWidth="1"/>
    <col min="7688" max="7688" width="13.42578125" style="95" customWidth="1"/>
    <col min="7689" max="7689" width="13.42578125" style="95" bestFit="1" customWidth="1"/>
    <col min="7690" max="7690" width="14.5703125" style="95" customWidth="1"/>
    <col min="7691" max="7694" width="8.5703125" style="95" customWidth="1"/>
    <col min="7695" max="7695" width="16" style="95" customWidth="1"/>
    <col min="7696" max="7696" width="0" style="95" hidden="1" customWidth="1"/>
    <col min="7697" max="7697" width="15.42578125" style="95" customWidth="1"/>
    <col min="7698" max="7698" width="14.42578125" style="95" customWidth="1"/>
    <col min="7699" max="7937" width="5.42578125" style="95"/>
    <col min="7938" max="7938" width="65.42578125" style="95" bestFit="1" customWidth="1"/>
    <col min="7939" max="7939" width="12.42578125" style="95" customWidth="1"/>
    <col min="7940" max="7940" width="11.5703125" style="95" bestFit="1" customWidth="1"/>
    <col min="7941" max="7941" width="12.5703125" style="95" bestFit="1" customWidth="1"/>
    <col min="7942" max="7942" width="13.42578125" style="95" bestFit="1" customWidth="1"/>
    <col min="7943" max="7943" width="13.5703125" style="95" customWidth="1"/>
    <col min="7944" max="7944" width="13.42578125" style="95" customWidth="1"/>
    <col min="7945" max="7945" width="13.42578125" style="95" bestFit="1" customWidth="1"/>
    <col min="7946" max="7946" width="14.5703125" style="95" customWidth="1"/>
    <col min="7947" max="7950" width="8.5703125" style="95" customWidth="1"/>
    <col min="7951" max="7951" width="16" style="95" customWidth="1"/>
    <col min="7952" max="7952" width="0" style="95" hidden="1" customWidth="1"/>
    <col min="7953" max="7953" width="15.42578125" style="95" customWidth="1"/>
    <col min="7954" max="7954" width="14.42578125" style="95" customWidth="1"/>
    <col min="7955" max="8193" width="5.42578125" style="95"/>
    <col min="8194" max="8194" width="65.42578125" style="95" bestFit="1" customWidth="1"/>
    <col min="8195" max="8195" width="12.42578125" style="95" customWidth="1"/>
    <col min="8196" max="8196" width="11.5703125" style="95" bestFit="1" customWidth="1"/>
    <col min="8197" max="8197" width="12.5703125" style="95" bestFit="1" customWidth="1"/>
    <col min="8198" max="8198" width="13.42578125" style="95" bestFit="1" customWidth="1"/>
    <col min="8199" max="8199" width="13.5703125" style="95" customWidth="1"/>
    <col min="8200" max="8200" width="13.42578125" style="95" customWidth="1"/>
    <col min="8201" max="8201" width="13.42578125" style="95" bestFit="1" customWidth="1"/>
    <col min="8202" max="8202" width="14.5703125" style="95" customWidth="1"/>
    <col min="8203" max="8206" width="8.5703125" style="95" customWidth="1"/>
    <col min="8207" max="8207" width="16" style="95" customWidth="1"/>
    <col min="8208" max="8208" width="0" style="95" hidden="1" customWidth="1"/>
    <col min="8209" max="8209" width="15.42578125" style="95" customWidth="1"/>
    <col min="8210" max="8210" width="14.42578125" style="95" customWidth="1"/>
    <col min="8211" max="8449" width="5.42578125" style="95"/>
    <col min="8450" max="8450" width="65.42578125" style="95" bestFit="1" customWidth="1"/>
    <col min="8451" max="8451" width="12.42578125" style="95" customWidth="1"/>
    <col min="8452" max="8452" width="11.5703125" style="95" bestFit="1" customWidth="1"/>
    <col min="8453" max="8453" width="12.5703125" style="95" bestFit="1" customWidth="1"/>
    <col min="8454" max="8454" width="13.42578125" style="95" bestFit="1" customWidth="1"/>
    <col min="8455" max="8455" width="13.5703125" style="95" customWidth="1"/>
    <col min="8456" max="8456" width="13.42578125" style="95" customWidth="1"/>
    <col min="8457" max="8457" width="13.42578125" style="95" bestFit="1" customWidth="1"/>
    <col min="8458" max="8458" width="14.5703125" style="95" customWidth="1"/>
    <col min="8459" max="8462" width="8.5703125" style="95" customWidth="1"/>
    <col min="8463" max="8463" width="16" style="95" customWidth="1"/>
    <col min="8464" max="8464" width="0" style="95" hidden="1" customWidth="1"/>
    <col min="8465" max="8465" width="15.42578125" style="95" customWidth="1"/>
    <col min="8466" max="8466" width="14.42578125" style="95" customWidth="1"/>
    <col min="8467" max="8705" width="5.42578125" style="95"/>
    <col min="8706" max="8706" width="65.42578125" style="95" bestFit="1" customWidth="1"/>
    <col min="8707" max="8707" width="12.42578125" style="95" customWidth="1"/>
    <col min="8708" max="8708" width="11.5703125" style="95" bestFit="1" customWidth="1"/>
    <col min="8709" max="8709" width="12.5703125" style="95" bestFit="1" customWidth="1"/>
    <col min="8710" max="8710" width="13.42578125" style="95" bestFit="1" customWidth="1"/>
    <col min="8711" max="8711" width="13.5703125" style="95" customWidth="1"/>
    <col min="8712" max="8712" width="13.42578125" style="95" customWidth="1"/>
    <col min="8713" max="8713" width="13.42578125" style="95" bestFit="1" customWidth="1"/>
    <col min="8714" max="8714" width="14.5703125" style="95" customWidth="1"/>
    <col min="8715" max="8718" width="8.5703125" style="95" customWidth="1"/>
    <col min="8719" max="8719" width="16" style="95" customWidth="1"/>
    <col min="8720" max="8720" width="0" style="95" hidden="1" customWidth="1"/>
    <col min="8721" max="8721" width="15.42578125" style="95" customWidth="1"/>
    <col min="8722" max="8722" width="14.42578125" style="95" customWidth="1"/>
    <col min="8723" max="8961" width="5.42578125" style="95"/>
    <col min="8962" max="8962" width="65.42578125" style="95" bestFit="1" customWidth="1"/>
    <col min="8963" max="8963" width="12.42578125" style="95" customWidth="1"/>
    <col min="8964" max="8964" width="11.5703125" style="95" bestFit="1" customWidth="1"/>
    <col min="8965" max="8965" width="12.5703125" style="95" bestFit="1" customWidth="1"/>
    <col min="8966" max="8966" width="13.42578125" style="95" bestFit="1" customWidth="1"/>
    <col min="8967" max="8967" width="13.5703125" style="95" customWidth="1"/>
    <col min="8968" max="8968" width="13.42578125" style="95" customWidth="1"/>
    <col min="8969" max="8969" width="13.42578125" style="95" bestFit="1" customWidth="1"/>
    <col min="8970" max="8970" width="14.5703125" style="95" customWidth="1"/>
    <col min="8971" max="8974" width="8.5703125" style="95" customWidth="1"/>
    <col min="8975" max="8975" width="16" style="95" customWidth="1"/>
    <col min="8976" max="8976" width="0" style="95" hidden="1" customWidth="1"/>
    <col min="8977" max="8977" width="15.42578125" style="95" customWidth="1"/>
    <col min="8978" max="8978" width="14.42578125" style="95" customWidth="1"/>
    <col min="8979" max="9217" width="5.42578125" style="95"/>
    <col min="9218" max="9218" width="65.42578125" style="95" bestFit="1" customWidth="1"/>
    <col min="9219" max="9219" width="12.42578125" style="95" customWidth="1"/>
    <col min="9220" max="9220" width="11.5703125" style="95" bestFit="1" customWidth="1"/>
    <col min="9221" max="9221" width="12.5703125" style="95" bestFit="1" customWidth="1"/>
    <col min="9222" max="9222" width="13.42578125" style="95" bestFit="1" customWidth="1"/>
    <col min="9223" max="9223" width="13.5703125" style="95" customWidth="1"/>
    <col min="9224" max="9224" width="13.42578125" style="95" customWidth="1"/>
    <col min="9225" max="9225" width="13.42578125" style="95" bestFit="1" customWidth="1"/>
    <col min="9226" max="9226" width="14.5703125" style="95" customWidth="1"/>
    <col min="9227" max="9230" width="8.5703125" style="95" customWidth="1"/>
    <col min="9231" max="9231" width="16" style="95" customWidth="1"/>
    <col min="9232" max="9232" width="0" style="95" hidden="1" customWidth="1"/>
    <col min="9233" max="9233" width="15.42578125" style="95" customWidth="1"/>
    <col min="9234" max="9234" width="14.42578125" style="95" customWidth="1"/>
    <col min="9235" max="9473" width="5.42578125" style="95"/>
    <col min="9474" max="9474" width="65.42578125" style="95" bestFit="1" customWidth="1"/>
    <col min="9475" max="9475" width="12.42578125" style="95" customWidth="1"/>
    <col min="9476" max="9476" width="11.5703125" style="95" bestFit="1" customWidth="1"/>
    <col min="9477" max="9477" width="12.5703125" style="95" bestFit="1" customWidth="1"/>
    <col min="9478" max="9478" width="13.42578125" style="95" bestFit="1" customWidth="1"/>
    <col min="9479" max="9479" width="13.5703125" style="95" customWidth="1"/>
    <col min="9480" max="9480" width="13.42578125" style="95" customWidth="1"/>
    <col min="9481" max="9481" width="13.42578125" style="95" bestFit="1" customWidth="1"/>
    <col min="9482" max="9482" width="14.5703125" style="95" customWidth="1"/>
    <col min="9483" max="9486" width="8.5703125" style="95" customWidth="1"/>
    <col min="9487" max="9487" width="16" style="95" customWidth="1"/>
    <col min="9488" max="9488" width="0" style="95" hidden="1" customWidth="1"/>
    <col min="9489" max="9489" width="15.42578125" style="95" customWidth="1"/>
    <col min="9490" max="9490" width="14.42578125" style="95" customWidth="1"/>
    <col min="9491" max="9729" width="5.42578125" style="95"/>
    <col min="9730" max="9730" width="65.42578125" style="95" bestFit="1" customWidth="1"/>
    <col min="9731" max="9731" width="12.42578125" style="95" customWidth="1"/>
    <col min="9732" max="9732" width="11.5703125" style="95" bestFit="1" customWidth="1"/>
    <col min="9733" max="9733" width="12.5703125" style="95" bestFit="1" customWidth="1"/>
    <col min="9734" max="9734" width="13.42578125" style="95" bestFit="1" customWidth="1"/>
    <col min="9735" max="9735" width="13.5703125" style="95" customWidth="1"/>
    <col min="9736" max="9736" width="13.42578125" style="95" customWidth="1"/>
    <col min="9737" max="9737" width="13.42578125" style="95" bestFit="1" customWidth="1"/>
    <col min="9738" max="9738" width="14.5703125" style="95" customWidth="1"/>
    <col min="9739" max="9742" width="8.5703125" style="95" customWidth="1"/>
    <col min="9743" max="9743" width="16" style="95" customWidth="1"/>
    <col min="9744" max="9744" width="0" style="95" hidden="1" customWidth="1"/>
    <col min="9745" max="9745" width="15.42578125" style="95" customWidth="1"/>
    <col min="9746" max="9746" width="14.42578125" style="95" customWidth="1"/>
    <col min="9747" max="9985" width="5.42578125" style="95"/>
    <col min="9986" max="9986" width="65.42578125" style="95" bestFit="1" customWidth="1"/>
    <col min="9987" max="9987" width="12.42578125" style="95" customWidth="1"/>
    <col min="9988" max="9988" width="11.5703125" style="95" bestFit="1" customWidth="1"/>
    <col min="9989" max="9989" width="12.5703125" style="95" bestFit="1" customWidth="1"/>
    <col min="9990" max="9990" width="13.42578125" style="95" bestFit="1" customWidth="1"/>
    <col min="9991" max="9991" width="13.5703125" style="95" customWidth="1"/>
    <col min="9992" max="9992" width="13.42578125" style="95" customWidth="1"/>
    <col min="9993" max="9993" width="13.42578125" style="95" bestFit="1" customWidth="1"/>
    <col min="9994" max="9994" width="14.5703125" style="95" customWidth="1"/>
    <col min="9995" max="9998" width="8.5703125" style="95" customWidth="1"/>
    <col min="9999" max="9999" width="16" style="95" customWidth="1"/>
    <col min="10000" max="10000" width="0" style="95" hidden="1" customWidth="1"/>
    <col min="10001" max="10001" width="15.42578125" style="95" customWidth="1"/>
    <col min="10002" max="10002" width="14.42578125" style="95" customWidth="1"/>
    <col min="10003" max="10241" width="5.42578125" style="95"/>
    <col min="10242" max="10242" width="65.42578125" style="95" bestFit="1" customWidth="1"/>
    <col min="10243" max="10243" width="12.42578125" style="95" customWidth="1"/>
    <col min="10244" max="10244" width="11.5703125" style="95" bestFit="1" customWidth="1"/>
    <col min="10245" max="10245" width="12.5703125" style="95" bestFit="1" customWidth="1"/>
    <col min="10246" max="10246" width="13.42578125" style="95" bestFit="1" customWidth="1"/>
    <col min="10247" max="10247" width="13.5703125" style="95" customWidth="1"/>
    <col min="10248" max="10248" width="13.42578125" style="95" customWidth="1"/>
    <col min="10249" max="10249" width="13.42578125" style="95" bestFit="1" customWidth="1"/>
    <col min="10250" max="10250" width="14.5703125" style="95" customWidth="1"/>
    <col min="10251" max="10254" width="8.5703125" style="95" customWidth="1"/>
    <col min="10255" max="10255" width="16" style="95" customWidth="1"/>
    <col min="10256" max="10256" width="0" style="95" hidden="1" customWidth="1"/>
    <col min="10257" max="10257" width="15.42578125" style="95" customWidth="1"/>
    <col min="10258" max="10258" width="14.42578125" style="95" customWidth="1"/>
    <col min="10259" max="10497" width="5.42578125" style="95"/>
    <col min="10498" max="10498" width="65.42578125" style="95" bestFit="1" customWidth="1"/>
    <col min="10499" max="10499" width="12.42578125" style="95" customWidth="1"/>
    <col min="10500" max="10500" width="11.5703125" style="95" bestFit="1" customWidth="1"/>
    <col min="10501" max="10501" width="12.5703125" style="95" bestFit="1" customWidth="1"/>
    <col min="10502" max="10502" width="13.42578125" style="95" bestFit="1" customWidth="1"/>
    <col min="10503" max="10503" width="13.5703125" style="95" customWidth="1"/>
    <col min="10504" max="10504" width="13.42578125" style="95" customWidth="1"/>
    <col min="10505" max="10505" width="13.42578125" style="95" bestFit="1" customWidth="1"/>
    <col min="10506" max="10506" width="14.5703125" style="95" customWidth="1"/>
    <col min="10507" max="10510" width="8.5703125" style="95" customWidth="1"/>
    <col min="10511" max="10511" width="16" style="95" customWidth="1"/>
    <col min="10512" max="10512" width="0" style="95" hidden="1" customWidth="1"/>
    <col min="10513" max="10513" width="15.42578125" style="95" customWidth="1"/>
    <col min="10514" max="10514" width="14.42578125" style="95" customWidth="1"/>
    <col min="10515" max="10753" width="5.42578125" style="95"/>
    <col min="10754" max="10754" width="65.42578125" style="95" bestFit="1" customWidth="1"/>
    <col min="10755" max="10755" width="12.42578125" style="95" customWidth="1"/>
    <col min="10756" max="10756" width="11.5703125" style="95" bestFit="1" customWidth="1"/>
    <col min="10757" max="10757" width="12.5703125" style="95" bestFit="1" customWidth="1"/>
    <col min="10758" max="10758" width="13.42578125" style="95" bestFit="1" customWidth="1"/>
    <col min="10759" max="10759" width="13.5703125" style="95" customWidth="1"/>
    <col min="10760" max="10760" width="13.42578125" style="95" customWidth="1"/>
    <col min="10761" max="10761" width="13.42578125" style="95" bestFit="1" customWidth="1"/>
    <col min="10762" max="10762" width="14.5703125" style="95" customWidth="1"/>
    <col min="10763" max="10766" width="8.5703125" style="95" customWidth="1"/>
    <col min="10767" max="10767" width="16" style="95" customWidth="1"/>
    <col min="10768" max="10768" width="0" style="95" hidden="1" customWidth="1"/>
    <col min="10769" max="10769" width="15.42578125" style="95" customWidth="1"/>
    <col min="10770" max="10770" width="14.42578125" style="95" customWidth="1"/>
    <col min="10771" max="11009" width="5.42578125" style="95"/>
    <col min="11010" max="11010" width="65.42578125" style="95" bestFit="1" customWidth="1"/>
    <col min="11011" max="11011" width="12.42578125" style="95" customWidth="1"/>
    <col min="11012" max="11012" width="11.5703125" style="95" bestFit="1" customWidth="1"/>
    <col min="11013" max="11013" width="12.5703125" style="95" bestFit="1" customWidth="1"/>
    <col min="11014" max="11014" width="13.42578125" style="95" bestFit="1" customWidth="1"/>
    <col min="11015" max="11015" width="13.5703125" style="95" customWidth="1"/>
    <col min="11016" max="11016" width="13.42578125" style="95" customWidth="1"/>
    <col min="11017" max="11017" width="13.42578125" style="95" bestFit="1" customWidth="1"/>
    <col min="11018" max="11018" width="14.5703125" style="95" customWidth="1"/>
    <col min="11019" max="11022" width="8.5703125" style="95" customWidth="1"/>
    <col min="11023" max="11023" width="16" style="95" customWidth="1"/>
    <col min="11024" max="11024" width="0" style="95" hidden="1" customWidth="1"/>
    <col min="11025" max="11025" width="15.42578125" style="95" customWidth="1"/>
    <col min="11026" max="11026" width="14.42578125" style="95" customWidth="1"/>
    <col min="11027" max="11265" width="5.42578125" style="95"/>
    <col min="11266" max="11266" width="65.42578125" style="95" bestFit="1" customWidth="1"/>
    <col min="11267" max="11267" width="12.42578125" style="95" customWidth="1"/>
    <col min="11268" max="11268" width="11.5703125" style="95" bestFit="1" customWidth="1"/>
    <col min="11269" max="11269" width="12.5703125" style="95" bestFit="1" customWidth="1"/>
    <col min="11270" max="11270" width="13.42578125" style="95" bestFit="1" customWidth="1"/>
    <col min="11271" max="11271" width="13.5703125" style="95" customWidth="1"/>
    <col min="11272" max="11272" width="13.42578125" style="95" customWidth="1"/>
    <col min="11273" max="11273" width="13.42578125" style="95" bestFit="1" customWidth="1"/>
    <col min="11274" max="11274" width="14.5703125" style="95" customWidth="1"/>
    <col min="11275" max="11278" width="8.5703125" style="95" customWidth="1"/>
    <col min="11279" max="11279" width="16" style="95" customWidth="1"/>
    <col min="11280" max="11280" width="0" style="95" hidden="1" customWidth="1"/>
    <col min="11281" max="11281" width="15.42578125" style="95" customWidth="1"/>
    <col min="11282" max="11282" width="14.42578125" style="95" customWidth="1"/>
    <col min="11283" max="11521" width="5.42578125" style="95"/>
    <col min="11522" max="11522" width="65.42578125" style="95" bestFit="1" customWidth="1"/>
    <col min="11523" max="11523" width="12.42578125" style="95" customWidth="1"/>
    <col min="11524" max="11524" width="11.5703125" style="95" bestFit="1" customWidth="1"/>
    <col min="11525" max="11525" width="12.5703125" style="95" bestFit="1" customWidth="1"/>
    <col min="11526" max="11526" width="13.42578125" style="95" bestFit="1" customWidth="1"/>
    <col min="11527" max="11527" width="13.5703125" style="95" customWidth="1"/>
    <col min="11528" max="11528" width="13.42578125" style="95" customWidth="1"/>
    <col min="11529" max="11529" width="13.42578125" style="95" bestFit="1" customWidth="1"/>
    <col min="11530" max="11530" width="14.5703125" style="95" customWidth="1"/>
    <col min="11531" max="11534" width="8.5703125" style="95" customWidth="1"/>
    <col min="11535" max="11535" width="16" style="95" customWidth="1"/>
    <col min="11536" max="11536" width="0" style="95" hidden="1" customWidth="1"/>
    <col min="11537" max="11537" width="15.42578125" style="95" customWidth="1"/>
    <col min="11538" max="11538" width="14.42578125" style="95" customWidth="1"/>
    <col min="11539" max="11777" width="5.42578125" style="95"/>
    <col min="11778" max="11778" width="65.42578125" style="95" bestFit="1" customWidth="1"/>
    <col min="11779" max="11779" width="12.42578125" style="95" customWidth="1"/>
    <col min="11780" max="11780" width="11.5703125" style="95" bestFit="1" customWidth="1"/>
    <col min="11781" max="11781" width="12.5703125" style="95" bestFit="1" customWidth="1"/>
    <col min="11782" max="11782" width="13.42578125" style="95" bestFit="1" customWidth="1"/>
    <col min="11783" max="11783" width="13.5703125" style="95" customWidth="1"/>
    <col min="11784" max="11784" width="13.42578125" style="95" customWidth="1"/>
    <col min="11785" max="11785" width="13.42578125" style="95" bestFit="1" customWidth="1"/>
    <col min="11786" max="11786" width="14.5703125" style="95" customWidth="1"/>
    <col min="11787" max="11790" width="8.5703125" style="95" customWidth="1"/>
    <col min="11791" max="11791" width="16" style="95" customWidth="1"/>
    <col min="11792" max="11792" width="0" style="95" hidden="1" customWidth="1"/>
    <col min="11793" max="11793" width="15.42578125" style="95" customWidth="1"/>
    <col min="11794" max="11794" width="14.42578125" style="95" customWidth="1"/>
    <col min="11795" max="12033" width="5.42578125" style="95"/>
    <col min="12034" max="12034" width="65.42578125" style="95" bestFit="1" customWidth="1"/>
    <col min="12035" max="12035" width="12.42578125" style="95" customWidth="1"/>
    <col min="12036" max="12036" width="11.5703125" style="95" bestFit="1" customWidth="1"/>
    <col min="12037" max="12037" width="12.5703125" style="95" bestFit="1" customWidth="1"/>
    <col min="12038" max="12038" width="13.42578125" style="95" bestFit="1" customWidth="1"/>
    <col min="12039" max="12039" width="13.5703125" style="95" customWidth="1"/>
    <col min="12040" max="12040" width="13.42578125" style="95" customWidth="1"/>
    <col min="12041" max="12041" width="13.42578125" style="95" bestFit="1" customWidth="1"/>
    <col min="12042" max="12042" width="14.5703125" style="95" customWidth="1"/>
    <col min="12043" max="12046" width="8.5703125" style="95" customWidth="1"/>
    <col min="12047" max="12047" width="16" style="95" customWidth="1"/>
    <col min="12048" max="12048" width="0" style="95" hidden="1" customWidth="1"/>
    <col min="12049" max="12049" width="15.42578125" style="95" customWidth="1"/>
    <col min="12050" max="12050" width="14.42578125" style="95" customWidth="1"/>
    <col min="12051" max="12289" width="5.42578125" style="95"/>
    <col min="12290" max="12290" width="65.42578125" style="95" bestFit="1" customWidth="1"/>
    <col min="12291" max="12291" width="12.42578125" style="95" customWidth="1"/>
    <col min="12292" max="12292" width="11.5703125" style="95" bestFit="1" customWidth="1"/>
    <col min="12293" max="12293" width="12.5703125" style="95" bestFit="1" customWidth="1"/>
    <col min="12294" max="12294" width="13.42578125" style="95" bestFit="1" customWidth="1"/>
    <col min="12295" max="12295" width="13.5703125" style="95" customWidth="1"/>
    <col min="12296" max="12296" width="13.42578125" style="95" customWidth="1"/>
    <col min="12297" max="12297" width="13.42578125" style="95" bestFit="1" customWidth="1"/>
    <col min="12298" max="12298" width="14.5703125" style="95" customWidth="1"/>
    <col min="12299" max="12302" width="8.5703125" style="95" customWidth="1"/>
    <col min="12303" max="12303" width="16" style="95" customWidth="1"/>
    <col min="12304" max="12304" width="0" style="95" hidden="1" customWidth="1"/>
    <col min="12305" max="12305" width="15.42578125" style="95" customWidth="1"/>
    <col min="12306" max="12306" width="14.42578125" style="95" customWidth="1"/>
    <col min="12307" max="12545" width="5.42578125" style="95"/>
    <col min="12546" max="12546" width="65.42578125" style="95" bestFit="1" customWidth="1"/>
    <col min="12547" max="12547" width="12.42578125" style="95" customWidth="1"/>
    <col min="12548" max="12548" width="11.5703125" style="95" bestFit="1" customWidth="1"/>
    <col min="12549" max="12549" width="12.5703125" style="95" bestFit="1" customWidth="1"/>
    <col min="12550" max="12550" width="13.42578125" style="95" bestFit="1" customWidth="1"/>
    <col min="12551" max="12551" width="13.5703125" style="95" customWidth="1"/>
    <col min="12552" max="12552" width="13.42578125" style="95" customWidth="1"/>
    <col min="12553" max="12553" width="13.42578125" style="95" bestFit="1" customWidth="1"/>
    <col min="12554" max="12554" width="14.5703125" style="95" customWidth="1"/>
    <col min="12555" max="12558" width="8.5703125" style="95" customWidth="1"/>
    <col min="12559" max="12559" width="16" style="95" customWidth="1"/>
    <col min="12560" max="12560" width="0" style="95" hidden="1" customWidth="1"/>
    <col min="12561" max="12561" width="15.42578125" style="95" customWidth="1"/>
    <col min="12562" max="12562" width="14.42578125" style="95" customWidth="1"/>
    <col min="12563" max="12801" width="5.42578125" style="95"/>
    <col min="12802" max="12802" width="65.42578125" style="95" bestFit="1" customWidth="1"/>
    <col min="12803" max="12803" width="12.42578125" style="95" customWidth="1"/>
    <col min="12804" max="12804" width="11.5703125" style="95" bestFit="1" customWidth="1"/>
    <col min="12805" max="12805" width="12.5703125" style="95" bestFit="1" customWidth="1"/>
    <col min="12806" max="12806" width="13.42578125" style="95" bestFit="1" customWidth="1"/>
    <col min="12807" max="12807" width="13.5703125" style="95" customWidth="1"/>
    <col min="12808" max="12808" width="13.42578125" style="95" customWidth="1"/>
    <col min="12809" max="12809" width="13.42578125" style="95" bestFit="1" customWidth="1"/>
    <col min="12810" max="12810" width="14.5703125" style="95" customWidth="1"/>
    <col min="12811" max="12814" width="8.5703125" style="95" customWidth="1"/>
    <col min="12815" max="12815" width="16" style="95" customWidth="1"/>
    <col min="12816" max="12816" width="0" style="95" hidden="1" customWidth="1"/>
    <col min="12817" max="12817" width="15.42578125" style="95" customWidth="1"/>
    <col min="12818" max="12818" width="14.42578125" style="95" customWidth="1"/>
    <col min="12819" max="13057" width="5.42578125" style="95"/>
    <col min="13058" max="13058" width="65.42578125" style="95" bestFit="1" customWidth="1"/>
    <col min="13059" max="13059" width="12.42578125" style="95" customWidth="1"/>
    <col min="13060" max="13060" width="11.5703125" style="95" bestFit="1" customWidth="1"/>
    <col min="13061" max="13061" width="12.5703125" style="95" bestFit="1" customWidth="1"/>
    <col min="13062" max="13062" width="13.42578125" style="95" bestFit="1" customWidth="1"/>
    <col min="13063" max="13063" width="13.5703125" style="95" customWidth="1"/>
    <col min="13064" max="13064" width="13.42578125" style="95" customWidth="1"/>
    <col min="13065" max="13065" width="13.42578125" style="95" bestFit="1" customWidth="1"/>
    <col min="13066" max="13066" width="14.5703125" style="95" customWidth="1"/>
    <col min="13067" max="13070" width="8.5703125" style="95" customWidth="1"/>
    <col min="13071" max="13071" width="16" style="95" customWidth="1"/>
    <col min="13072" max="13072" width="0" style="95" hidden="1" customWidth="1"/>
    <col min="13073" max="13073" width="15.42578125" style="95" customWidth="1"/>
    <col min="13074" max="13074" width="14.42578125" style="95" customWidth="1"/>
    <col min="13075" max="13313" width="5.42578125" style="95"/>
    <col min="13314" max="13314" width="65.42578125" style="95" bestFit="1" customWidth="1"/>
    <col min="13315" max="13315" width="12.42578125" style="95" customWidth="1"/>
    <col min="13316" max="13316" width="11.5703125" style="95" bestFit="1" customWidth="1"/>
    <col min="13317" max="13317" width="12.5703125" style="95" bestFit="1" customWidth="1"/>
    <col min="13318" max="13318" width="13.42578125" style="95" bestFit="1" customWidth="1"/>
    <col min="13319" max="13319" width="13.5703125" style="95" customWidth="1"/>
    <col min="13320" max="13320" width="13.42578125" style="95" customWidth="1"/>
    <col min="13321" max="13321" width="13.42578125" style="95" bestFit="1" customWidth="1"/>
    <col min="13322" max="13322" width="14.5703125" style="95" customWidth="1"/>
    <col min="13323" max="13326" width="8.5703125" style="95" customWidth="1"/>
    <col min="13327" max="13327" width="16" style="95" customWidth="1"/>
    <col min="13328" max="13328" width="0" style="95" hidden="1" customWidth="1"/>
    <col min="13329" max="13329" width="15.42578125" style="95" customWidth="1"/>
    <col min="13330" max="13330" width="14.42578125" style="95" customWidth="1"/>
    <col min="13331" max="13569" width="5.42578125" style="95"/>
    <col min="13570" max="13570" width="65.42578125" style="95" bestFit="1" customWidth="1"/>
    <col min="13571" max="13571" width="12.42578125" style="95" customWidth="1"/>
    <col min="13572" max="13572" width="11.5703125" style="95" bestFit="1" customWidth="1"/>
    <col min="13573" max="13573" width="12.5703125" style="95" bestFit="1" customWidth="1"/>
    <col min="13574" max="13574" width="13.42578125" style="95" bestFit="1" customWidth="1"/>
    <col min="13575" max="13575" width="13.5703125" style="95" customWidth="1"/>
    <col min="13576" max="13576" width="13.42578125" style="95" customWidth="1"/>
    <col min="13577" max="13577" width="13.42578125" style="95" bestFit="1" customWidth="1"/>
    <col min="13578" max="13578" width="14.5703125" style="95" customWidth="1"/>
    <col min="13579" max="13582" width="8.5703125" style="95" customWidth="1"/>
    <col min="13583" max="13583" width="16" style="95" customWidth="1"/>
    <col min="13584" max="13584" width="0" style="95" hidden="1" customWidth="1"/>
    <col min="13585" max="13585" width="15.42578125" style="95" customWidth="1"/>
    <col min="13586" max="13586" width="14.42578125" style="95" customWidth="1"/>
    <col min="13587" max="13825" width="5.42578125" style="95"/>
    <col min="13826" max="13826" width="65.42578125" style="95" bestFit="1" customWidth="1"/>
    <col min="13827" max="13827" width="12.42578125" style="95" customWidth="1"/>
    <col min="13828" max="13828" width="11.5703125" style="95" bestFit="1" customWidth="1"/>
    <col min="13829" max="13829" width="12.5703125" style="95" bestFit="1" customWidth="1"/>
    <col min="13830" max="13830" width="13.42578125" style="95" bestFit="1" customWidth="1"/>
    <col min="13831" max="13831" width="13.5703125" style="95" customWidth="1"/>
    <col min="13832" max="13832" width="13.42578125" style="95" customWidth="1"/>
    <col min="13833" max="13833" width="13.42578125" style="95" bestFit="1" customWidth="1"/>
    <col min="13834" max="13834" width="14.5703125" style="95" customWidth="1"/>
    <col min="13835" max="13838" width="8.5703125" style="95" customWidth="1"/>
    <col min="13839" max="13839" width="16" style="95" customWidth="1"/>
    <col min="13840" max="13840" width="0" style="95" hidden="1" customWidth="1"/>
    <col min="13841" max="13841" width="15.42578125" style="95" customWidth="1"/>
    <col min="13842" max="13842" width="14.42578125" style="95" customWidth="1"/>
    <col min="13843" max="14081" width="5.42578125" style="95"/>
    <col min="14082" max="14082" width="65.42578125" style="95" bestFit="1" customWidth="1"/>
    <col min="14083" max="14083" width="12.42578125" style="95" customWidth="1"/>
    <col min="14084" max="14084" width="11.5703125" style="95" bestFit="1" customWidth="1"/>
    <col min="14085" max="14085" width="12.5703125" style="95" bestFit="1" customWidth="1"/>
    <col min="14086" max="14086" width="13.42578125" style="95" bestFit="1" customWidth="1"/>
    <col min="14087" max="14087" width="13.5703125" style="95" customWidth="1"/>
    <col min="14088" max="14088" width="13.42578125" style="95" customWidth="1"/>
    <col min="14089" max="14089" width="13.42578125" style="95" bestFit="1" customWidth="1"/>
    <col min="14090" max="14090" width="14.5703125" style="95" customWidth="1"/>
    <col min="14091" max="14094" width="8.5703125" style="95" customWidth="1"/>
    <col min="14095" max="14095" width="16" style="95" customWidth="1"/>
    <col min="14096" max="14096" width="0" style="95" hidden="1" customWidth="1"/>
    <col min="14097" max="14097" width="15.42578125" style="95" customWidth="1"/>
    <col min="14098" max="14098" width="14.42578125" style="95" customWidth="1"/>
    <col min="14099" max="14337" width="5.42578125" style="95"/>
    <col min="14338" max="14338" width="65.42578125" style="95" bestFit="1" customWidth="1"/>
    <col min="14339" max="14339" width="12.42578125" style="95" customWidth="1"/>
    <col min="14340" max="14340" width="11.5703125" style="95" bestFit="1" customWidth="1"/>
    <col min="14341" max="14341" width="12.5703125" style="95" bestFit="1" customWidth="1"/>
    <col min="14342" max="14342" width="13.42578125" style="95" bestFit="1" customWidth="1"/>
    <col min="14343" max="14343" width="13.5703125" style="95" customWidth="1"/>
    <col min="14344" max="14344" width="13.42578125" style="95" customWidth="1"/>
    <col min="14345" max="14345" width="13.42578125" style="95" bestFit="1" customWidth="1"/>
    <col min="14346" max="14346" width="14.5703125" style="95" customWidth="1"/>
    <col min="14347" max="14350" width="8.5703125" style="95" customWidth="1"/>
    <col min="14351" max="14351" width="16" style="95" customWidth="1"/>
    <col min="14352" max="14352" width="0" style="95" hidden="1" customWidth="1"/>
    <col min="14353" max="14353" width="15.42578125" style="95" customWidth="1"/>
    <col min="14354" max="14354" width="14.42578125" style="95" customWidth="1"/>
    <col min="14355" max="14593" width="5.42578125" style="95"/>
    <col min="14594" max="14594" width="65.42578125" style="95" bestFit="1" customWidth="1"/>
    <col min="14595" max="14595" width="12.42578125" style="95" customWidth="1"/>
    <col min="14596" max="14596" width="11.5703125" style="95" bestFit="1" customWidth="1"/>
    <col min="14597" max="14597" width="12.5703125" style="95" bestFit="1" customWidth="1"/>
    <col min="14598" max="14598" width="13.42578125" style="95" bestFit="1" customWidth="1"/>
    <col min="14599" max="14599" width="13.5703125" style="95" customWidth="1"/>
    <col min="14600" max="14600" width="13.42578125" style="95" customWidth="1"/>
    <col min="14601" max="14601" width="13.42578125" style="95" bestFit="1" customWidth="1"/>
    <col min="14602" max="14602" width="14.5703125" style="95" customWidth="1"/>
    <col min="14603" max="14606" width="8.5703125" style="95" customWidth="1"/>
    <col min="14607" max="14607" width="16" style="95" customWidth="1"/>
    <col min="14608" max="14608" width="0" style="95" hidden="1" customWidth="1"/>
    <col min="14609" max="14609" width="15.42578125" style="95" customWidth="1"/>
    <col min="14610" max="14610" width="14.42578125" style="95" customWidth="1"/>
    <col min="14611" max="14849" width="5.42578125" style="95"/>
    <col min="14850" max="14850" width="65.42578125" style="95" bestFit="1" customWidth="1"/>
    <col min="14851" max="14851" width="12.42578125" style="95" customWidth="1"/>
    <col min="14852" max="14852" width="11.5703125" style="95" bestFit="1" customWidth="1"/>
    <col min="14853" max="14853" width="12.5703125" style="95" bestFit="1" customWidth="1"/>
    <col min="14854" max="14854" width="13.42578125" style="95" bestFit="1" customWidth="1"/>
    <col min="14855" max="14855" width="13.5703125" style="95" customWidth="1"/>
    <col min="14856" max="14856" width="13.42578125" style="95" customWidth="1"/>
    <col min="14857" max="14857" width="13.42578125" style="95" bestFit="1" customWidth="1"/>
    <col min="14858" max="14858" width="14.5703125" style="95" customWidth="1"/>
    <col min="14859" max="14862" width="8.5703125" style="95" customWidth="1"/>
    <col min="14863" max="14863" width="16" style="95" customWidth="1"/>
    <col min="14864" max="14864" width="0" style="95" hidden="1" customWidth="1"/>
    <col min="14865" max="14865" width="15.42578125" style="95" customWidth="1"/>
    <col min="14866" max="14866" width="14.42578125" style="95" customWidth="1"/>
    <col min="14867" max="15105" width="5.42578125" style="95"/>
    <col min="15106" max="15106" width="65.42578125" style="95" bestFit="1" customWidth="1"/>
    <col min="15107" max="15107" width="12.42578125" style="95" customWidth="1"/>
    <col min="15108" max="15108" width="11.5703125" style="95" bestFit="1" customWidth="1"/>
    <col min="15109" max="15109" width="12.5703125" style="95" bestFit="1" customWidth="1"/>
    <col min="15110" max="15110" width="13.42578125" style="95" bestFit="1" customWidth="1"/>
    <col min="15111" max="15111" width="13.5703125" style="95" customWidth="1"/>
    <col min="15112" max="15112" width="13.42578125" style="95" customWidth="1"/>
    <col min="15113" max="15113" width="13.42578125" style="95" bestFit="1" customWidth="1"/>
    <col min="15114" max="15114" width="14.5703125" style="95" customWidth="1"/>
    <col min="15115" max="15118" width="8.5703125" style="95" customWidth="1"/>
    <col min="15119" max="15119" width="16" style="95" customWidth="1"/>
    <col min="15120" max="15120" width="0" style="95" hidden="1" customWidth="1"/>
    <col min="15121" max="15121" width="15.42578125" style="95" customWidth="1"/>
    <col min="15122" max="15122" width="14.42578125" style="95" customWidth="1"/>
    <col min="15123" max="15361" width="5.42578125" style="95"/>
    <col min="15362" max="15362" width="65.42578125" style="95" bestFit="1" customWidth="1"/>
    <col min="15363" max="15363" width="12.42578125" style="95" customWidth="1"/>
    <col min="15364" max="15364" width="11.5703125" style="95" bestFit="1" customWidth="1"/>
    <col min="15365" max="15365" width="12.5703125" style="95" bestFit="1" customWidth="1"/>
    <col min="15366" max="15366" width="13.42578125" style="95" bestFit="1" customWidth="1"/>
    <col min="15367" max="15367" width="13.5703125" style="95" customWidth="1"/>
    <col min="15368" max="15368" width="13.42578125" style="95" customWidth="1"/>
    <col min="15369" max="15369" width="13.42578125" style="95" bestFit="1" customWidth="1"/>
    <col min="15370" max="15370" width="14.5703125" style="95" customWidth="1"/>
    <col min="15371" max="15374" width="8.5703125" style="95" customWidth="1"/>
    <col min="15375" max="15375" width="16" style="95" customWidth="1"/>
    <col min="15376" max="15376" width="0" style="95" hidden="1" customWidth="1"/>
    <col min="15377" max="15377" width="15.42578125" style="95" customWidth="1"/>
    <col min="15378" max="15378" width="14.42578125" style="95" customWidth="1"/>
    <col min="15379" max="15617" width="5.42578125" style="95"/>
    <col min="15618" max="15618" width="65.42578125" style="95" bestFit="1" customWidth="1"/>
    <col min="15619" max="15619" width="12.42578125" style="95" customWidth="1"/>
    <col min="15620" max="15620" width="11.5703125" style="95" bestFit="1" customWidth="1"/>
    <col min="15621" max="15621" width="12.5703125" style="95" bestFit="1" customWidth="1"/>
    <col min="15622" max="15622" width="13.42578125" style="95" bestFit="1" customWidth="1"/>
    <col min="15623" max="15623" width="13.5703125" style="95" customWidth="1"/>
    <col min="15624" max="15624" width="13.42578125" style="95" customWidth="1"/>
    <col min="15625" max="15625" width="13.42578125" style="95" bestFit="1" customWidth="1"/>
    <col min="15626" max="15626" width="14.5703125" style="95" customWidth="1"/>
    <col min="15627" max="15630" width="8.5703125" style="95" customWidth="1"/>
    <col min="15631" max="15631" width="16" style="95" customWidth="1"/>
    <col min="15632" max="15632" width="0" style="95" hidden="1" customWidth="1"/>
    <col min="15633" max="15633" width="15.42578125" style="95" customWidth="1"/>
    <col min="15634" max="15634" width="14.42578125" style="95" customWidth="1"/>
    <col min="15635" max="15873" width="5.42578125" style="95"/>
    <col min="15874" max="15874" width="65.42578125" style="95" bestFit="1" customWidth="1"/>
    <col min="15875" max="15875" width="12.42578125" style="95" customWidth="1"/>
    <col min="15876" max="15876" width="11.5703125" style="95" bestFit="1" customWidth="1"/>
    <col min="15877" max="15877" width="12.5703125" style="95" bestFit="1" customWidth="1"/>
    <col min="15878" max="15878" width="13.42578125" style="95" bestFit="1" customWidth="1"/>
    <col min="15879" max="15879" width="13.5703125" style="95" customWidth="1"/>
    <col min="15880" max="15880" width="13.42578125" style="95" customWidth="1"/>
    <col min="15881" max="15881" width="13.42578125" style="95" bestFit="1" customWidth="1"/>
    <col min="15882" max="15882" width="14.5703125" style="95" customWidth="1"/>
    <col min="15883" max="15886" width="8.5703125" style="95" customWidth="1"/>
    <col min="15887" max="15887" width="16" style="95" customWidth="1"/>
    <col min="15888" max="15888" width="0" style="95" hidden="1" customWidth="1"/>
    <col min="15889" max="15889" width="15.42578125" style="95" customWidth="1"/>
    <col min="15890" max="15890" width="14.42578125" style="95" customWidth="1"/>
    <col min="15891" max="16129" width="5.42578125" style="95"/>
    <col min="16130" max="16130" width="65.42578125" style="95" bestFit="1" customWidth="1"/>
    <col min="16131" max="16131" width="12.42578125" style="95" customWidth="1"/>
    <col min="16132" max="16132" width="11.5703125" style="95" bestFit="1" customWidth="1"/>
    <col min="16133" max="16133" width="12.5703125" style="95" bestFit="1" customWidth="1"/>
    <col min="16134" max="16134" width="13.42578125" style="95" bestFit="1" customWidth="1"/>
    <col min="16135" max="16135" width="13.5703125" style="95" customWidth="1"/>
    <col min="16136" max="16136" width="13.42578125" style="95" customWidth="1"/>
    <col min="16137" max="16137" width="13.42578125" style="95" bestFit="1" customWidth="1"/>
    <col min="16138" max="16138" width="14.5703125" style="95" customWidth="1"/>
    <col min="16139" max="16142" width="8.5703125" style="95" customWidth="1"/>
    <col min="16143" max="16143" width="16" style="95" customWidth="1"/>
    <col min="16144" max="16144" width="0" style="95" hidden="1" customWidth="1"/>
    <col min="16145" max="16145" width="15.42578125" style="95" customWidth="1"/>
    <col min="16146" max="16146" width="14.42578125" style="95" customWidth="1"/>
    <col min="16147" max="16384" width="5.42578125" style="95"/>
  </cols>
  <sheetData>
    <row r="1" spans="1:18" s="23" customFormat="1" ht="18" customHeight="1">
      <c r="A1" s="218" t="s">
        <v>119</v>
      </c>
      <c r="B1" s="999" t="s">
        <v>326</v>
      </c>
      <c r="C1" s="987" t="s">
        <v>215</v>
      </c>
      <c r="D1" s="988"/>
      <c r="E1" s="988"/>
      <c r="F1" s="988"/>
      <c r="G1" s="988"/>
      <c r="H1" s="988"/>
      <c r="I1" s="988"/>
      <c r="J1" s="988"/>
      <c r="K1" s="988"/>
      <c r="L1" s="988"/>
      <c r="M1" s="988"/>
      <c r="N1" s="989"/>
      <c r="O1" s="990" t="s">
        <v>325</v>
      </c>
      <c r="P1" s="1000" t="s">
        <v>327</v>
      </c>
      <c r="Q1" s="992" t="s">
        <v>328</v>
      </c>
      <c r="R1" s="992" t="s">
        <v>216</v>
      </c>
    </row>
    <row r="2" spans="1:18" s="23" customFormat="1" ht="51" customHeight="1">
      <c r="A2" s="41"/>
      <c r="B2" s="993"/>
      <c r="C2" s="732" t="s">
        <v>5</v>
      </c>
      <c r="D2" s="733" t="s">
        <v>6</v>
      </c>
      <c r="E2" s="733" t="s">
        <v>7</v>
      </c>
      <c r="F2" s="733" t="s">
        <v>8</v>
      </c>
      <c r="G2" s="733" t="s">
        <v>9</v>
      </c>
      <c r="H2" s="733" t="s">
        <v>10</v>
      </c>
      <c r="I2" s="753" t="s">
        <v>26</v>
      </c>
      <c r="J2" s="733" t="s">
        <v>27</v>
      </c>
      <c r="K2" s="733" t="s">
        <v>28</v>
      </c>
      <c r="L2" s="733" t="s">
        <v>29</v>
      </c>
      <c r="M2" s="733" t="s">
        <v>30</v>
      </c>
      <c r="N2" s="758" t="s">
        <v>31</v>
      </c>
      <c r="O2" s="991"/>
      <c r="P2" s="991" t="s">
        <v>327</v>
      </c>
      <c r="Q2" s="993"/>
      <c r="R2" s="993"/>
    </row>
    <row r="3" spans="1:18" s="24" customFormat="1" ht="15.75">
      <c r="A3" s="219" t="s">
        <v>120</v>
      </c>
      <c r="B3" s="625"/>
      <c r="C3" s="220"/>
      <c r="D3" s="734"/>
      <c r="E3" s="734"/>
      <c r="F3" s="734"/>
      <c r="G3" s="734"/>
      <c r="H3" s="734"/>
      <c r="I3" s="734"/>
      <c r="J3" s="734"/>
      <c r="K3" s="734"/>
      <c r="L3" s="734"/>
      <c r="M3" s="734"/>
      <c r="N3" s="734"/>
      <c r="O3" s="639"/>
      <c r="P3" s="639"/>
      <c r="Q3" s="221"/>
      <c r="R3" s="221"/>
    </row>
    <row r="4" spans="1:18" s="23" customFormat="1">
      <c r="A4" s="271" t="s">
        <v>121</v>
      </c>
      <c r="B4" s="637">
        <v>0</v>
      </c>
      <c r="C4" s="30">
        <v>0</v>
      </c>
      <c r="D4" s="735">
        <v>0</v>
      </c>
      <c r="E4" s="735">
        <v>0</v>
      </c>
      <c r="F4" s="735">
        <v>0</v>
      </c>
      <c r="G4" s="735">
        <v>0</v>
      </c>
      <c r="H4" s="735">
        <v>0</v>
      </c>
      <c r="I4" s="735">
        <v>0</v>
      </c>
      <c r="J4" s="735">
        <v>0</v>
      </c>
      <c r="K4" s="735">
        <v>0</v>
      </c>
      <c r="L4" s="735">
        <v>0</v>
      </c>
      <c r="M4" s="735">
        <v>0</v>
      </c>
      <c r="N4" s="735">
        <v>0</v>
      </c>
      <c r="O4" s="632">
        <f>SUM(C4:N4)</f>
        <v>0</v>
      </c>
      <c r="P4" s="632">
        <f>+B4+O4</f>
        <v>0</v>
      </c>
      <c r="Q4" s="97"/>
      <c r="R4" s="97"/>
    </row>
    <row r="5" spans="1:18" s="23" customFormat="1">
      <c r="A5" s="271" t="s">
        <v>122</v>
      </c>
      <c r="B5" s="626">
        <v>0</v>
      </c>
      <c r="C5" s="30">
        <v>0</v>
      </c>
      <c r="D5" s="735">
        <v>0</v>
      </c>
      <c r="E5" s="735">
        <v>0</v>
      </c>
      <c r="F5" s="735">
        <v>0</v>
      </c>
      <c r="G5" s="735">
        <v>0</v>
      </c>
      <c r="H5" s="735">
        <v>0</v>
      </c>
      <c r="I5" s="735">
        <v>0</v>
      </c>
      <c r="J5" s="735">
        <v>0</v>
      </c>
      <c r="K5" s="735">
        <v>0</v>
      </c>
      <c r="L5" s="735">
        <v>0</v>
      </c>
      <c r="M5" s="735">
        <v>0</v>
      </c>
      <c r="N5" s="735">
        <v>0</v>
      </c>
      <c r="O5" s="626">
        <f>SUM(C5:N5)</f>
        <v>0</v>
      </c>
      <c r="P5" s="626">
        <f>+B5+O5</f>
        <v>0</v>
      </c>
      <c r="Q5" s="97"/>
      <c r="R5" s="97"/>
    </row>
    <row r="6" spans="1:18" s="23" customFormat="1" ht="15.75">
      <c r="A6" s="222" t="s">
        <v>123</v>
      </c>
      <c r="B6" s="627">
        <v>0</v>
      </c>
      <c r="C6" s="223">
        <f t="shared" ref="C6:O6" si="0">SUM(C4:C5)</f>
        <v>0</v>
      </c>
      <c r="D6" s="736">
        <f t="shared" ref="D6:E6" si="1">SUM(D4:D5)</f>
        <v>0</v>
      </c>
      <c r="E6" s="736">
        <f t="shared" si="1"/>
        <v>0</v>
      </c>
      <c r="F6" s="736">
        <f t="shared" si="0"/>
        <v>0</v>
      </c>
      <c r="G6" s="736">
        <f t="shared" si="0"/>
        <v>0</v>
      </c>
      <c r="H6" s="736">
        <f t="shared" si="0"/>
        <v>0</v>
      </c>
      <c r="I6" s="736">
        <f t="shared" si="0"/>
        <v>0</v>
      </c>
      <c r="J6" s="736">
        <f t="shared" si="0"/>
        <v>0</v>
      </c>
      <c r="K6" s="736">
        <f t="shared" si="0"/>
        <v>0</v>
      </c>
      <c r="L6" s="736">
        <f t="shared" si="0"/>
        <v>0</v>
      </c>
      <c r="M6" s="736">
        <f t="shared" si="0"/>
        <v>0</v>
      </c>
      <c r="N6" s="736">
        <f t="shared" si="0"/>
        <v>0</v>
      </c>
      <c r="O6" s="627">
        <f t="shared" si="0"/>
        <v>0</v>
      </c>
      <c r="P6" s="627">
        <f>+B6+O6</f>
        <v>0</v>
      </c>
      <c r="Q6" s="224"/>
      <c r="R6" s="224"/>
    </row>
    <row r="7" spans="1:18" s="23" customFormat="1" ht="8.25" customHeight="1">
      <c r="A7" s="272"/>
      <c r="B7" s="643"/>
      <c r="C7" s="225"/>
      <c r="D7" s="737"/>
      <c r="E7" s="737"/>
      <c r="F7" s="737"/>
      <c r="G7" s="737"/>
      <c r="H7" s="737"/>
      <c r="I7" s="737"/>
      <c r="J7" s="737"/>
      <c r="K7" s="737"/>
      <c r="L7" s="737"/>
      <c r="M7" s="737"/>
      <c r="N7" s="737"/>
      <c r="O7" s="628"/>
      <c r="P7" s="628"/>
      <c r="Q7" s="97"/>
      <c r="R7" s="97"/>
    </row>
    <row r="8" spans="1:18" s="23" customFormat="1" ht="18">
      <c r="A8" s="273" t="s">
        <v>124</v>
      </c>
      <c r="B8" s="643"/>
      <c r="C8" s="42"/>
      <c r="D8" s="737"/>
      <c r="E8" s="737"/>
      <c r="F8" s="737"/>
      <c r="G8" s="737"/>
      <c r="H8" s="737"/>
      <c r="I8" s="737"/>
      <c r="J8" s="737"/>
      <c r="K8" s="737"/>
      <c r="L8" s="737"/>
      <c r="M8" s="739"/>
      <c r="N8" s="739"/>
      <c r="O8" s="628"/>
      <c r="P8" s="628"/>
      <c r="Q8" s="97"/>
      <c r="R8" s="97"/>
    </row>
    <row r="9" spans="1:18" s="23" customFormat="1">
      <c r="A9" s="81" t="s">
        <v>217</v>
      </c>
      <c r="B9" s="644"/>
      <c r="C9" s="26"/>
      <c r="D9" s="738"/>
      <c r="E9" s="738"/>
      <c r="F9" s="738"/>
      <c r="G9" s="738"/>
      <c r="H9" s="738"/>
      <c r="I9" s="738"/>
      <c r="J9" s="738"/>
      <c r="K9" s="738"/>
      <c r="L9" s="738"/>
      <c r="M9" s="738"/>
      <c r="N9" s="738"/>
      <c r="O9" s="629"/>
      <c r="P9" s="629"/>
      <c r="Q9" s="339">
        <v>2650000</v>
      </c>
      <c r="R9" s="339">
        <v>13570000</v>
      </c>
    </row>
    <row r="10" spans="1:18" s="23" customFormat="1">
      <c r="A10" s="274"/>
      <c r="B10" s="643"/>
      <c r="C10" s="225"/>
      <c r="D10" s="739"/>
      <c r="E10" s="739"/>
      <c r="F10" s="739"/>
      <c r="G10" s="739"/>
      <c r="H10" s="739"/>
      <c r="I10" s="739"/>
      <c r="J10" s="739"/>
      <c r="K10" s="739"/>
      <c r="L10" s="739"/>
      <c r="M10" s="739"/>
      <c r="N10" s="739"/>
      <c r="O10" s="628"/>
      <c r="P10" s="628"/>
      <c r="Q10" s="97"/>
      <c r="R10" s="97"/>
    </row>
    <row r="11" spans="1:18" s="23" customFormat="1" ht="25.5">
      <c r="A11" s="31" t="s">
        <v>185</v>
      </c>
      <c r="B11" s="642"/>
      <c r="C11" s="42"/>
      <c r="D11" s="740"/>
      <c r="E11" s="740"/>
      <c r="F11" s="740"/>
      <c r="G11" s="740"/>
      <c r="H11" s="740"/>
      <c r="I11" s="740"/>
      <c r="J11" s="740"/>
      <c r="K11" s="740"/>
      <c r="L11" s="740"/>
      <c r="M11" s="757"/>
      <c r="N11" s="757"/>
      <c r="O11" s="630"/>
      <c r="P11" s="630"/>
      <c r="Q11" s="98"/>
      <c r="R11" s="98"/>
    </row>
    <row r="12" spans="1:18" s="23" customFormat="1">
      <c r="A12" s="271" t="s">
        <v>125</v>
      </c>
      <c r="B12" s="645" t="s">
        <v>13</v>
      </c>
      <c r="C12" s="252" t="s">
        <v>13</v>
      </c>
      <c r="D12" s="741" t="s">
        <v>13</v>
      </c>
      <c r="E12" s="741" t="s">
        <v>13</v>
      </c>
      <c r="F12" s="741" t="s">
        <v>13</v>
      </c>
      <c r="G12" s="741" t="s">
        <v>13</v>
      </c>
      <c r="H12" s="741" t="s">
        <v>13</v>
      </c>
      <c r="I12" s="741" t="s">
        <v>13</v>
      </c>
      <c r="J12" s="741" t="s">
        <v>13</v>
      </c>
      <c r="K12" s="741" t="s">
        <v>13</v>
      </c>
      <c r="L12" s="741" t="s">
        <v>13</v>
      </c>
      <c r="M12" s="741" t="s">
        <v>13</v>
      </c>
      <c r="N12" s="741" t="s">
        <v>13</v>
      </c>
      <c r="O12" s="631" t="s">
        <v>13</v>
      </c>
      <c r="P12" s="631" t="s">
        <v>13</v>
      </c>
      <c r="Q12" s="224"/>
      <c r="R12" s="224"/>
    </row>
    <row r="13" spans="1:18" s="23" customFormat="1">
      <c r="A13" s="271" t="s">
        <v>126</v>
      </c>
      <c r="B13" s="626">
        <v>0</v>
      </c>
      <c r="C13" s="30">
        <v>0</v>
      </c>
      <c r="D13" s="742">
        <v>0</v>
      </c>
      <c r="E13" s="742">
        <v>0</v>
      </c>
      <c r="F13" s="742">
        <v>0</v>
      </c>
      <c r="G13" s="742">
        <v>0</v>
      </c>
      <c r="H13" s="742">
        <v>0</v>
      </c>
      <c r="I13" s="742">
        <v>0</v>
      </c>
      <c r="J13" s="742">
        <v>0</v>
      </c>
      <c r="K13" s="742">
        <v>0</v>
      </c>
      <c r="L13" s="742">
        <v>0</v>
      </c>
      <c r="M13" s="735">
        <v>0</v>
      </c>
      <c r="N13" s="735">
        <v>0</v>
      </c>
      <c r="O13" s="632">
        <f t="shared" ref="O13" si="2">SUM(C13:N13)</f>
        <v>0</v>
      </c>
      <c r="P13" s="632">
        <f>+B13+O13</f>
        <v>0</v>
      </c>
      <c r="Q13" s="994" t="s">
        <v>2</v>
      </c>
      <c r="R13" s="994" t="s">
        <v>2</v>
      </c>
    </row>
    <row r="14" spans="1:18" s="23" customFormat="1">
      <c r="A14" s="275" t="s">
        <v>127</v>
      </c>
      <c r="B14" s="645" t="s">
        <v>13</v>
      </c>
      <c r="C14" s="252" t="s">
        <v>13</v>
      </c>
      <c r="D14" s="741" t="s">
        <v>13</v>
      </c>
      <c r="E14" s="741" t="s">
        <v>13</v>
      </c>
      <c r="F14" s="741" t="s">
        <v>13</v>
      </c>
      <c r="G14" s="741" t="s">
        <v>13</v>
      </c>
      <c r="H14" s="741" t="s">
        <v>13</v>
      </c>
      <c r="I14" s="741" t="s">
        <v>13</v>
      </c>
      <c r="J14" s="741" t="s">
        <v>13</v>
      </c>
      <c r="K14" s="741" t="s">
        <v>13</v>
      </c>
      <c r="L14" s="741" t="s">
        <v>13</v>
      </c>
      <c r="M14" s="741" t="s">
        <v>13</v>
      </c>
      <c r="N14" s="741" t="s">
        <v>13</v>
      </c>
      <c r="O14" s="631" t="s">
        <v>13</v>
      </c>
      <c r="P14" s="631" t="s">
        <v>13</v>
      </c>
      <c r="Q14" s="995"/>
      <c r="R14" s="995"/>
    </row>
    <row r="15" spans="1:18" s="23" customFormat="1">
      <c r="A15" s="275" t="s">
        <v>128</v>
      </c>
      <c r="B15" s="626">
        <v>0</v>
      </c>
      <c r="C15" s="29">
        <v>0</v>
      </c>
      <c r="D15" s="742">
        <v>0</v>
      </c>
      <c r="E15" s="742">
        <v>0</v>
      </c>
      <c r="F15" s="742">
        <v>0</v>
      </c>
      <c r="G15" s="742">
        <v>0</v>
      </c>
      <c r="H15" s="742">
        <v>0</v>
      </c>
      <c r="I15" s="742">
        <v>0</v>
      </c>
      <c r="J15" s="742">
        <v>0</v>
      </c>
      <c r="K15" s="742">
        <v>0</v>
      </c>
      <c r="L15" s="742">
        <v>0</v>
      </c>
      <c r="M15" s="742">
        <v>0</v>
      </c>
      <c r="N15" s="742">
        <v>0</v>
      </c>
      <c r="O15" s="626">
        <f>SUM(C15:N15)</f>
        <v>0</v>
      </c>
      <c r="P15" s="626">
        <f>+B15+O15</f>
        <v>0</v>
      </c>
      <c r="Q15" s="995"/>
      <c r="R15" s="995"/>
    </row>
    <row r="16" spans="1:18" s="23" customFormat="1">
      <c r="A16" s="275" t="s">
        <v>129</v>
      </c>
      <c r="B16" s="645" t="s">
        <v>13</v>
      </c>
      <c r="C16" s="252" t="s">
        <v>13</v>
      </c>
      <c r="D16" s="741" t="s">
        <v>13</v>
      </c>
      <c r="E16" s="741" t="s">
        <v>13</v>
      </c>
      <c r="F16" s="741" t="s">
        <v>13</v>
      </c>
      <c r="G16" s="741" t="s">
        <v>13</v>
      </c>
      <c r="H16" s="741" t="s">
        <v>13</v>
      </c>
      <c r="I16" s="741" t="s">
        <v>13</v>
      </c>
      <c r="J16" s="741" t="s">
        <v>13</v>
      </c>
      <c r="K16" s="741" t="s">
        <v>13</v>
      </c>
      <c r="L16" s="741" t="s">
        <v>13</v>
      </c>
      <c r="M16" s="741" t="s">
        <v>13</v>
      </c>
      <c r="N16" s="741" t="s">
        <v>13</v>
      </c>
      <c r="O16" s="631" t="s">
        <v>13</v>
      </c>
      <c r="P16" s="631" t="s">
        <v>13</v>
      </c>
      <c r="Q16" s="995"/>
      <c r="R16" s="995"/>
    </row>
    <row r="17" spans="1:18" s="23" customFormat="1">
      <c r="A17" s="275" t="s">
        <v>100</v>
      </c>
      <c r="B17" s="626">
        <v>0</v>
      </c>
      <c r="C17" s="29">
        <v>0</v>
      </c>
      <c r="D17" s="742">
        <v>0</v>
      </c>
      <c r="E17" s="742">
        <v>0</v>
      </c>
      <c r="F17" s="742">
        <v>0</v>
      </c>
      <c r="G17" s="742">
        <v>0</v>
      </c>
      <c r="H17" s="742">
        <v>0</v>
      </c>
      <c r="I17" s="742">
        <v>0</v>
      </c>
      <c r="J17" s="742">
        <v>0</v>
      </c>
      <c r="K17" s="742">
        <v>0</v>
      </c>
      <c r="L17" s="742">
        <v>0</v>
      </c>
      <c r="M17" s="742">
        <v>0</v>
      </c>
      <c r="N17" s="742">
        <v>0</v>
      </c>
      <c r="O17" s="626">
        <f>SUM(C17:N17)</f>
        <v>0</v>
      </c>
      <c r="P17" s="633">
        <f>+B17+O17</f>
        <v>0</v>
      </c>
      <c r="Q17" s="995"/>
      <c r="R17" s="995"/>
    </row>
    <row r="18" spans="1:18" s="23" customFormat="1">
      <c r="A18" s="275" t="s">
        <v>130</v>
      </c>
      <c r="B18" s="645" t="s">
        <v>13</v>
      </c>
      <c r="C18" s="252" t="s">
        <v>13</v>
      </c>
      <c r="D18" s="741" t="s">
        <v>13</v>
      </c>
      <c r="E18" s="741" t="s">
        <v>13</v>
      </c>
      <c r="F18" s="741" t="s">
        <v>13</v>
      </c>
      <c r="G18" s="741" t="s">
        <v>13</v>
      </c>
      <c r="H18" s="741" t="s">
        <v>13</v>
      </c>
      <c r="I18" s="741" t="s">
        <v>13</v>
      </c>
      <c r="J18" s="741" t="s">
        <v>13</v>
      </c>
      <c r="K18" s="741" t="s">
        <v>13</v>
      </c>
      <c r="L18" s="741" t="s">
        <v>13</v>
      </c>
      <c r="M18" s="741" t="s">
        <v>13</v>
      </c>
      <c r="N18" s="741" t="s">
        <v>13</v>
      </c>
      <c r="O18" s="631" t="s">
        <v>13</v>
      </c>
      <c r="P18" s="631" t="s">
        <v>13</v>
      </c>
      <c r="Q18" s="995"/>
      <c r="R18" s="995"/>
    </row>
    <row r="19" spans="1:18" s="23" customFormat="1">
      <c r="A19" s="275" t="s">
        <v>311</v>
      </c>
      <c r="B19" s="645" t="s">
        <v>13</v>
      </c>
      <c r="C19" s="252" t="s">
        <v>13</v>
      </c>
      <c r="D19" s="741" t="s">
        <v>13</v>
      </c>
      <c r="E19" s="741" t="s">
        <v>13</v>
      </c>
      <c r="F19" s="741" t="s">
        <v>13</v>
      </c>
      <c r="G19" s="786" t="s">
        <v>13</v>
      </c>
      <c r="H19" s="741" t="s">
        <v>13</v>
      </c>
      <c r="I19" s="741" t="s">
        <v>13</v>
      </c>
      <c r="J19" s="741" t="s">
        <v>13</v>
      </c>
      <c r="K19" s="741" t="s">
        <v>13</v>
      </c>
      <c r="L19" s="741" t="s">
        <v>13</v>
      </c>
      <c r="M19" s="741" t="s">
        <v>13</v>
      </c>
      <c r="N19" s="741" t="s">
        <v>13</v>
      </c>
      <c r="O19" s="631" t="s">
        <v>13</v>
      </c>
      <c r="P19" s="631" t="s">
        <v>13</v>
      </c>
      <c r="Q19" s="995"/>
      <c r="R19" s="995"/>
    </row>
    <row r="20" spans="1:18" s="23" customFormat="1" ht="15">
      <c r="A20" s="275" t="s">
        <v>365</v>
      </c>
      <c r="B20" s="626">
        <v>132684.74400000001</v>
      </c>
      <c r="C20" s="29">
        <v>6816</v>
      </c>
      <c r="D20" s="742">
        <v>6512.3680000000004</v>
      </c>
      <c r="E20" s="742">
        <v>9411.8520000000008</v>
      </c>
      <c r="F20" s="742">
        <v>7613.6</v>
      </c>
      <c r="G20" s="626">
        <v>11240.472000000003</v>
      </c>
      <c r="H20" s="742">
        <v>5168.7920000000013</v>
      </c>
      <c r="I20" s="626">
        <v>5103.9160000000002</v>
      </c>
      <c r="J20" s="29">
        <v>7892.0520000000024</v>
      </c>
      <c r="K20" s="742">
        <v>16021.127999999997</v>
      </c>
      <c r="L20" s="742">
        <v>4685.9839999999995</v>
      </c>
      <c r="M20" s="742">
        <v>3367.5360000000001</v>
      </c>
      <c r="N20" s="742">
        <v>6206.7080000000005</v>
      </c>
      <c r="O20" s="626">
        <f t="shared" ref="O20" si="3">SUM(C20:N20)</f>
        <v>90040.407999999981</v>
      </c>
      <c r="P20" s="633">
        <f>+B20+O20</f>
        <v>222725.152</v>
      </c>
      <c r="Q20" s="995"/>
      <c r="R20" s="995"/>
    </row>
    <row r="21" spans="1:18" s="43" customFormat="1">
      <c r="A21" s="271" t="s">
        <v>131</v>
      </c>
      <c r="B21" s="645" t="s">
        <v>13</v>
      </c>
      <c r="C21" s="252" t="s">
        <v>13</v>
      </c>
      <c r="D21" s="741"/>
      <c r="E21" s="741"/>
      <c r="F21" s="741" t="s">
        <v>13</v>
      </c>
      <c r="G21" s="786" t="s">
        <v>13</v>
      </c>
      <c r="H21" s="741" t="s">
        <v>13</v>
      </c>
      <c r="I21" s="741" t="s">
        <v>13</v>
      </c>
      <c r="J21" s="741" t="s">
        <v>13</v>
      </c>
      <c r="K21" s="741" t="s">
        <v>13</v>
      </c>
      <c r="L21" s="741" t="s">
        <v>13</v>
      </c>
      <c r="M21" s="741" t="s">
        <v>13</v>
      </c>
      <c r="N21" s="741" t="s">
        <v>13</v>
      </c>
      <c r="O21" s="631" t="s">
        <v>13</v>
      </c>
      <c r="P21" s="631" t="s">
        <v>13</v>
      </c>
      <c r="Q21" s="995"/>
      <c r="R21" s="995"/>
    </row>
    <row r="22" spans="1:18" s="23" customFormat="1" ht="15">
      <c r="A22" s="271" t="s">
        <v>367</v>
      </c>
      <c r="B22" s="626">
        <v>199027.12599999996</v>
      </c>
      <c r="C22" s="29">
        <v>10224.690000000002</v>
      </c>
      <c r="D22" s="742">
        <v>9768.5520000000033</v>
      </c>
      <c r="E22" s="742">
        <v>14117.778</v>
      </c>
      <c r="F22" s="742">
        <v>11420.400000000001</v>
      </c>
      <c r="G22" s="626">
        <v>16860.708000000002</v>
      </c>
      <c r="H22" s="742">
        <v>7753.188000000001</v>
      </c>
      <c r="I22" s="626">
        <v>7655.8740000000007</v>
      </c>
      <c r="J22" s="29">
        <v>11838.078000000003</v>
      </c>
      <c r="K22" s="742">
        <v>24031.691999999995</v>
      </c>
      <c r="L22" s="742">
        <v>7028.9759999999997</v>
      </c>
      <c r="M22" s="742">
        <v>5051.3040000000001</v>
      </c>
      <c r="N22" s="742">
        <v>9310.0619999999999</v>
      </c>
      <c r="O22" s="626">
        <f>SUM(C22:N22)</f>
        <v>135061.302</v>
      </c>
      <c r="P22" s="633">
        <f>+B22+O22</f>
        <v>334088.42799999996</v>
      </c>
      <c r="Q22" s="995"/>
      <c r="R22" s="995"/>
    </row>
    <row r="23" spans="1:18" s="24" customFormat="1">
      <c r="A23" s="276"/>
      <c r="B23" s="646"/>
      <c r="C23" s="197"/>
      <c r="D23" s="743"/>
      <c r="E23" s="743"/>
      <c r="F23" s="743"/>
      <c r="G23" s="646"/>
      <c r="H23" s="743"/>
      <c r="I23" s="754"/>
      <c r="J23" s="754"/>
      <c r="K23" s="755"/>
      <c r="L23" s="754"/>
      <c r="M23" s="754"/>
      <c r="N23" s="754"/>
      <c r="O23" s="634"/>
      <c r="P23" s="634"/>
      <c r="Q23" s="995"/>
      <c r="R23" s="995"/>
    </row>
    <row r="24" spans="1:18" s="23" customFormat="1">
      <c r="A24" s="276" t="s">
        <v>132</v>
      </c>
      <c r="B24" s="643"/>
      <c r="C24" s="93"/>
      <c r="D24" s="744"/>
      <c r="E24" s="744"/>
      <c r="F24" s="744"/>
      <c r="G24" s="97"/>
      <c r="H24" s="744"/>
      <c r="I24" s="744"/>
      <c r="J24" s="744"/>
      <c r="K24" s="744"/>
      <c r="L24" s="744"/>
      <c r="M24" s="744"/>
      <c r="N24" s="744"/>
      <c r="O24" s="628"/>
      <c r="P24" s="628"/>
      <c r="Q24" s="995"/>
      <c r="R24" s="995"/>
    </row>
    <row r="25" spans="1:18" s="23" customFormat="1">
      <c r="A25" s="31" t="s">
        <v>112</v>
      </c>
      <c r="B25" s="647">
        <v>1752947.27</v>
      </c>
      <c r="C25" s="70">
        <f t="shared" ref="C25:D25" si="4">SUM(C26:C30)</f>
        <v>10753.21</v>
      </c>
      <c r="D25" s="745">
        <f t="shared" si="4"/>
        <v>11305.539999999999</v>
      </c>
      <c r="E25" s="745">
        <v>27357.019999999997</v>
      </c>
      <c r="F25" s="745">
        <v>16640</v>
      </c>
      <c r="G25" s="647">
        <f t="shared" ref="G25:H25" si="5">SUM(G26:G30)</f>
        <v>90293.700000000012</v>
      </c>
      <c r="H25" s="647">
        <f t="shared" si="5"/>
        <v>98332.739999999991</v>
      </c>
      <c r="I25" s="70">
        <f t="shared" ref="I25:L25" si="6">SUM(I26:I30)</f>
        <v>102927.67</v>
      </c>
      <c r="J25" s="647">
        <f t="shared" si="6"/>
        <v>70643.33</v>
      </c>
      <c r="K25" s="647">
        <f t="shared" si="6"/>
        <v>51408.11</v>
      </c>
      <c r="L25" s="647">
        <f t="shared" si="6"/>
        <v>-14394.08</v>
      </c>
      <c r="M25" s="745">
        <v>18539.899999999998</v>
      </c>
      <c r="N25" s="745">
        <v>44852.229999999996</v>
      </c>
      <c r="O25" s="647">
        <f>SUM(C25:N25)</f>
        <v>528659.37</v>
      </c>
      <c r="P25" s="635">
        <f t="shared" ref="P25:P30" si="7">+B25+O25</f>
        <v>2281606.64</v>
      </c>
      <c r="Q25" s="995"/>
      <c r="R25" s="995"/>
    </row>
    <row r="26" spans="1:18" s="23" customFormat="1">
      <c r="A26" s="271" t="s">
        <v>133</v>
      </c>
      <c r="B26" s="626">
        <v>0</v>
      </c>
      <c r="C26" s="29">
        <v>0</v>
      </c>
      <c r="D26" s="742">
        <v>0</v>
      </c>
      <c r="E26" s="742">
        <v>0</v>
      </c>
      <c r="F26" s="742">
        <v>0</v>
      </c>
      <c r="G26" s="742">
        <v>0</v>
      </c>
      <c r="H26" s="742">
        <v>0</v>
      </c>
      <c r="I26" s="742">
        <v>0</v>
      </c>
      <c r="J26" s="742">
        <v>0</v>
      </c>
      <c r="K26" s="742">
        <v>0</v>
      </c>
      <c r="L26" s="751">
        <v>0</v>
      </c>
      <c r="M26" s="751">
        <v>0</v>
      </c>
      <c r="N26" s="751">
        <v>0</v>
      </c>
      <c r="O26" s="626">
        <f t="shared" ref="O26:O30" si="8">SUM(C26:N26)</f>
        <v>0</v>
      </c>
      <c r="P26" s="626">
        <f t="shared" si="7"/>
        <v>0</v>
      </c>
      <c r="Q26" s="995"/>
      <c r="R26" s="995"/>
    </row>
    <row r="27" spans="1:18" s="23" customFormat="1" ht="15">
      <c r="A27" s="271" t="s">
        <v>368</v>
      </c>
      <c r="B27" s="626">
        <v>1598611.08</v>
      </c>
      <c r="C27" s="29">
        <v>786.84999999999991</v>
      </c>
      <c r="D27" s="742">
        <v>3599.08</v>
      </c>
      <c r="E27" s="742">
        <v>14401.809999999998</v>
      </c>
      <c r="F27" s="742">
        <v>3734.0600000000004</v>
      </c>
      <c r="G27" s="626">
        <v>63441.85</v>
      </c>
      <c r="H27" s="742">
        <v>92699.239999999991</v>
      </c>
      <c r="I27" s="626">
        <v>88573.43</v>
      </c>
      <c r="J27" s="29">
        <v>36924.47</v>
      </c>
      <c r="K27" s="742">
        <v>29207.100000000002</v>
      </c>
      <c r="L27" s="751">
        <v>-14791.1</v>
      </c>
      <c r="M27" s="751">
        <v>7478.7699999999995</v>
      </c>
      <c r="N27" s="751">
        <v>33609.75</v>
      </c>
      <c r="O27" s="626">
        <f t="shared" si="8"/>
        <v>359665.30999999994</v>
      </c>
      <c r="P27" s="626">
        <f t="shared" si="7"/>
        <v>1958276.3900000001</v>
      </c>
      <c r="Q27" s="995"/>
      <c r="R27" s="995"/>
    </row>
    <row r="28" spans="1:18" s="23" customFormat="1">
      <c r="A28" s="271" t="s">
        <v>135</v>
      </c>
      <c r="B28" s="626">
        <v>137890.43</v>
      </c>
      <c r="C28" s="29">
        <v>9966.3599999999988</v>
      </c>
      <c r="D28" s="746">
        <v>7706.4599999999991</v>
      </c>
      <c r="E28" s="746">
        <v>12955.210000000003</v>
      </c>
      <c r="F28" s="746">
        <v>12905.530000000002</v>
      </c>
      <c r="G28" s="626">
        <v>26851.850000000006</v>
      </c>
      <c r="H28" s="746">
        <v>5633.5000000000018</v>
      </c>
      <c r="I28" s="626">
        <v>14354.240000000002</v>
      </c>
      <c r="J28" s="29">
        <v>33718.86</v>
      </c>
      <c r="K28" s="746">
        <v>22201.010000000002</v>
      </c>
      <c r="L28" s="756">
        <v>397.02</v>
      </c>
      <c r="M28" s="751">
        <v>11061.13</v>
      </c>
      <c r="N28" s="751">
        <v>11242.48</v>
      </c>
      <c r="O28" s="626">
        <f>SUM(C28:N28)</f>
        <v>168993.65000000002</v>
      </c>
      <c r="P28" s="626">
        <f t="shared" si="7"/>
        <v>306884.08</v>
      </c>
      <c r="Q28" s="995"/>
      <c r="R28" s="995"/>
    </row>
    <row r="29" spans="1:18" s="23" customFormat="1">
      <c r="A29" s="271" t="s">
        <v>136</v>
      </c>
      <c r="B29" s="626">
        <v>0</v>
      </c>
      <c r="C29" s="29">
        <v>0</v>
      </c>
      <c r="D29" s="746">
        <v>0</v>
      </c>
      <c r="E29" s="746">
        <v>0</v>
      </c>
      <c r="F29" s="746">
        <v>0</v>
      </c>
      <c r="G29" s="742">
        <v>0</v>
      </c>
      <c r="H29" s="742">
        <v>0</v>
      </c>
      <c r="I29" s="742">
        <v>0</v>
      </c>
      <c r="J29" s="746">
        <v>0</v>
      </c>
      <c r="K29" s="746">
        <v>0</v>
      </c>
      <c r="L29" s="746">
        <v>0</v>
      </c>
      <c r="M29" s="751">
        <v>0</v>
      </c>
      <c r="N29" s="751">
        <v>0</v>
      </c>
      <c r="O29" s="626">
        <f t="shared" si="8"/>
        <v>0</v>
      </c>
      <c r="P29" s="626">
        <f t="shared" si="7"/>
        <v>0</v>
      </c>
      <c r="Q29" s="995"/>
      <c r="R29" s="995"/>
    </row>
    <row r="30" spans="1:18" s="23" customFormat="1">
      <c r="A30" s="271" t="s">
        <v>137</v>
      </c>
      <c r="B30" s="626">
        <v>16445.759999999998</v>
      </c>
      <c r="C30" s="29">
        <v>0</v>
      </c>
      <c r="D30" s="746">
        <v>0</v>
      </c>
      <c r="E30" s="746">
        <v>0</v>
      </c>
      <c r="F30" s="746">
        <v>0</v>
      </c>
      <c r="G30" s="742">
        <v>0</v>
      </c>
      <c r="H30" s="742">
        <v>0</v>
      </c>
      <c r="I30" s="742">
        <v>0</v>
      </c>
      <c r="J30" s="746">
        <v>0</v>
      </c>
      <c r="K30" s="746">
        <v>0</v>
      </c>
      <c r="L30" s="756">
        <v>0</v>
      </c>
      <c r="M30" s="751">
        <v>0</v>
      </c>
      <c r="N30" s="751">
        <v>0</v>
      </c>
      <c r="O30" s="626">
        <f t="shared" si="8"/>
        <v>0</v>
      </c>
      <c r="P30" s="626">
        <f t="shared" si="7"/>
        <v>16445.759999999998</v>
      </c>
      <c r="Q30" s="995"/>
      <c r="R30" s="995"/>
    </row>
    <row r="31" spans="1:18" s="23" customFormat="1" hidden="1" outlineLevel="1">
      <c r="A31" s="277" t="s">
        <v>138</v>
      </c>
      <c r="B31" s="648"/>
      <c r="C31" s="996" t="s">
        <v>13</v>
      </c>
      <c r="D31" s="996"/>
      <c r="E31" s="996"/>
      <c r="F31" s="996"/>
      <c r="G31" s="996"/>
      <c r="H31" s="996"/>
      <c r="I31" s="996"/>
      <c r="J31" s="996"/>
      <c r="K31" s="996"/>
      <c r="L31" s="996"/>
      <c r="M31" s="996"/>
      <c r="N31" s="996"/>
      <c r="O31" s="996"/>
      <c r="P31" s="996"/>
      <c r="Q31" s="996"/>
      <c r="R31" s="997"/>
    </row>
    <row r="32" spans="1:18" s="23" customFormat="1" hidden="1" outlineLevel="1">
      <c r="A32" s="271" t="s">
        <v>133</v>
      </c>
      <c r="B32" s="649"/>
      <c r="C32" s="40"/>
      <c r="D32" s="94"/>
      <c r="E32" s="94"/>
      <c r="F32" s="94"/>
      <c r="G32" s="94"/>
      <c r="H32" s="94"/>
      <c r="I32" s="94"/>
      <c r="J32" s="94"/>
      <c r="K32" s="94"/>
      <c r="L32" s="94"/>
      <c r="M32" s="94"/>
      <c r="N32" s="94"/>
      <c r="O32" s="94"/>
      <c r="P32" s="94"/>
      <c r="Q32" s="32"/>
      <c r="R32" s="32"/>
    </row>
    <row r="33" spans="1:18" s="23" customFormat="1" hidden="1" outlineLevel="1">
      <c r="A33" s="271" t="s">
        <v>134</v>
      </c>
      <c r="B33" s="649"/>
      <c r="C33" s="40"/>
      <c r="D33" s="94"/>
      <c r="E33" s="94"/>
      <c r="F33" s="94"/>
      <c r="G33" s="94"/>
      <c r="H33" s="94"/>
      <c r="I33" s="94"/>
      <c r="J33" s="94"/>
      <c r="K33" s="94"/>
      <c r="L33" s="94"/>
      <c r="M33" s="94"/>
      <c r="N33" s="94"/>
      <c r="O33" s="94"/>
      <c r="P33" s="94"/>
      <c r="Q33" s="32"/>
      <c r="R33" s="32"/>
    </row>
    <row r="34" spans="1:18" s="23" customFormat="1" hidden="1" outlineLevel="1">
      <c r="A34" s="271" t="s">
        <v>139</v>
      </c>
      <c r="B34" s="649"/>
      <c r="C34" s="40"/>
      <c r="D34" s="94"/>
      <c r="E34" s="94"/>
      <c r="F34" s="94"/>
      <c r="G34" s="94"/>
      <c r="H34" s="94"/>
      <c r="I34" s="94"/>
      <c r="J34" s="94"/>
      <c r="K34" s="94"/>
      <c r="L34" s="94"/>
      <c r="M34" s="94"/>
      <c r="N34" s="94"/>
      <c r="O34" s="94"/>
      <c r="P34" s="94"/>
      <c r="Q34" s="32"/>
      <c r="R34" s="32"/>
    </row>
    <row r="35" spans="1:18" s="23" customFormat="1" hidden="1" outlineLevel="1">
      <c r="A35" s="271" t="s">
        <v>136</v>
      </c>
      <c r="B35" s="649"/>
      <c r="C35" s="40"/>
      <c r="D35" s="94"/>
      <c r="E35" s="94"/>
      <c r="F35" s="94"/>
      <c r="G35" s="94"/>
      <c r="H35" s="94"/>
      <c r="I35" s="94"/>
      <c r="J35" s="94"/>
      <c r="K35" s="94"/>
      <c r="L35" s="457"/>
      <c r="M35" s="94"/>
      <c r="N35" s="94"/>
      <c r="O35" s="94"/>
      <c r="P35" s="94"/>
      <c r="Q35" s="32"/>
      <c r="R35" s="32"/>
    </row>
    <row r="36" spans="1:18" s="23" customFormat="1" hidden="1" outlineLevel="1">
      <c r="A36" s="271" t="s">
        <v>137</v>
      </c>
      <c r="B36" s="649"/>
      <c r="C36" s="40"/>
      <c r="D36" s="94"/>
      <c r="E36" s="94"/>
      <c r="F36" s="94"/>
      <c r="G36" s="94"/>
      <c r="H36" s="94"/>
      <c r="I36" s="94"/>
      <c r="J36" s="94"/>
      <c r="K36" s="94"/>
      <c r="M36" s="94"/>
      <c r="N36" s="94"/>
      <c r="O36" s="94"/>
      <c r="P36" s="94"/>
      <c r="Q36" s="32"/>
      <c r="R36" s="32"/>
    </row>
    <row r="37" spans="1:18" s="23" customFormat="1" hidden="1" outlineLevel="1">
      <c r="A37" s="277" t="s">
        <v>140</v>
      </c>
      <c r="B37" s="648"/>
      <c r="C37" s="996" t="s">
        <v>13</v>
      </c>
      <c r="D37" s="996"/>
      <c r="E37" s="996"/>
      <c r="F37" s="996"/>
      <c r="G37" s="996"/>
      <c r="H37" s="996"/>
      <c r="I37" s="996"/>
      <c r="J37" s="996"/>
      <c r="K37" s="996"/>
      <c r="L37" s="998"/>
      <c r="M37" s="996"/>
      <c r="N37" s="996"/>
      <c r="O37" s="996"/>
      <c r="P37" s="996"/>
      <c r="Q37" s="996"/>
      <c r="R37" s="997"/>
    </row>
    <row r="38" spans="1:18" s="23" customFormat="1" hidden="1" outlineLevel="1">
      <c r="A38" s="271" t="s">
        <v>133</v>
      </c>
      <c r="B38" s="649"/>
      <c r="C38" s="40"/>
      <c r="D38" s="94"/>
      <c r="E38" s="94"/>
      <c r="F38" s="94"/>
      <c r="G38" s="94"/>
      <c r="H38" s="94"/>
      <c r="I38" s="94"/>
      <c r="J38" s="94"/>
      <c r="K38" s="94"/>
      <c r="L38" s="430" t="s">
        <v>251</v>
      </c>
      <c r="M38" s="94"/>
      <c r="N38" s="94"/>
      <c r="O38" s="94"/>
      <c r="P38" s="94"/>
      <c r="Q38" s="32"/>
      <c r="R38" s="32"/>
    </row>
    <row r="39" spans="1:18" s="23" customFormat="1" hidden="1" outlineLevel="1">
      <c r="A39" s="271" t="s">
        <v>134</v>
      </c>
      <c r="B39" s="649"/>
      <c r="C39" s="40"/>
      <c r="D39" s="94"/>
      <c r="E39" s="94"/>
      <c r="F39" s="94"/>
      <c r="G39" s="94"/>
      <c r="H39" s="94"/>
      <c r="I39" s="94"/>
      <c r="J39" s="94"/>
      <c r="K39" s="94"/>
      <c r="L39" s="94"/>
      <c r="M39" s="94"/>
      <c r="N39" s="94"/>
      <c r="O39" s="94"/>
      <c r="P39" s="94"/>
      <c r="Q39" s="32"/>
      <c r="R39" s="32"/>
    </row>
    <row r="40" spans="1:18" s="23" customFormat="1" hidden="1" outlineLevel="1">
      <c r="A40" s="271" t="s">
        <v>139</v>
      </c>
      <c r="B40" s="649"/>
      <c r="C40" s="40"/>
      <c r="D40" s="94"/>
      <c r="E40" s="94"/>
      <c r="F40" s="94"/>
      <c r="G40" s="94"/>
      <c r="H40" s="94"/>
      <c r="I40" s="94"/>
      <c r="J40" s="94"/>
      <c r="K40" s="94"/>
      <c r="L40" s="93"/>
      <c r="M40" s="94"/>
      <c r="N40" s="94"/>
      <c r="O40" s="94"/>
      <c r="P40" s="94"/>
      <c r="Q40" s="32"/>
      <c r="R40" s="32"/>
    </row>
    <row r="41" spans="1:18" s="23" customFormat="1" hidden="1" outlineLevel="1">
      <c r="A41" s="271" t="s">
        <v>136</v>
      </c>
      <c r="B41" s="649"/>
      <c r="C41" s="40"/>
      <c r="D41" s="94"/>
      <c r="E41" s="94"/>
      <c r="F41" s="94"/>
      <c r="G41" s="94"/>
      <c r="H41" s="94"/>
      <c r="I41" s="94"/>
      <c r="J41" s="94"/>
      <c r="K41" s="94"/>
      <c r="L41" s="94"/>
      <c r="M41" s="94"/>
      <c r="N41" s="94"/>
      <c r="O41" s="94"/>
      <c r="P41" s="94"/>
      <c r="Q41" s="32"/>
      <c r="R41" s="32"/>
    </row>
    <row r="42" spans="1:18" s="23" customFormat="1" hidden="1" outlineLevel="1">
      <c r="A42" s="271" t="s">
        <v>137</v>
      </c>
      <c r="B42" s="649"/>
      <c r="C42" s="40"/>
      <c r="D42" s="94"/>
      <c r="E42" s="94"/>
      <c r="F42" s="94"/>
      <c r="G42" s="94"/>
      <c r="H42" s="94"/>
      <c r="I42" s="94"/>
      <c r="J42" s="94"/>
      <c r="K42" s="94"/>
      <c r="L42" s="94"/>
      <c r="M42" s="94"/>
      <c r="N42" s="94"/>
      <c r="O42" s="94"/>
      <c r="P42" s="94"/>
      <c r="Q42" s="32"/>
      <c r="R42" s="32"/>
    </row>
    <row r="43" spans="1:18" s="24" customFormat="1" ht="15.75" collapsed="1">
      <c r="A43" s="226" t="s">
        <v>141</v>
      </c>
      <c r="B43" s="650">
        <f t="shared" ref="B43" si="9">B22+B15+B17+B20+B25</f>
        <v>2084659.1400000001</v>
      </c>
      <c r="C43" s="708">
        <f>C22+C15+C17+C20+C25</f>
        <v>27793.9</v>
      </c>
      <c r="D43" s="708">
        <f>D22+D15+D17+D20+D25</f>
        <v>27586.460000000003</v>
      </c>
      <c r="E43" s="708">
        <f t="shared" ref="E43:P43" si="10">E22+E15+E17+E20+E25</f>
        <v>50886.649999999994</v>
      </c>
      <c r="F43" s="708">
        <f t="shared" si="10"/>
        <v>35674</v>
      </c>
      <c r="G43" s="708">
        <f t="shared" si="10"/>
        <v>118394.88000000002</v>
      </c>
      <c r="H43" s="759">
        <f t="shared" si="10"/>
        <v>111254.72</v>
      </c>
      <c r="I43" s="759">
        <f t="shared" si="10"/>
        <v>115687.45999999999</v>
      </c>
      <c r="J43" s="759">
        <f t="shared" si="10"/>
        <v>90373.46</v>
      </c>
      <c r="K43" s="759">
        <f t="shared" si="10"/>
        <v>91460.93</v>
      </c>
      <c r="L43" s="759">
        <f t="shared" si="10"/>
        <v>-2679.1200000000008</v>
      </c>
      <c r="M43" s="759">
        <f t="shared" si="10"/>
        <v>26958.739999999998</v>
      </c>
      <c r="N43" s="759">
        <f t="shared" si="10"/>
        <v>60369</v>
      </c>
      <c r="O43" s="759">
        <f>O22+O15+O17+O20+O25</f>
        <v>753761.08</v>
      </c>
      <c r="P43" s="640">
        <f t="shared" si="10"/>
        <v>2838420.22</v>
      </c>
      <c r="Q43" s="227">
        <v>2650000</v>
      </c>
      <c r="R43" s="227">
        <v>13570000</v>
      </c>
    </row>
    <row r="44" spans="1:18" ht="7.5" customHeight="1">
      <c r="A44" s="278"/>
      <c r="B44" s="643"/>
      <c r="C44" s="93"/>
      <c r="D44" s="747"/>
      <c r="E44" s="744"/>
      <c r="F44" s="744"/>
      <c r="G44" s="744"/>
      <c r="H44" s="97"/>
      <c r="I44" s="97"/>
      <c r="J44" s="97"/>
      <c r="K44" s="97"/>
      <c r="L44" s="97"/>
      <c r="M44" s="97"/>
      <c r="N44" s="97"/>
      <c r="O44" s="97"/>
      <c r="P44" s="641"/>
      <c r="Q44" s="228"/>
      <c r="R44" s="228"/>
    </row>
    <row r="45" spans="1:18" ht="15.75">
      <c r="A45" s="33" t="s">
        <v>142</v>
      </c>
      <c r="B45" s="651"/>
      <c r="C45" s="27"/>
      <c r="D45" s="748"/>
      <c r="E45" s="748"/>
      <c r="F45" s="748"/>
      <c r="G45" s="748"/>
      <c r="H45" s="98"/>
      <c r="I45" s="98"/>
      <c r="J45" s="98"/>
      <c r="K45" s="98"/>
      <c r="L45" s="98"/>
      <c r="M45" s="98"/>
      <c r="N45" s="98"/>
      <c r="O45" s="98"/>
      <c r="P45" s="642"/>
      <c r="Q45" s="97"/>
      <c r="R45" s="97"/>
    </row>
    <row r="46" spans="1:18">
      <c r="A46" s="275" t="s">
        <v>133</v>
      </c>
      <c r="B46" s="637">
        <v>0</v>
      </c>
      <c r="C46" s="29">
        <v>0</v>
      </c>
      <c r="D46" s="742">
        <v>0</v>
      </c>
      <c r="E46" s="742">
        <v>0</v>
      </c>
      <c r="F46" s="742">
        <v>0</v>
      </c>
      <c r="G46" s="742">
        <v>0</v>
      </c>
      <c r="H46" s="626">
        <v>0</v>
      </c>
      <c r="I46" s="626">
        <v>0</v>
      </c>
      <c r="J46" s="626">
        <v>0</v>
      </c>
      <c r="K46" s="626">
        <v>0</v>
      </c>
      <c r="L46" s="626">
        <v>0</v>
      </c>
      <c r="M46" s="643">
        <v>0</v>
      </c>
      <c r="N46" s="643">
        <v>0</v>
      </c>
      <c r="O46" s="626">
        <f t="shared" ref="O46:O50" si="11">SUM(C46:N46)</f>
        <v>0</v>
      </c>
      <c r="P46" s="626">
        <f>+B46+O46</f>
        <v>0</v>
      </c>
      <c r="Q46" s="97"/>
      <c r="R46" s="97"/>
    </row>
    <row r="47" spans="1:18">
      <c r="A47" s="271" t="s">
        <v>134</v>
      </c>
      <c r="B47" s="626">
        <v>1716183.1799999997</v>
      </c>
      <c r="C47" s="29">
        <v>839</v>
      </c>
      <c r="D47" s="742">
        <v>3599.08</v>
      </c>
      <c r="E47" s="742">
        <v>14401.809999999998</v>
      </c>
      <c r="F47" s="752">
        <v>4626</v>
      </c>
      <c r="G47" s="626">
        <v>63525.08</v>
      </c>
      <c r="H47" s="626">
        <v>92671.93</v>
      </c>
      <c r="I47" s="29">
        <v>88573.43</v>
      </c>
      <c r="J47" s="626">
        <v>36924.47</v>
      </c>
      <c r="K47" s="643">
        <v>29207.100000000002</v>
      </c>
      <c r="L47" s="643">
        <v>-14791.1</v>
      </c>
      <c r="M47" s="643">
        <v>7478.7699999999995</v>
      </c>
      <c r="N47" s="643">
        <v>33609.75</v>
      </c>
      <c r="O47" s="626">
        <f t="shared" si="11"/>
        <v>360665.31999999995</v>
      </c>
      <c r="P47" s="626">
        <f>+B47+O47</f>
        <v>2076848.4999999995</v>
      </c>
      <c r="Q47" s="97"/>
      <c r="R47" s="97"/>
    </row>
    <row r="48" spans="1:18" s="23" customFormat="1" ht="15">
      <c r="A48" s="271" t="s">
        <v>369</v>
      </c>
      <c r="B48" s="626">
        <v>339335.09</v>
      </c>
      <c r="C48" s="585">
        <v>25600.5</v>
      </c>
      <c r="D48" s="746">
        <v>22632.63</v>
      </c>
      <c r="E48" s="746">
        <v>36484.840000000004</v>
      </c>
      <c r="F48" s="752">
        <v>29693</v>
      </c>
      <c r="G48" s="760">
        <v>54869.800000000017</v>
      </c>
      <c r="H48" s="760">
        <v>18582.790000000005</v>
      </c>
      <c r="I48" s="585">
        <v>25759.280000000002</v>
      </c>
      <c r="J48" s="760">
        <v>53448.990000000005</v>
      </c>
      <c r="K48" s="762">
        <v>62253.829999999994</v>
      </c>
      <c r="L48" s="762">
        <v>10757.23</v>
      </c>
      <c r="M48" s="643">
        <v>20638.72</v>
      </c>
      <c r="N48" s="643">
        <v>25404.5</v>
      </c>
      <c r="O48" s="626">
        <f t="shared" si="11"/>
        <v>386126.11</v>
      </c>
      <c r="P48" s="626">
        <f>+B48+O48</f>
        <v>725461.2</v>
      </c>
      <c r="Q48" s="71"/>
      <c r="R48" s="71"/>
    </row>
    <row r="49" spans="1:18" s="23" customFormat="1">
      <c r="A49" s="271" t="s">
        <v>136</v>
      </c>
      <c r="B49" s="626">
        <v>0</v>
      </c>
      <c r="C49" s="29">
        <v>0</v>
      </c>
      <c r="D49" s="746">
        <v>0</v>
      </c>
      <c r="E49" s="746">
        <v>0</v>
      </c>
      <c r="F49" s="752">
        <v>0</v>
      </c>
      <c r="G49" s="626">
        <v>0</v>
      </c>
      <c r="H49" s="760">
        <v>0</v>
      </c>
      <c r="I49" s="29">
        <v>0</v>
      </c>
      <c r="J49" s="760">
        <v>0</v>
      </c>
      <c r="K49" s="760">
        <v>0</v>
      </c>
      <c r="L49" s="760">
        <v>0</v>
      </c>
      <c r="M49" s="760">
        <v>0</v>
      </c>
      <c r="N49" s="760">
        <v>0</v>
      </c>
      <c r="O49" s="626">
        <f t="shared" si="11"/>
        <v>0</v>
      </c>
      <c r="P49" s="626">
        <f>+B49+O49</f>
        <v>0</v>
      </c>
      <c r="Q49" s="71"/>
      <c r="R49" s="71"/>
    </row>
    <row r="50" spans="1:18" s="23" customFormat="1">
      <c r="A50" s="271" t="s">
        <v>137</v>
      </c>
      <c r="B50" s="626">
        <v>29140.87</v>
      </c>
      <c r="C50" s="29">
        <v>1354.5</v>
      </c>
      <c r="D50" s="746">
        <v>1354.75</v>
      </c>
      <c r="E50" s="746">
        <v>0</v>
      </c>
      <c r="F50" s="752">
        <v>1355</v>
      </c>
      <c r="G50" s="647">
        <v>0</v>
      </c>
      <c r="H50" s="760">
        <v>0</v>
      </c>
      <c r="I50" s="29">
        <v>1354.75</v>
      </c>
      <c r="J50" s="762">
        <v>0</v>
      </c>
      <c r="K50" s="762">
        <v>0</v>
      </c>
      <c r="L50" s="762">
        <v>1354.75</v>
      </c>
      <c r="M50" s="643">
        <v>-1158.75</v>
      </c>
      <c r="N50" s="643">
        <v>1354.75</v>
      </c>
      <c r="O50" s="626">
        <f t="shared" si="11"/>
        <v>6969.75</v>
      </c>
      <c r="P50" s="626">
        <f>+B50+O50</f>
        <v>36110.619999999995</v>
      </c>
      <c r="Q50" s="71"/>
      <c r="R50" s="71"/>
    </row>
    <row r="51" spans="1:18" s="23" customFormat="1" ht="15.75">
      <c r="A51" s="222" t="s">
        <v>143</v>
      </c>
      <c r="B51" s="652">
        <f>SUM(B46:B50)</f>
        <v>2084659.14</v>
      </c>
      <c r="C51" s="229">
        <f>SUM(C46:C50)</f>
        <v>27794</v>
      </c>
      <c r="D51" s="749">
        <f t="shared" ref="D51:N51" si="12">SUM(D46:D50)</f>
        <v>27586.46</v>
      </c>
      <c r="E51" s="749">
        <f t="shared" si="12"/>
        <v>50886.65</v>
      </c>
      <c r="F51" s="749">
        <f t="shared" si="12"/>
        <v>35674</v>
      </c>
      <c r="G51" s="652">
        <f t="shared" si="12"/>
        <v>118394.88000000002</v>
      </c>
      <c r="H51" s="652">
        <f t="shared" si="12"/>
        <v>111254.72</v>
      </c>
      <c r="I51" s="652">
        <f t="shared" si="12"/>
        <v>115687.45999999999</v>
      </c>
      <c r="J51" s="652">
        <f t="shared" si="12"/>
        <v>90373.46</v>
      </c>
      <c r="K51" s="652">
        <f t="shared" si="12"/>
        <v>91460.93</v>
      </c>
      <c r="L51" s="652">
        <f t="shared" si="12"/>
        <v>-2679.1200000000008</v>
      </c>
      <c r="M51" s="652">
        <f t="shared" si="12"/>
        <v>26958.74</v>
      </c>
      <c r="N51" s="652">
        <f t="shared" si="12"/>
        <v>60369</v>
      </c>
      <c r="O51" s="652">
        <f>SUM(O46:O50)</f>
        <v>753761.17999999993</v>
      </c>
      <c r="P51" s="638">
        <f>SUM(P46:P50)</f>
        <v>2838420.3199999994</v>
      </c>
      <c r="Q51" s="227">
        <v>2650000</v>
      </c>
      <c r="R51" s="227">
        <v>13570000</v>
      </c>
    </row>
    <row r="52" spans="1:18" ht="10.35" customHeight="1">
      <c r="A52" s="230"/>
      <c r="B52" s="643"/>
      <c r="C52" s="231"/>
      <c r="D52" s="750"/>
      <c r="E52" s="750"/>
      <c r="F52" s="750"/>
      <c r="G52" s="761"/>
      <c r="H52" s="761"/>
      <c r="I52" s="761"/>
      <c r="J52" s="761"/>
      <c r="K52" s="761"/>
      <c r="L52" s="761"/>
      <c r="M52" s="761"/>
      <c r="N52" s="761"/>
      <c r="O52" s="636"/>
      <c r="P52" s="636"/>
      <c r="Q52" s="232"/>
      <c r="R52" s="232"/>
    </row>
    <row r="53" spans="1:18" ht="15.75">
      <c r="A53" s="33" t="s">
        <v>164</v>
      </c>
      <c r="B53" s="642"/>
      <c r="C53" s="27"/>
      <c r="D53" s="748"/>
      <c r="E53" s="748"/>
      <c r="F53" s="748"/>
      <c r="G53" s="98"/>
      <c r="H53" s="98"/>
      <c r="I53" s="98"/>
      <c r="J53" s="98"/>
      <c r="K53" s="98"/>
      <c r="L53" s="98"/>
      <c r="M53" s="98"/>
      <c r="N53" s="98"/>
      <c r="O53" s="98"/>
      <c r="P53" s="98"/>
      <c r="Q53" s="97"/>
      <c r="R53" s="97"/>
    </row>
    <row r="54" spans="1:18" s="23" customFormat="1" ht="15">
      <c r="A54" s="271" t="s">
        <v>370</v>
      </c>
      <c r="B54" s="626">
        <v>49756.783999999992</v>
      </c>
      <c r="C54" s="586">
        <v>2556</v>
      </c>
      <c r="D54" s="751">
        <v>2442.1380000000004</v>
      </c>
      <c r="E54" s="751">
        <v>3529.4445000000001</v>
      </c>
      <c r="F54" s="751">
        <v>2855</v>
      </c>
      <c r="G54" s="641">
        <v>4215.1770000000006</v>
      </c>
      <c r="H54" s="643">
        <v>1938.2970000000003</v>
      </c>
      <c r="I54" s="586">
        <v>1913.9685000000002</v>
      </c>
      <c r="J54" s="641">
        <v>2959.5195000000008</v>
      </c>
      <c r="K54" s="643">
        <v>6007.9229999999989</v>
      </c>
      <c r="L54" s="643">
        <v>1757.2439999999999</v>
      </c>
      <c r="M54" s="643">
        <v>1262.826</v>
      </c>
      <c r="N54" s="586">
        <v>2327.5155</v>
      </c>
      <c r="O54" s="626">
        <f t="shared" ref="O54:O57" si="13">SUM(C54:N54)</f>
        <v>33765.053</v>
      </c>
      <c r="P54" s="626">
        <f>+B54+O54</f>
        <v>83521.837</v>
      </c>
      <c r="Q54" s="97"/>
      <c r="R54" s="97"/>
    </row>
    <row r="55" spans="1:18" s="23" customFormat="1" ht="15">
      <c r="A55" s="275" t="s">
        <v>371</v>
      </c>
      <c r="B55" s="626">
        <v>281955.08600000001</v>
      </c>
      <c r="C55" s="586">
        <v>14485</v>
      </c>
      <c r="D55" s="751">
        <v>13838.782000000001</v>
      </c>
      <c r="E55" s="751">
        <v>20000.1855</v>
      </c>
      <c r="F55" s="751">
        <v>16179</v>
      </c>
      <c r="G55" s="643">
        <v>23886.003000000008</v>
      </c>
      <c r="H55" s="643">
        <v>10983.683000000003</v>
      </c>
      <c r="I55" s="586">
        <v>10845.8215</v>
      </c>
      <c r="J55" s="643">
        <v>16770.610500000003</v>
      </c>
      <c r="K55" s="643">
        <v>34044.89699999999</v>
      </c>
      <c r="L55" s="643">
        <v>9957.7159999999985</v>
      </c>
      <c r="M55" s="643">
        <v>7156.0140000000001</v>
      </c>
      <c r="N55" s="586">
        <v>13189.254500000001</v>
      </c>
      <c r="O55" s="626">
        <f t="shared" si="13"/>
        <v>191336.967</v>
      </c>
      <c r="P55" s="626">
        <f>+B55+O55</f>
        <v>473292.05300000001</v>
      </c>
      <c r="Q55" s="97"/>
      <c r="R55" s="97"/>
    </row>
    <row r="56" spans="1:18" s="23" customFormat="1" ht="14.25" customHeight="1">
      <c r="A56" s="271" t="s">
        <v>144</v>
      </c>
      <c r="B56" s="626">
        <v>0</v>
      </c>
      <c r="C56" s="586">
        <v>0</v>
      </c>
      <c r="D56" s="751">
        <v>0</v>
      </c>
      <c r="E56" s="751">
        <v>0</v>
      </c>
      <c r="F56" s="751">
        <v>0</v>
      </c>
      <c r="G56" s="643">
        <v>0</v>
      </c>
      <c r="H56" s="643">
        <v>0</v>
      </c>
      <c r="I56" s="586">
        <v>0</v>
      </c>
      <c r="J56" s="643">
        <v>0</v>
      </c>
      <c r="K56" s="643">
        <v>0</v>
      </c>
      <c r="L56" s="643">
        <v>0</v>
      </c>
      <c r="M56" s="643">
        <v>0</v>
      </c>
      <c r="N56" s="586">
        <v>0</v>
      </c>
      <c r="O56" s="626">
        <f t="shared" si="13"/>
        <v>0</v>
      </c>
      <c r="P56" s="626">
        <f>+B56+O56</f>
        <v>0</v>
      </c>
      <c r="Q56" s="97"/>
      <c r="R56" s="97"/>
    </row>
    <row r="57" spans="1:18" s="23" customFormat="1">
      <c r="A57" s="271" t="s">
        <v>145</v>
      </c>
      <c r="B57" s="626">
        <v>1752947.27</v>
      </c>
      <c r="C57" s="586">
        <v>10753</v>
      </c>
      <c r="D57" s="751">
        <v>11305.539999999999</v>
      </c>
      <c r="E57" s="751">
        <v>27357.019999999997</v>
      </c>
      <c r="F57" s="751">
        <v>16640</v>
      </c>
      <c r="G57" s="642">
        <v>90293.700000000012</v>
      </c>
      <c r="H57" s="643">
        <v>98332.739999999991</v>
      </c>
      <c r="I57" s="586">
        <v>102927.67</v>
      </c>
      <c r="J57" s="642">
        <v>70643.33</v>
      </c>
      <c r="K57" s="643">
        <v>51408.11</v>
      </c>
      <c r="L57" s="643">
        <v>-14394.08</v>
      </c>
      <c r="M57" s="643">
        <v>18539.899999999998</v>
      </c>
      <c r="N57" s="586">
        <v>44852.229999999996</v>
      </c>
      <c r="O57" s="626">
        <f t="shared" si="13"/>
        <v>528659.16</v>
      </c>
      <c r="P57" s="626">
        <f>+B57+O57</f>
        <v>2281606.4300000002</v>
      </c>
      <c r="Q57" s="71"/>
      <c r="R57" s="71"/>
    </row>
    <row r="58" spans="1:18" s="23" customFormat="1" ht="15.75">
      <c r="A58" s="222" t="s">
        <v>146</v>
      </c>
      <c r="B58" s="652">
        <f>SUM(B54:B57)</f>
        <v>2084659.1400000001</v>
      </c>
      <c r="C58" s="229">
        <f>SUM(C54:C57)</f>
        <v>27794</v>
      </c>
      <c r="D58" s="749">
        <f t="shared" ref="D58:N58" si="14">SUM(D54:D57)</f>
        <v>27586.46</v>
      </c>
      <c r="E58" s="749">
        <f t="shared" si="14"/>
        <v>50886.649999999994</v>
      </c>
      <c r="F58" s="749">
        <f t="shared" si="14"/>
        <v>35674</v>
      </c>
      <c r="G58" s="652">
        <f t="shared" si="14"/>
        <v>118394.88000000002</v>
      </c>
      <c r="H58" s="652">
        <f t="shared" si="14"/>
        <v>111254.72</v>
      </c>
      <c r="I58" s="652">
        <f t="shared" si="14"/>
        <v>115687.45999999999</v>
      </c>
      <c r="J58" s="652">
        <f t="shared" si="14"/>
        <v>90373.46</v>
      </c>
      <c r="K58" s="652">
        <f t="shared" si="14"/>
        <v>91460.93</v>
      </c>
      <c r="L58" s="652">
        <f t="shared" si="14"/>
        <v>-2679.1200000000008</v>
      </c>
      <c r="M58" s="652">
        <f t="shared" si="14"/>
        <v>26958.739999999998</v>
      </c>
      <c r="N58" s="652">
        <f t="shared" si="14"/>
        <v>60369</v>
      </c>
      <c r="O58" s="652">
        <f>SUM(O54:O57)</f>
        <v>753761.18</v>
      </c>
      <c r="P58" s="638">
        <f>SUM(P54:P57)</f>
        <v>2838420.3200000003</v>
      </c>
      <c r="Q58" s="227">
        <v>2650000</v>
      </c>
      <c r="R58" s="227">
        <v>13570000</v>
      </c>
    </row>
    <row r="59" spans="1:18">
      <c r="A59" s="28" t="s">
        <v>2</v>
      </c>
      <c r="B59" s="28"/>
      <c r="C59" s="96"/>
      <c r="D59" s="96"/>
      <c r="E59" s="96"/>
      <c r="F59" s="96"/>
      <c r="G59" s="96"/>
      <c r="H59" s="96"/>
      <c r="I59" s="96"/>
      <c r="J59" s="96"/>
      <c r="K59" s="96"/>
      <c r="L59" s="96"/>
      <c r="M59" s="96"/>
      <c r="N59" s="96"/>
      <c r="O59" s="96"/>
      <c r="P59" s="96"/>
      <c r="Q59" s="96"/>
      <c r="R59" s="96"/>
    </row>
    <row r="60" spans="1:18" ht="60" customHeight="1">
      <c r="A60" s="986" t="s">
        <v>147</v>
      </c>
      <c r="B60" s="986"/>
      <c r="C60" s="930"/>
      <c r="D60" s="930"/>
      <c r="E60" s="930"/>
      <c r="F60" s="930"/>
      <c r="G60" s="930"/>
      <c r="H60" s="930"/>
      <c r="I60" s="930"/>
      <c r="J60" s="930"/>
      <c r="K60" s="930"/>
      <c r="L60" s="930"/>
      <c r="M60" s="930"/>
      <c r="N60" s="930"/>
      <c r="O60" s="986"/>
      <c r="P60" s="986"/>
      <c r="Q60" s="986"/>
      <c r="R60" s="930"/>
    </row>
    <row r="61" spans="1:18" ht="15">
      <c r="A61" s="25" t="s">
        <v>366</v>
      </c>
    </row>
    <row r="62" spans="1:18" ht="15">
      <c r="A62" s="25" t="s">
        <v>372</v>
      </c>
    </row>
    <row r="63" spans="1:18" ht="15">
      <c r="A63" s="25" t="s">
        <v>373</v>
      </c>
    </row>
  </sheetData>
  <mergeCells count="12">
    <mergeCell ref="A60:N60"/>
    <mergeCell ref="O60:R60"/>
    <mergeCell ref="C1:N1"/>
    <mergeCell ref="O1:O2"/>
    <mergeCell ref="R1:R2"/>
    <mergeCell ref="R13:R30"/>
    <mergeCell ref="C31:R31"/>
    <mergeCell ref="C37:R37"/>
    <mergeCell ref="Q1:Q2"/>
    <mergeCell ref="Q13:Q30"/>
    <mergeCell ref="B1:B2"/>
    <mergeCell ref="P1:P2"/>
  </mergeCells>
  <pageMargins left="0.7" right="0.7" top="0.99537037037037035" bottom="0.75" header="0.3" footer="0.3"/>
  <pageSetup scale="41" orientation="landscape" r:id="rId1"/>
  <headerFooter>
    <oddHeader>&amp;C&amp;"Arial,Bold"&amp;K000000Table I-7
Pacific Gas and Electric Company
2018-22 Marketing, Education and Outreach
Actual Expenditures
December 2019 ILP Revised</oddHeader>
    <oddFooter>&amp;L&amp;F&amp;C10 of 11&amp;R&amp;A</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100" zoomScalePageLayoutView="85" workbookViewId="0">
      <selection activeCell="D49" sqref="D49"/>
    </sheetView>
  </sheetViews>
  <sheetFormatPr defaultColWidth="9.42578125" defaultRowHeight="12.75"/>
  <cols>
    <col min="1" max="1" width="19.140625" style="37" customWidth="1"/>
    <col min="2" max="2" width="16.5703125" style="38" customWidth="1"/>
    <col min="3" max="3" width="55.5703125" style="38" customWidth="1"/>
    <col min="4" max="4" width="10.5703125" style="38" customWidth="1"/>
    <col min="5" max="5" width="64.5703125" style="38" customWidth="1"/>
    <col min="6" max="16384" width="9.42578125" style="35"/>
  </cols>
  <sheetData>
    <row r="1" spans="1:5">
      <c r="A1" s="1001" t="s">
        <v>148</v>
      </c>
      <c r="B1" s="1002"/>
      <c r="C1" s="1002"/>
      <c r="D1" s="1002"/>
      <c r="E1" s="1002"/>
    </row>
    <row r="3" spans="1:5" s="34" customFormat="1">
      <c r="A3" s="63" t="s">
        <v>149</v>
      </c>
      <c r="B3" s="39" t="s">
        <v>150</v>
      </c>
      <c r="C3" s="39"/>
      <c r="D3" s="39"/>
      <c r="E3" s="39"/>
    </row>
    <row r="4" spans="1:5" s="34" customFormat="1">
      <c r="A4" s="63"/>
      <c r="B4" s="39" t="s">
        <v>151</v>
      </c>
      <c r="C4" s="39"/>
      <c r="D4" s="39"/>
      <c r="E4" s="39"/>
    </row>
    <row r="5" spans="1:5" s="34" customFormat="1">
      <c r="A5" s="63"/>
      <c r="B5" s="39" t="s">
        <v>152</v>
      </c>
      <c r="C5" s="39"/>
      <c r="D5" s="39"/>
      <c r="E5" s="39"/>
    </row>
    <row r="6" spans="1:5" s="34" customFormat="1">
      <c r="A6" s="63"/>
      <c r="B6" s="39" t="s">
        <v>153</v>
      </c>
      <c r="C6" s="39"/>
      <c r="D6" s="39"/>
      <c r="E6" s="39"/>
    </row>
    <row r="7" spans="1:5" s="34" customFormat="1">
      <c r="A7" s="63"/>
      <c r="B7" s="39" t="s">
        <v>154</v>
      </c>
      <c r="C7" s="39"/>
      <c r="D7" s="39"/>
      <c r="E7" s="39"/>
    </row>
    <row r="8" spans="1:5" s="34" customFormat="1">
      <c r="A8" s="63"/>
      <c r="B8" s="39" t="s">
        <v>155</v>
      </c>
      <c r="C8" s="39"/>
      <c r="D8" s="39"/>
      <c r="E8" s="39"/>
    </row>
    <row r="9" spans="1:5" s="34" customFormat="1">
      <c r="A9" s="63"/>
      <c r="B9" s="39" t="s">
        <v>156</v>
      </c>
      <c r="C9" s="39"/>
      <c r="D9" s="39"/>
      <c r="E9" s="39"/>
    </row>
    <row r="10" spans="1:5" s="34" customFormat="1">
      <c r="A10" s="63"/>
      <c r="B10" s="39" t="s">
        <v>157</v>
      </c>
      <c r="C10" s="39"/>
      <c r="D10" s="39"/>
      <c r="E10" s="39"/>
    </row>
    <row r="11" spans="1:5" s="34" customFormat="1" ht="6.75" customHeight="1">
      <c r="A11" s="63"/>
      <c r="B11" s="39"/>
      <c r="C11" s="39"/>
      <c r="D11" s="39"/>
      <c r="E11" s="39"/>
    </row>
    <row r="12" spans="1:5" s="44" customFormat="1" ht="26.25" customHeight="1">
      <c r="A12" s="165" t="s">
        <v>103</v>
      </c>
      <c r="B12" s="165" t="s">
        <v>158</v>
      </c>
      <c r="C12" s="166" t="s">
        <v>159</v>
      </c>
      <c r="D12" s="167" t="s">
        <v>160</v>
      </c>
      <c r="E12" s="167" t="s">
        <v>161</v>
      </c>
    </row>
    <row r="13" spans="1:5" s="76" customFormat="1" ht="36">
      <c r="A13" s="168" t="s">
        <v>208</v>
      </c>
      <c r="B13" s="159"/>
      <c r="C13" s="178"/>
      <c r="D13" s="172"/>
      <c r="E13" s="179"/>
    </row>
    <row r="14" spans="1:5" s="76" customFormat="1" ht="36">
      <c r="A14" s="171" t="s">
        <v>209</v>
      </c>
      <c r="B14" s="159"/>
      <c r="C14" s="178"/>
      <c r="D14" s="172"/>
      <c r="E14" s="179"/>
    </row>
    <row r="15" spans="1:5" s="76" customFormat="1" ht="24">
      <c r="A15" s="168" t="s">
        <v>210</v>
      </c>
      <c r="B15" s="169"/>
      <c r="C15" s="170"/>
      <c r="D15" s="172"/>
      <c r="E15" s="173"/>
    </row>
    <row r="16" spans="1:5" s="77" customFormat="1" ht="36">
      <c r="A16" s="174" t="s">
        <v>211</v>
      </c>
      <c r="B16" s="248"/>
      <c r="C16" s="177"/>
      <c r="D16" s="249"/>
      <c r="E16" s="173"/>
    </row>
    <row r="17" spans="1:11" s="77" customFormat="1" ht="18">
      <c r="A17" s="174" t="s">
        <v>212</v>
      </c>
      <c r="B17" s="169"/>
      <c r="C17" s="174"/>
      <c r="D17" s="172"/>
      <c r="E17" s="173"/>
      <c r="K17" s="78"/>
    </row>
    <row r="18" spans="1:11" s="77" customFormat="1" ht="36">
      <c r="A18" s="174" t="s">
        <v>213</v>
      </c>
      <c r="B18" s="169"/>
      <c r="C18" s="174"/>
      <c r="D18" s="172"/>
      <c r="E18" s="173"/>
    </row>
    <row r="19" spans="1:11" s="77" customFormat="1" ht="60">
      <c r="A19" s="582" t="s">
        <v>214</v>
      </c>
      <c r="B19" s="169"/>
      <c r="C19" s="174"/>
      <c r="D19" s="172"/>
      <c r="E19" s="173"/>
      <c r="K19" s="461"/>
    </row>
    <row r="20" spans="1:11" s="77" customFormat="1" ht="36">
      <c r="A20" s="174" t="s">
        <v>252</v>
      </c>
      <c r="B20" s="169"/>
      <c r="C20" s="175"/>
      <c r="D20" s="176"/>
      <c r="E20" s="175"/>
    </row>
    <row r="21" spans="1:11" s="72" customFormat="1" ht="14.25" customHeight="1">
      <c r="A21" s="180" t="s">
        <v>50</v>
      </c>
      <c r="B21" s="181">
        <f>SUM(B13:B20)</f>
        <v>0</v>
      </c>
      <c r="C21" s="164"/>
      <c r="D21" s="164"/>
      <c r="E21" s="164"/>
    </row>
    <row r="22" spans="1:11" s="72" customFormat="1" ht="24.75" customHeight="1">
      <c r="B22" s="38"/>
      <c r="C22" s="38"/>
      <c r="D22" s="38"/>
      <c r="E22" s="38"/>
    </row>
    <row r="23" spans="1:11" s="36" customFormat="1">
      <c r="B23" s="38"/>
      <c r="C23" s="38"/>
      <c r="D23" s="38"/>
      <c r="E23" s="38"/>
    </row>
    <row r="24" spans="1:11" s="36" customFormat="1">
      <c r="A24" s="161"/>
      <c r="B24" s="38"/>
      <c r="C24" s="38"/>
      <c r="D24" s="38"/>
      <c r="E24" s="38"/>
    </row>
    <row r="25" spans="1:11" s="36" customFormat="1">
      <c r="A25" s="162"/>
      <c r="B25" s="38"/>
      <c r="C25" s="38"/>
      <c r="D25" s="38"/>
      <c r="E25" s="38"/>
    </row>
    <row r="26" spans="1:11">
      <c r="K26" s="64"/>
    </row>
    <row r="27" spans="1:11">
      <c r="K27" s="64"/>
    </row>
    <row r="35" spans="11:11">
      <c r="K35" s="456"/>
    </row>
    <row r="36" spans="11:11">
      <c r="K36" s="431"/>
    </row>
    <row r="37" spans="11:11">
      <c r="K37" s="429"/>
    </row>
    <row r="38" spans="11:11">
      <c r="K38" s="429"/>
    </row>
  </sheetData>
  <mergeCells count="1">
    <mergeCell ref="A1:E1"/>
  </mergeCells>
  <pageMargins left="0.7" right="0.7" top="1.1439732142857142" bottom="0.75" header="0.3" footer="0.3"/>
  <pageSetup scale="75" orientation="landscape" r:id="rId1"/>
  <headerFooter>
    <oddHeader>&amp;C&amp;"Arial,Bold"&amp;K000000Pacific Gas and Electric Company
2019 Fund Shifting Documentation
December 2019 ILP Revised</oddHeader>
    <oddFooter>&amp;L&amp;F&amp;C11 of 11&amp;R&amp;A</oddFoot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2.75"/>
  <cols>
    <col min="4" max="4" width="53.140625" style="513" customWidth="1"/>
  </cols>
  <sheetData>
    <row r="1" spans="1:7" ht="13.5" thickBot="1">
      <c r="A1" t="s">
        <v>192</v>
      </c>
      <c r="B1" s="478" t="s">
        <v>259</v>
      </c>
      <c r="C1" s="479" t="s">
        <v>260</v>
      </c>
      <c r="D1" s="509" t="s">
        <v>289</v>
      </c>
      <c r="G1" s="482" t="s">
        <v>2</v>
      </c>
    </row>
    <row r="2" spans="1:7" ht="13.5" thickBot="1">
      <c r="A2" t="s">
        <v>244</v>
      </c>
      <c r="B2" s="478" t="s">
        <v>261</v>
      </c>
      <c r="C2" s="479" t="s">
        <v>262</v>
      </c>
      <c r="D2" s="509" t="s">
        <v>290</v>
      </c>
    </row>
    <row r="3" spans="1:7" ht="13.5" thickBot="1">
      <c r="A3" t="s">
        <v>245</v>
      </c>
      <c r="B3" s="478" t="s">
        <v>263</v>
      </c>
      <c r="C3" s="479" t="s">
        <v>264</v>
      </c>
      <c r="D3" s="509" t="s">
        <v>291</v>
      </c>
    </row>
    <row r="4" spans="1:7" ht="13.5" thickBot="1">
      <c r="A4" t="s">
        <v>246</v>
      </c>
      <c r="B4" s="478" t="s">
        <v>265</v>
      </c>
      <c r="C4" s="479" t="s">
        <v>266</v>
      </c>
      <c r="D4" s="509" t="s">
        <v>292</v>
      </c>
    </row>
    <row r="5" spans="1:7" ht="13.5" thickBot="1">
      <c r="A5" t="s">
        <v>247</v>
      </c>
      <c r="B5" s="478" t="s">
        <v>267</v>
      </c>
      <c r="C5" s="479" t="s">
        <v>268</v>
      </c>
      <c r="D5" s="509" t="s">
        <v>293</v>
      </c>
    </row>
    <row r="6" spans="1:7" ht="13.5" thickBot="1">
      <c r="A6" t="s">
        <v>248</v>
      </c>
      <c r="B6" s="478" t="s">
        <v>269</v>
      </c>
      <c r="C6" s="479" t="s">
        <v>270</v>
      </c>
      <c r="D6" s="509" t="s">
        <v>294</v>
      </c>
    </row>
    <row r="7" spans="1:7" ht="13.5" thickBot="1">
      <c r="A7" t="s">
        <v>249</v>
      </c>
      <c r="B7" s="478" t="s">
        <v>271</v>
      </c>
      <c r="C7" s="479" t="s">
        <v>272</v>
      </c>
      <c r="D7" s="510" t="s">
        <v>295</v>
      </c>
    </row>
    <row r="8" spans="1:7" ht="13.5" thickBot="1">
      <c r="B8" s="478" t="s">
        <v>273</v>
      </c>
      <c r="C8" s="479" t="s">
        <v>274</v>
      </c>
      <c r="D8" s="510" t="s">
        <v>296</v>
      </c>
    </row>
    <row r="9" spans="1:7" ht="13.5" thickBot="1">
      <c r="B9" s="478" t="s">
        <v>275</v>
      </c>
      <c r="C9" s="479" t="s">
        <v>276</v>
      </c>
      <c r="D9" s="510" t="s">
        <v>297</v>
      </c>
    </row>
    <row r="10" spans="1:7" ht="13.5" thickBot="1">
      <c r="B10" s="478" t="s">
        <v>277</v>
      </c>
      <c r="C10" s="479" t="s">
        <v>278</v>
      </c>
      <c r="D10" s="510" t="s">
        <v>298</v>
      </c>
    </row>
    <row r="11" spans="1:7" ht="13.5" thickBot="1">
      <c r="B11" s="478" t="s">
        <v>279</v>
      </c>
      <c r="C11" s="479" t="s">
        <v>280</v>
      </c>
      <c r="D11" s="510" t="s">
        <v>299</v>
      </c>
    </row>
    <row r="12" spans="1:7" ht="13.5" thickBot="1">
      <c r="B12" s="478" t="s">
        <v>281</v>
      </c>
      <c r="C12" s="479" t="s">
        <v>282</v>
      </c>
      <c r="D12" s="510" t="s">
        <v>300</v>
      </c>
    </row>
    <row r="13" spans="1:7" ht="13.5" thickBot="1">
      <c r="B13" s="478" t="s">
        <v>283</v>
      </c>
      <c r="C13" s="479" t="s">
        <v>284</v>
      </c>
      <c r="D13" s="510" t="s">
        <v>301</v>
      </c>
    </row>
    <row r="14" spans="1:7" ht="13.5" thickBot="1">
      <c r="B14" s="478" t="s">
        <v>285</v>
      </c>
      <c r="C14" s="479" t="s">
        <v>286</v>
      </c>
      <c r="D14" s="510" t="s">
        <v>302</v>
      </c>
    </row>
    <row r="15" spans="1:7">
      <c r="B15" s="485" t="s">
        <v>287</v>
      </c>
      <c r="C15" s="484" t="s">
        <v>288</v>
      </c>
      <c r="D15" s="510" t="s">
        <v>303</v>
      </c>
    </row>
    <row r="16" spans="1:7" ht="56.25">
      <c r="B16" s="486" t="s">
        <v>2</v>
      </c>
      <c r="C16" s="483"/>
      <c r="D16" s="511" t="s">
        <v>304</v>
      </c>
    </row>
    <row r="17" spans="1:4">
      <c r="B17" s="486" t="s">
        <v>2</v>
      </c>
      <c r="C17" s="483"/>
      <c r="D17" s="512" t="s">
        <v>13</v>
      </c>
    </row>
    <row r="18" spans="1:4">
      <c r="B18" s="486" t="s">
        <v>2</v>
      </c>
      <c r="C18" s="483"/>
    </row>
    <row r="22" spans="1:4">
      <c r="A22" s="483"/>
      <c r="B22" s="483"/>
      <c r="C22" s="483"/>
      <c r="D22" s="509"/>
    </row>
    <row r="23" spans="1:4">
      <c r="A23" s="483"/>
      <c r="B23" s="484"/>
      <c r="C23" s="483"/>
      <c r="D23" s="509"/>
    </row>
    <row r="24" spans="1:4">
      <c r="A24" s="483"/>
      <c r="B24" s="484"/>
      <c r="C24" s="483"/>
      <c r="D24" s="509"/>
    </row>
    <row r="25" spans="1:4">
      <c r="A25" s="483"/>
      <c r="B25" s="484"/>
      <c r="C25" s="483"/>
      <c r="D25" s="509"/>
    </row>
    <row r="26" spans="1:4">
      <c r="A26" s="483"/>
      <c r="B26" s="484"/>
      <c r="C26" s="483"/>
      <c r="D26" s="509"/>
    </row>
    <row r="27" spans="1:4">
      <c r="A27" s="483"/>
      <c r="B27" s="484"/>
      <c r="C27" s="483"/>
      <c r="D27" s="509"/>
    </row>
    <row r="28" spans="1:4">
      <c r="A28" s="483"/>
      <c r="B28" s="484"/>
      <c r="C28" s="483"/>
      <c r="D28" s="509"/>
    </row>
    <row r="29" spans="1:4">
      <c r="A29" s="483"/>
      <c r="B29" s="484"/>
      <c r="C29" s="483"/>
      <c r="D29" s="509"/>
    </row>
    <row r="30" spans="1:4">
      <c r="A30" s="483"/>
      <c r="B30" s="484"/>
      <c r="C30" s="483"/>
      <c r="D30" s="509"/>
    </row>
    <row r="31" spans="1:4">
      <c r="A31" s="483"/>
      <c r="B31" s="484"/>
      <c r="C31" s="483"/>
      <c r="D31" s="509"/>
    </row>
    <row r="32" spans="1:4">
      <c r="A32" s="483"/>
      <c r="B32" s="484"/>
      <c r="C32" s="483"/>
      <c r="D32" s="509"/>
    </row>
    <row r="33" spans="1:4">
      <c r="A33" s="483"/>
      <c r="B33" s="484"/>
      <c r="C33" s="483"/>
      <c r="D33" s="509"/>
    </row>
    <row r="34" spans="1:4">
      <c r="A34" s="483"/>
      <c r="B34" s="484"/>
      <c r="C34" s="483"/>
      <c r="D34" s="509"/>
    </row>
    <row r="35" spans="1:4">
      <c r="A35" s="483"/>
      <c r="B35" s="484"/>
      <c r="C35" s="483"/>
      <c r="D35" s="509"/>
    </row>
    <row r="36" spans="1:4">
      <c r="A36" s="483"/>
      <c r="B36" s="484"/>
      <c r="C36" s="483"/>
      <c r="D36" s="509"/>
    </row>
    <row r="37" spans="1:4">
      <c r="A37" s="483"/>
      <c r="B37" s="484"/>
      <c r="C37" s="483"/>
      <c r="D37" s="509"/>
    </row>
    <row r="38" spans="1:4">
      <c r="A38" s="483"/>
      <c r="B38" s="483"/>
      <c r="C38" s="483"/>
      <c r="D38" s="509"/>
    </row>
  </sheetData>
  <dataConsolidate function="product">
    <dataRefs count="1">
      <dataRef ref="B23:B37" sheet="DATAValid"/>
    </dataRefs>
  </dataConsolidate>
  <pageMargins left="0.7" right="0.7" top="0.75" bottom="0.75" header="0.3" footer="0.3"/>
  <customProperties>
    <customPr name="_pios_id" r:id="rId1"/>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90" zoomScaleNormal="85" zoomScalePageLayoutView="90" workbookViewId="0">
      <selection activeCell="D12" sqref="D12"/>
    </sheetView>
  </sheetViews>
  <sheetFormatPr defaultColWidth="9.42578125" defaultRowHeight="12.75"/>
  <cols>
    <col min="1" max="10" width="9.42578125" style="14"/>
    <col min="11" max="11" width="33.5703125" style="14" customWidth="1"/>
    <col min="12" max="16384" width="9.42578125" style="14"/>
  </cols>
  <sheetData>
    <row r="1" spans="1:11">
      <c r="A1" s="116"/>
      <c r="B1" s="116"/>
      <c r="C1" s="116"/>
      <c r="D1" s="116"/>
      <c r="E1" s="116"/>
      <c r="F1" s="116"/>
      <c r="G1" s="116"/>
      <c r="H1" s="116"/>
      <c r="I1" s="116"/>
      <c r="J1" s="116"/>
      <c r="K1" s="116"/>
    </row>
    <row r="2" spans="1:11">
      <c r="A2" s="87"/>
      <c r="B2" s="87"/>
      <c r="C2" s="87"/>
      <c r="D2" s="87"/>
      <c r="E2" s="87"/>
      <c r="F2" s="87"/>
      <c r="G2" s="87"/>
      <c r="H2" s="87"/>
      <c r="I2" s="87"/>
      <c r="J2" s="87"/>
      <c r="K2" s="87"/>
    </row>
    <row r="3" spans="1:11" ht="11.25" customHeight="1">
      <c r="A3" s="87"/>
      <c r="B3" s="87"/>
      <c r="C3" s="87"/>
      <c r="D3" s="87"/>
      <c r="E3" s="87"/>
      <c r="F3" s="87"/>
      <c r="G3" s="87"/>
      <c r="H3" s="87"/>
      <c r="I3" s="87"/>
      <c r="J3" s="87"/>
      <c r="K3" s="87"/>
    </row>
    <row r="4" spans="1:11" s="47" customFormat="1" ht="60" customHeight="1">
      <c r="A4" s="919" t="s">
        <v>426</v>
      </c>
      <c r="B4" s="920"/>
      <c r="C4" s="920"/>
      <c r="D4" s="920"/>
      <c r="E4" s="920"/>
      <c r="F4" s="920"/>
      <c r="G4" s="920"/>
      <c r="H4" s="920"/>
      <c r="I4" s="920"/>
      <c r="J4" s="920"/>
      <c r="K4" s="920"/>
    </row>
    <row r="5" spans="1:11" ht="14.25">
      <c r="A5" s="918" t="s">
        <v>1</v>
      </c>
      <c r="B5" s="918"/>
      <c r="C5" s="918"/>
      <c r="D5" s="918"/>
      <c r="E5" s="918"/>
      <c r="F5" s="918"/>
      <c r="G5" s="918"/>
      <c r="H5" s="918"/>
      <c r="I5" s="918"/>
      <c r="J5" s="918"/>
      <c r="K5" s="918"/>
    </row>
    <row r="6" spans="1:11">
      <c r="A6" s="87"/>
      <c r="B6" s="87"/>
      <c r="C6" s="87"/>
      <c r="D6" s="87"/>
      <c r="E6" s="87"/>
      <c r="F6" s="87"/>
      <c r="G6" s="87"/>
      <c r="H6" s="87"/>
      <c r="I6" s="87"/>
      <c r="J6" s="87"/>
      <c r="K6" s="87"/>
    </row>
    <row r="7" spans="1:11">
      <c r="A7" s="87"/>
      <c r="B7" s="87"/>
      <c r="C7" s="87"/>
      <c r="D7" s="87"/>
      <c r="E7" s="87"/>
      <c r="F7" s="87"/>
      <c r="G7" s="87"/>
      <c r="H7" s="87"/>
      <c r="I7" s="87"/>
      <c r="J7" s="87"/>
      <c r="K7" s="87"/>
    </row>
    <row r="8" spans="1:11">
      <c r="A8" s="87"/>
      <c r="B8" s="87"/>
      <c r="C8" s="87"/>
      <c r="D8" s="87"/>
      <c r="E8" s="87"/>
      <c r="F8" s="87"/>
      <c r="G8" s="87"/>
      <c r="H8" s="87"/>
      <c r="I8" s="87"/>
      <c r="J8" s="87"/>
      <c r="K8" s="87"/>
    </row>
    <row r="9" spans="1:11" s="900" customFormat="1">
      <c r="A9" s="87"/>
      <c r="B9" s="87"/>
      <c r="C9" s="87"/>
      <c r="D9" s="87"/>
      <c r="E9" s="87"/>
      <c r="F9" s="87"/>
      <c r="G9" s="87"/>
      <c r="H9" s="87"/>
      <c r="I9" s="87"/>
      <c r="J9" s="87"/>
      <c r="K9" s="87"/>
    </row>
    <row r="10" spans="1:11">
      <c r="A10" s="87"/>
      <c r="B10" s="87"/>
      <c r="C10" s="87"/>
      <c r="D10" s="87"/>
      <c r="E10" s="87"/>
      <c r="F10" s="87"/>
      <c r="G10" s="87"/>
      <c r="H10" s="87"/>
      <c r="I10" s="87"/>
      <c r="J10" s="87"/>
      <c r="K10" s="87"/>
    </row>
    <row r="11" spans="1:11">
      <c r="A11" s="87"/>
      <c r="B11" s="87"/>
      <c r="C11" s="87"/>
      <c r="D11" s="87"/>
      <c r="E11" s="87"/>
      <c r="F11" s="87"/>
      <c r="G11" s="87"/>
      <c r="H11" s="87"/>
      <c r="I11" s="87"/>
      <c r="J11" s="87"/>
      <c r="K11" s="87"/>
    </row>
    <row r="12" spans="1:11">
      <c r="A12" s="87"/>
      <c r="B12" s="87"/>
      <c r="C12" s="87"/>
      <c r="D12" s="87"/>
      <c r="E12" s="87"/>
      <c r="F12" s="87"/>
      <c r="G12" s="87"/>
      <c r="H12" s="87"/>
      <c r="I12" s="87"/>
      <c r="J12" s="87"/>
      <c r="K12" s="87"/>
    </row>
    <row r="13" spans="1:11" s="15" customFormat="1">
      <c r="A13" s="87"/>
      <c r="B13" s="87"/>
      <c r="C13" s="87"/>
      <c r="D13" s="87"/>
      <c r="E13" s="87"/>
      <c r="F13" s="87"/>
      <c r="G13" s="87"/>
      <c r="H13" s="87"/>
      <c r="I13" s="87"/>
      <c r="J13" s="87"/>
      <c r="K13" s="87"/>
    </row>
    <row r="14" spans="1:11" s="15" customFormat="1">
      <c r="A14" s="87"/>
      <c r="B14" s="87"/>
      <c r="C14" s="87"/>
      <c r="D14" s="87"/>
      <c r="E14" s="87"/>
      <c r="F14" s="87"/>
      <c r="G14" s="87"/>
      <c r="H14" s="87"/>
      <c r="I14" s="87"/>
      <c r="J14" s="87"/>
      <c r="K14" s="87"/>
    </row>
    <row r="15" spans="1:11" s="15" customFormat="1">
      <c r="A15" s="87"/>
      <c r="B15" s="87"/>
      <c r="C15" s="87"/>
      <c r="D15" s="87"/>
      <c r="E15" s="87"/>
      <c r="F15" s="87"/>
      <c r="G15" s="87"/>
      <c r="H15" s="87"/>
      <c r="I15" s="87"/>
      <c r="J15" s="87"/>
      <c r="K15" s="87"/>
    </row>
    <row r="18" spans="1:11">
      <c r="K18" s="455"/>
    </row>
    <row r="19" spans="1:11">
      <c r="K19" s="455"/>
    </row>
    <row r="20" spans="1:11">
      <c r="K20" s="455"/>
    </row>
    <row r="21" spans="1:11">
      <c r="K21" s="455"/>
    </row>
    <row r="22" spans="1:11">
      <c r="K22" s="455"/>
    </row>
    <row r="32" spans="1:11">
      <c r="A32" s="16"/>
      <c r="B32" s="16"/>
      <c r="C32" s="16"/>
      <c r="D32" s="16"/>
      <c r="E32" s="16"/>
      <c r="F32" s="16"/>
      <c r="G32" s="16"/>
      <c r="H32" s="16"/>
      <c r="I32" s="16"/>
      <c r="J32" s="16"/>
      <c r="K32" s="16"/>
    </row>
    <row r="35" spans="11:11">
      <c r="K35" s="458"/>
    </row>
    <row r="36" spans="11:11">
      <c r="K36" s="86"/>
    </row>
    <row r="37" spans="11:11">
      <c r="K37" s="196"/>
    </row>
    <row r="38" spans="11:11">
      <c r="K38" s="196"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Header>&amp;CDecember 2019 ILP Revised</oddHeader>
    <oddFooter>&amp;L&amp;F&amp;C2 of 11&amp;R&amp;A</oddFooter>
  </headerFooter>
  <customProperties>
    <customPr name="_pios_id" r:id="rId3"/>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5"/>
  <sheetViews>
    <sheetView view="pageLayout" zoomScale="70" zoomScaleNormal="80" zoomScalePageLayoutView="70" workbookViewId="0">
      <selection activeCell="S52" sqref="S52"/>
    </sheetView>
  </sheetViews>
  <sheetFormatPr defaultColWidth="0" defaultRowHeight="12.75"/>
  <cols>
    <col min="1" max="1" width="50.140625" style="48" customWidth="1"/>
    <col min="2" max="2" width="11" style="187" customWidth="1"/>
    <col min="3" max="3" width="11" style="49" customWidth="1"/>
    <col min="4" max="4" width="11.140625" style="49" customWidth="1"/>
    <col min="5" max="5" width="11" style="50" customWidth="1"/>
    <col min="6" max="6" width="11" style="49" customWidth="1"/>
    <col min="7" max="8" width="11.140625" style="49" customWidth="1"/>
    <col min="9" max="9" width="11" style="49" customWidth="1"/>
    <col min="10" max="10" width="11.140625" style="49" customWidth="1"/>
    <col min="11" max="11" width="11" style="50" customWidth="1"/>
    <col min="12" max="12" width="11" style="48" customWidth="1"/>
    <col min="13" max="13" width="10.85546875" style="48" customWidth="1"/>
    <col min="14" max="14" width="11.140625" style="50" customWidth="1"/>
    <col min="15" max="15" width="11" style="50" customWidth="1"/>
    <col min="16" max="16" width="11.140625" style="50" customWidth="1"/>
    <col min="17" max="17" width="11" style="49" customWidth="1"/>
    <col min="18" max="18" width="11" style="50" customWidth="1"/>
    <col min="19" max="19" width="11.140625" style="50" customWidth="1"/>
    <col min="20" max="20" width="15.28515625" style="48" customWidth="1"/>
    <col min="21" max="21" width="11" style="58" customWidth="1"/>
    <col min="22" max="23" width="9.5703125" style="58" customWidth="1"/>
    <col min="24" max="24" width="12.5703125" style="58" customWidth="1"/>
    <col min="25" max="25" width="8.5703125" style="58" bestFit="1" customWidth="1"/>
    <col min="26" max="26" width="10.5703125" style="58" customWidth="1"/>
    <col min="27" max="27" width="9.5703125" style="58" bestFit="1" customWidth="1"/>
    <col min="28" max="28" width="11.42578125" style="58" customWidth="1"/>
    <col min="29" max="29" width="9.5703125" style="58" bestFit="1" customWidth="1"/>
    <col min="30" max="30" width="10.5703125" style="58" customWidth="1"/>
    <col min="31" max="31" width="12.42578125" style="58" bestFit="1" customWidth="1"/>
    <col min="32" max="32" width="12.42578125" style="58" customWidth="1"/>
    <col min="33" max="33" width="9.5703125" style="58" bestFit="1" customWidth="1"/>
    <col min="34" max="34" width="11.42578125" style="58" customWidth="1"/>
    <col min="35" max="35" width="11.5703125" style="58" bestFit="1" customWidth="1"/>
    <col min="36" max="36" width="11.5703125" style="58" customWidth="1"/>
    <col min="37" max="16384" width="0" style="48" hidden="1"/>
  </cols>
  <sheetData>
    <row r="1" spans="1:36" s="58" customFormat="1" ht="11.25" customHeight="1">
      <c r="A1" s="58" t="s">
        <v>3</v>
      </c>
      <c r="B1" s="118"/>
      <c r="C1" s="56"/>
      <c r="D1" s="56"/>
      <c r="E1" s="57"/>
      <c r="F1" s="56"/>
      <c r="G1" s="56"/>
      <c r="H1" s="56"/>
      <c r="I1" s="56"/>
      <c r="J1" s="56"/>
      <c r="K1" s="57"/>
      <c r="N1" s="57"/>
      <c r="O1" s="57"/>
      <c r="P1" s="57"/>
      <c r="Q1" s="56"/>
      <c r="R1" s="57"/>
      <c r="S1" s="57"/>
    </row>
    <row r="2" spans="1:36" s="58" customFormat="1" ht="2.25" customHeight="1">
      <c r="B2" s="118"/>
      <c r="C2" s="56"/>
      <c r="D2" s="56"/>
      <c r="E2" s="57"/>
      <c r="F2" s="56"/>
      <c r="G2" s="56"/>
      <c r="H2" s="56"/>
      <c r="I2" s="56"/>
      <c r="J2" s="56"/>
      <c r="K2" s="57"/>
      <c r="N2" s="57"/>
      <c r="O2" s="57"/>
      <c r="P2" s="57"/>
      <c r="Q2" s="56"/>
      <c r="R2" s="57"/>
      <c r="S2" s="57"/>
    </row>
    <row r="3" spans="1:36" s="58" customFormat="1">
      <c r="A3" s="58" t="s">
        <v>4</v>
      </c>
      <c r="B3" s="118"/>
      <c r="C3" s="56"/>
      <c r="D3" s="56"/>
      <c r="E3" s="57"/>
      <c r="F3" s="56"/>
      <c r="G3" s="56"/>
      <c r="H3" s="56"/>
      <c r="I3" s="56"/>
      <c r="J3" s="56"/>
      <c r="K3" s="57"/>
      <c r="N3" s="57"/>
      <c r="O3" s="57"/>
      <c r="P3" s="57"/>
      <c r="Q3" s="56"/>
      <c r="R3" s="57"/>
      <c r="S3" s="57"/>
    </row>
    <row r="4" spans="1:36" s="280" customFormat="1" ht="12.6" hidden="1" customHeight="1">
      <c r="B4" s="187"/>
      <c r="C4" s="49">
        <v>2</v>
      </c>
      <c r="D4" s="49">
        <f>C4</f>
        <v>2</v>
      </c>
      <c r="E4" s="50"/>
      <c r="F4" s="49">
        <f>C4+1</f>
        <v>3</v>
      </c>
      <c r="G4" s="49">
        <f>F4</f>
        <v>3</v>
      </c>
      <c r="H4" s="49"/>
      <c r="I4" s="49">
        <f>F4+1</f>
        <v>4</v>
      </c>
      <c r="J4" s="49">
        <f>I4</f>
        <v>4</v>
      </c>
      <c r="K4" s="50"/>
      <c r="L4" s="280">
        <f>I4+1</f>
        <v>5</v>
      </c>
      <c r="M4" s="280">
        <f>L4</f>
        <v>5</v>
      </c>
      <c r="N4" s="50"/>
      <c r="O4" s="50">
        <f>L4+1</f>
        <v>6</v>
      </c>
      <c r="P4" s="50">
        <f>O4</f>
        <v>6</v>
      </c>
      <c r="Q4" s="49"/>
      <c r="R4" s="50">
        <f>O4+1</f>
        <v>7</v>
      </c>
      <c r="S4" s="50">
        <f>R4</f>
        <v>7</v>
      </c>
      <c r="U4" s="58"/>
      <c r="V4" s="58"/>
      <c r="W4" s="58"/>
      <c r="X4" s="58"/>
      <c r="Y4" s="58"/>
      <c r="Z4" s="58"/>
      <c r="AA4" s="58"/>
      <c r="AB4" s="58"/>
      <c r="AC4" s="58"/>
      <c r="AD4" s="58"/>
      <c r="AE4" s="58"/>
      <c r="AF4" s="58"/>
      <c r="AG4" s="58"/>
      <c r="AH4" s="58"/>
      <c r="AI4" s="58"/>
      <c r="AJ4" s="58"/>
    </row>
    <row r="6" spans="1:36" ht="11.25" customHeight="1">
      <c r="A6" s="155"/>
      <c r="B6" s="926" t="s">
        <v>5</v>
      </c>
      <c r="C6" s="927"/>
      <c r="D6" s="928"/>
      <c r="E6" s="926" t="s">
        <v>6</v>
      </c>
      <c r="F6" s="927"/>
      <c r="G6" s="928"/>
      <c r="H6" s="926" t="s">
        <v>7</v>
      </c>
      <c r="I6" s="927"/>
      <c r="J6" s="928"/>
      <c r="K6" s="926" t="s">
        <v>8</v>
      </c>
      <c r="L6" s="927"/>
      <c r="M6" s="928"/>
      <c r="N6" s="926" t="s">
        <v>9</v>
      </c>
      <c r="O6" s="927"/>
      <c r="P6" s="928"/>
      <c r="Q6" s="926" t="s">
        <v>10</v>
      </c>
      <c r="R6" s="927"/>
      <c r="S6" s="928"/>
      <c r="T6" s="494"/>
    </row>
    <row r="7" spans="1:36" s="51" customFormat="1" ht="54.75" customHeight="1">
      <c r="A7" s="342" t="s">
        <v>241</v>
      </c>
      <c r="B7" s="709" t="s">
        <v>357</v>
      </c>
      <c r="C7" s="709" t="s">
        <v>343</v>
      </c>
      <c r="D7" s="709" t="s">
        <v>344</v>
      </c>
      <c r="E7" s="709" t="s">
        <v>357</v>
      </c>
      <c r="F7" s="709" t="s">
        <v>343</v>
      </c>
      <c r="G7" s="709" t="s">
        <v>344</v>
      </c>
      <c r="H7" s="709" t="s">
        <v>357</v>
      </c>
      <c r="I7" s="709" t="s">
        <v>343</v>
      </c>
      <c r="J7" s="709" t="s">
        <v>344</v>
      </c>
      <c r="K7" s="709" t="s">
        <v>357</v>
      </c>
      <c r="L7" s="709" t="s">
        <v>343</v>
      </c>
      <c r="M7" s="709" t="s">
        <v>344</v>
      </c>
      <c r="N7" s="709" t="s">
        <v>203</v>
      </c>
      <c r="O7" s="709" t="s">
        <v>358</v>
      </c>
      <c r="P7" s="709" t="s">
        <v>344</v>
      </c>
      <c r="Q7" s="709" t="s">
        <v>203</v>
      </c>
      <c r="R7" s="709" t="s">
        <v>343</v>
      </c>
      <c r="S7" s="709" t="s">
        <v>344</v>
      </c>
      <c r="T7" s="495" t="s">
        <v>340</v>
      </c>
      <c r="U7" s="491"/>
      <c r="V7" s="491"/>
      <c r="W7" s="491"/>
      <c r="X7" s="491"/>
      <c r="Y7" s="491"/>
      <c r="Z7" s="491"/>
      <c r="AA7" s="491"/>
      <c r="AB7" s="491"/>
      <c r="AC7" s="491"/>
      <c r="AD7" s="491"/>
      <c r="AE7" s="491"/>
      <c r="AF7" s="491"/>
      <c r="AG7" s="491"/>
      <c r="AH7" s="491"/>
      <c r="AI7" s="491"/>
      <c r="AJ7" s="491"/>
    </row>
    <row r="8" spans="1:36" s="51" customFormat="1" ht="14.25">
      <c r="A8" s="320" t="s">
        <v>346</v>
      </c>
      <c r="B8" s="313"/>
      <c r="C8" s="313"/>
      <c r="D8" s="470"/>
      <c r="E8" s="313"/>
      <c r="F8" s="313"/>
      <c r="G8" s="470"/>
      <c r="H8" s="313"/>
      <c r="I8" s="313"/>
      <c r="J8" s="470"/>
      <c r="K8" s="313"/>
      <c r="L8" s="313"/>
      <c r="M8" s="319"/>
      <c r="N8" s="313"/>
      <c r="O8" s="313"/>
      <c r="P8" s="470"/>
      <c r="Q8" s="313"/>
      <c r="R8" s="313"/>
      <c r="S8" s="470"/>
      <c r="T8" s="496"/>
      <c r="U8" s="491"/>
      <c r="V8" s="491"/>
      <c r="W8" s="491"/>
      <c r="X8" s="491"/>
      <c r="Y8" s="491"/>
      <c r="Z8" s="491"/>
      <c r="AA8" s="491"/>
      <c r="AB8" s="491"/>
      <c r="AC8" s="491"/>
      <c r="AD8" s="491"/>
      <c r="AE8" s="491"/>
      <c r="AF8" s="491"/>
      <c r="AG8" s="491"/>
      <c r="AH8" s="491"/>
      <c r="AI8" s="491"/>
      <c r="AJ8" s="491"/>
    </row>
    <row r="9" spans="1:36" s="51" customFormat="1" ht="15">
      <c r="A9" s="344" t="s">
        <v>240</v>
      </c>
      <c r="B9" s="313"/>
      <c r="C9" s="313"/>
      <c r="D9" s="319"/>
      <c r="E9" s="313"/>
      <c r="F9" s="313"/>
      <c r="G9" s="319"/>
      <c r="H9" s="313"/>
      <c r="I9" s="313"/>
      <c r="J9" s="319"/>
      <c r="K9" s="313"/>
      <c r="L9" s="313"/>
      <c r="M9" s="319"/>
      <c r="N9" s="313"/>
      <c r="O9" s="313"/>
      <c r="P9" s="319"/>
      <c r="Q9" s="313"/>
      <c r="R9" s="313"/>
      <c r="S9" s="319"/>
      <c r="T9" s="319"/>
      <c r="U9" s="491"/>
      <c r="V9" s="491"/>
      <c r="W9" s="491"/>
      <c r="X9" s="491"/>
      <c r="Y9" s="491"/>
      <c r="Z9" s="491"/>
      <c r="AA9" s="491"/>
      <c r="AB9" s="491"/>
      <c r="AC9" s="491"/>
      <c r="AD9" s="491"/>
      <c r="AE9" s="491"/>
      <c r="AF9" s="491"/>
      <c r="AG9" s="491"/>
      <c r="AH9" s="491"/>
      <c r="AI9" s="491"/>
      <c r="AJ9" s="491"/>
    </row>
    <row r="10" spans="1:36" s="51" customFormat="1" ht="17.25">
      <c r="A10" s="345" t="s">
        <v>351</v>
      </c>
      <c r="B10" s="341">
        <v>34</v>
      </c>
      <c r="C10" s="110" t="s">
        <v>13</v>
      </c>
      <c r="D10" s="112" t="s">
        <v>13</v>
      </c>
      <c r="E10" s="341">
        <v>36</v>
      </c>
      <c r="F10" s="411" t="s">
        <v>13</v>
      </c>
      <c r="G10" s="112" t="s">
        <v>13</v>
      </c>
      <c r="H10" s="341">
        <v>37</v>
      </c>
      <c r="I10" s="110" t="s">
        <v>13</v>
      </c>
      <c r="J10" s="112" t="s">
        <v>13</v>
      </c>
      <c r="K10" s="341">
        <v>39</v>
      </c>
      <c r="L10" s="110" t="s">
        <v>13</v>
      </c>
      <c r="M10" s="112" t="s">
        <v>13</v>
      </c>
      <c r="N10" s="341">
        <v>39</v>
      </c>
      <c r="O10" s="110" t="s">
        <v>13</v>
      </c>
      <c r="P10" s="112" t="s">
        <v>13</v>
      </c>
      <c r="Q10" s="341">
        <v>39</v>
      </c>
      <c r="R10" s="110" t="s">
        <v>13</v>
      </c>
      <c r="S10" s="112" t="s">
        <v>13</v>
      </c>
      <c r="T10" s="497" t="s">
        <v>13</v>
      </c>
      <c r="U10" s="491"/>
      <c r="V10" s="491"/>
      <c r="W10" s="491"/>
      <c r="X10" s="491"/>
      <c r="Y10" s="491"/>
      <c r="Z10" s="491"/>
      <c r="AA10" s="491"/>
      <c r="AB10" s="491"/>
      <c r="AC10" s="491"/>
      <c r="AD10" s="491"/>
      <c r="AE10" s="491"/>
      <c r="AF10" s="491"/>
      <c r="AG10" s="491"/>
      <c r="AH10" s="491"/>
      <c r="AI10" s="491"/>
      <c r="AJ10" s="491"/>
    </row>
    <row r="11" spans="1:36" s="51" customFormat="1" ht="15">
      <c r="A11" s="346" t="s">
        <v>145</v>
      </c>
      <c r="B11" s="343">
        <v>0</v>
      </c>
      <c r="C11" s="111" t="s">
        <v>13</v>
      </c>
      <c r="D11" s="113" t="s">
        <v>13</v>
      </c>
      <c r="E11" s="343">
        <v>0</v>
      </c>
      <c r="F11" s="111" t="s">
        <v>13</v>
      </c>
      <c r="G11" s="113" t="s">
        <v>13</v>
      </c>
      <c r="H11" s="343">
        <v>0</v>
      </c>
      <c r="I11" s="111" t="s">
        <v>13</v>
      </c>
      <c r="J11" s="113" t="s">
        <v>13</v>
      </c>
      <c r="K11" s="343">
        <v>0</v>
      </c>
      <c r="L11" s="111" t="s">
        <v>13</v>
      </c>
      <c r="M11" s="113" t="s">
        <v>13</v>
      </c>
      <c r="N11" s="343">
        <v>0</v>
      </c>
      <c r="O11" s="111" t="s">
        <v>13</v>
      </c>
      <c r="P11" s="113" t="s">
        <v>13</v>
      </c>
      <c r="Q11" s="343">
        <v>0</v>
      </c>
      <c r="R11" s="111" t="s">
        <v>13</v>
      </c>
      <c r="S11" s="113" t="s">
        <v>13</v>
      </c>
      <c r="T11" s="449" t="s">
        <v>13</v>
      </c>
      <c r="U11" s="491"/>
      <c r="V11" s="491"/>
      <c r="W11" s="491"/>
      <c r="X11" s="491"/>
      <c r="Y11" s="491"/>
      <c r="Z11" s="491"/>
      <c r="AA11" s="491"/>
      <c r="AB11" s="491"/>
      <c r="AC11" s="491"/>
      <c r="AD11" s="491"/>
      <c r="AE11" s="491"/>
      <c r="AF11" s="491"/>
      <c r="AG11" s="491"/>
      <c r="AH11" s="491"/>
      <c r="AI11" s="491"/>
      <c r="AJ11" s="491"/>
    </row>
    <row r="12" spans="1:36" s="51" customFormat="1" ht="15">
      <c r="A12" s="344" t="s">
        <v>239</v>
      </c>
      <c r="B12" s="313"/>
      <c r="C12" s="313"/>
      <c r="D12" s="319"/>
      <c r="E12" s="313"/>
      <c r="F12" s="313"/>
      <c r="G12" s="319"/>
      <c r="H12" s="313"/>
      <c r="I12" s="313"/>
      <c r="J12" s="319"/>
      <c r="K12" s="313"/>
      <c r="L12" s="313"/>
      <c r="M12" s="319"/>
      <c r="N12" s="313"/>
      <c r="O12" s="313"/>
      <c r="P12" s="319"/>
      <c r="Q12" s="313"/>
      <c r="R12" s="313"/>
      <c r="S12" s="319"/>
      <c r="T12" s="496"/>
      <c r="U12" s="491"/>
      <c r="V12" s="491"/>
      <c r="W12" s="491"/>
      <c r="X12" s="491"/>
      <c r="Y12" s="491"/>
      <c r="Z12" s="491"/>
      <c r="AA12" s="491"/>
      <c r="AB12" s="491"/>
      <c r="AC12" s="491"/>
      <c r="AD12" s="491"/>
      <c r="AE12" s="491"/>
      <c r="AF12" s="491"/>
      <c r="AG12" s="491"/>
      <c r="AH12" s="491"/>
      <c r="AI12" s="491"/>
      <c r="AJ12" s="491"/>
    </row>
    <row r="13" spans="1:36" s="51" customFormat="1" ht="15">
      <c r="A13" s="345" t="s">
        <v>242</v>
      </c>
      <c r="B13" s="341">
        <v>9</v>
      </c>
      <c r="C13" s="110" t="s">
        <v>13</v>
      </c>
      <c r="D13" s="112" t="s">
        <v>13</v>
      </c>
      <c r="E13" s="341">
        <v>9</v>
      </c>
      <c r="F13" s="110" t="s">
        <v>13</v>
      </c>
      <c r="G13" s="112" t="s">
        <v>13</v>
      </c>
      <c r="H13" s="341">
        <v>9</v>
      </c>
      <c r="I13" s="110" t="s">
        <v>13</v>
      </c>
      <c r="J13" s="112" t="s">
        <v>13</v>
      </c>
      <c r="K13" s="341">
        <v>10</v>
      </c>
      <c r="L13" s="110" t="s">
        <v>13</v>
      </c>
      <c r="M13" s="112" t="s">
        <v>13</v>
      </c>
      <c r="N13" s="341">
        <v>10</v>
      </c>
      <c r="O13" s="110" t="s">
        <v>13</v>
      </c>
      <c r="P13" s="112" t="s">
        <v>13</v>
      </c>
      <c r="Q13" s="341">
        <v>11</v>
      </c>
      <c r="R13" s="110" t="s">
        <v>13</v>
      </c>
      <c r="S13" s="112" t="s">
        <v>13</v>
      </c>
      <c r="T13" s="497" t="s">
        <v>13</v>
      </c>
      <c r="U13" s="491"/>
      <c r="V13" s="491"/>
      <c r="W13" s="491"/>
      <c r="X13" s="491"/>
      <c r="Y13" s="491"/>
      <c r="Z13" s="491"/>
      <c r="AA13" s="491"/>
      <c r="AB13" s="491"/>
      <c r="AC13" s="491"/>
      <c r="AD13" s="491"/>
      <c r="AE13" s="491"/>
      <c r="AF13" s="491"/>
      <c r="AG13" s="491"/>
      <c r="AH13" s="491"/>
      <c r="AI13" s="491"/>
      <c r="AJ13" s="491"/>
    </row>
    <row r="14" spans="1:36" s="51" customFormat="1" ht="15">
      <c r="A14" s="346" t="s">
        <v>145</v>
      </c>
      <c r="B14" s="343">
        <v>0</v>
      </c>
      <c r="C14" s="111" t="s">
        <v>13</v>
      </c>
      <c r="D14" s="113" t="s">
        <v>13</v>
      </c>
      <c r="E14" s="343">
        <v>0</v>
      </c>
      <c r="F14" s="111" t="s">
        <v>13</v>
      </c>
      <c r="G14" s="113" t="s">
        <v>13</v>
      </c>
      <c r="H14" s="343">
        <v>0</v>
      </c>
      <c r="I14" s="111" t="s">
        <v>13</v>
      </c>
      <c r="J14" s="113" t="s">
        <v>13</v>
      </c>
      <c r="K14" s="343">
        <v>0</v>
      </c>
      <c r="L14" s="111" t="s">
        <v>13</v>
      </c>
      <c r="M14" s="113" t="s">
        <v>13</v>
      </c>
      <c r="N14" s="343">
        <v>0</v>
      </c>
      <c r="O14" s="111" t="s">
        <v>13</v>
      </c>
      <c r="P14" s="113" t="s">
        <v>13</v>
      </c>
      <c r="Q14" s="343">
        <v>0</v>
      </c>
      <c r="R14" s="111" t="s">
        <v>13</v>
      </c>
      <c r="S14" s="113" t="s">
        <v>13</v>
      </c>
      <c r="T14" s="449" t="s">
        <v>13</v>
      </c>
      <c r="U14" s="491"/>
      <c r="V14" s="491"/>
      <c r="W14" s="491"/>
      <c r="X14" s="491"/>
      <c r="Y14" s="491"/>
      <c r="Z14" s="491"/>
      <c r="AA14" s="491"/>
      <c r="AB14" s="491"/>
      <c r="AC14" s="491"/>
      <c r="AD14" s="491"/>
      <c r="AE14" s="491"/>
      <c r="AF14" s="491"/>
      <c r="AG14" s="491"/>
      <c r="AH14" s="491"/>
      <c r="AI14" s="491"/>
      <c r="AJ14" s="491"/>
    </row>
    <row r="15" spans="1:36" s="280" customFormat="1" ht="14.1" customHeight="1">
      <c r="A15" s="320" t="s">
        <v>350</v>
      </c>
      <c r="B15" s="313"/>
      <c r="C15" s="313"/>
      <c r="D15" s="319"/>
      <c r="E15" s="313"/>
      <c r="F15" s="313"/>
      <c r="G15" s="319"/>
      <c r="H15" s="318"/>
      <c r="I15" s="313"/>
      <c r="J15" s="319"/>
      <c r="K15" s="313"/>
      <c r="L15" s="313"/>
      <c r="M15" s="347" t="s">
        <v>2</v>
      </c>
      <c r="N15" s="313"/>
      <c r="O15" s="313"/>
      <c r="P15" s="347" t="s">
        <v>2</v>
      </c>
      <c r="Q15" s="313"/>
      <c r="R15" s="313"/>
      <c r="S15" s="347" t="s">
        <v>2</v>
      </c>
      <c r="T15" s="496"/>
      <c r="U15" s="58"/>
      <c r="V15" s="58"/>
      <c r="W15" s="58"/>
      <c r="X15" s="58"/>
      <c r="Y15" s="58"/>
      <c r="Z15" s="58"/>
      <c r="AA15" s="58"/>
      <c r="AB15" s="58"/>
      <c r="AC15" s="58"/>
      <c r="AD15" s="58"/>
      <c r="AE15" s="58"/>
      <c r="AF15" s="58"/>
      <c r="AG15" s="58"/>
      <c r="AH15" s="58"/>
      <c r="AI15" s="58"/>
      <c r="AJ15" s="58"/>
    </row>
    <row r="16" spans="1:36" ht="15" customHeight="1">
      <c r="A16" s="153" t="s">
        <v>11</v>
      </c>
      <c r="B16" s="188">
        <v>420</v>
      </c>
      <c r="C16" s="100">
        <f>IF(B16="","",IF(VLOOKUP($A16, 'Ex Ante LI &amp; Eligibility Stats'!$A$6:$N$15,C$4,FALSE)="N/A",0,VLOOKUP($A16, 'Ex Ante LI &amp; Eligibility Stats'!$A$6:$N$15,C$4,FALSE)*B16/1000))</f>
        <v>208.66371120000002</v>
      </c>
      <c r="D16" s="101">
        <f>IF(B16="","",IF(VLOOKUP($A16, 'Ex Post LI &amp; Eligibility Stats'!$A$6:$N$15,D$4,FALSE)="N/A",0,VLOOKUP($A16,'Ex Post LI &amp; Eligibility Stats'!$A$6:$N$15,D$4,FALSE)*B16/1000))</f>
        <v>217.99901666666668</v>
      </c>
      <c r="E16" s="188">
        <v>419</v>
      </c>
      <c r="F16" s="100">
        <f>IF(E16="","",IF(VLOOKUP($A16, 'Ex Ante LI &amp; Eligibility Stats'!$A$6:$N$15,F$4,FALSE)="N/A",0,VLOOKUP($A16, 'Ex Ante LI &amp; Eligibility Stats'!$A$6:$N$15,F$4,FALSE)*E16/1000))</f>
        <v>215.04149287999996</v>
      </c>
      <c r="G16" s="101">
        <f>IF(E16="","",IF(VLOOKUP($A16, 'Ex Post LI &amp; Eligibility Stats'!$A$6:$N$15,G$4,FALSE)="N/A",0,VLOOKUP($A16,'Ex Post LI &amp; Eligibility Stats'!$A$6:$N$15,G$4,FALSE)*E16/1000))</f>
        <v>217.47997138888886</v>
      </c>
      <c r="H16" s="82">
        <v>420</v>
      </c>
      <c r="I16" s="100">
        <f>IF(H16="","",IF(VLOOKUP($A16, 'Ex Ante LI &amp; Eligibility Stats'!$A$6:$N$15,I$4,FALSE)="N/A",0,VLOOKUP($A16, 'Ex Ante LI &amp; Eligibility Stats'!$A$6:$N$15,I$4,FALSE)*H16/1000))</f>
        <v>224.4959556</v>
      </c>
      <c r="J16" s="101">
        <f>IF(H16="","",IF(VLOOKUP($A16, 'Ex Post LI &amp; Eligibility Stats'!$A$6:$N$15,J$4,FALSE)="N/A",0,VLOOKUP($A16,'Ex Post LI &amp; Eligibility Stats'!$A$6:$N$15,J$4,FALSE)*H16/1000))</f>
        <v>217.99901666666668</v>
      </c>
      <c r="K16" s="82">
        <v>423</v>
      </c>
      <c r="L16" s="110">
        <f>IF(K16="","",IF(VLOOKUP($A16, 'Ex Ante LI &amp; Eligibility Stats'!$A$6:$N$15,L$4,FALSE)="N/A",0,VLOOKUP($A16, 'Ex Ante LI &amp; Eligibility Stats'!$A$6:$N$15,L$4,FALSE)*K16/1000))</f>
        <v>241.22633346000003</v>
      </c>
      <c r="M16" s="101">
        <f>IF(K16="","",IF(VLOOKUP($A16, 'Ex Post LI &amp; Eligibility Stats'!$A$6:$N$15,M$4,FALSE)="N/A",0,VLOOKUP($A16,'Ex Post LI &amp; Eligibility Stats'!$A$6:$N$15,M$4,FALSE)*K16/1000))</f>
        <v>219.5561525</v>
      </c>
      <c r="N16" s="82">
        <v>430</v>
      </c>
      <c r="O16" s="110">
        <f>IF(N16="","",IF(VLOOKUP($A16, 'Ex Ante LI &amp; Eligibility Stats'!$A$6:$N$15,O$4,FALSE)="N/A",0,VLOOKUP($A16, 'Ex Ante LI &amp; Eligibility Stats'!$A$6:$N$15,O$4,FALSE)*N16/1000))</f>
        <v>258.64277260000006</v>
      </c>
      <c r="P16" s="110">
        <f>IF(N16="","",IF(VLOOKUP($A16, 'Ex Post LI &amp; Eligibility Stats'!$A$6:$N$15,P$4,FALSE)="N/A",0,VLOOKUP($A16,'Ex Post LI &amp; Eligibility Stats'!$A$6:$N$15,P$4,FALSE)*N16/1000))</f>
        <v>223.18946944444443</v>
      </c>
      <c r="Q16" s="321">
        <v>453</v>
      </c>
      <c r="R16" s="52">
        <f>IF(Q16="","",IF(VLOOKUP($A16, 'Ex Ante LI &amp; Eligibility Stats'!$A$6:$N$15,R$4,FALSE)="N/A",0,VLOOKUP($A16, 'Ex Ante LI &amp; Eligibility Stats'!$A$6:$N$15,R$4,FALSE)*Q16/1000))</f>
        <v>286.63681908000007</v>
      </c>
      <c r="S16" s="52">
        <f>IF(Q16="","",IF(VLOOKUP($A16, 'Ex Post LI &amp; Eligibility Stats'!$A$6:$N$15,S$4,FALSE)="N/A",0,VLOOKUP($A16,'Ex Post LI &amp; Eligibility Stats'!$A$6:$N$15,S$4,FALSE)*Q16/1000))</f>
        <v>235.12751083333333</v>
      </c>
      <c r="T16" s="498">
        <v>10935</v>
      </c>
    </row>
    <row r="17" spans="1:36" ht="13.5" customHeight="1">
      <c r="A17" s="153" t="s">
        <v>12</v>
      </c>
      <c r="B17" s="188">
        <v>16</v>
      </c>
      <c r="C17" s="100">
        <f>IF(B17="","",IF(VLOOKUP($A17, 'Ex Ante LI &amp; Eligibility Stats'!$A$6:$N$15,C$4,FALSE)="N/A",0,VLOOKUP($A17, 'Ex Ante LI &amp; Eligibility Stats'!$A$6:$N$15,C$4,FALSE)*B17/1000))</f>
        <v>0</v>
      </c>
      <c r="D17" s="101">
        <f>IF(B17="","",IF(VLOOKUP($A17, 'Ex Post LI &amp; Eligibility Stats'!$A$6:$N$15,D$4,FALSE)="N/A",0,VLOOKUP($A17,'Ex Post LI &amp; Eligibility Stats'!$A$6:$N$15,D$4,FALSE)*B17/1000))</f>
        <v>0</v>
      </c>
      <c r="E17" s="188">
        <v>16</v>
      </c>
      <c r="F17" s="100">
        <f>IF(E17="","",IF(VLOOKUP($A17, 'Ex Ante LI &amp; Eligibility Stats'!$A$6:$N$15,F$4,FALSE)="N/A",0,VLOOKUP($A17, 'Ex Ante LI &amp; Eligibility Stats'!$A$6:$N$15,F$4,FALSE)*E17/1000))</f>
        <v>0</v>
      </c>
      <c r="G17" s="101">
        <f>IF(E17="","",IF(VLOOKUP($A17, 'Ex Post LI &amp; Eligibility Stats'!$A$6:$N$15,G$4,FALSE)="N/A",0,VLOOKUP($A17,'Ex Post LI &amp; Eligibility Stats'!$A$6:$N$15,G$4,FALSE)*E17/1000))</f>
        <v>0</v>
      </c>
      <c r="H17" s="188">
        <v>16</v>
      </c>
      <c r="I17" s="100">
        <f>IF(H17="","",IF(VLOOKUP($A17, 'Ex Ante LI &amp; Eligibility Stats'!$A$6:$N$15,I$4,FALSE)="N/A",0,VLOOKUP($A17, 'Ex Ante LI &amp; Eligibility Stats'!$A$6:$N$15,I$4,FALSE)*H17/1000))</f>
        <v>0</v>
      </c>
      <c r="J17" s="101">
        <f>IF(H17="","",IF(VLOOKUP($A17, 'Ex Post LI &amp; Eligibility Stats'!$A$6:$N$15,J$4,FALSE)="N/A",0,VLOOKUP($A17,'Ex Post LI &amp; Eligibility Stats'!$A$6:$N$15,J$4,FALSE)*H17/1000))</f>
        <v>0</v>
      </c>
      <c r="K17" s="188">
        <v>16</v>
      </c>
      <c r="L17" s="110">
        <f>IF(K17="","",IF(VLOOKUP($A17, 'Ex Ante LI &amp; Eligibility Stats'!$A$6:$N$15,L$4,FALSE)="N/A",0,VLOOKUP($A17, 'Ex Ante LI &amp; Eligibility Stats'!$A$6:$N$15,L$4,FALSE)*K17/1000))</f>
        <v>0</v>
      </c>
      <c r="M17" s="101">
        <f>IF(K17="","",IF(VLOOKUP($A17, 'Ex Post LI &amp; Eligibility Stats'!$A$6:$N$15,M$4,FALSE)="N/A",0,VLOOKUP($A17,'Ex Post LI &amp; Eligibility Stats'!$A$6:$N$15,M$4,FALSE)*K17/1000))</f>
        <v>0</v>
      </c>
      <c r="N17" s="188">
        <v>16</v>
      </c>
      <c r="O17" s="110">
        <f>IF(N17="","",IF(VLOOKUP($A17, 'Ex Ante LI &amp; Eligibility Stats'!$A$6:$N$15,O$4,FALSE)="N/A",0,VLOOKUP($A17, 'Ex Ante LI &amp; Eligibility Stats'!$A$6:$N$15,O$4,FALSE)*N17/1000))</f>
        <v>0</v>
      </c>
      <c r="P17" s="112">
        <f>IF(N17="","",IF(VLOOKUP($A17, 'Ex Post LI &amp; Eligibility Stats'!$A$6:$N$15,P$4,FALSE)="N/A",0,VLOOKUP($A17,'Ex Post LI &amp; Eligibility Stats'!$A$6:$N$15,P$4,FALSE)*N17/1000))</f>
        <v>0</v>
      </c>
      <c r="Q17" s="188">
        <v>16</v>
      </c>
      <c r="R17" s="52">
        <f>IF(Q17="","",IF(VLOOKUP($A17, 'Ex Ante LI &amp; Eligibility Stats'!$A$6:$N$15,R$4,FALSE)="N/A",0,VLOOKUP($A17, 'Ex Ante LI &amp; Eligibility Stats'!$A$6:$N$15,R$4,FALSE)*Q17/1000))</f>
        <v>0</v>
      </c>
      <c r="S17" s="52">
        <f>IF(Q17="","",IF(VLOOKUP($A17, 'Ex Post LI &amp; Eligibility Stats'!$A$6:$N$15,S$4,FALSE)="N/A",0,VLOOKUP($A17,'Ex Post LI &amp; Eligibility Stats'!$A$6:$N$15,S$4,FALSE)*Q17/1000))</f>
        <v>0</v>
      </c>
      <c r="T17" s="499" t="s">
        <v>13</v>
      </c>
    </row>
    <row r="18" spans="1:36" ht="13.5" customHeight="1">
      <c r="A18" s="153" t="s">
        <v>14</v>
      </c>
      <c r="B18" s="188">
        <v>0</v>
      </c>
      <c r="C18" s="100">
        <f>IF(B18="","",IF(VLOOKUP($A18, 'Ex Ante LI &amp; Eligibility Stats'!$A$6:$N$15,C$4,FALSE)="N/A",0,VLOOKUP($A18, 'Ex Ante LI &amp; Eligibility Stats'!$A$6:$N$15,C$4,FALSE)*B18/1000))</f>
        <v>0</v>
      </c>
      <c r="D18" s="101">
        <f>IF(B18="","",IF(VLOOKUP($A18, 'Ex Post LI &amp; Eligibility Stats'!$A$6:$N$15,D$4,FALSE)="N/A",0,VLOOKUP($A18,'Ex Post LI &amp; Eligibility Stats'!$A$6:$N$15,D$4,FALSE)*B18/1000))</f>
        <v>0</v>
      </c>
      <c r="E18" s="163">
        <v>0</v>
      </c>
      <c r="F18" s="100">
        <f>IF(E18="","",IF(VLOOKUP($A18, 'Ex Ante LI &amp; Eligibility Stats'!$A$6:$N$15,F$4,FALSE)="N/A",0,VLOOKUP($A18, 'Ex Ante LI &amp; Eligibility Stats'!$A$6:$N$15,F$4,FALSE)*E18/1000))</f>
        <v>0</v>
      </c>
      <c r="G18" s="101">
        <f>IF(E18="","",IF(VLOOKUP($A18, 'Ex Post LI &amp; Eligibility Stats'!$A$6:$N$15,G$4,FALSE)="N/A",0,VLOOKUP($A18,'Ex Post LI &amp; Eligibility Stats'!$A$6:$N$15,G$4,FALSE)*E18/1000))</f>
        <v>0</v>
      </c>
      <c r="H18" s="154">
        <v>0</v>
      </c>
      <c r="I18" s="100">
        <f>IF(H18="","",IF(VLOOKUP($A18, 'Ex Ante LI &amp; Eligibility Stats'!$A$6:$N$15,I$4,FALSE)="N/A",0,VLOOKUP($A18, 'Ex Ante LI &amp; Eligibility Stats'!$A$6:$N$15,I$4,FALSE)*H18/1000))</f>
        <v>0</v>
      </c>
      <c r="J18" s="101">
        <f>IF(H18="","",IF(VLOOKUP($A18, 'Ex Post LI &amp; Eligibility Stats'!$A$6:$N$15,J$4,FALSE)="N/A",0,VLOOKUP($A18,'Ex Post LI &amp; Eligibility Stats'!$A$6:$N$15,J$4,FALSE)*H18/1000))</f>
        <v>0</v>
      </c>
      <c r="K18" s="154">
        <v>0</v>
      </c>
      <c r="L18" s="110">
        <f>IF(K18="","",IF(VLOOKUP($A18, 'Ex Ante LI &amp; Eligibility Stats'!$A$6:$N$15,L$4,FALSE)="N/A",0,VLOOKUP($A18, 'Ex Ante LI &amp; Eligibility Stats'!$A$6:$N$15,L$4,FALSE)*K18/1000))</f>
        <v>0</v>
      </c>
      <c r="M18" s="101">
        <f>IF(K18="","",IF(VLOOKUP($A18, 'Ex Post LI &amp; Eligibility Stats'!$A$6:$N$15,M$4,FALSE)="N/A",0,VLOOKUP($A18,'Ex Post LI &amp; Eligibility Stats'!$A$6:$N$15,M$4,FALSE)*K18/1000))</f>
        <v>0</v>
      </c>
      <c r="N18" s="154">
        <v>0</v>
      </c>
      <c r="O18" s="110">
        <f>IF(N18="","",IF(VLOOKUP($A18, 'Ex Ante LI &amp; Eligibility Stats'!$A$6:$N$15,O$4,FALSE)="N/A",0,VLOOKUP($A18, 'Ex Ante LI &amp; Eligibility Stats'!$A$6:$N$15,O$4,FALSE)*N18/1000))</f>
        <v>0</v>
      </c>
      <c r="P18" s="112">
        <f>IF(N18="","",IF(VLOOKUP($A18, 'Ex Post LI &amp; Eligibility Stats'!$A$6:$N$15,P$4,FALSE)="N/A",0,VLOOKUP($A18,'Ex Post LI &amp; Eligibility Stats'!$A$6:$N$15,P$4,FALSE)*N18/1000))</f>
        <v>0</v>
      </c>
      <c r="Q18" s="82">
        <v>0</v>
      </c>
      <c r="R18" s="52">
        <f>IF(Q18="","",IF(VLOOKUP($A18, 'Ex Ante LI &amp; Eligibility Stats'!$A$6:$N$15,R$4,FALSE)="N/A",0,VLOOKUP($A18, 'Ex Ante LI &amp; Eligibility Stats'!$A$6:$N$15,R$4,FALSE)*Q18/1000))</f>
        <v>0</v>
      </c>
      <c r="S18" s="52">
        <f>IF(Q18="","",IF(VLOOKUP($A18, 'Ex Post LI &amp; Eligibility Stats'!$A$6:$N$15,S$4,FALSE)="N/A",0,VLOOKUP($A18,'Ex Post LI &amp; Eligibility Stats'!$A$6:$N$15,S$4,FALSE)*Q18/1000))</f>
        <v>0</v>
      </c>
      <c r="T18" s="499" t="s">
        <v>13</v>
      </c>
    </row>
    <row r="19" spans="1:36" ht="14.85" customHeight="1">
      <c r="A19" s="340" t="s">
        <v>15</v>
      </c>
      <c r="B19" s="188">
        <v>0</v>
      </c>
      <c r="C19" s="100">
        <f>IF(B19="","",IF(VLOOKUP($A19, 'Ex Ante LI &amp; Eligibility Stats'!$A$6:$N$15,C$4,FALSE)="N/A",0,VLOOKUP($A19, 'Ex Ante LI &amp; Eligibility Stats'!$A$6:$N$15,C$4,FALSE)*B19/1000))</f>
        <v>0</v>
      </c>
      <c r="D19" s="101">
        <f>IF(B19="","",IF(VLOOKUP($A19, 'Ex Post LI &amp; Eligibility Stats'!$A$6:$N$15,D$4,FALSE)="N/A",0,VLOOKUP($A19,'Ex Post LI &amp; Eligibility Stats'!$A$6:$N$15,D$4,FALSE)*B19/1000))</f>
        <v>0</v>
      </c>
      <c r="E19" s="163">
        <v>0</v>
      </c>
      <c r="F19" s="100">
        <f>IF(E19="","",IF(VLOOKUP($A19, 'Ex Ante LI &amp; Eligibility Stats'!$A$6:$N$15,F$4,FALSE)="N/A",0,VLOOKUP($A19, 'Ex Ante LI &amp; Eligibility Stats'!$A$6:$N$15,F$4,FALSE)*E19/1000))</f>
        <v>0</v>
      </c>
      <c r="G19" s="101">
        <f>IF(E19="","",IF(VLOOKUP($A19, 'Ex Post LI &amp; Eligibility Stats'!$A$6:$N$15,G$4,FALSE)="N/A",0,VLOOKUP($A19,'Ex Post LI &amp; Eligibility Stats'!$A$6:$N$15,G$4,FALSE)*E19/1000))</f>
        <v>0</v>
      </c>
      <c r="H19" s="154">
        <v>0</v>
      </c>
      <c r="I19" s="100">
        <f>IF(H19="","",IF(VLOOKUP($A19, 'Ex Ante LI &amp; Eligibility Stats'!$A$6:$N$15,I$4,FALSE)="N/A",0,VLOOKUP($A19, 'Ex Ante LI &amp; Eligibility Stats'!$A$6:$N$15,I$4,FALSE)*H19/1000))</f>
        <v>0</v>
      </c>
      <c r="J19" s="101">
        <f>IF(H19="","",IF(VLOOKUP($A19, 'Ex Post LI &amp; Eligibility Stats'!$A$6:$N$15,J$4,FALSE)="N/A",0,VLOOKUP($A19,'Ex Post LI &amp; Eligibility Stats'!$A$6:$N$15,J$4,FALSE)*H19/1000))</f>
        <v>0</v>
      </c>
      <c r="K19" s="154">
        <v>0</v>
      </c>
      <c r="L19" s="110">
        <f>IF(K19="","",IF(VLOOKUP($A19, 'Ex Ante LI &amp; Eligibility Stats'!$A$6:$N$15,L$4,FALSE)="N/A",0,VLOOKUP($A19, 'Ex Ante LI &amp; Eligibility Stats'!$A$6:$N$15,L$4,FALSE)*K19/1000))</f>
        <v>0</v>
      </c>
      <c r="M19" s="101">
        <f>IF(K19="","",IF(VLOOKUP($A19, 'Ex Post LI &amp; Eligibility Stats'!$A$6:$N$15,M$4,FALSE)="N/A",0,VLOOKUP($A19,'Ex Post LI &amp; Eligibility Stats'!$A$6:$N$15,M$4,FALSE)*K19/1000))</f>
        <v>0</v>
      </c>
      <c r="N19" s="52">
        <v>0</v>
      </c>
      <c r="O19" s="110">
        <f>IF(N19="","",IF(VLOOKUP($A19, 'Ex Ante LI &amp; Eligibility Stats'!$A$6:$N$15,O$4,FALSE)="N/A",0,VLOOKUP($A19, 'Ex Ante LI &amp; Eligibility Stats'!$A$6:$N$15,O$4,FALSE)*N19/1000))</f>
        <v>0</v>
      </c>
      <c r="P19" s="112">
        <f>IF(N19="","",IF(VLOOKUP($A19, 'Ex Post LI &amp; Eligibility Stats'!$A$6:$N$15,P$4,FALSE)="N/A",0,VLOOKUP($A19,'Ex Post LI &amp; Eligibility Stats'!$A$6:$N$15,P$4,FALSE)*N19/1000))</f>
        <v>0</v>
      </c>
      <c r="Q19" s="82">
        <v>0</v>
      </c>
      <c r="R19" s="52">
        <f>IF(Q19="","",IF(VLOOKUP($A19, 'Ex Ante LI &amp; Eligibility Stats'!$A$6:$N$15,R$4,FALSE)="N/A",0,VLOOKUP($A19, 'Ex Ante LI &amp; Eligibility Stats'!$A$6:$N$15,R$4,FALSE)*Q19/1000))</f>
        <v>0</v>
      </c>
      <c r="S19" s="52">
        <f>IF(Q19="","",IF(VLOOKUP($A19, 'Ex Post LI &amp; Eligibility Stats'!$A$6:$N$15,S$4,FALSE)="N/A",0,VLOOKUP($A19,'Ex Post LI &amp; Eligibility Stats'!$A$6:$N$15,S$4,FALSE)*Q19/1000))</f>
        <v>0</v>
      </c>
      <c r="T19" s="499" t="s">
        <v>13</v>
      </c>
    </row>
    <row r="20" spans="1:36" ht="14.25">
      <c r="A20" s="53" t="s">
        <v>16</v>
      </c>
      <c r="B20" s="189">
        <v>108211</v>
      </c>
      <c r="C20" s="102">
        <f>IF(B20="","",IF(VLOOKUP($A20, 'Ex Ante LI &amp; Eligibility Stats'!$A$6:$N$15,C$4,FALSE)="N/A",0,VLOOKUP($A20, 'Ex Ante LI &amp; Eligibility Stats'!$A$6:$N$15,C$4,FALSE)*B20/1000))</f>
        <v>0</v>
      </c>
      <c r="D20" s="103">
        <f>IF(B20="","",IF(VLOOKUP($A20, 'Ex Post LI &amp; Eligibility Stats'!$A$6:$N$15,D$4,FALSE)="N/A",0,VLOOKUP($A20,'Ex Post LI &amp; Eligibility Stats'!$A$6:$N$15,D$4,FALSE)*B20/1000))</f>
        <v>33.545409999999997</v>
      </c>
      <c r="E20" s="189">
        <v>107354</v>
      </c>
      <c r="F20" s="102">
        <f>IF(E20="","",IF(VLOOKUP($A20, 'Ex Ante LI &amp; Eligibility Stats'!$A$6:$N$15,F$4,FALSE)="N/A",0,VLOOKUP($A20, 'Ex Ante LI &amp; Eligibility Stats'!$A$6:$N$15,F$4,FALSE)*E20/1000))</f>
        <v>0</v>
      </c>
      <c r="G20" s="101">
        <f>IF(E20="","",IF(VLOOKUP($A20, 'Ex Post LI &amp; Eligibility Stats'!$A$6:$N$15,G$4,FALSE)="N/A",0,VLOOKUP($A20,'Ex Post LI &amp; Eligibility Stats'!$A$6:$N$15,G$4,FALSE)*E20/1000))</f>
        <v>33.279739999999997</v>
      </c>
      <c r="H20" s="424">
        <v>106475</v>
      </c>
      <c r="I20" s="102">
        <f>IF(H20="","",IF(VLOOKUP($A20, 'Ex Ante LI &amp; Eligibility Stats'!$A$6:$N$15,I$4,FALSE)="N/A",0,VLOOKUP($A20, 'Ex Ante LI &amp; Eligibility Stats'!$A$6:$N$15,I$4,FALSE)*H20/1000))</f>
        <v>0</v>
      </c>
      <c r="J20" s="103">
        <f>IF(H20="","",IF(VLOOKUP($A20, 'Ex Post LI &amp; Eligibility Stats'!$A$6:$N$15,J$4,FALSE)="N/A",0,VLOOKUP($A20,'Ex Post LI &amp; Eligibility Stats'!$A$6:$N$15,J$4,FALSE)*H20/1000))</f>
        <v>33.007249999999999</v>
      </c>
      <c r="K20" s="83">
        <v>105533</v>
      </c>
      <c r="L20" s="111">
        <f>IF(K20="","",IF(VLOOKUP($A20, 'Ex Ante LI &amp; Eligibility Stats'!$A$6:$N$15,L$4,FALSE)="N/A",0,VLOOKUP($A20, 'Ex Ante LI &amp; Eligibility Stats'!$A$6:$N$15,L$4,FALSE)*K20/1000))</f>
        <v>0</v>
      </c>
      <c r="M20" s="103">
        <f>IF(K20="","",IF(VLOOKUP($A20, 'Ex Post LI &amp; Eligibility Stats'!$A$6:$N$15,M$4,FALSE)="N/A",0,VLOOKUP($A20,'Ex Post LI &amp; Eligibility Stats'!$A$6:$N$15,M$4,FALSE)*K20/1000))</f>
        <v>32.715229999999998</v>
      </c>
      <c r="N20" s="83">
        <v>104475</v>
      </c>
      <c r="O20" s="111">
        <f>IF(N20="","",IF(VLOOKUP($A20, 'Ex Ante LI &amp; Eligibility Stats'!$A$6:$N$15,O$4,FALSE)="N/A",0,VLOOKUP($A20, 'Ex Ante LI &amp; Eligibility Stats'!$A$6:$N$15,O$4,FALSE)*N20/1000))</f>
        <v>31.596283774649997</v>
      </c>
      <c r="P20" s="103">
        <f>IF(N20="","",IF(VLOOKUP($A20, 'Ex Post LI &amp; Eligibility Stats'!$A$6:$N$15,P$4,FALSE)="N/A",0,VLOOKUP($A20,'Ex Post LI &amp; Eligibility Stats'!$A$6:$N$15,P$4,FALSE)*N20/1000))</f>
        <v>32.387250000000002</v>
      </c>
      <c r="Q20" s="487">
        <v>103390</v>
      </c>
      <c r="R20" s="117">
        <f>IF(Q20="","",IF(VLOOKUP($A20, 'Ex Ante LI &amp; Eligibility Stats'!$A$6:$N$15,R$4,FALSE)="N/A",0,VLOOKUP($A20, 'Ex Ante LI &amp; Eligibility Stats'!$A$6:$N$15,R$4,FALSE)*Q20/1000))</f>
        <v>51.328965901640004</v>
      </c>
      <c r="S20" s="488">
        <f>IF(Q20="","",IF(VLOOKUP($A20, 'Ex Post LI &amp; Eligibility Stats'!$A$6:$N$15,S$4,FALSE)="N/A",0,VLOOKUP($A20,'Ex Post LI &amp; Eligibility Stats'!$A$6:$N$15,S$4,FALSE)*Q20/1000))</f>
        <v>32.050899999999999</v>
      </c>
      <c r="T20" s="499" t="s">
        <v>13</v>
      </c>
    </row>
    <row r="21" spans="1:36" s="336" customFormat="1" ht="13.5" thickBot="1">
      <c r="A21" s="334" t="s">
        <v>17</v>
      </c>
      <c r="B21" s="349">
        <f>SUM(B16:B20)</f>
        <v>108647</v>
      </c>
      <c r="C21" s="350">
        <f t="shared" ref="C21:D21" si="0">SUM(C16:C20)</f>
        <v>208.66371120000002</v>
      </c>
      <c r="D21" s="351">
        <f t="shared" si="0"/>
        <v>251.54442666666668</v>
      </c>
      <c r="E21" s="349">
        <f t="shared" ref="E21" si="1">IF(E16="","",SUM(E16:E20))</f>
        <v>107789</v>
      </c>
      <c r="F21" s="350">
        <f t="shared" ref="F21" si="2">IF(F16="","",SUM(F16:F20))</f>
        <v>215.04149287999996</v>
      </c>
      <c r="G21" s="412">
        <f t="shared" ref="G21" si="3">IF(G16="","",SUM(G16:G20))</f>
        <v>250.75971138888886</v>
      </c>
      <c r="H21" s="425">
        <f t="shared" ref="H21" si="4">IF(H16="","",SUM(H16:H20))</f>
        <v>106911</v>
      </c>
      <c r="I21" s="350">
        <f t="shared" ref="I21" si="5">IF(I16="","",SUM(I16:I20))</f>
        <v>224.4959556</v>
      </c>
      <c r="J21" s="351">
        <f t="shared" ref="J21" si="6">IF(J16="","",SUM(J16:J20))</f>
        <v>251.00626666666668</v>
      </c>
      <c r="K21" s="443">
        <f t="shared" ref="K21" si="7">IF(K16="","",SUM(K16:K20))</f>
        <v>105972</v>
      </c>
      <c r="L21" s="444">
        <f t="shared" ref="L21" si="8">IF(L16="","",SUM(L16:L20))</f>
        <v>241.22633346000003</v>
      </c>
      <c r="M21" s="445">
        <f t="shared" ref="M21" si="9">IF(M16="","",SUM(M16:M20))</f>
        <v>252.27138249999999</v>
      </c>
      <c r="N21" s="349">
        <f t="shared" ref="N21" si="10">IF(N16="","",SUM(N16:N20))</f>
        <v>104921</v>
      </c>
      <c r="O21" s="444">
        <f t="shared" ref="O21" si="11">IF(O16="","",SUM(O16:O20))</f>
        <v>290.23905637465003</v>
      </c>
      <c r="P21" s="445">
        <f t="shared" ref="P21" si="12">IF(P16="","",SUM(P16:P20))</f>
        <v>255.57671944444442</v>
      </c>
      <c r="Q21" s="425">
        <f t="shared" ref="Q21" si="13">IF(Q16="","",SUM(Q16:Q20))</f>
        <v>103859</v>
      </c>
      <c r="R21" s="425">
        <f t="shared" ref="R21" si="14">IF(R16="","",SUM(R16:R20))</f>
        <v>337.96578498164007</v>
      </c>
      <c r="S21" s="425">
        <f t="shared" ref="S21" si="15">IF(S16="","",SUM(S16:S20))</f>
        <v>267.17841083333332</v>
      </c>
      <c r="T21" s="335"/>
      <c r="U21" s="492"/>
      <c r="V21" s="492"/>
      <c r="W21" s="492"/>
      <c r="X21" s="492"/>
      <c r="Y21" s="492"/>
      <c r="Z21" s="492"/>
      <c r="AA21" s="492"/>
      <c r="AB21" s="492"/>
      <c r="AC21" s="492"/>
      <c r="AD21" s="492"/>
      <c r="AE21" s="492"/>
      <c r="AF21" s="492"/>
      <c r="AG21" s="492"/>
      <c r="AH21" s="492"/>
      <c r="AI21" s="492"/>
      <c r="AJ21" s="492"/>
    </row>
    <row r="22" spans="1:36" ht="15" thickTop="1">
      <c r="A22" s="320" t="s">
        <v>348</v>
      </c>
      <c r="B22" s="313"/>
      <c r="C22" s="313"/>
      <c r="D22" s="319"/>
      <c r="E22" s="313"/>
      <c r="F22" s="313"/>
      <c r="G22" s="313"/>
      <c r="H22" s="318"/>
      <c r="I22" s="313"/>
      <c r="J22" s="347"/>
      <c r="K22" s="313"/>
      <c r="L22" s="313"/>
      <c r="M22" s="347"/>
      <c r="N22" s="313"/>
      <c r="O22" s="313"/>
      <c r="P22" s="347"/>
      <c r="Q22" s="313"/>
      <c r="R22" s="313"/>
      <c r="S22" s="347"/>
      <c r="T22" s="500"/>
      <c r="U22" s="54"/>
      <c r="V22" s="54"/>
      <c r="W22" s="54"/>
      <c r="X22" s="54"/>
      <c r="Y22" s="54"/>
      <c r="Z22" s="54"/>
      <c r="AA22" s="54"/>
      <c r="AB22" s="54"/>
      <c r="AC22" s="54"/>
    </row>
    <row r="23" spans="1:36" s="280" customFormat="1" ht="14.85" customHeight="1">
      <c r="A23" s="157" t="s">
        <v>18</v>
      </c>
      <c r="B23" s="163">
        <v>0</v>
      </c>
      <c r="C23" s="110">
        <f>IF(B23="","",IF(VLOOKUP($A23, 'Ex Ante LI &amp; Eligibility Stats'!$A$6:$N$15,C$4,FALSE)="N/A",0,VLOOKUP($A23, 'Ex Ante LI &amp; Eligibility Stats'!$A$6:$N$15,C$4,FALSE)*B23/1000))</f>
        <v>0</v>
      </c>
      <c r="D23" s="112">
        <f>IF(B23="","",IF(VLOOKUP($A23, 'Ex Post LI &amp; Eligibility Stats'!$A$6:$N$15,D$4,FALSE)="N/A",0,VLOOKUP($A23,'Ex Post LI &amp; Eligibility Stats'!$A$6:$N$15,D$4,FALSE)*B23/1000))</f>
        <v>0</v>
      </c>
      <c r="E23" s="118">
        <v>0</v>
      </c>
      <c r="F23" s="110">
        <f>IF(E23="","",IF(VLOOKUP($A23, 'Ex Ante LI &amp; Eligibility Stats'!$A$6:$N$15,F$4,FALSE)="N/A",0,VLOOKUP($A23, 'Ex Ante LI &amp; Eligibility Stats'!$A$6:$N$15,F$4,FALSE)*E23/1000))</f>
        <v>0</v>
      </c>
      <c r="G23" s="112">
        <f>IF(E23="","",IF(VLOOKUP($A23, 'Ex Post LI &amp; Eligibility Stats'!$A$6:$N$15,G$4,FALSE)="N/A",0,VLOOKUP($A23,'Ex Post LI &amp; Eligibility Stats'!$A$6:$N$15,G$4,FALSE)*E23/1000))</f>
        <v>0</v>
      </c>
      <c r="H23" s="118">
        <v>0</v>
      </c>
      <c r="I23" s="110">
        <f>IF(H23="","",IF(VLOOKUP($A23, 'Ex Ante LI &amp; Eligibility Stats'!$A$6:$N$15,I$4,FALSE)="N/A",0,VLOOKUP($A23, 'Ex Ante LI &amp; Eligibility Stats'!$A$6:$N$15,I$4,FALSE)*H23/1000))</f>
        <v>0</v>
      </c>
      <c r="J23" s="112">
        <f>IF(H23="","",IF(VLOOKUP($A23, 'Ex Post LI &amp; Eligibility Stats'!$A$6:$N$15,J$4,FALSE)="N/A",0,VLOOKUP($A23,'Ex Post LI &amp; Eligibility Stats'!$A$6:$N$15,J$4,FALSE)*H23/1000))</f>
        <v>0</v>
      </c>
      <c r="K23" s="163">
        <v>0</v>
      </c>
      <c r="L23" s="110">
        <f>IF(K23="","",IF(VLOOKUP($A23, 'Ex Ante LI &amp; Eligibility Stats'!$A$6:$N$15,L$4,FALSE)="N/A",0,VLOOKUP($A23, 'Ex Ante LI &amp; Eligibility Stats'!$A$6:$N$15,L$4,FALSE)*K23/1000))</f>
        <v>0</v>
      </c>
      <c r="M23" s="112">
        <f>IF(K23="","",IF(VLOOKUP($A23, 'Ex Post LI &amp; Eligibility Stats'!$A$6:$N$15,M$4,FALSE)="N/A",0,VLOOKUP($A23,'Ex Post LI &amp; Eligibility Stats'!$A$6:$N$15,M$4,FALSE)*K23/1000))</f>
        <v>0</v>
      </c>
      <c r="N23" s="196">
        <v>427</v>
      </c>
      <c r="O23" s="118">
        <f>IF(N23="","",IF(VLOOKUP($A23, 'Ex Ante LI &amp; Eligibility Stats'!$A$6:$N$15,O$4,FALSE)="N/A",0,VLOOKUP($A23, 'Ex Ante LI &amp; Eligibility Stats'!$A$6:$N$15,O$4,FALSE)*N23/1000))</f>
        <v>17.203022170894158</v>
      </c>
      <c r="P23" s="475">
        <f>IF(N23="","",IF(VLOOKUP($A23, 'Ex Post LI &amp; Eligibility Stats'!$A$6:$N$15,P$4,FALSE)="N/A",0,VLOOKUP($A23,'Ex Post LI &amp; Eligibility Stats'!$A$6:$N$15,P$4,FALSE)*N23/1000))</f>
        <v>18.93318</v>
      </c>
      <c r="Q23" s="489">
        <v>563</v>
      </c>
      <c r="R23" s="118">
        <f>IF(Q23="","",IF(VLOOKUP($A23, 'Ex Ante LI &amp; Eligibility Stats'!$A$6:$N$15,R$4,FALSE)="N/A",0,VLOOKUP($A23, 'Ex Ante LI &amp; Eligibility Stats'!$A$6:$N$15,R$4,FALSE)*Q23/1000))</f>
        <v>22.682204876378012</v>
      </c>
      <c r="S23" s="118">
        <f>IF(Q23="","",IF(VLOOKUP($A23, 'Ex Post LI &amp; Eligibility Stats'!$A$6:$N$15,S$4,FALSE)="N/A",0,VLOOKUP($A23,'Ex Post LI &amp; Eligibility Stats'!$A$6:$N$15,S$4,FALSE)*Q23/1000))</f>
        <v>24.963420000000003</v>
      </c>
      <c r="T23" s="498">
        <v>603881</v>
      </c>
      <c r="U23" s="54"/>
      <c r="V23" s="54"/>
      <c r="W23" s="54"/>
      <c r="X23" s="54"/>
      <c r="Y23" s="54"/>
      <c r="Z23" s="54"/>
      <c r="AA23" s="54"/>
      <c r="AB23" s="54"/>
      <c r="AC23" s="54"/>
      <c r="AD23" s="58"/>
      <c r="AE23" s="58"/>
      <c r="AF23" s="58"/>
      <c r="AG23" s="58"/>
      <c r="AH23" s="58"/>
      <c r="AI23" s="58"/>
      <c r="AJ23" s="58"/>
    </row>
    <row r="24" spans="1:36" ht="13.5" customHeight="1">
      <c r="A24" s="157" t="s">
        <v>19</v>
      </c>
      <c r="B24" s="163">
        <v>1543</v>
      </c>
      <c r="C24" s="100">
        <f>IF(B24="","",IF(VLOOKUP($A24, 'Ex Ante LI &amp; Eligibility Stats'!$A$6:$N$15,C$4,FALSE)="N/A",0,VLOOKUP($A24, 'Ex Ante LI &amp; Eligibility Stats'!$A$6:$N$15,C$4,FALSE)*B24/1000))</f>
        <v>8.4702043018726574</v>
      </c>
      <c r="D24" s="442">
        <f>IF(B24="","",IF(VLOOKUP($A24, 'Ex Post LI &amp; Eligibility Stats'!$A$6:$N$15,D$4,FALSE)="N/A",0,VLOOKUP($A24,'Ex Post LI &amp; Eligibility Stats'!$A$6:$N$15,D$4,FALSE)*B24/1000))</f>
        <v>21.555710000000001</v>
      </c>
      <c r="E24" s="163">
        <v>1428</v>
      </c>
      <c r="F24" s="100">
        <f>IF(E24="","",IF(VLOOKUP($A24, 'Ex Ante LI &amp; Eligibility Stats'!$A$6:$N$15,F$4,FALSE)="N/A",0,VLOOKUP($A24, 'Ex Ante LI &amp; Eligibility Stats'!$A$6:$N$15,F$4,FALSE)*E24/1000))</f>
        <v>7.8389189650936322</v>
      </c>
      <c r="G24" s="442">
        <f>IF(E24="","",IF(VLOOKUP($A24, 'Ex Post LI &amp; Eligibility Stats'!$A$6:$N$15,G$4,FALSE)="N/A",0,VLOOKUP($A24,'Ex Post LI &amp; Eligibility Stats'!$A$6:$N$15,G$4,FALSE)*E24/1000))</f>
        <v>19.949159999999999</v>
      </c>
      <c r="H24" s="82">
        <v>1410</v>
      </c>
      <c r="I24" s="100">
        <f>IF(H24="","",IF(VLOOKUP($A24, 'Ex Ante LI &amp; Eligibility Stats'!$A$6:$N$15,I$4,FALSE)="N/A",0,VLOOKUP($A24, 'Ex Ante LI &amp; Eligibility Stats'!$A$6:$N$15,I$4,FALSE)*H24/1000))</f>
        <v>7.7401089917603016</v>
      </c>
      <c r="J24" s="114">
        <f>IF(H24="","",IF(VLOOKUP($A24, 'Ex Post LI &amp; Eligibility Stats'!$A$6:$N$15,J$4,FALSE)="N/A",0,VLOOKUP($A24,'Ex Post LI &amp; Eligibility Stats'!$A$6:$N$15,J$4,FALSE)*H24/1000))</f>
        <v>19.697700000000001</v>
      </c>
      <c r="K24" s="52">
        <v>1401</v>
      </c>
      <c r="L24" s="100">
        <f>IF(K24="","",IF(VLOOKUP($A24, 'Ex Ante LI &amp; Eligibility Stats'!$A$6:$N$15,L$4,FALSE)="N/A",0,VLOOKUP($A24, 'Ex Ante LI &amp; Eligibility Stats'!$A$6:$N$15,L$4,FALSE)*K24/1000))</f>
        <v>8.1234436964044949</v>
      </c>
      <c r="M24" s="114">
        <f>IF(K24="","",IF(VLOOKUP($A24, 'Ex Post LI &amp; Eligibility Stats'!$A$6:$N$15,M$4,FALSE)="N/A",0,VLOOKUP($A24,'Ex Post LI &amp; Eligibility Stats'!$A$6:$N$15,M$4,FALSE)*K24/1000))</f>
        <v>19.57197</v>
      </c>
      <c r="N24" s="82">
        <v>1373</v>
      </c>
      <c r="O24" s="476">
        <f>IF(N24="","",IF(VLOOKUP($A24, 'Ex Ante LI &amp; Eligibility Stats'!$A$6:$N$15,O$4,FALSE)="N/A",0,VLOOKUP($A24, 'Ex Ante LI &amp; Eligibility Stats'!$A$6:$N$15,O$4,FALSE)*N24/1000))</f>
        <v>8.2612820004244689</v>
      </c>
      <c r="P24" s="475">
        <f>IF(N24="","",IF(VLOOKUP($A24, 'Ex Post LI &amp; Eligibility Stats'!$A$6:$N$15,P$4,FALSE)="N/A",0,VLOOKUP($A24,'Ex Post LI &amp; Eligibility Stats'!$A$6:$N$15,P$4,FALSE)*N24/1000))</f>
        <v>19.180810000000001</v>
      </c>
      <c r="Q24" s="490">
        <v>1361</v>
      </c>
      <c r="R24" s="118">
        <f>IF(Q24="","",IF(VLOOKUP($A24, 'Ex Ante LI &amp; Eligibility Stats'!$A$6:$N$15,R$4,FALSE)="N/A",0,VLOOKUP($A24, 'Ex Ante LI &amp; Eligibility Stats'!$A$6:$N$15,R$4,FALSE)*Q24/1000))</f>
        <v>7.4856185990012492</v>
      </c>
      <c r="S24" s="52">
        <f>IF(Q24="","",IF(VLOOKUP($A24, 'Ex Post LI &amp; Eligibility Stats'!$A$6:$N$15,S$4,FALSE)="N/A",0,VLOOKUP($A24,'Ex Post LI &amp; Eligibility Stats'!$A$6:$N$15,S$4,FALSE)*Q24/1000))</f>
        <v>19.013170000000002</v>
      </c>
      <c r="T24" s="501">
        <v>7299</v>
      </c>
      <c r="U24" s="54"/>
      <c r="V24" s="54"/>
      <c r="W24" s="54"/>
      <c r="X24" s="54"/>
      <c r="Y24" s="54"/>
      <c r="Z24" s="54"/>
      <c r="AA24" s="54"/>
      <c r="AB24" s="54"/>
      <c r="AC24" s="54"/>
    </row>
    <row r="25" spans="1:36" ht="13.5" customHeight="1">
      <c r="A25" s="157" t="s">
        <v>20</v>
      </c>
      <c r="B25" s="352">
        <v>29937</v>
      </c>
      <c r="C25" s="100">
        <f>IF(B25="","",IF(VLOOKUP($A25, 'Ex Ante LI &amp; Eligibility Stats'!$A$6:$N$15,C$4,FALSE)="N/A",0,VLOOKUP($A25, 'Ex Ante LI &amp; Eligibility Stats'!$A$6:$N$15,C$4,FALSE)*B25/1000))</f>
        <v>0</v>
      </c>
      <c r="D25" s="101">
        <f>IF(B25="","",IF(VLOOKUP($A25, 'Ex Post LI &amp; Eligibility Stats'!$A$6:$N$15,D$4,FALSE)="N/A",0,VLOOKUP($A25,'Ex Post LI &amp; Eligibility Stats'!$A$6:$N$15,D$4,FALSE)*B25/1000))</f>
        <v>4.4905499999999998</v>
      </c>
      <c r="E25" s="163">
        <v>27979</v>
      </c>
      <c r="F25" s="100">
        <f>IF(E25="","",IF(VLOOKUP($A25, 'Ex Ante LI &amp; Eligibility Stats'!$A$6:$N$15,F$4,FALSE)="N/A",0,VLOOKUP($A25, 'Ex Ante LI &amp; Eligibility Stats'!$A$6:$N$15,F$4,FALSE)*E25/1000))</f>
        <v>0</v>
      </c>
      <c r="G25" s="101">
        <f>IF(E25="","",IF(VLOOKUP($A25, 'Ex Post LI &amp; Eligibility Stats'!$A$6:$N$15,G$4,FALSE)="N/A",0,VLOOKUP($A25,'Ex Post LI &amp; Eligibility Stats'!$A$6:$N$15,G$4,FALSE)*E25/1000))</f>
        <v>4.1968499999999995</v>
      </c>
      <c r="H25" s="82">
        <v>27691</v>
      </c>
      <c r="I25" s="100">
        <f>IF(H25="","",IF(VLOOKUP($A25, 'Ex Ante LI &amp; Eligibility Stats'!$A$6:$N$15,I$4,FALSE)="N/A",0,VLOOKUP($A25, 'Ex Ante LI &amp; Eligibility Stats'!$A$6:$N$15,I$4,FALSE)*H25/1000))</f>
        <v>0</v>
      </c>
      <c r="J25" s="101">
        <f>IF(H25="","",IF(VLOOKUP($A25, 'Ex Post LI &amp; Eligibility Stats'!$A$6:$N$15,J$4,FALSE)="N/A",0,VLOOKUP($A25,'Ex Post LI &amp; Eligibility Stats'!$A$6:$N$15,J$4,FALSE)*H25/1000))</f>
        <v>4.1536499999999998</v>
      </c>
      <c r="K25" s="52">
        <v>27355</v>
      </c>
      <c r="L25" s="100">
        <f>IF(K25="","",IF(VLOOKUP($A25, 'Ex Ante LI &amp; Eligibility Stats'!$A$6:$N$15,L$4,FALSE)="N/A",0,VLOOKUP($A25, 'Ex Ante LI &amp; Eligibility Stats'!$A$6:$N$15,L$4,FALSE)*K25/1000))</f>
        <v>0</v>
      </c>
      <c r="M25" s="112">
        <f>IF(K25="","",IF(VLOOKUP($A25, 'Ex Post LI &amp; Eligibility Stats'!$A$6:$N$15,M$4,FALSE)="N/A",0,VLOOKUP($A25,'Ex Post LI &amp; Eligibility Stats'!$A$6:$N$15,M$4,FALSE)*K25/1000))</f>
        <v>4.1032500000000001</v>
      </c>
      <c r="N25" s="82">
        <v>26871</v>
      </c>
      <c r="O25" s="476">
        <f>IF(N25="","",IF(VLOOKUP($A25, 'Ex Ante LI &amp; Eligibility Stats'!$A$6:$N$15,O$4,FALSE)="N/A",0,VLOOKUP($A25, 'Ex Ante LI &amp; Eligibility Stats'!$A$6:$N$15,O$4,FALSE)*N25/1000))</f>
        <v>-5.374200000000001</v>
      </c>
      <c r="P25" s="114">
        <f>IF(N25="","",IF(VLOOKUP($A25, 'Ex Post LI &amp; Eligibility Stats'!$A$6:$N$15,P$4,FALSE)="N/A",0,VLOOKUP($A25,'Ex Post LI &amp; Eligibility Stats'!$A$6:$N$15,P$4,FALSE)*N25/1000))</f>
        <v>4.0306499999999996</v>
      </c>
      <c r="Q25" s="82">
        <v>25348</v>
      </c>
      <c r="R25" s="118">
        <f>IF(Q25="","",IF(VLOOKUP($A25, 'Ex Ante LI &amp; Eligibility Stats'!$A$6:$N$15,R$4,FALSE)="N/A",0,VLOOKUP($A25, 'Ex Ante LI &amp; Eligibility Stats'!$A$6:$N$15,R$4,FALSE)*Q25/1000))</f>
        <v>0.25348000000000004</v>
      </c>
      <c r="S25" s="52">
        <f>IF(Q25="","",IF(VLOOKUP($A25, 'Ex Post LI &amp; Eligibility Stats'!$A$6:$N$15,S$4,FALSE)="N/A",0,VLOOKUP($A25,'Ex Post LI &amp; Eligibility Stats'!$A$6:$N$15,S$4,FALSE)*Q25/1000))</f>
        <v>3.8022</v>
      </c>
      <c r="T25" s="501">
        <v>95833</v>
      </c>
      <c r="U25" s="54"/>
      <c r="V25" s="54"/>
      <c r="W25" s="54"/>
      <c r="X25" s="54"/>
      <c r="Y25" s="54"/>
      <c r="Z25" s="54"/>
      <c r="AA25" s="54"/>
      <c r="AB25" s="54"/>
      <c r="AC25" s="54"/>
    </row>
    <row r="26" spans="1:36" ht="13.5" customHeight="1">
      <c r="A26" s="157" t="s">
        <v>21</v>
      </c>
      <c r="B26" s="352">
        <v>105256</v>
      </c>
      <c r="C26" s="100">
        <f>IF(B26="","",IF(VLOOKUP($A26, 'Ex Ante LI &amp; Eligibility Stats'!$A$6:$N$15,C$4,FALSE)="N/A",0,VLOOKUP($A26, 'Ex Ante LI &amp; Eligibility Stats'!$A$6:$N$15,C$4,FALSE)*B26/1000))</f>
        <v>0</v>
      </c>
      <c r="D26" s="101">
        <f>IF(B26="","",IF(VLOOKUP($A26, 'Ex Post LI &amp; Eligibility Stats'!$A$6:$N$15,D$4,FALSE)="N/A",0,VLOOKUP($A26,'Ex Post LI &amp; Eligibility Stats'!$A$6:$N$15,D$4,FALSE)*B26/1000))</f>
        <v>0</v>
      </c>
      <c r="E26" s="163">
        <v>104326</v>
      </c>
      <c r="F26" s="100">
        <f>IF(E26="","",IF(VLOOKUP($A26, 'Ex Ante LI &amp; Eligibility Stats'!$A$6:$N$15,F$4,FALSE)="N/A",0,VLOOKUP($A26, 'Ex Ante LI &amp; Eligibility Stats'!$A$6:$N$15,F$4,FALSE)*E26/1000))</f>
        <v>0</v>
      </c>
      <c r="G26" s="101">
        <f>IF(E26="","",IF(VLOOKUP($A26, 'Ex Post LI &amp; Eligibility Stats'!$A$6:$N$15,G$4,FALSE)="N/A",0,VLOOKUP($A26,'Ex Post LI &amp; Eligibility Stats'!$A$6:$N$15,G$4,FALSE)*E26/1000))</f>
        <v>0</v>
      </c>
      <c r="H26" s="82">
        <v>103605</v>
      </c>
      <c r="I26" s="100">
        <f>IF(H26="","",IF(VLOOKUP($A26, 'Ex Ante LI &amp; Eligibility Stats'!$A$6:$N$15,I$4,FALSE)="N/A",0,VLOOKUP($A26, 'Ex Ante LI &amp; Eligibility Stats'!$A$6:$N$15,I$4,FALSE)*H26/1000))</f>
        <v>0</v>
      </c>
      <c r="J26" s="101">
        <f>IF(H26="","",IF(VLOOKUP($A26, 'Ex Post LI &amp; Eligibility Stats'!$A$6:$N$15,J$4,FALSE)="N/A",0,VLOOKUP($A26,'Ex Post LI &amp; Eligibility Stats'!$A$6:$N$15,J$4,FALSE)*H26/1000))</f>
        <v>0</v>
      </c>
      <c r="K26" s="52">
        <v>102598</v>
      </c>
      <c r="L26" s="100">
        <f>IF(K26="","",IF(VLOOKUP($A26, 'Ex Ante LI &amp; Eligibility Stats'!$A$6:$N$15,L$4,FALSE)="N/A",0,VLOOKUP($A26, 'Ex Ante LI &amp; Eligibility Stats'!$A$6:$N$15,L$4,FALSE)*K26/1000))</f>
        <v>0</v>
      </c>
      <c r="M26" s="112">
        <f>IF(K26="","",IF(VLOOKUP($A26, 'Ex Post LI &amp; Eligibility Stats'!$A$6:$N$15,M$4,FALSE)="N/A",0,VLOOKUP($A26,'Ex Post LI &amp; Eligibility Stats'!$A$6:$N$15,M$4,FALSE)*K26/1000))</f>
        <v>0</v>
      </c>
      <c r="N26" s="82">
        <v>100269</v>
      </c>
      <c r="O26" s="476">
        <f>IF(N26="","",IF(VLOOKUP($A26, 'Ex Ante LI &amp; Eligibility Stats'!$A$6:$N$15,O$4,FALSE)="N/A",0,VLOOKUP($A26, 'Ex Ante LI &amp; Eligibility Stats'!$A$6:$N$15,O$4,FALSE)*N26/1000))</f>
        <v>0</v>
      </c>
      <c r="P26" s="114">
        <f>IF(N26="","",IF(VLOOKUP($A26, 'Ex Post LI &amp; Eligibility Stats'!$A$6:$N$15,P$4,FALSE)="N/A",0,VLOOKUP($A26,'Ex Post LI &amp; Eligibility Stats'!$A$6:$N$15,P$4,FALSE)*N26/1000))</f>
        <v>0</v>
      </c>
      <c r="Q26" s="82">
        <v>92203</v>
      </c>
      <c r="R26" s="118">
        <f>IF(Q26="","",IF(VLOOKUP($A26, 'Ex Ante LI &amp; Eligibility Stats'!$A$6:$N$15,R$4,FALSE)="N/A",0,VLOOKUP($A26, 'Ex Ante LI &amp; Eligibility Stats'!$A$6:$N$15,R$4,FALSE)*Q26/1000))</f>
        <v>0</v>
      </c>
      <c r="S26" s="52">
        <f>IF(Q26="","",IF(VLOOKUP($A26, 'Ex Post LI &amp; Eligibility Stats'!$A$6:$N$15,S$4,FALSE)="N/A",0,VLOOKUP($A26,'Ex Post LI &amp; Eligibility Stats'!$A$6:$N$15,S$4,FALSE)*Q26/1000))</f>
        <v>0</v>
      </c>
      <c r="T26" s="501">
        <v>315414</v>
      </c>
      <c r="U26" s="54"/>
      <c r="V26" s="54"/>
      <c r="W26" s="54"/>
      <c r="X26" s="54"/>
      <c r="Y26" s="54"/>
      <c r="Z26" s="54"/>
      <c r="AA26" s="54"/>
      <c r="AB26" s="54"/>
      <c r="AC26" s="54"/>
    </row>
    <row r="27" spans="1:36" ht="14.85" customHeight="1">
      <c r="A27" s="109" t="s">
        <v>22</v>
      </c>
      <c r="B27" s="158">
        <v>88309</v>
      </c>
      <c r="C27" s="102">
        <f>IF(B27="","",IF(VLOOKUP($A27, 'Ex Ante LI &amp; Eligibility Stats'!$A$6:$N$15,C$4,FALSE)="N/A",0,VLOOKUP($A27, 'Ex Ante LI &amp; Eligibility Stats'!$A$6:$N$15,C$4,FALSE)*B27/1000))</f>
        <v>2.0119891805121939</v>
      </c>
      <c r="D27" s="103">
        <f>IF(B27="","",IF(VLOOKUP($A27, 'Ex Post LI &amp; Eligibility Stats'!$A$6:$N$15,D$4,FALSE)="N/A",0,VLOOKUP($A27,'Ex Post LI &amp; Eligibility Stats'!$A$6:$N$15,D$4,FALSE)*B27/1000))</f>
        <v>14.129440000000001</v>
      </c>
      <c r="E27" s="189">
        <v>77281</v>
      </c>
      <c r="F27" s="102">
        <f>IF(E27="","",IF(VLOOKUP($A27, 'Ex Ante LI &amp; Eligibility Stats'!$A$6:$N$15,F$4,FALSE)="N/A",0,VLOOKUP($A27, 'Ex Ante LI &amp; Eligibility Stats'!$A$6:$N$15,F$4,FALSE)*E27/1000))</f>
        <v>1.7958410969659095</v>
      </c>
      <c r="G27" s="103">
        <f>IF(E27="","",IF(VLOOKUP($A27, 'Ex Post LI &amp; Eligibility Stats'!$A$6:$N$15,G$4,FALSE)="N/A",0,VLOOKUP($A27,'Ex Post LI &amp; Eligibility Stats'!$A$6:$N$15,G$4,FALSE)*E27/1000))</f>
        <v>12.364960000000002</v>
      </c>
      <c r="H27" s="83">
        <v>76503</v>
      </c>
      <c r="I27" s="102">
        <f>IF(H27="","",IF(VLOOKUP($A27, 'Ex Ante LI &amp; Eligibility Stats'!$A$6:$N$15,I$4,FALSE)="N/A",0,VLOOKUP($A27, 'Ex Ante LI &amp; Eligibility Stats'!$A$6:$N$15,I$4,FALSE)*H27/1000))</f>
        <v>1.7777620817689082</v>
      </c>
      <c r="J27" s="103">
        <f>IF(H27="","",IF(VLOOKUP($A27, 'Ex Post LI &amp; Eligibility Stats'!$A$6:$N$15,J$4,FALSE)="N/A",0,VLOOKUP($A27,'Ex Post LI &amp; Eligibility Stats'!$A$6:$N$15,J$4,FALSE)*H27/1000))</f>
        <v>12.24048</v>
      </c>
      <c r="K27" s="83">
        <v>66544</v>
      </c>
      <c r="L27" s="102">
        <f>IF(K27="","",IF(VLOOKUP($A27, 'Ex Ante LI &amp; Eligibility Stats'!$A$6:$N$15,L$4,FALSE)="N/A",0,VLOOKUP($A27, 'Ex Ante LI &amp; Eligibility Stats'!$A$6:$N$15,L$4,FALSE)*K27/1000))</f>
        <v>3.5010703332240078</v>
      </c>
      <c r="M27" s="113">
        <f>IF(K27="","",IF(VLOOKUP($A27, 'Ex Post LI &amp; Eligibility Stats'!$A$6:$N$15,M$4,FALSE)="N/A",0,VLOOKUP($A27,'Ex Post LI &amp; Eligibility Stats'!$A$6:$N$15,M$4,FALSE)*K27/1000))</f>
        <v>10.647040000000001</v>
      </c>
      <c r="N27" s="83">
        <v>66552</v>
      </c>
      <c r="O27" s="477">
        <f>IF(N27="","",IF(VLOOKUP($A27, 'Ex Ante LI &amp; Eligibility Stats'!$A$6:$N$15,O$4,FALSE)="N/A",0,VLOOKUP($A27, 'Ex Ante LI &amp; Eligibility Stats'!$A$6:$N$15,O$4,FALSE)*N27/1000))</f>
        <v>6.1164344804936706</v>
      </c>
      <c r="P27" s="115">
        <f>IF(N27="","",IF(VLOOKUP($A27, 'Ex Post LI &amp; Eligibility Stats'!$A$6:$N$15,P$4,FALSE)="N/A",0,VLOOKUP($A27,'Ex Post LI &amp; Eligibility Stats'!$A$6:$N$15,P$4,FALSE)*N27/1000))</f>
        <v>10.64832</v>
      </c>
      <c r="Q27" s="117">
        <v>66531</v>
      </c>
      <c r="R27" s="119">
        <f>IF(Q27="","",IF(VLOOKUP($A27, 'Ex Ante LI &amp; Eligibility Stats'!$A$6:$N$15,R$4,FALSE)="N/A",0,VLOOKUP($A27, 'Ex Ante LI &amp; Eligibility Stats'!$A$6:$N$15,R$4,FALSE)*Q27/1000))</f>
        <v>8.5525885785928839</v>
      </c>
      <c r="S27" s="117">
        <f>IF(Q27="","",IF(VLOOKUP($A27, 'Ex Post LI &amp; Eligibility Stats'!$A$6:$N$15,S$4,FALSE)="N/A",0,VLOOKUP($A27,'Ex Post LI &amp; Eligibility Stats'!$A$6:$N$15,S$4,FALSE)*Q27/1000))</f>
        <v>10.644960000000001</v>
      </c>
      <c r="T27" s="499" t="s">
        <v>13</v>
      </c>
    </row>
    <row r="28" spans="1:36" s="280" customFormat="1" ht="14.1" customHeight="1" thickBot="1">
      <c r="A28" s="55" t="s">
        <v>24</v>
      </c>
      <c r="B28" s="433">
        <f>SUM(B23:B27)</f>
        <v>225045</v>
      </c>
      <c r="C28" s="434">
        <f>SUM(C23:C27)</f>
        <v>10.482193482384851</v>
      </c>
      <c r="D28" s="435">
        <f>SUM(D23:D27)</f>
        <v>40.175699999999999</v>
      </c>
      <c r="E28" s="433">
        <f t="shared" ref="E28" si="16">IF(E23="","",SUM(E23:E27))</f>
        <v>211014</v>
      </c>
      <c r="F28" s="434">
        <f t="shared" ref="F28" si="17">IF(F23="","",SUM(F23:F27))</f>
        <v>9.6347600620595415</v>
      </c>
      <c r="G28" s="435">
        <f t="shared" ref="G28" si="18">IF(G23="","",SUM(G23:G27))</f>
        <v>36.51097</v>
      </c>
      <c r="H28" s="436">
        <f t="shared" ref="H28" si="19">IF(H23="","",SUM(H23:H27))</f>
        <v>209209</v>
      </c>
      <c r="I28" s="434">
        <f t="shared" ref="I28" si="20">IF(I23="","",SUM(I23:I27))</f>
        <v>9.5178710735292107</v>
      </c>
      <c r="J28" s="435">
        <f t="shared" ref="J28" si="21">IF(J23="","",SUM(J23:J27))</f>
        <v>36.091830000000002</v>
      </c>
      <c r="K28" s="433">
        <f t="shared" ref="K28" si="22">IF(K23="","",SUM(K23:K27))</f>
        <v>197898</v>
      </c>
      <c r="L28" s="446">
        <f t="shared" ref="L28" si="23">IF(L23="","",SUM(L23:L27))</f>
        <v>11.624514029628504</v>
      </c>
      <c r="M28" s="447">
        <f t="shared" ref="M28" si="24">IF(M23="","",SUM(M23:M27))</f>
        <v>34.32226</v>
      </c>
      <c r="N28" s="433">
        <f t="shared" ref="N28" si="25">IF(N23="","",SUM(N23:N27))</f>
        <v>195492</v>
      </c>
      <c r="O28" s="446">
        <f t="shared" ref="O28" si="26">IF(O23="","",SUM(O23:O27))</f>
        <v>26.206538651812295</v>
      </c>
      <c r="P28" s="447">
        <f t="shared" ref="P28" si="27">IF(P23="","",SUM(P23:P27))</f>
        <v>52.792960000000001</v>
      </c>
      <c r="Q28" s="433">
        <f t="shared" ref="Q28" si="28">IF(Q23="","",SUM(Q23:Q27))</f>
        <v>186006</v>
      </c>
      <c r="R28" s="436">
        <f t="shared" ref="R28" si="29">IF(R23="","",SUM(R23:R27))</f>
        <v>38.973892053972143</v>
      </c>
      <c r="S28" s="436">
        <f t="shared" ref="S28" si="30">IF(S23="","",SUM(S23:S27))</f>
        <v>58.423749999999998</v>
      </c>
      <c r="T28" s="502"/>
      <c r="U28" s="54"/>
      <c r="V28" s="54"/>
      <c r="W28" s="54"/>
      <c r="X28" s="54"/>
      <c r="Y28" s="54"/>
      <c r="Z28" s="54"/>
      <c r="AA28" s="54"/>
      <c r="AB28" s="54"/>
      <c r="AC28" s="54"/>
      <c r="AD28" s="58"/>
      <c r="AE28" s="58"/>
      <c r="AF28" s="58"/>
      <c r="AG28" s="58"/>
      <c r="AH28" s="58"/>
      <c r="AI28" s="58"/>
      <c r="AJ28" s="58"/>
    </row>
    <row r="29" spans="1:36" s="331" customFormat="1" ht="14.25" thickTop="1" thickBot="1">
      <c r="A29" s="338" t="s">
        <v>25</v>
      </c>
      <c r="B29" s="349">
        <f>+B21+B28</f>
        <v>333692</v>
      </c>
      <c r="C29" s="350">
        <f>+C21+C28</f>
        <v>219.14590468238487</v>
      </c>
      <c r="D29" s="353">
        <f>+D21+D28</f>
        <v>291.72012666666666</v>
      </c>
      <c r="E29" s="349">
        <f t="shared" ref="E29" si="31">IFERROR(E21+E28,"")</f>
        <v>318803</v>
      </c>
      <c r="F29" s="350">
        <f t="shared" ref="F29" si="32">IFERROR(F21+F28,"")</f>
        <v>224.67625294205951</v>
      </c>
      <c r="G29" s="353">
        <f t="shared" ref="G29" si="33">IFERROR(G21+G28,"")</f>
        <v>287.27068138888887</v>
      </c>
      <c r="H29" s="426">
        <f t="shared" ref="H29" si="34">IFERROR(H21+H28,"")</f>
        <v>316120</v>
      </c>
      <c r="I29" s="350">
        <f t="shared" ref="I29" si="35">IFERROR(I21+I28,"")</f>
        <v>234.01382667352922</v>
      </c>
      <c r="J29" s="353">
        <f t="shared" ref="J29" si="36">IFERROR(J21+J28,"")</f>
        <v>287.09809666666666</v>
      </c>
      <c r="K29" s="349">
        <f t="shared" ref="K29" si="37">IFERROR(K21+K28,"")</f>
        <v>303870</v>
      </c>
      <c r="L29" s="444">
        <f t="shared" ref="L29" si="38">IFERROR(L21+L28,"")</f>
        <v>252.85084748962853</v>
      </c>
      <c r="M29" s="448">
        <f t="shared" ref="M29" si="39">IFERROR(M21+M28,"")</f>
        <v>286.59364249999999</v>
      </c>
      <c r="N29" s="349">
        <f t="shared" ref="N29" si="40">IFERROR(N21+N28,"")</f>
        <v>300413</v>
      </c>
      <c r="O29" s="444">
        <f t="shared" ref="O29" si="41">IFERROR(O21+O28,"")</f>
        <v>316.44559502646234</v>
      </c>
      <c r="P29" s="448">
        <f t="shared" ref="P29" si="42">IFERROR(P21+P28,"")</f>
        <v>308.36967944444444</v>
      </c>
      <c r="Q29" s="349">
        <f t="shared" ref="Q29" si="43">IFERROR(Q21+Q28,"")</f>
        <v>289865</v>
      </c>
      <c r="R29" s="444">
        <f t="shared" ref="R29" si="44">IFERROR(R21+R28,"")</f>
        <v>376.93967703561219</v>
      </c>
      <c r="S29" s="448">
        <f t="shared" ref="S29" si="45">IFERROR(S21+S28,"")</f>
        <v>325.6021608333333</v>
      </c>
      <c r="T29" s="333"/>
      <c r="U29" s="332"/>
      <c r="V29" s="332"/>
      <c r="W29" s="332"/>
      <c r="X29" s="332"/>
      <c r="Y29" s="332"/>
      <c r="Z29" s="332"/>
      <c r="AA29" s="332"/>
      <c r="AB29" s="332"/>
      <c r="AC29" s="332"/>
      <c r="AD29" s="492"/>
      <c r="AE29" s="492"/>
      <c r="AF29" s="492"/>
      <c r="AG29" s="492"/>
      <c r="AH29" s="492"/>
      <c r="AI29" s="492"/>
      <c r="AJ29" s="492"/>
    </row>
    <row r="30" spans="1:36" ht="13.5" thickTop="1">
      <c r="A30" s="157"/>
      <c r="B30" s="118"/>
      <c r="C30" s="56"/>
      <c r="D30" s="56"/>
      <c r="E30" s="57"/>
      <c r="F30" s="56"/>
      <c r="G30" s="56"/>
      <c r="H30" s="56"/>
      <c r="I30" s="56"/>
      <c r="J30" s="56"/>
      <c r="K30" s="57"/>
      <c r="L30" s="58"/>
      <c r="M30" s="58"/>
      <c r="N30" s="57"/>
      <c r="O30" s="57"/>
      <c r="P30" s="57"/>
      <c r="Q30" s="65"/>
      <c r="R30" s="66"/>
      <c r="S30" s="66"/>
      <c r="T30" s="503"/>
    </row>
    <row r="31" spans="1:36" s="280" customFormat="1" ht="12.75" hidden="1" customHeight="1">
      <c r="A31" s="157"/>
      <c r="B31" s="118"/>
      <c r="C31" s="56">
        <f>C4+6</f>
        <v>8</v>
      </c>
      <c r="D31" s="56">
        <f>D4+6</f>
        <v>8</v>
      </c>
      <c r="E31" s="57"/>
      <c r="F31" s="56">
        <f>F4+6</f>
        <v>9</v>
      </c>
      <c r="G31" s="56">
        <f>G4+6</f>
        <v>9</v>
      </c>
      <c r="H31" s="56"/>
      <c r="I31" s="56">
        <f>I4+6</f>
        <v>10</v>
      </c>
      <c r="J31" s="56">
        <f>J4+6</f>
        <v>10</v>
      </c>
      <c r="K31" s="57"/>
      <c r="L31" s="58">
        <f>L4+6</f>
        <v>11</v>
      </c>
      <c r="M31" s="58">
        <f>M4+6</f>
        <v>11</v>
      </c>
      <c r="N31" s="57"/>
      <c r="O31" s="57">
        <f>O4+6</f>
        <v>12</v>
      </c>
      <c r="P31" s="57">
        <f>P4+6</f>
        <v>12</v>
      </c>
      <c r="Q31" s="56"/>
      <c r="R31" s="57">
        <f>R4+6</f>
        <v>13</v>
      </c>
      <c r="S31" s="57">
        <f>S4+6</f>
        <v>13</v>
      </c>
      <c r="T31" s="503"/>
      <c r="U31" s="58"/>
      <c r="V31" s="58"/>
      <c r="W31" s="58"/>
      <c r="X31" s="58"/>
      <c r="Y31" s="58"/>
      <c r="Z31" s="58"/>
      <c r="AA31" s="58"/>
      <c r="AB31" s="58"/>
      <c r="AC31" s="58"/>
      <c r="AD31" s="58"/>
      <c r="AE31" s="58"/>
      <c r="AF31" s="58"/>
      <c r="AG31" s="58"/>
      <c r="AH31" s="58"/>
      <c r="AI31" s="58"/>
      <c r="AJ31" s="58"/>
    </row>
    <row r="32" spans="1:36" ht="11.25" customHeight="1">
      <c r="A32" s="155"/>
      <c r="B32" s="926" t="s">
        <v>26</v>
      </c>
      <c r="C32" s="927"/>
      <c r="D32" s="928"/>
      <c r="E32" s="926" t="s">
        <v>27</v>
      </c>
      <c r="F32" s="927"/>
      <c r="G32" s="928"/>
      <c r="H32" s="926" t="s">
        <v>28</v>
      </c>
      <c r="I32" s="927"/>
      <c r="J32" s="928"/>
      <c r="K32" s="926" t="s">
        <v>29</v>
      </c>
      <c r="L32" s="927"/>
      <c r="M32" s="928"/>
      <c r="N32" s="926" t="s">
        <v>30</v>
      </c>
      <c r="O32" s="927"/>
      <c r="P32" s="928"/>
      <c r="Q32" s="926" t="s">
        <v>31</v>
      </c>
      <c r="R32" s="927"/>
      <c r="S32" s="927"/>
      <c r="T32" s="494"/>
    </row>
    <row r="33" spans="1:36" s="51" customFormat="1" ht="55.5" customHeight="1">
      <c r="A33" s="156" t="s">
        <v>256</v>
      </c>
      <c r="B33" s="709" t="s">
        <v>203</v>
      </c>
      <c r="C33" s="709" t="s">
        <v>343</v>
      </c>
      <c r="D33" s="709" t="s">
        <v>344</v>
      </c>
      <c r="E33" s="709" t="s">
        <v>203</v>
      </c>
      <c r="F33" s="709" t="s">
        <v>343</v>
      </c>
      <c r="G33" s="709" t="s">
        <v>344</v>
      </c>
      <c r="H33" s="709" t="s">
        <v>203</v>
      </c>
      <c r="I33" s="709" t="s">
        <v>343</v>
      </c>
      <c r="J33" s="709" t="s">
        <v>344</v>
      </c>
      <c r="K33" s="709" t="s">
        <v>203</v>
      </c>
      <c r="L33" s="709" t="s">
        <v>343</v>
      </c>
      <c r="M33" s="709" t="s">
        <v>344</v>
      </c>
      <c r="N33" s="709" t="s">
        <v>203</v>
      </c>
      <c r="O33" s="709" t="s">
        <v>343</v>
      </c>
      <c r="P33" s="709" t="s">
        <v>344</v>
      </c>
      <c r="Q33" s="709" t="s">
        <v>203</v>
      </c>
      <c r="R33" s="709" t="s">
        <v>343</v>
      </c>
      <c r="S33" s="709" t="s">
        <v>344</v>
      </c>
      <c r="T33" s="495" t="s">
        <v>340</v>
      </c>
      <c r="U33" s="491"/>
      <c r="V33" s="491"/>
      <c r="W33" s="491"/>
      <c r="X33" s="491"/>
      <c r="Y33" s="491"/>
      <c r="Z33" s="491"/>
      <c r="AA33" s="491"/>
      <c r="AB33" s="491"/>
      <c r="AC33" s="491"/>
      <c r="AD33" s="491"/>
      <c r="AE33" s="491"/>
      <c r="AF33" s="491"/>
      <c r="AG33" s="491"/>
      <c r="AH33" s="491"/>
      <c r="AI33" s="491"/>
      <c r="AJ33" s="491"/>
    </row>
    <row r="34" spans="1:36" s="51" customFormat="1" ht="14.25">
      <c r="A34" s="320" t="s">
        <v>346</v>
      </c>
      <c r="B34" s="313"/>
      <c r="C34" s="313"/>
      <c r="D34" s="470"/>
      <c r="E34" s="313"/>
      <c r="F34" s="313"/>
      <c r="G34" s="470"/>
      <c r="H34" s="313"/>
      <c r="I34" s="313"/>
      <c r="J34" s="470"/>
      <c r="K34" s="313"/>
      <c r="L34" s="313"/>
      <c r="M34" s="319"/>
      <c r="N34" s="313"/>
      <c r="O34" s="313"/>
      <c r="P34" s="470"/>
      <c r="Q34" s="313"/>
      <c r="R34" s="313"/>
      <c r="S34" s="470"/>
      <c r="T34" s="496"/>
      <c r="U34" s="491"/>
      <c r="V34" s="491"/>
      <c r="W34" s="491"/>
      <c r="X34" s="491"/>
      <c r="Y34" s="491"/>
      <c r="Z34" s="491"/>
      <c r="AA34" s="491"/>
      <c r="AB34" s="491"/>
      <c r="AC34" s="491"/>
      <c r="AD34" s="491"/>
      <c r="AE34" s="491"/>
      <c r="AF34" s="491"/>
      <c r="AG34" s="491"/>
      <c r="AH34" s="491"/>
      <c r="AI34" s="491"/>
      <c r="AJ34" s="491"/>
    </row>
    <row r="35" spans="1:36" s="51" customFormat="1" ht="15">
      <c r="A35" s="344" t="s">
        <v>240</v>
      </c>
      <c r="B35" s="313"/>
      <c r="C35" s="313"/>
      <c r="D35" s="319"/>
      <c r="E35" s="313"/>
      <c r="F35" s="313"/>
      <c r="G35" s="319"/>
      <c r="H35" s="313"/>
      <c r="I35" s="313"/>
      <c r="J35" s="319"/>
      <c r="K35" s="313"/>
      <c r="L35" s="313"/>
      <c r="M35" s="319"/>
      <c r="N35" s="313"/>
      <c r="O35" s="313"/>
      <c r="P35" s="319"/>
      <c r="Q35" s="313"/>
      <c r="R35" s="313"/>
      <c r="S35" s="319"/>
      <c r="T35" s="319"/>
      <c r="U35" s="491"/>
      <c r="V35" s="491"/>
      <c r="W35" s="491"/>
      <c r="X35" s="491"/>
      <c r="Y35" s="491"/>
      <c r="Z35" s="491"/>
      <c r="AA35" s="491"/>
      <c r="AB35" s="491"/>
      <c r="AC35" s="491"/>
      <c r="AD35" s="491"/>
      <c r="AE35" s="491"/>
      <c r="AF35" s="491"/>
      <c r="AG35" s="491"/>
      <c r="AH35" s="491"/>
      <c r="AI35" s="491"/>
      <c r="AJ35" s="491"/>
    </row>
    <row r="36" spans="1:36" s="51" customFormat="1" ht="15" customHeight="1">
      <c r="A36" s="345" t="s">
        <v>351</v>
      </c>
      <c r="B36" s="341">
        <v>39</v>
      </c>
      <c r="C36" s="110" t="s">
        <v>13</v>
      </c>
      <c r="D36" s="112" t="s">
        <v>13</v>
      </c>
      <c r="E36" s="341">
        <v>39</v>
      </c>
      <c r="F36" s="110" t="s">
        <v>13</v>
      </c>
      <c r="G36" s="112" t="s">
        <v>13</v>
      </c>
      <c r="H36" s="341">
        <v>39</v>
      </c>
      <c r="I36" s="110" t="s">
        <v>13</v>
      </c>
      <c r="J36" s="112" t="s">
        <v>13</v>
      </c>
      <c r="K36" s="341">
        <v>39</v>
      </c>
      <c r="L36" s="110" t="s">
        <v>13</v>
      </c>
      <c r="M36" s="112" t="s">
        <v>13</v>
      </c>
      <c r="N36" s="341">
        <v>39</v>
      </c>
      <c r="O36" s="110" t="s">
        <v>13</v>
      </c>
      <c r="P36" s="112" t="s">
        <v>13</v>
      </c>
      <c r="Q36" s="341">
        <v>39</v>
      </c>
      <c r="R36" s="110" t="s">
        <v>13</v>
      </c>
      <c r="S36" s="112" t="s">
        <v>13</v>
      </c>
      <c r="T36" s="497" t="s">
        <v>13</v>
      </c>
      <c r="U36" s="491"/>
      <c r="V36" s="491"/>
      <c r="W36" s="491"/>
      <c r="X36" s="491"/>
      <c r="Y36" s="491"/>
      <c r="Z36" s="491"/>
      <c r="AA36" s="491"/>
      <c r="AB36" s="491"/>
      <c r="AC36" s="491"/>
      <c r="AD36" s="491"/>
      <c r="AE36" s="491"/>
      <c r="AF36" s="491"/>
      <c r="AG36" s="491"/>
      <c r="AH36" s="491"/>
      <c r="AI36" s="491"/>
      <c r="AJ36" s="491"/>
    </row>
    <row r="37" spans="1:36" s="51" customFormat="1" ht="15">
      <c r="A37" s="346" t="s">
        <v>145</v>
      </c>
      <c r="B37" s="343">
        <v>0</v>
      </c>
      <c r="C37" s="111" t="s">
        <v>13</v>
      </c>
      <c r="D37" s="113" t="s">
        <v>13</v>
      </c>
      <c r="E37" s="343">
        <v>0</v>
      </c>
      <c r="F37" s="111" t="s">
        <v>13</v>
      </c>
      <c r="G37" s="113" t="s">
        <v>13</v>
      </c>
      <c r="H37" s="343">
        <v>0</v>
      </c>
      <c r="I37" s="111" t="s">
        <v>13</v>
      </c>
      <c r="J37" s="113" t="s">
        <v>13</v>
      </c>
      <c r="K37" s="343">
        <v>0</v>
      </c>
      <c r="L37" s="111" t="s">
        <v>13</v>
      </c>
      <c r="M37" s="113" t="s">
        <v>13</v>
      </c>
      <c r="N37" s="343">
        <v>0</v>
      </c>
      <c r="O37" s="111" t="s">
        <v>13</v>
      </c>
      <c r="P37" s="113" t="s">
        <v>13</v>
      </c>
      <c r="Q37" s="343">
        <v>0</v>
      </c>
      <c r="R37" s="111" t="s">
        <v>13</v>
      </c>
      <c r="S37" s="113" t="s">
        <v>13</v>
      </c>
      <c r="T37" s="449" t="s">
        <v>13</v>
      </c>
      <c r="U37" s="491"/>
      <c r="V37" s="491"/>
      <c r="W37" s="491"/>
      <c r="X37" s="491"/>
      <c r="Y37" s="491"/>
      <c r="Z37" s="491"/>
      <c r="AA37" s="491"/>
      <c r="AB37" s="491"/>
      <c r="AC37" s="491"/>
      <c r="AD37" s="491"/>
      <c r="AE37" s="491"/>
      <c r="AF37" s="491"/>
      <c r="AG37" s="491"/>
      <c r="AH37" s="491"/>
      <c r="AI37" s="491"/>
      <c r="AJ37" s="491"/>
    </row>
    <row r="38" spans="1:36" s="51" customFormat="1" ht="15">
      <c r="A38" s="344" t="s">
        <v>239</v>
      </c>
      <c r="B38" s="313"/>
      <c r="C38" s="313"/>
      <c r="D38" s="319"/>
      <c r="E38" s="313"/>
      <c r="F38" s="313"/>
      <c r="G38" s="319"/>
      <c r="H38" s="313"/>
      <c r="I38" s="313"/>
      <c r="J38" s="319"/>
      <c r="K38" s="313"/>
      <c r="L38" s="313"/>
      <c r="M38" s="319"/>
      <c r="N38" s="313"/>
      <c r="O38" s="313"/>
      <c r="P38" s="319"/>
      <c r="Q38" s="313"/>
      <c r="R38" s="313"/>
      <c r="S38" s="319"/>
      <c r="T38" s="496"/>
      <c r="U38" s="491"/>
      <c r="V38" s="491"/>
      <c r="W38" s="491"/>
      <c r="X38" s="491"/>
      <c r="Y38" s="491"/>
      <c r="Z38" s="491"/>
      <c r="AA38" s="491"/>
      <c r="AB38" s="491"/>
      <c r="AC38" s="491"/>
      <c r="AD38" s="491"/>
      <c r="AE38" s="491"/>
      <c r="AF38" s="491"/>
      <c r="AG38" s="491"/>
      <c r="AH38" s="491"/>
      <c r="AI38" s="491"/>
      <c r="AJ38" s="491"/>
    </row>
    <row r="39" spans="1:36" s="51" customFormat="1" ht="15">
      <c r="A39" s="345" t="s">
        <v>242</v>
      </c>
      <c r="B39" s="341">
        <v>11</v>
      </c>
      <c r="C39" s="110" t="s">
        <v>13</v>
      </c>
      <c r="D39" s="112" t="s">
        <v>13</v>
      </c>
      <c r="E39" s="341">
        <v>11</v>
      </c>
      <c r="F39" s="110" t="s">
        <v>13</v>
      </c>
      <c r="G39" s="112" t="s">
        <v>13</v>
      </c>
      <c r="H39" s="341">
        <v>11</v>
      </c>
      <c r="I39" s="110" t="s">
        <v>13</v>
      </c>
      <c r="J39" s="112" t="s">
        <v>13</v>
      </c>
      <c r="K39" s="341">
        <v>11</v>
      </c>
      <c r="L39" s="110" t="s">
        <v>13</v>
      </c>
      <c r="M39" s="112" t="s">
        <v>13</v>
      </c>
      <c r="N39" s="341">
        <v>11</v>
      </c>
      <c r="O39" s="110" t="s">
        <v>13</v>
      </c>
      <c r="P39" s="112" t="s">
        <v>13</v>
      </c>
      <c r="Q39" s="341">
        <v>11</v>
      </c>
      <c r="R39" s="110" t="s">
        <v>13</v>
      </c>
      <c r="S39" s="112" t="s">
        <v>13</v>
      </c>
      <c r="T39" s="497" t="s">
        <v>13</v>
      </c>
      <c r="U39" s="491"/>
      <c r="V39" s="491"/>
      <c r="W39" s="491"/>
      <c r="X39" s="491"/>
      <c r="Y39" s="491"/>
      <c r="Z39" s="491"/>
      <c r="AA39" s="491"/>
      <c r="AB39" s="491"/>
      <c r="AC39" s="491"/>
      <c r="AD39" s="491"/>
      <c r="AE39" s="491"/>
      <c r="AF39" s="491"/>
      <c r="AG39" s="491"/>
      <c r="AH39" s="491"/>
      <c r="AI39" s="491"/>
      <c r="AJ39" s="491"/>
    </row>
    <row r="40" spans="1:36" s="51" customFormat="1" ht="15">
      <c r="A40" s="346" t="s">
        <v>145</v>
      </c>
      <c r="B40" s="343">
        <v>0</v>
      </c>
      <c r="C40" s="111" t="s">
        <v>13</v>
      </c>
      <c r="D40" s="113" t="s">
        <v>13</v>
      </c>
      <c r="E40" s="343">
        <v>0</v>
      </c>
      <c r="F40" s="111" t="s">
        <v>13</v>
      </c>
      <c r="G40" s="113" t="s">
        <v>13</v>
      </c>
      <c r="H40" s="343">
        <v>0</v>
      </c>
      <c r="I40" s="111" t="s">
        <v>13</v>
      </c>
      <c r="J40" s="113" t="s">
        <v>13</v>
      </c>
      <c r="K40" s="343">
        <v>0</v>
      </c>
      <c r="L40" s="111" t="s">
        <v>13</v>
      </c>
      <c r="M40" s="113" t="s">
        <v>13</v>
      </c>
      <c r="N40" s="343">
        <v>16</v>
      </c>
      <c r="O40" s="111" t="s">
        <v>13</v>
      </c>
      <c r="P40" s="113" t="s">
        <v>13</v>
      </c>
      <c r="Q40" s="343">
        <v>16</v>
      </c>
      <c r="R40" s="111" t="s">
        <v>13</v>
      </c>
      <c r="S40" s="113" t="s">
        <v>13</v>
      </c>
      <c r="T40" s="449" t="s">
        <v>13</v>
      </c>
      <c r="U40" s="491"/>
      <c r="V40" s="491"/>
      <c r="W40" s="491"/>
      <c r="X40" s="491"/>
      <c r="Y40" s="491"/>
      <c r="Z40" s="491"/>
      <c r="AA40" s="491"/>
      <c r="AB40" s="491"/>
      <c r="AC40" s="491"/>
      <c r="AD40" s="491"/>
      <c r="AE40" s="491"/>
      <c r="AF40" s="491"/>
      <c r="AG40" s="491"/>
      <c r="AH40" s="491"/>
      <c r="AI40" s="491"/>
      <c r="AJ40" s="491"/>
    </row>
    <row r="41" spans="1:36" ht="14.1" customHeight="1">
      <c r="A41" s="320" t="s">
        <v>350</v>
      </c>
      <c r="B41" s="313"/>
      <c r="C41" s="313"/>
      <c r="D41" s="347"/>
      <c r="E41" s="313"/>
      <c r="F41" s="313"/>
      <c r="G41" s="319"/>
      <c r="H41" s="318"/>
      <c r="I41" s="313"/>
      <c r="J41" s="319"/>
      <c r="K41" s="318"/>
      <c r="L41" s="313"/>
      <c r="M41" s="347"/>
      <c r="N41" s="313"/>
      <c r="O41" s="313"/>
      <c r="P41" s="347"/>
      <c r="Q41" s="313"/>
      <c r="R41" s="313"/>
      <c r="S41" s="347"/>
      <c r="T41" s="504"/>
    </row>
    <row r="42" spans="1:36" ht="14.25" customHeight="1">
      <c r="A42" s="153" t="s">
        <v>32</v>
      </c>
      <c r="B42" s="514">
        <v>506</v>
      </c>
      <c r="C42" s="100">
        <f>IF(B42="","",IF(VLOOKUP($A42, 'Ex Ante LI &amp; Eligibility Stats'!$A$6:$N$15,C$31,FALSE)="N/A",0,VLOOKUP($A42, 'Ex Ante LI &amp; Eligibility Stats'!$A$6:$N$15,C$31,FALSE)*B42/1000))</f>
        <v>309.47990215999994</v>
      </c>
      <c r="D42" s="101">
        <f>IF(B42="","",IF(VLOOKUP($A42, 'Ex Post LI &amp; Eligibility Stats'!$A$6:$N$15,D$31,FALSE)="N/A",0,VLOOKUP($A42,'Ex Post LI &amp; Eligibility Stats'!$A$6:$N$15,D$31,FALSE)*B42/1000))</f>
        <v>262.63691055555552</v>
      </c>
      <c r="E42" s="118">
        <v>514</v>
      </c>
      <c r="F42" s="100">
        <f>IF(E42="","",IF(VLOOKUP($A42, 'Ex Ante LI &amp; Eligibility Stats'!$A$6:$N$15,F$31,FALSE)="N/A",0,VLOOKUP($A42, 'Ex Ante LI &amp; Eligibility Stats'!$A$6:$N$15,F$31,FALSE)*E42/1000))</f>
        <v>309.79407080000004</v>
      </c>
      <c r="G42" s="101">
        <f>IF(E42="","",IF(VLOOKUP($A42, 'Ex Post LI &amp; Eligibility Stats'!$A$6:$N$15,G$31,FALSE)="N/A",0,VLOOKUP($A42,'Ex Post LI &amp; Eligibility Stats'!$A$6:$N$15,G$31,FALSE)*E42/1000))</f>
        <v>266.78927277777774</v>
      </c>
      <c r="H42" s="52">
        <v>517</v>
      </c>
      <c r="I42" s="100">
        <f>IF(H42="","",IF(VLOOKUP($A42, 'Ex Ante LI &amp; Eligibility Stats'!$A$6:$N$15,I$31,FALSE)="N/A",0,VLOOKUP($A42, 'Ex Ante LI &amp; Eligibility Stats'!$A$6:$N$15,I$31,FALSE)*H42/1000))</f>
        <v>297.40832396000002</v>
      </c>
      <c r="J42" s="101">
        <f>IF(H42="","",IF(VLOOKUP($A42, 'Ex Post LI &amp; Eligibility Stats'!$A$6:$N$15,J$31,FALSE)="N/A",0,VLOOKUP($A42,'Ex Post LI &amp; Eligibility Stats'!$A$6:$N$15,J$31,FALSE)*H42/1000))</f>
        <v>268.34640861111109</v>
      </c>
      <c r="K42" s="322">
        <v>517</v>
      </c>
      <c r="L42" s="110">
        <f>IF(K42="","",IF(VLOOKUP($A42, 'Ex Ante LI &amp; Eligibility Stats'!$A$6:$N$15,L$31,FALSE)="N/A",0,VLOOKUP($A42, 'Ex Ante LI &amp; Eligibility Stats'!$A$6:$N$15,L$31,FALSE)*K42/1000))</f>
        <v>297.85073120000004</v>
      </c>
      <c r="M42" s="112">
        <f>IF(K42="","",IF(VLOOKUP($A42, 'Ex Post LI &amp; Eligibility Stats'!$A$6:$N$15,M$31,FALSE)="N/A",0,VLOOKUP($A42,'Ex Post LI &amp; Eligibility Stats'!$A$6:$N$15,M$31,FALSE)*K42/1000))</f>
        <v>268.34640861111109</v>
      </c>
      <c r="N42" s="154">
        <v>514</v>
      </c>
      <c r="O42" s="110">
        <f>IF(N42="","",IF(VLOOKUP($A42, 'Ex Ante LI &amp; Eligibility Stats'!$A$6:$N$15,O$31,FALSE)="N/A",0,VLOOKUP($A42, 'Ex Ante LI &amp; Eligibility Stats'!$A$6:$N$15,O$31,FALSE)*N42/1000))</f>
        <v>276.17906704000001</v>
      </c>
      <c r="P42" s="112">
        <f>IF(N42="","",IF(VLOOKUP($A42, 'Ex Post LI &amp; Eligibility Stats'!$A$6:$N$15,P$31,FALSE)="N/A",0,VLOOKUP($A42,'Ex Post LI &amp; Eligibility Stats'!$A$6:$N$15,P$31,FALSE)*N42/1000))</f>
        <v>266.78927277777774</v>
      </c>
      <c r="Q42" s="321">
        <v>487</v>
      </c>
      <c r="R42" s="110">
        <f>IF(Q42="","",IF(VLOOKUP($A42, 'Ex Ante LI &amp; Eligibility Stats'!$A$6:$N$15,R$31,FALSE)="N/A",0,VLOOKUP($A42, 'Ex Ante LI &amp; Eligibility Stats'!$A$6:$N$15,R$31,FALSE)*Q42/1000))</f>
        <v>252.88664253999997</v>
      </c>
      <c r="S42" s="112">
        <f>IF(Q42="","",IF(VLOOKUP($A42, 'Ex Post LI &amp; Eligibility Stats'!$A$6:$N$15,S$31,FALSE)="N/A",0,VLOOKUP($A42,'Ex Post LI &amp; Eligibility Stats'!$A$6:$N$15,S$31,FALSE)*Q42/1000))</f>
        <v>252.77505027777778</v>
      </c>
      <c r="T42" s="498">
        <v>10935</v>
      </c>
    </row>
    <row r="43" spans="1:36" ht="14.85" customHeight="1">
      <c r="A43" s="153" t="s">
        <v>12</v>
      </c>
      <c r="B43" s="163">
        <v>16</v>
      </c>
      <c r="C43" s="100">
        <f>IF(B43="","",IF(VLOOKUP($A43, 'Ex Ante LI &amp; Eligibility Stats'!$A$6:$N$15,C$31,FALSE)="N/A",0,VLOOKUP($A43, 'Ex Ante LI &amp; Eligibility Stats'!$A$6:$N$15,C$31,FALSE)*B43/1000))</f>
        <v>0</v>
      </c>
      <c r="D43" s="101">
        <f>IF(B43="","",IF(VLOOKUP($A43, 'Ex Post LI &amp; Eligibility Stats'!$A$6:$N$15,D$31,FALSE)="N/A",0,VLOOKUP($A43,'Ex Post LI &amp; Eligibility Stats'!$A$6:$N$15,D$31,FALSE)*B43/1000))</f>
        <v>0</v>
      </c>
      <c r="E43" s="118">
        <v>16</v>
      </c>
      <c r="F43" s="100">
        <f>IF(E43="","",IF(VLOOKUP($A43, 'Ex Ante LI &amp; Eligibility Stats'!$A$6:$N$15,F$31,FALSE)="N/A",0,VLOOKUP($A43, 'Ex Ante LI &amp; Eligibility Stats'!$A$6:$N$15,F$31,FALSE)*E43/1000))</f>
        <v>0</v>
      </c>
      <c r="G43" s="101">
        <f>IF(E43="","",IF(VLOOKUP($A43, 'Ex Post LI &amp; Eligibility Stats'!$A$6:$N$15,G$31,FALSE)="N/A",0,VLOOKUP($A43,'Ex Post LI &amp; Eligibility Stats'!$A$6:$N$15,G$31,FALSE)*E43/1000))</f>
        <v>0</v>
      </c>
      <c r="H43" s="52">
        <v>16</v>
      </c>
      <c r="I43" s="100">
        <f>IF(H43="","",IF(VLOOKUP($A43, 'Ex Ante LI &amp; Eligibility Stats'!$A$6:$N$15,I$31,FALSE)="N/A",0,VLOOKUP($A43, 'Ex Ante LI &amp; Eligibility Stats'!$A$6:$N$15,I$31,FALSE)*H43/1000))</f>
        <v>0</v>
      </c>
      <c r="J43" s="101">
        <f>IF(H43="","",IF(VLOOKUP($A43, 'Ex Post LI &amp; Eligibility Stats'!$A$6:$N$15,J$31,FALSE)="N/A",0,VLOOKUP($A43,'Ex Post LI &amp; Eligibility Stats'!$A$6:$N$15,J$31,FALSE)*H43/1000))</f>
        <v>0</v>
      </c>
      <c r="K43" s="52">
        <v>16</v>
      </c>
      <c r="L43" s="110">
        <f>IF(K43="","",IF(VLOOKUP($A43, 'Ex Ante LI &amp; Eligibility Stats'!$A$6:$N$15,L$31,FALSE)="N/A",0,VLOOKUP($A43, 'Ex Ante LI &amp; Eligibility Stats'!$A$6:$N$15,L$31,FALSE)*K43/1000))</f>
        <v>0</v>
      </c>
      <c r="M43" s="112">
        <f>IF(K43="","",IF(VLOOKUP($A43, 'Ex Post LI &amp; Eligibility Stats'!$A$6:$N$15,M$31,FALSE)="N/A",0,VLOOKUP($A43,'Ex Post LI &amp; Eligibility Stats'!$A$6:$N$15,M$31,FALSE)*K43/1000))</f>
        <v>0</v>
      </c>
      <c r="N43" s="52">
        <v>16</v>
      </c>
      <c r="O43" s="110">
        <f>IF(N43="","",IF(VLOOKUP($A43, 'Ex Ante LI &amp; Eligibility Stats'!$A$6:$N$15,O$31,FALSE)="N/A",0,VLOOKUP($A43, 'Ex Ante LI &amp; Eligibility Stats'!$A$6:$N$15,O$31,FALSE)*N43/1000))</f>
        <v>0</v>
      </c>
      <c r="P43" s="112">
        <f>IF(N43="","",IF(VLOOKUP($A43, 'Ex Post LI &amp; Eligibility Stats'!$A$6:$N$15,P$31,FALSE)="N/A",0,VLOOKUP($A43,'Ex Post LI &amp; Eligibility Stats'!$A$6:$N$15,P$31,FALSE)*N43/1000))</f>
        <v>0</v>
      </c>
      <c r="Q43" s="82">
        <v>16</v>
      </c>
      <c r="R43" s="110">
        <f>IF(Q43="","",IF(VLOOKUP($A43, 'Ex Ante LI &amp; Eligibility Stats'!$A$6:$N$15,R$31,FALSE)="N/A",0,VLOOKUP($A43, 'Ex Ante LI &amp; Eligibility Stats'!$A$6:$N$15,R$31,FALSE)*Q43/1000))</f>
        <v>0</v>
      </c>
      <c r="S43" s="112">
        <f>IF(Q43="","",IF(VLOOKUP($A43, 'Ex Post LI &amp; Eligibility Stats'!$A$6:$N$15,S$31,FALSE)="N/A",0,VLOOKUP($A43,'Ex Post LI &amp; Eligibility Stats'!$A$6:$N$15,S$31,FALSE)*Q43/1000))</f>
        <v>0</v>
      </c>
      <c r="T43" s="499" t="s">
        <v>13</v>
      </c>
    </row>
    <row r="44" spans="1:36" ht="15" customHeight="1">
      <c r="A44" s="153" t="s">
        <v>14</v>
      </c>
      <c r="B44" s="188">
        <v>0</v>
      </c>
      <c r="C44" s="100">
        <f>IF(B44="","",IF(VLOOKUP($A44, 'Ex Ante LI &amp; Eligibility Stats'!$A$6:$N$15,C$31,FALSE)="N/A",0,VLOOKUP($A44, 'Ex Ante LI &amp; Eligibility Stats'!$A$6:$N$15,C$31,FALSE)*B44/1000))</f>
        <v>0</v>
      </c>
      <c r="D44" s="101">
        <f>IF(B44="","",IF(VLOOKUP($A44, 'Ex Post LI &amp; Eligibility Stats'!$A$6:$N$15,D$31,FALSE)="N/A",0,VLOOKUP($A44,'Ex Post LI &amp; Eligibility Stats'!$A$6:$N$15,D$31,FALSE)*B44/1000))</f>
        <v>0</v>
      </c>
      <c r="E44" s="188">
        <v>0</v>
      </c>
      <c r="F44" s="100">
        <f>IF(E44="","",IF(VLOOKUP($A44, 'Ex Ante LI &amp; Eligibility Stats'!$A$6:$N$15,F$31,FALSE)="N/A",0,VLOOKUP($A44, 'Ex Ante LI &amp; Eligibility Stats'!$A$6:$N$15,F$31,FALSE)*E44/1000))</f>
        <v>0</v>
      </c>
      <c r="G44" s="101">
        <f>IF(E44="","",IF(VLOOKUP($A44, 'Ex Post LI &amp; Eligibility Stats'!$A$6:$N$15,G$31,FALSE)="N/A",0,VLOOKUP($A44,'Ex Post LI &amp; Eligibility Stats'!$A$6:$N$15,G$31,FALSE)*E44/1000))</f>
        <v>0</v>
      </c>
      <c r="H44" s="188">
        <v>0</v>
      </c>
      <c r="I44" s="100">
        <f>IF(H44="","",IF(VLOOKUP($A44, 'Ex Ante LI &amp; Eligibility Stats'!$A$6:$N$15,I$31,FALSE)="N/A",0,VLOOKUP($A44, 'Ex Ante LI &amp; Eligibility Stats'!$A$6:$N$15,I$31,FALSE)*H44/1000))</f>
        <v>0</v>
      </c>
      <c r="J44" s="101">
        <f>IF(H44="","",IF(VLOOKUP($A44, 'Ex Post LI &amp; Eligibility Stats'!$A$6:$N$15,J$31,FALSE)="N/A",0,VLOOKUP($A44,'Ex Post LI &amp; Eligibility Stats'!$A$6:$N$15,J$31,FALSE)*H44/1000))</f>
        <v>0</v>
      </c>
      <c r="K44" s="188">
        <v>0</v>
      </c>
      <c r="L44" s="110">
        <f>IF(K44="","",IF(VLOOKUP($A44, 'Ex Ante LI &amp; Eligibility Stats'!$A$6:$N$15,L$31,FALSE)="N/A",0,VLOOKUP($A44, 'Ex Ante LI &amp; Eligibility Stats'!$A$6:$N$15,L$31,FALSE)*K44/1000))</f>
        <v>0</v>
      </c>
      <c r="M44" s="112">
        <f>IF(K44="","",IF(VLOOKUP($A44, 'Ex Post LI &amp; Eligibility Stats'!$A$6:$N$15,M$31,FALSE)="N/A",0,VLOOKUP($A44,'Ex Post LI &amp; Eligibility Stats'!$A$6:$N$15,M$31,FALSE)*K44/1000))</f>
        <v>0</v>
      </c>
      <c r="N44" s="188">
        <v>0</v>
      </c>
      <c r="O44" s="110">
        <f>IF(N44="","",IF(VLOOKUP($A44, 'Ex Ante LI &amp; Eligibility Stats'!$A$6:$N$15,O$31,FALSE)="N/A",0,VLOOKUP($A44, 'Ex Ante LI &amp; Eligibility Stats'!$A$6:$N$15,O$31,FALSE)*N44/1000))</f>
        <v>0</v>
      </c>
      <c r="P44" s="112">
        <f>IF(N44="","",IF(VLOOKUP($A44, 'Ex Post LI &amp; Eligibility Stats'!$A$6:$N$15,P$31,FALSE)="N/A",0,VLOOKUP($A44,'Ex Post LI &amp; Eligibility Stats'!$A$6:$N$15,P$31,FALSE)*N44/1000))</f>
        <v>0</v>
      </c>
      <c r="Q44" s="82">
        <v>0</v>
      </c>
      <c r="R44" s="110">
        <f>IF(Q44="","",IF(VLOOKUP($A44, 'Ex Ante LI &amp; Eligibility Stats'!$A$6:$N$15,R$31,FALSE)="N/A",0,VLOOKUP($A44, 'Ex Ante LI &amp; Eligibility Stats'!$A$6:$N$15,R$31,FALSE)*Q44/1000))</f>
        <v>0</v>
      </c>
      <c r="S44" s="112">
        <f>IF(Q44="","",IF(VLOOKUP($A44, 'Ex Post LI &amp; Eligibility Stats'!$A$6:$N$15,S$31,FALSE)="N/A",0,VLOOKUP($A44,'Ex Post LI &amp; Eligibility Stats'!$A$6:$N$15,S$31,FALSE)*Q44/1000))</f>
        <v>0</v>
      </c>
      <c r="T44" s="499" t="s">
        <v>13</v>
      </c>
    </row>
    <row r="45" spans="1:36" ht="13.5" customHeight="1">
      <c r="A45" s="340" t="s">
        <v>15</v>
      </c>
      <c r="B45" s="163">
        <v>0</v>
      </c>
      <c r="C45" s="100">
        <f>IF(B45="","",IF(VLOOKUP($A45, 'Ex Ante LI &amp; Eligibility Stats'!$A$6:$N$15,C$31,FALSE)="N/A",0,VLOOKUP($A45, 'Ex Ante LI &amp; Eligibility Stats'!$A$6:$N$15,C$31,FALSE)*B45/1000))</f>
        <v>0</v>
      </c>
      <c r="D45" s="101">
        <f>IF(B45="","",IF(VLOOKUP($A45, 'Ex Post LI &amp; Eligibility Stats'!$A$6:$N$15,D$31,FALSE)="N/A",0,VLOOKUP($A45,'Ex Post LI &amp; Eligibility Stats'!$A$6:$N$15,D$31,FALSE)*B45/1000))</f>
        <v>0</v>
      </c>
      <c r="E45" s="118">
        <v>0</v>
      </c>
      <c r="F45" s="100">
        <f>IF(E45="","",IF(VLOOKUP($A45, 'Ex Ante LI &amp; Eligibility Stats'!$A$6:$N$15,F$31,FALSE)="N/A",0,VLOOKUP($A45, 'Ex Ante LI &amp; Eligibility Stats'!$A$6:$N$15,F$31,FALSE)*E45/1000))</f>
        <v>0</v>
      </c>
      <c r="G45" s="101">
        <f>IF(E45="","",IF(VLOOKUP($A45, 'Ex Post LI &amp; Eligibility Stats'!$A$6:$N$15,G$31,FALSE)="N/A",0,VLOOKUP($A45,'Ex Post LI &amp; Eligibility Stats'!$A$6:$N$15,G$31,FALSE)*E45/1000))</f>
        <v>0</v>
      </c>
      <c r="H45" s="52">
        <v>0</v>
      </c>
      <c r="I45" s="100">
        <f>IF(H45="","",IF(VLOOKUP($A45, 'Ex Ante LI &amp; Eligibility Stats'!$A$6:$N$15,I$31,FALSE)="N/A",0,VLOOKUP($A45, 'Ex Ante LI &amp; Eligibility Stats'!$A$6:$N$15,I$31,FALSE)*H45/1000))</f>
        <v>0</v>
      </c>
      <c r="J45" s="101">
        <f>IF(H45="","",IF(VLOOKUP($A45, 'Ex Post LI &amp; Eligibility Stats'!$A$6:$N$15,J$31,FALSE)="N/A",0,VLOOKUP($A45,'Ex Post LI &amp; Eligibility Stats'!$A$6:$N$15,J$31,FALSE)*H45/1000))</f>
        <v>0</v>
      </c>
      <c r="K45" s="52">
        <v>0</v>
      </c>
      <c r="L45" s="110">
        <f>IF(K45="","",IF(VLOOKUP($A45, 'Ex Ante LI &amp; Eligibility Stats'!$A$6:$N$15,L$31,FALSE)="N/A",0,VLOOKUP($A45, 'Ex Ante LI &amp; Eligibility Stats'!$A$6:$N$15,L$31,FALSE)*K45/1000))</f>
        <v>0</v>
      </c>
      <c r="M45" s="112">
        <f>IF(K45="","",IF(VLOOKUP($A45, 'Ex Post LI &amp; Eligibility Stats'!$A$6:$N$15,M$31,FALSE)="N/A",0,VLOOKUP($A45,'Ex Post LI &amp; Eligibility Stats'!$A$6:$N$15,M$31,FALSE)*K45/1000))</f>
        <v>0</v>
      </c>
      <c r="N45" s="52">
        <v>0</v>
      </c>
      <c r="O45" s="110">
        <f>IF(N45="","",IF(VLOOKUP($A45, 'Ex Ante LI &amp; Eligibility Stats'!$A$6:$N$15,O$31,FALSE)="N/A",0,VLOOKUP($A45, 'Ex Ante LI &amp; Eligibility Stats'!$A$6:$N$15,O$31,FALSE)*N45/1000))</f>
        <v>0</v>
      </c>
      <c r="P45" s="112">
        <f>IF(N45="","",IF(VLOOKUP($A45, 'Ex Post LI &amp; Eligibility Stats'!$A$6:$N$15,P$31,FALSE)="N/A",0,VLOOKUP($A45,'Ex Post LI &amp; Eligibility Stats'!$A$6:$N$15,P$31,FALSE)*N45/1000))</f>
        <v>0</v>
      </c>
      <c r="Q45" s="82">
        <v>0</v>
      </c>
      <c r="R45" s="110">
        <f>IF(Q45="","",IF(VLOOKUP($A45, 'Ex Ante LI &amp; Eligibility Stats'!$A$6:$N$15,R$31,FALSE)="N/A",0,VLOOKUP($A45, 'Ex Ante LI &amp; Eligibility Stats'!$A$6:$N$15,R$31,FALSE)*Q45/1000))</f>
        <v>0</v>
      </c>
      <c r="S45" s="112">
        <f>IF(Q45="","",IF(VLOOKUP($A45, 'Ex Post LI &amp; Eligibility Stats'!$A$6:$N$15,S$31,FALSE)="N/A",0,VLOOKUP($A45,'Ex Post LI &amp; Eligibility Stats'!$A$6:$N$15,S$31,FALSE)*Q45/1000))</f>
        <v>0</v>
      </c>
      <c r="T45" s="499" t="s">
        <v>13</v>
      </c>
    </row>
    <row r="46" spans="1:36" ht="14.25">
      <c r="A46" s="53" t="s">
        <v>16</v>
      </c>
      <c r="B46" s="163">
        <v>102180</v>
      </c>
      <c r="C46" s="102">
        <f>IF(B46="","",IF(VLOOKUP($A46, 'Ex Ante LI &amp; Eligibility Stats'!$A$6:$N$15,C$31,FALSE)="N/A",0,VLOOKUP($A46, 'Ex Ante LI &amp; Eligibility Stats'!$A$6:$N$15,C$31,FALSE)*B46/1000))</f>
        <v>53.184849196439991</v>
      </c>
      <c r="D46" s="101">
        <f>IF(B46="","",IF(VLOOKUP($A46, 'Ex Post LI &amp; Eligibility Stats'!$A$6:$N$15,D$31,FALSE)="N/A",0,VLOOKUP($A46,'Ex Post LI &amp; Eligibility Stats'!$A$6:$N$15,D$31,FALSE)*B46/1000))</f>
        <v>31.675799999999999</v>
      </c>
      <c r="E46" s="119">
        <v>100727</v>
      </c>
      <c r="F46" s="102">
        <f>IF(E46="","",IF(VLOOKUP($A46, 'Ex Ante LI &amp; Eligibility Stats'!$A$6:$N$15,F$31,FALSE)="N/A",0,VLOOKUP($A46, 'Ex Ante LI &amp; Eligibility Stats'!$A$6:$N$15,F$31,FALSE)*E46/1000))</f>
        <v>49.227827652388001</v>
      </c>
      <c r="G46" s="103">
        <f>IF(E46="","",IF(VLOOKUP($A46, 'Ex Post LI &amp; Eligibility Stats'!$A$6:$N$15,G$31,FALSE)="N/A",0,VLOOKUP($A46,'Ex Post LI &amp; Eligibility Stats'!$A$6:$N$15,G$31,FALSE)*E46/1000))</f>
        <v>31.225369999999998</v>
      </c>
      <c r="H46" s="117">
        <v>99560</v>
      </c>
      <c r="I46" s="102">
        <f>IF(H46="","",IF(VLOOKUP($A46, 'Ex Ante LI &amp; Eligibility Stats'!$A$6:$N$15,I$31,FALSE)="N/A",0,VLOOKUP($A46, 'Ex Ante LI &amp; Eligibility Stats'!$A$6:$N$15,I$31,FALSE)*H46/1000))</f>
        <v>42.949772618079997</v>
      </c>
      <c r="J46" s="103">
        <f>IF(H46="","",IF(VLOOKUP($A46, 'Ex Post LI &amp; Eligibility Stats'!$A$6:$N$15,J$31,FALSE)="N/A",0,VLOOKUP($A46,'Ex Post LI &amp; Eligibility Stats'!$A$6:$N$15,J$31,FALSE)*H46/1000))</f>
        <v>30.863599999999998</v>
      </c>
      <c r="K46" s="52">
        <v>98434</v>
      </c>
      <c r="L46" s="111">
        <f>IF(K46="","",IF(VLOOKUP($A46, 'Ex Ante LI &amp; Eligibility Stats'!$A$6:$N$15,L$31,FALSE)="N/A",0,VLOOKUP($A46, 'Ex Ante LI &amp; Eligibility Stats'!$A$6:$N$15,L$31,FALSE)*K46/1000))</f>
        <v>17.509256635891997</v>
      </c>
      <c r="M46" s="113">
        <f>IF(K46="","",IF(VLOOKUP($A46, 'Ex Post LI &amp; Eligibility Stats'!$A$6:$N$15,M$31,FALSE)="N/A",0,VLOOKUP($A46,'Ex Post LI &amp; Eligibility Stats'!$A$6:$N$15,M$31,FALSE)*K46/1000))</f>
        <v>30.51454</v>
      </c>
      <c r="N46" s="52">
        <v>97528</v>
      </c>
      <c r="O46" s="111">
        <f>IF(N46="","",IF(VLOOKUP($A46, 'Ex Ante LI &amp; Eligibility Stats'!$A$6:$N$15,O$31,FALSE)="N/A",0,VLOOKUP($A46, 'Ex Ante LI &amp; Eligibility Stats'!$A$6:$N$15,O$31,FALSE)*N46/1000))</f>
        <v>0</v>
      </c>
      <c r="P46" s="113">
        <f>IF(N46="","",IF(VLOOKUP($A46, 'Ex Post LI &amp; Eligibility Stats'!$A$6:$N$15,P$31,FALSE)="N/A",0,VLOOKUP($A46,'Ex Post LI &amp; Eligibility Stats'!$A$6:$N$15,P$31,FALSE)*N46/1000))</f>
        <v>30.23368</v>
      </c>
      <c r="Q46" s="82">
        <v>96786</v>
      </c>
      <c r="R46" s="111">
        <f>IF(Q46="","",IF(VLOOKUP($A46, 'Ex Ante LI &amp; Eligibility Stats'!$A$6:$N$15,R$31,FALSE)="N/A",0,VLOOKUP($A46, 'Ex Ante LI &amp; Eligibility Stats'!$A$6:$N$15,R$31,FALSE)*Q46/1000))</f>
        <v>0</v>
      </c>
      <c r="S46" s="113">
        <f>IF(Q46="","",IF(VLOOKUP($A46, 'Ex Post LI &amp; Eligibility Stats'!$A$6:$N$15,S$31,FALSE)="N/A",0,VLOOKUP($A46,'Ex Post LI &amp; Eligibility Stats'!$A$6:$N$15,S$31,FALSE)*Q46/1000))</f>
        <v>30.00366</v>
      </c>
      <c r="T46" s="499" t="s">
        <v>13</v>
      </c>
    </row>
    <row r="47" spans="1:36" s="331" customFormat="1" ht="13.5" thickBot="1">
      <c r="A47" s="190" t="s">
        <v>17</v>
      </c>
      <c r="B47" s="515">
        <f>IF(B42="","",SUM(B42:B46))</f>
        <v>102702</v>
      </c>
      <c r="C47" s="516">
        <f t="shared" ref="C47:E47" si="46">IF(C42="","",SUM(C42:C46))</f>
        <v>362.66475135643992</v>
      </c>
      <c r="D47" s="517">
        <f t="shared" si="46"/>
        <v>294.3127105555555</v>
      </c>
      <c r="E47" s="349">
        <f t="shared" si="46"/>
        <v>101257</v>
      </c>
      <c r="F47" s="350">
        <f t="shared" ref="F47" si="47">IF(F42="","",SUM(F42:F46))</f>
        <v>359.02189845238803</v>
      </c>
      <c r="G47" s="351">
        <f t="shared" ref="G47:H47" si="48">IF(G42="","",SUM(G42:G46))</f>
        <v>298.01464277777774</v>
      </c>
      <c r="H47" s="534">
        <f t="shared" si="48"/>
        <v>100093</v>
      </c>
      <c r="I47" s="350">
        <f t="shared" ref="I47" si="49">IF(I42="","",SUM(I42:I46))</f>
        <v>340.35809657807999</v>
      </c>
      <c r="J47" s="351">
        <f t="shared" ref="J47:K47" si="50">IF(J42="","",SUM(J42:J46))</f>
        <v>299.21000861111111</v>
      </c>
      <c r="K47" s="575">
        <f t="shared" si="50"/>
        <v>98967</v>
      </c>
      <c r="L47" s="576">
        <f t="shared" ref="L47" si="51">IF(L42="","",SUM(L42:L46))</f>
        <v>315.35998783589201</v>
      </c>
      <c r="M47" s="577">
        <f t="shared" ref="M47:N47" si="52">IF(M42="","",SUM(M42:M46))</f>
        <v>298.8609486111111</v>
      </c>
      <c r="N47" s="575">
        <f t="shared" si="52"/>
        <v>98058</v>
      </c>
      <c r="O47" s="576">
        <f t="shared" ref="O47" si="53">IF(O42="","",SUM(O42:O46))</f>
        <v>276.17906704000001</v>
      </c>
      <c r="P47" s="577">
        <f t="shared" ref="P47:Q47" si="54">IF(P42="","",SUM(P42:P46))</f>
        <v>297.02295277777773</v>
      </c>
      <c r="Q47" s="575">
        <f t="shared" si="54"/>
        <v>97289</v>
      </c>
      <c r="R47" s="576">
        <f t="shared" ref="R47" si="55">IF(R42="","",SUM(R42:R46))</f>
        <v>252.88664253999997</v>
      </c>
      <c r="S47" s="577">
        <f t="shared" ref="S47" si="56">IF(S42="","",SUM(S42:S46))</f>
        <v>282.7787102777778</v>
      </c>
      <c r="T47" s="335"/>
      <c r="U47" s="492"/>
      <c r="V47" s="492"/>
      <c r="W47" s="492"/>
      <c r="X47" s="492"/>
      <c r="Y47" s="492"/>
      <c r="Z47" s="492"/>
      <c r="AA47" s="492"/>
      <c r="AB47" s="492"/>
      <c r="AC47" s="492"/>
      <c r="AD47" s="492"/>
      <c r="AE47" s="492"/>
      <c r="AF47" s="492"/>
      <c r="AG47" s="492"/>
      <c r="AH47" s="492"/>
      <c r="AI47" s="492"/>
      <c r="AJ47" s="492"/>
    </row>
    <row r="48" spans="1:36" ht="15" thickTop="1">
      <c r="A48" s="320" t="s">
        <v>348</v>
      </c>
      <c r="B48" s="313"/>
      <c r="C48" s="313"/>
      <c r="D48" s="319"/>
      <c r="E48" s="313"/>
      <c r="F48" s="313"/>
      <c r="G48" s="313"/>
      <c r="H48" s="318"/>
      <c r="I48" s="313"/>
      <c r="J48" s="348"/>
      <c r="K48" s="313"/>
      <c r="L48" s="313"/>
      <c r="M48" s="348"/>
      <c r="N48" s="313"/>
      <c r="O48" s="313"/>
      <c r="P48" s="348"/>
      <c r="Q48" s="313"/>
      <c r="R48" s="313"/>
      <c r="S48" s="348"/>
      <c r="T48" s="496"/>
    </row>
    <row r="49" spans="1:36" ht="13.5" customHeight="1">
      <c r="A49" s="157" t="s">
        <v>18</v>
      </c>
      <c r="B49" s="163">
        <v>726</v>
      </c>
      <c r="C49" s="110">
        <f>IF(B49="","",IF(VLOOKUP($A49, 'Ex Ante LI &amp; Eligibility Stats'!$A$6:$N$15,C$31,FALSE)="N/A",0,VLOOKUP($A49, 'Ex Ante LI &amp; Eligibility Stats'!$A$6:$N$15,C$31,FALSE)*B49/1000))</f>
        <v>29.249166501332923</v>
      </c>
      <c r="D49" s="112">
        <f>IF(B49="","",IF(VLOOKUP($A49, 'Ex Post LI &amp; Eligibility Stats'!$A$6:$N$15,D$31,FALSE)="N/A",0,VLOOKUP($A49,'Ex Post LI &amp; Eligibility Stats'!$A$6:$N$15,D$31,FALSE)*B49/1000))</f>
        <v>32.190840000000001</v>
      </c>
      <c r="E49" s="118">
        <v>797</v>
      </c>
      <c r="F49" s="110">
        <f>IF(E49="","",IF(VLOOKUP($A49, 'Ex Ante LI &amp; Eligibility Stats'!$A$6:$N$15,F$31,FALSE)="N/A",0,VLOOKUP($A49, 'Ex Ante LI &amp; Eligibility Stats'!$A$6:$N$15,F$31,FALSE)*E49/1000))</f>
        <v>32.109622178460519</v>
      </c>
      <c r="G49" s="112">
        <f>IF(E49="","",IF(VLOOKUP($A49, 'Ex Post LI &amp; Eligibility Stats'!$A$6:$N$15,G$31,FALSE)="N/A",0,VLOOKUP($A49,'Ex Post LI &amp; Eligibility Stats'!$A$6:$N$15,G$31,FALSE)*E49/1000))</f>
        <v>35.338980000000006</v>
      </c>
      <c r="H49" s="118">
        <v>783</v>
      </c>
      <c r="I49" s="110">
        <f>IF(H49="","",IF(VLOOKUP($A49, 'Ex Ante LI &amp; Eligibility Stats'!$A$6:$N$15,I$31,FALSE)="N/A",0,VLOOKUP($A49, 'Ex Ante LI &amp; Eligibility Stats'!$A$6:$N$15,I$31,FALSE)*H49/1000))</f>
        <v>31.545588664660713</v>
      </c>
      <c r="J49" s="112">
        <f>IF(H49="","",IF(VLOOKUP($A49, 'Ex Post LI &amp; Eligibility Stats'!$A$6:$N$15,J$31,FALSE)="N/A",0,VLOOKUP($A49,'Ex Post LI &amp; Eligibility Stats'!$A$6:$N$15,J$31,FALSE)*H49/1000))</f>
        <v>34.718220000000002</v>
      </c>
      <c r="K49" s="118">
        <v>843</v>
      </c>
      <c r="L49" s="110">
        <f>IF(K49="","",IF(VLOOKUP($A49, 'Ex Ante LI &amp; Eligibility Stats'!$A$6:$N$15,L$31,FALSE)="N/A",0,VLOOKUP($A49, 'Ex Ante LI &amp; Eligibility Stats'!$A$6:$N$15,L$31,FALSE)*K49/1000))</f>
        <v>33.962875152374181</v>
      </c>
      <c r="M49" s="112">
        <f>IF(K49="","",IF(VLOOKUP($A49, 'Ex Post LI &amp; Eligibility Stats'!$A$6:$N$15,M$31,FALSE)="N/A",0,VLOOKUP($A49,'Ex Post LI &amp; Eligibility Stats'!$A$6:$N$15,M$31,FALSE)*K49/1000))</f>
        <v>37.378620000000005</v>
      </c>
      <c r="N49" s="163">
        <v>0</v>
      </c>
      <c r="O49" s="110">
        <f>IF(N49="","",IF(VLOOKUP($A49, 'Ex Ante LI &amp; Eligibility Stats'!$A$6:$N$15,O$31,FALSE)="N/A",0,VLOOKUP($A49, 'Ex Ante LI &amp; Eligibility Stats'!$A$6:$N$15,O$31,FALSE)*N49/1000))</f>
        <v>0</v>
      </c>
      <c r="P49" s="112">
        <f>IF(N49="","",IF(VLOOKUP($A49, 'Ex Post LI &amp; Eligibility Stats'!$A$6:$N$15,P$31,FALSE)="N/A",0,VLOOKUP($A49,'Ex Post LI &amp; Eligibility Stats'!$A$6:$N$15,P$31,FALSE)*N49/1000))</f>
        <v>0</v>
      </c>
      <c r="Q49" s="118">
        <v>0</v>
      </c>
      <c r="R49" s="118">
        <f>IF(Q49="","",IF(VLOOKUP($A49, 'Ex Ante LI &amp; Eligibility Stats'!$A$6:$N$15,R$31,FALSE)="N/A",0,VLOOKUP($A49, 'Ex Ante LI &amp; Eligibility Stats'!$A$6:$N$15,R$31,FALSE)*Q49/1000))</f>
        <v>0</v>
      </c>
      <c r="S49" s="110">
        <f>IF(Q49="","",IF(VLOOKUP($A49, 'Ex Post LI &amp; Eligibility Stats'!$A$6:$N$15,S$31,FALSE)="N/A",0,VLOOKUP($A49,'Ex Post LI &amp; Eligibility Stats'!$A$6:$N$15,S$31,FALSE)*Q49/1000))</f>
        <v>0</v>
      </c>
      <c r="T49" s="498">
        <v>603881</v>
      </c>
    </row>
    <row r="50" spans="1:36" ht="13.5" customHeight="1">
      <c r="A50" s="153" t="s">
        <v>19</v>
      </c>
      <c r="B50" s="163">
        <v>1287</v>
      </c>
      <c r="C50" s="100">
        <f>IF(B50="","",IF(VLOOKUP($A50, 'Ex Ante LI &amp; Eligibility Stats'!$A$6:$N$15,C$31,FALSE)="N/A",0,VLOOKUP($A50, 'Ex Ante LI &amp; Eligibility Stats'!$A$6:$N$15,C$31,FALSE)*B50/1000))</f>
        <v>8.9961049348314628</v>
      </c>
      <c r="D50" s="442">
        <f>IF(B50="","",IF(VLOOKUP($A50, 'Ex Post LI &amp; Eligibility Stats'!$A$6:$N$15,D$31,FALSE)="N/A",0,VLOOKUP($A50,'Ex Post LI &amp; Eligibility Stats'!$A$6:$N$15,D$31,FALSE)*B50/1000))</f>
        <v>17.979389999999999</v>
      </c>
      <c r="E50" s="118">
        <v>1285</v>
      </c>
      <c r="F50" s="118">
        <f>IF(E50="","",IF(VLOOKUP($A50, 'Ex Ante LI &amp; Eligibility Stats'!$A$6:$N$15,F$31,FALSE)="N/A",0,VLOOKUP($A50, 'Ex Ante LI &amp; Eligibility Stats'!$A$6:$N$15,F$31,FALSE)*E50/1000))</f>
        <v>8.0298048963795239</v>
      </c>
      <c r="G50" s="114">
        <f>IF(E50="","",IF(VLOOKUP($A50, 'Ex Post LI &amp; Eligibility Stats'!$A$6:$N$15,G$31,FALSE)="N/A",0,VLOOKUP($A50,'Ex Post LI &amp; Eligibility Stats'!$A$6:$N$15,G$31,FALSE)*E50/1000))</f>
        <v>17.951450000000001</v>
      </c>
      <c r="H50" s="118">
        <v>1280</v>
      </c>
      <c r="I50" s="118">
        <f>IF(H50="","",IF(VLOOKUP($A50, 'Ex Ante LI &amp; Eligibility Stats'!$A$6:$N$15,I$31,FALSE)="N/A",0,VLOOKUP($A50, 'Ex Ante LI &amp; Eligibility Stats'!$A$6:$N$15,I$31,FALSE)*H50/1000))</f>
        <v>8.0041178926342074</v>
      </c>
      <c r="J50" s="114">
        <f>IF(H50="","",IF(VLOOKUP($A50, 'Ex Post LI &amp; Eligibility Stats'!$A$6:$N$15,J$31,FALSE)="N/A",0,VLOOKUP($A50,'Ex Post LI &amp; Eligibility Stats'!$A$6:$N$15,J$31,FALSE)*H50/1000))</f>
        <v>17.881600000000002</v>
      </c>
      <c r="K50" s="118">
        <v>1224</v>
      </c>
      <c r="L50" s="118">
        <f>IF(K50="","",IF(VLOOKUP($A50, 'Ex Ante LI &amp; Eligibility Stats'!$A$6:$N$15,L$31,FALSE)="N/A",0,VLOOKUP($A50, 'Ex Ante LI &amp; Eligibility Stats'!$A$6:$N$15,L$31,FALSE)*K50/1000))</f>
        <v>7.2517434067415714</v>
      </c>
      <c r="M50" s="114">
        <f>IF(K50="","",IF(VLOOKUP($A50, 'Ex Post LI &amp; Eligibility Stats'!$A$6:$N$15,M$31,FALSE)="N/A",0,VLOOKUP($A50,'Ex Post LI &amp; Eligibility Stats'!$A$6:$N$15,M$31,FALSE)*K50/1000))</f>
        <v>17.099280000000004</v>
      </c>
      <c r="N50" s="118">
        <v>1224</v>
      </c>
      <c r="O50" s="118">
        <f>IF(N50="","",IF(VLOOKUP($A50, 'Ex Ante LI &amp; Eligibility Stats'!$A$6:$N$15,O$31,FALSE)="N/A",0,VLOOKUP($A50, 'Ex Ante LI &amp; Eligibility Stats'!$A$6:$N$15,O$31,FALSE)*N50/1000))</f>
        <v>6.7190730624719102</v>
      </c>
      <c r="P50" s="114">
        <f>IF(N50="","",IF(VLOOKUP($A50, 'Ex Post LI &amp; Eligibility Stats'!$A$6:$N$15,P$31,FALSE)="N/A",0,VLOOKUP($A50,'Ex Post LI &amp; Eligibility Stats'!$A$6:$N$15,P$31,FALSE)*N50/1000))</f>
        <v>17.099280000000004</v>
      </c>
      <c r="Q50" s="118">
        <v>1196</v>
      </c>
      <c r="R50" s="118">
        <f>IF(Q50="","",IF(VLOOKUP($A50, 'Ex Ante LI &amp; Eligibility Stats'!$A$6:$N$15,R$31,FALSE)="N/A",0,VLOOKUP($A50, 'Ex Ante LI &amp; Eligibility Stats'!$A$6:$N$15,R$31,FALSE)*Q50/1000))</f>
        <v>6.5653688663171046</v>
      </c>
      <c r="S50" s="110">
        <f>IF(Q50="","",IF(VLOOKUP($A50, 'Ex Post LI &amp; Eligibility Stats'!$A$6:$N$15,S$31,FALSE)="N/A",0,VLOOKUP($A50,'Ex Post LI &amp; Eligibility Stats'!$A$6:$N$15,S$31,FALSE)*Q50/1000))</f>
        <v>16.708119999999997</v>
      </c>
      <c r="T50" s="501">
        <v>7299</v>
      </c>
    </row>
    <row r="51" spans="1:36" ht="13.5" customHeight="1">
      <c r="A51" s="153" t="s">
        <v>20</v>
      </c>
      <c r="B51" s="352">
        <v>25031</v>
      </c>
      <c r="C51" s="100">
        <f>IF(B51="","",IF(VLOOKUP($A51, 'Ex Ante LI &amp; Eligibility Stats'!$A$6:$N$15,C$31,FALSE)="N/A",0,VLOOKUP($A51, 'Ex Ante LI &amp; Eligibility Stats'!$A$6:$N$15,C$31,FALSE)*B51/1000))</f>
        <v>0.75092999999999999</v>
      </c>
      <c r="D51" s="101">
        <f>IF(B51="","",IF(VLOOKUP($A51, 'Ex Post LI &amp; Eligibility Stats'!$A$6:$N$15,D$31,FALSE)="N/A",0,VLOOKUP($A51,'Ex Post LI &amp; Eligibility Stats'!$A$6:$N$15,D$31,FALSE)*B51/1000))</f>
        <v>3.7546499999999998</v>
      </c>
      <c r="E51" s="118">
        <v>24767</v>
      </c>
      <c r="F51" s="118">
        <f>IF(E51="","",IF(VLOOKUP($A51, 'Ex Ante LI &amp; Eligibility Stats'!$A$6:$N$15,F$31,FALSE)="N/A",0,VLOOKUP($A51, 'Ex Ante LI &amp; Eligibility Stats'!$A$6:$N$15,F$31,FALSE)*E51/1000))</f>
        <v>0.24767000000000003</v>
      </c>
      <c r="G51" s="112">
        <f>IF(E51="","",IF(VLOOKUP($A51, 'Ex Post LI &amp; Eligibility Stats'!$A$6:$N$15,G$31,FALSE)="N/A",0,VLOOKUP($A51,'Ex Post LI &amp; Eligibility Stats'!$A$6:$N$15,G$31,FALSE)*E51/1000))</f>
        <v>3.7150499999999997</v>
      </c>
      <c r="H51" s="118">
        <v>24405</v>
      </c>
      <c r="I51" s="118">
        <f>IF(H51="","",IF(VLOOKUP($A51, 'Ex Ante LI &amp; Eligibility Stats'!$A$6:$N$15,I$31,FALSE)="N/A",0,VLOOKUP($A51, 'Ex Ante LI &amp; Eligibility Stats'!$A$6:$N$15,I$31,FALSE)*H51/1000))</f>
        <v>0</v>
      </c>
      <c r="J51" s="114">
        <f>IF(H51="","",IF(VLOOKUP($A51, 'Ex Post LI &amp; Eligibility Stats'!$A$6:$N$15,J$31,FALSE)="N/A",0,VLOOKUP($A51,'Ex Post LI &amp; Eligibility Stats'!$A$6:$N$15,J$31,FALSE)*H51/1000))</f>
        <v>3.6607500000000002</v>
      </c>
      <c r="K51" s="118">
        <v>24348</v>
      </c>
      <c r="L51" s="118">
        <f>IF(K51="","",IF(VLOOKUP($A51, 'Ex Ante LI &amp; Eligibility Stats'!$A$6:$N$15,L$31,FALSE)="N/A",0,VLOOKUP($A51, 'Ex Ante LI &amp; Eligibility Stats'!$A$6:$N$15,L$31,FALSE)*K51/1000))</f>
        <v>-1.46088</v>
      </c>
      <c r="M51" s="112">
        <f>IF(K51="","",IF(VLOOKUP($A51, 'Ex Post LI &amp; Eligibility Stats'!$A$6:$N$15,M$31,FALSE)="N/A",0,VLOOKUP($A51,'Ex Post LI &amp; Eligibility Stats'!$A$6:$N$15,M$31,FALSE)*K51/1000))</f>
        <v>3.6521999999999997</v>
      </c>
      <c r="N51" s="118">
        <v>24348</v>
      </c>
      <c r="O51" s="118">
        <f>IF(N51="","",IF(VLOOKUP($A51, 'Ex Ante LI &amp; Eligibility Stats'!$A$6:$N$15,O$31,FALSE)="N/A",0,VLOOKUP($A51, 'Ex Ante LI &amp; Eligibility Stats'!$A$6:$N$15,O$31,FALSE)*N51/1000))</f>
        <v>0</v>
      </c>
      <c r="P51" s="112">
        <f>IF(N51="","",IF(VLOOKUP($A51, 'Ex Post LI &amp; Eligibility Stats'!$A$6:$N$15,P$31,FALSE)="N/A",0,VLOOKUP($A51,'Ex Post LI &amp; Eligibility Stats'!$A$6:$N$15,P$31,FALSE)*N51/1000))</f>
        <v>3.6521999999999997</v>
      </c>
      <c r="Q51" s="118">
        <v>24014</v>
      </c>
      <c r="R51" s="118">
        <f>IF(Q51="","",IF(VLOOKUP($A51, 'Ex Ante LI &amp; Eligibility Stats'!$A$6:$N$15,R$31,FALSE)="N/A",0,VLOOKUP($A51, 'Ex Ante LI &amp; Eligibility Stats'!$A$6:$N$15,R$31,FALSE)*Q51/1000))</f>
        <v>0</v>
      </c>
      <c r="S51" s="110">
        <f>IF(Q51="","",IF(VLOOKUP($A51, 'Ex Post LI &amp; Eligibility Stats'!$A$6:$N$15,S$31,FALSE)="N/A",0,VLOOKUP($A51,'Ex Post LI &amp; Eligibility Stats'!$A$6:$N$15,S$31,FALSE)*Q51/1000))</f>
        <v>3.6021000000000001</v>
      </c>
      <c r="T51" s="501">
        <v>95833</v>
      </c>
    </row>
    <row r="52" spans="1:36" ht="13.5" customHeight="1">
      <c r="A52" s="153" t="s">
        <v>21</v>
      </c>
      <c r="B52" s="352">
        <v>91869</v>
      </c>
      <c r="C52" s="100">
        <f>IF(B52="","",IF(VLOOKUP($A52, 'Ex Ante LI &amp; Eligibility Stats'!$A$6:$N$15,C$31,FALSE)="N/A",0,VLOOKUP($A52, 'Ex Ante LI &amp; Eligibility Stats'!$A$6:$N$15,C$31,FALSE)*B52/1000))</f>
        <v>0</v>
      </c>
      <c r="D52" s="101">
        <f>IF(B52="","",IF(VLOOKUP($A52, 'Ex Post LI &amp; Eligibility Stats'!$A$6:$N$15,D$31,FALSE)="N/A",0,VLOOKUP($A52,'Ex Post LI &amp; Eligibility Stats'!$A$6:$N$15,D$31,FALSE)*B52/1000))</f>
        <v>0</v>
      </c>
      <c r="E52" s="118">
        <v>90698</v>
      </c>
      <c r="F52" s="118">
        <f>IF(E52="","",IF(VLOOKUP($A52, 'Ex Ante LI &amp; Eligibility Stats'!$A$6:$N$15,F$31,FALSE)="N/A",0,VLOOKUP($A52, 'Ex Ante LI &amp; Eligibility Stats'!$A$6:$N$15,F$31,FALSE)*E52/1000))</f>
        <v>0</v>
      </c>
      <c r="G52" s="112">
        <f>IF(E52="","",IF(VLOOKUP($A52, 'Ex Post LI &amp; Eligibility Stats'!$A$6:$N$15,G$31,FALSE)="N/A",0,VLOOKUP($A52,'Ex Post LI &amp; Eligibility Stats'!$A$6:$N$15,G$31,FALSE)*E52/1000))</f>
        <v>0</v>
      </c>
      <c r="H52" s="118">
        <v>88306</v>
      </c>
      <c r="I52" s="118">
        <f>IF(H52="","",IF(VLOOKUP($A52, 'Ex Ante LI &amp; Eligibility Stats'!$A$6:$N$15,I$31,FALSE)="N/A",0,VLOOKUP($A52, 'Ex Ante LI &amp; Eligibility Stats'!$A$6:$N$15,I$31,FALSE)*H52/1000))</f>
        <v>0</v>
      </c>
      <c r="J52" s="114">
        <f>IF(H52="","",IF(VLOOKUP($A52, 'Ex Post LI &amp; Eligibility Stats'!$A$6:$N$15,J$31,FALSE)="N/A",0,VLOOKUP($A52,'Ex Post LI &amp; Eligibility Stats'!$A$6:$N$15,J$31,FALSE)*H52/1000))</f>
        <v>0</v>
      </c>
      <c r="K52" s="118">
        <v>87776</v>
      </c>
      <c r="L52" s="118">
        <f>IF(K52="","",IF(VLOOKUP($A52, 'Ex Ante LI &amp; Eligibility Stats'!$A$6:$N$15,L$31,FALSE)="N/A",0,VLOOKUP($A52, 'Ex Ante LI &amp; Eligibility Stats'!$A$6:$N$15,L$31,FALSE)*K52/1000))</f>
        <v>0</v>
      </c>
      <c r="M52" s="112">
        <f>IF(K52="","",IF(VLOOKUP($A52, 'Ex Post LI &amp; Eligibility Stats'!$A$6:$N$15,M$31,FALSE)="N/A",0,VLOOKUP($A52,'Ex Post LI &amp; Eligibility Stats'!$A$6:$N$15,M$31,FALSE)*K52/1000))</f>
        <v>0</v>
      </c>
      <c r="N52" s="118">
        <v>87776</v>
      </c>
      <c r="O52" s="118">
        <f>IF(N52="","",IF(VLOOKUP($A52, 'Ex Ante LI &amp; Eligibility Stats'!$A$6:$N$15,O$31,FALSE)="N/A",0,VLOOKUP($A52, 'Ex Ante LI &amp; Eligibility Stats'!$A$6:$N$15,O$31,FALSE)*N52/1000))</f>
        <v>0</v>
      </c>
      <c r="P52" s="112">
        <f>IF(N52="","",IF(VLOOKUP($A52, 'Ex Post LI &amp; Eligibility Stats'!$A$6:$N$15,P$31,FALSE)="N/A",0,VLOOKUP($A52,'Ex Post LI &amp; Eligibility Stats'!$A$6:$N$15,P$31,FALSE)*N52/1000))</f>
        <v>0</v>
      </c>
      <c r="Q52" s="118">
        <v>86617</v>
      </c>
      <c r="R52" s="118">
        <f>IF(Q52="","",IF(VLOOKUP($A52, 'Ex Ante LI &amp; Eligibility Stats'!$A$6:$N$15,R$31,FALSE)="N/A",0,VLOOKUP($A52, 'Ex Ante LI &amp; Eligibility Stats'!$A$6:$N$15,R$31,FALSE)*Q52/1000))</f>
        <v>0</v>
      </c>
      <c r="S52" s="110">
        <f>IF(Q52="","",IF(VLOOKUP($A52, 'Ex Post LI &amp; Eligibility Stats'!$A$6:$N$15,S$31,FALSE)="N/A",0,VLOOKUP($A52,'Ex Post LI &amp; Eligibility Stats'!$A$6:$N$15,S$31,FALSE)*Q52/1000))</f>
        <v>0</v>
      </c>
      <c r="T52" s="501">
        <v>315414</v>
      </c>
    </row>
    <row r="53" spans="1:36" ht="14.25">
      <c r="A53" s="53" t="s">
        <v>22</v>
      </c>
      <c r="B53" s="158">
        <v>66501</v>
      </c>
      <c r="C53" s="102">
        <f>IF(B53="","",IF(VLOOKUP($A53, 'Ex Ante LI &amp; Eligibility Stats'!$A$6:$N$15,C$31,FALSE)="N/A",0,VLOOKUP($A53, 'Ex Ante LI &amp; Eligibility Stats'!$A$6:$N$15,C$31,FALSE)*B53/1000))</f>
        <v>9.2683630201192049</v>
      </c>
      <c r="D53" s="103">
        <f>IF(B53="","",IF(VLOOKUP($A53, 'Ex Post LI &amp; Eligibility Stats'!$A$6:$N$15,D$31,FALSE)="N/A",0,VLOOKUP($A53,'Ex Post LI &amp; Eligibility Stats'!$A$6:$N$15,D$31,FALSE)*B53/1000))</f>
        <v>10.64016</v>
      </c>
      <c r="E53" s="158">
        <v>66427</v>
      </c>
      <c r="F53" s="119">
        <f>IF(E53="","",IF(VLOOKUP($A53, 'Ex Ante LI &amp; Eligibility Stats'!$A$6:$N$15,F$31,FALSE)="N/A",0,VLOOKUP($A53, 'Ex Ante LI &amp; Eligibility Stats'!$A$6:$N$15,F$31,FALSE)*E53/1000))</f>
        <v>8.5437264780641069</v>
      </c>
      <c r="G53" s="112">
        <f>IF(E53="","",IF(VLOOKUP($A53, 'Ex Post LI &amp; Eligibility Stats'!$A$6:$N$15,G$31,FALSE)="N/A",0,VLOOKUP($A53,'Ex Post LI &amp; Eligibility Stats'!$A$6:$N$15,G$31,FALSE)*E53/1000))</f>
        <v>10.62832</v>
      </c>
      <c r="H53" s="158">
        <v>66519</v>
      </c>
      <c r="I53" s="119">
        <f>IF(H53="","",IF(VLOOKUP($A53, 'Ex Ante LI &amp; Eligibility Stats'!$A$6:$N$15,I$31,FALSE)="N/A",0,VLOOKUP($A53, 'Ex Ante LI &amp; Eligibility Stats'!$A$6:$N$15,I$31,FALSE)*H53/1000))</f>
        <v>8.0485952157567926</v>
      </c>
      <c r="J53" s="115">
        <f>IF(H53="","",IF(VLOOKUP($A53, 'Ex Post LI &amp; Eligibility Stats'!$A$6:$N$15,J$31,FALSE)="N/A",0,VLOOKUP($A53,'Ex Post LI &amp; Eligibility Stats'!$A$6:$N$15,J$31,FALSE)*H53/1000))</f>
        <v>10.643040000000001</v>
      </c>
      <c r="K53" s="158">
        <v>66776</v>
      </c>
      <c r="L53" s="119">
        <f>IF(K53="","",IF(VLOOKUP($A53, 'Ex Ante LI &amp; Eligibility Stats'!$A$6:$N$15,L$31,FALSE)="N/A",0,VLOOKUP($A53, 'Ex Ante LI &amp; Eligibility Stats'!$A$6:$N$15,L$31,FALSE)*K53/1000))</f>
        <v>4.288405134326946</v>
      </c>
      <c r="M53" s="112">
        <f>IF(K53="","",IF(VLOOKUP($A53, 'Ex Post LI &amp; Eligibility Stats'!$A$6:$N$15,M$31,FALSE)="N/A",0,VLOOKUP($A53,'Ex Post LI &amp; Eligibility Stats'!$A$6:$N$15,M$31,FALSE)*K53/1000))</f>
        <v>10.68416</v>
      </c>
      <c r="N53" s="158">
        <v>66776</v>
      </c>
      <c r="O53" s="119">
        <f>IF(N53="","",IF(VLOOKUP($A53, 'Ex Ante LI &amp; Eligibility Stats'!$A$6:$N$15,O$31,FALSE)="N/A",0,VLOOKUP($A53, 'Ex Ante LI &amp; Eligibility Stats'!$A$6:$N$15,O$31,FALSE)*N53/1000))</f>
        <v>1.5724145535186966</v>
      </c>
      <c r="P53" s="112">
        <f>IF(N53="","",IF(VLOOKUP($A53, 'Ex Post LI &amp; Eligibility Stats'!$A$6:$N$15,P$31,FALSE)="N/A",0,VLOOKUP($A53,'Ex Post LI &amp; Eligibility Stats'!$A$6:$N$15,P$31,FALSE)*N53/1000))</f>
        <v>10.68416</v>
      </c>
      <c r="Q53" s="158">
        <v>66372</v>
      </c>
      <c r="R53" s="119">
        <f>IF(Q53="","",IF(VLOOKUP($A53, 'Ex Ante LI &amp; Eligibility Stats'!$A$6:$N$15,R$31,FALSE)="N/A",0,VLOOKUP($A53, 'Ex Ante LI &amp; Eligibility Stats'!$A$6:$N$15,R$31,FALSE)*Q53/1000))</f>
        <v>1.5629013230223872</v>
      </c>
      <c r="S53" s="110">
        <f>IF(Q53="","",IF(VLOOKUP($A53, 'Ex Post LI &amp; Eligibility Stats'!$A$6:$N$15,S$31,FALSE)="N/A",0,VLOOKUP($A53,'Ex Post LI &amp; Eligibility Stats'!$A$6:$N$15,S$31,FALSE)*Q53/1000))</f>
        <v>10.61952</v>
      </c>
      <c r="T53" s="499" t="s">
        <v>13</v>
      </c>
    </row>
    <row r="54" spans="1:36" s="331" customFormat="1" ht="13.5" thickBot="1">
      <c r="A54" s="55" t="s">
        <v>24</v>
      </c>
      <c r="B54" s="433">
        <f>IF(B49="","",SUM(B49:B53))</f>
        <v>185414</v>
      </c>
      <c r="C54" s="434">
        <f t="shared" ref="C54:E54" si="57">IF(C49="","",SUM(C49:C53))</f>
        <v>48.264564456283587</v>
      </c>
      <c r="D54" s="435">
        <f t="shared" si="57"/>
        <v>64.565039999999996</v>
      </c>
      <c r="E54" s="433">
        <f t="shared" si="57"/>
        <v>183974</v>
      </c>
      <c r="F54" s="434">
        <f t="shared" ref="F54" si="58">IF(F49="","",SUM(F49:F53))</f>
        <v>48.930823552904151</v>
      </c>
      <c r="G54" s="883">
        <f t="shared" ref="G54:H54" si="59">IF(G49="","",SUM(G49:G53))</f>
        <v>67.633800000000008</v>
      </c>
      <c r="H54" s="436">
        <f t="shared" si="59"/>
        <v>181293</v>
      </c>
      <c r="I54" s="884">
        <f t="shared" ref="I54" si="60">IF(I49="","",SUM(I49:I53))</f>
        <v>47.598301773051709</v>
      </c>
      <c r="J54" s="435">
        <f t="shared" ref="J54:K54" si="61">IF(J49="","",SUM(J49:J53))</f>
        <v>66.903610000000015</v>
      </c>
      <c r="K54" s="425">
        <f t="shared" si="61"/>
        <v>180967</v>
      </c>
      <c r="L54" s="444">
        <f t="shared" ref="L54" si="62">IF(L49="","",SUM(L49:L53))</f>
        <v>44.042143693442689</v>
      </c>
      <c r="M54" s="536">
        <f t="shared" ref="M54:N54" si="63">IF(M49="","",SUM(M49:M53))</f>
        <v>68.814260000000004</v>
      </c>
      <c r="N54" s="425">
        <f t="shared" si="63"/>
        <v>180124</v>
      </c>
      <c r="O54" s="444">
        <f t="shared" ref="O54" si="64">IF(O49="","",SUM(O49:O53))</f>
        <v>8.2914876159906061</v>
      </c>
      <c r="P54" s="577">
        <f t="shared" ref="P54:Q54" si="65">IF(P49="","",SUM(P49:P53))</f>
        <v>31.435640000000006</v>
      </c>
      <c r="Q54" s="425">
        <f t="shared" si="65"/>
        <v>178199</v>
      </c>
      <c r="R54" s="444">
        <f t="shared" ref="R54" si="66">IF(R49="","",SUM(R49:R53))</f>
        <v>8.1282701893394922</v>
      </c>
      <c r="S54" s="583">
        <f t="shared" ref="S54" si="67">IF(S49="","",SUM(S49:S53))</f>
        <v>30.929739999999995</v>
      </c>
      <c r="T54" s="502"/>
      <c r="U54" s="492"/>
      <c r="V54" s="492"/>
      <c r="W54" s="492"/>
      <c r="X54" s="492"/>
      <c r="Y54" s="492"/>
      <c r="Z54" s="492"/>
      <c r="AA54" s="492"/>
      <c r="AB54" s="492"/>
      <c r="AC54" s="492"/>
      <c r="AD54" s="492"/>
      <c r="AE54" s="492"/>
      <c r="AF54" s="492"/>
      <c r="AG54" s="492"/>
      <c r="AH54" s="492"/>
      <c r="AI54" s="492"/>
      <c r="AJ54" s="492"/>
    </row>
    <row r="55" spans="1:36" s="331" customFormat="1" ht="14.25" thickTop="1" thickBot="1">
      <c r="A55" s="337" t="s">
        <v>25</v>
      </c>
      <c r="B55" s="518">
        <f>IFERROR(B47+B54,"")</f>
        <v>288116</v>
      </c>
      <c r="C55" s="519">
        <f t="shared" ref="C55:E55" si="68">IFERROR(C47+C54,"")</f>
        <v>410.92931581272353</v>
      </c>
      <c r="D55" s="353">
        <f t="shared" si="68"/>
        <v>358.87775055555551</v>
      </c>
      <c r="E55" s="521">
        <f t="shared" si="68"/>
        <v>285231</v>
      </c>
      <c r="F55" s="426">
        <f t="shared" ref="F55" si="69">IFERROR(F47+F54,"")</f>
        <v>407.95272200529217</v>
      </c>
      <c r="G55" s="353">
        <f t="shared" ref="G55:H55" si="70">IFERROR(G47+G54,"")</f>
        <v>365.64844277777775</v>
      </c>
      <c r="H55" s="426">
        <f t="shared" si="70"/>
        <v>281386</v>
      </c>
      <c r="I55" s="535">
        <f t="shared" ref="I55" si="71">IFERROR(I47+I54,"")</f>
        <v>387.95639835113172</v>
      </c>
      <c r="J55" s="353">
        <f t="shared" ref="J55:K55" si="72">IFERROR(J47+J54,"")</f>
        <v>366.11361861111112</v>
      </c>
      <c r="K55" s="426">
        <f t="shared" si="72"/>
        <v>279934</v>
      </c>
      <c r="L55" s="537">
        <f t="shared" ref="L55" si="73">IFERROR(L47+L54,"")</f>
        <v>359.40213152933472</v>
      </c>
      <c r="M55" s="448">
        <f t="shared" ref="M55:N55" si="74">IFERROR(M47+M54,"")</f>
        <v>367.67520861111109</v>
      </c>
      <c r="N55" s="426">
        <f t="shared" si="74"/>
        <v>278182</v>
      </c>
      <c r="O55" s="537">
        <f t="shared" ref="O55" si="75">IFERROR(O47+O54,"")</f>
        <v>284.47055465599061</v>
      </c>
      <c r="P55" s="448">
        <f t="shared" ref="P55:Q55" si="76">IFERROR(P47+P54,"")</f>
        <v>328.45859277777777</v>
      </c>
      <c r="Q55" s="426">
        <f t="shared" si="76"/>
        <v>275488</v>
      </c>
      <c r="R55" s="537">
        <f t="shared" ref="R55" si="77">IFERROR(R47+R54,"")</f>
        <v>261.01491272933947</v>
      </c>
      <c r="S55" s="537">
        <f t="shared" ref="S55" si="78">IFERROR(S47+S54,"")</f>
        <v>313.70845027777779</v>
      </c>
      <c r="T55" s="333"/>
      <c r="U55" s="492"/>
      <c r="V55" s="492"/>
      <c r="W55" s="492"/>
      <c r="X55" s="492"/>
      <c r="Y55" s="492"/>
      <c r="Z55" s="492"/>
      <c r="AA55" s="492"/>
      <c r="AB55" s="492"/>
      <c r="AC55" s="492"/>
      <c r="AD55" s="492"/>
      <c r="AE55" s="492"/>
      <c r="AF55" s="492"/>
      <c r="AG55" s="492"/>
      <c r="AH55" s="492"/>
      <c r="AI55" s="492"/>
      <c r="AJ55" s="492"/>
    </row>
    <row r="56" spans="1:36" ht="13.5" thickTop="1">
      <c r="A56" s="48" t="s">
        <v>201</v>
      </c>
    </row>
    <row r="57" spans="1:36" ht="68.25" customHeight="1">
      <c r="A57" s="922" t="s">
        <v>202</v>
      </c>
      <c r="B57" s="922"/>
      <c r="C57" s="922"/>
      <c r="D57" s="922"/>
      <c r="E57" s="922"/>
      <c r="F57" s="922"/>
      <c r="G57" s="922"/>
      <c r="H57" s="922"/>
      <c r="I57" s="922"/>
      <c r="J57" s="922"/>
      <c r="K57" s="922"/>
      <c r="L57" s="922"/>
      <c r="M57" s="922"/>
      <c r="N57" s="922"/>
      <c r="O57" s="922"/>
      <c r="P57" s="922"/>
      <c r="Q57" s="922"/>
      <c r="R57" s="922"/>
      <c r="S57" s="922"/>
      <c r="T57" s="922"/>
    </row>
    <row r="58" spans="1:36" s="59" customFormat="1" ht="42.4" customHeight="1">
      <c r="A58" s="929" t="s">
        <v>354</v>
      </c>
      <c r="B58" s="929"/>
      <c r="C58" s="929"/>
      <c r="D58" s="929"/>
      <c r="E58" s="929"/>
      <c r="F58" s="929"/>
      <c r="G58" s="929"/>
      <c r="H58" s="929"/>
      <c r="I58" s="929"/>
      <c r="J58" s="929"/>
      <c r="K58" s="929"/>
      <c r="L58" s="929"/>
      <c r="M58" s="929"/>
      <c r="N58" s="929"/>
      <c r="O58" s="929"/>
      <c r="P58" s="929"/>
      <c r="Q58" s="929"/>
      <c r="R58" s="929"/>
      <c r="S58" s="929"/>
      <c r="T58" s="929"/>
    </row>
    <row r="59" spans="1:36" s="59" customFormat="1" ht="44.45" customHeight="1">
      <c r="A59" s="929" t="s">
        <v>353</v>
      </c>
      <c r="B59" s="929"/>
      <c r="C59" s="929"/>
      <c r="D59" s="929"/>
      <c r="E59" s="929"/>
      <c r="F59" s="929"/>
      <c r="G59" s="929"/>
      <c r="H59" s="929"/>
      <c r="I59" s="929"/>
      <c r="J59" s="929"/>
      <c r="K59" s="929"/>
      <c r="L59" s="929"/>
      <c r="M59" s="929"/>
      <c r="N59" s="929"/>
      <c r="O59" s="929"/>
      <c r="P59" s="929"/>
      <c r="Q59" s="929"/>
      <c r="R59" s="929"/>
      <c r="S59" s="929"/>
      <c r="T59" s="929"/>
    </row>
    <row r="60" spans="1:36" s="354" customFormat="1" ht="16.899999999999999" customHeight="1">
      <c r="A60" s="925" t="s">
        <v>345</v>
      </c>
      <c r="B60" s="925"/>
      <c r="C60" s="925"/>
      <c r="D60" s="925"/>
      <c r="E60" s="925"/>
      <c r="F60" s="925"/>
      <c r="G60" s="925"/>
      <c r="H60" s="925"/>
      <c r="I60" s="925"/>
      <c r="J60" s="925"/>
      <c r="K60" s="925"/>
      <c r="L60" s="925"/>
      <c r="M60" s="925"/>
      <c r="N60" s="925"/>
      <c r="O60" s="925"/>
      <c r="P60" s="925"/>
      <c r="Q60" s="925"/>
      <c r="R60" s="925"/>
      <c r="S60" s="925"/>
      <c r="T60" s="925"/>
      <c r="U60" s="493"/>
      <c r="V60" s="493"/>
      <c r="W60" s="493"/>
      <c r="X60" s="493"/>
      <c r="Y60" s="493"/>
      <c r="Z60" s="493"/>
      <c r="AA60" s="493"/>
      <c r="AB60" s="493"/>
      <c r="AC60" s="493"/>
      <c r="AD60" s="493"/>
      <c r="AE60" s="493"/>
      <c r="AF60" s="493"/>
      <c r="AG60" s="493"/>
      <c r="AH60" s="493"/>
      <c r="AI60" s="493"/>
      <c r="AJ60" s="493"/>
    </row>
    <row r="61" spans="1:36" s="280" customFormat="1" ht="18.399999999999999" customHeight="1">
      <c r="A61" s="925" t="s">
        <v>347</v>
      </c>
      <c r="B61" s="924"/>
      <c r="C61" s="924"/>
      <c r="D61" s="924"/>
      <c r="E61" s="924"/>
      <c r="F61" s="924"/>
      <c r="G61" s="924"/>
      <c r="H61" s="924"/>
      <c r="I61" s="924"/>
      <c r="J61" s="924"/>
      <c r="K61" s="924"/>
      <c r="L61" s="924"/>
      <c r="M61" s="924"/>
      <c r="N61" s="924"/>
      <c r="O61" s="924"/>
      <c r="P61" s="924"/>
      <c r="Q61" s="924"/>
      <c r="R61" s="924"/>
      <c r="S61" s="924"/>
      <c r="T61" s="924"/>
      <c r="U61" s="58"/>
      <c r="V61" s="58"/>
      <c r="W61" s="58"/>
      <c r="X61" s="58"/>
      <c r="Y61" s="58"/>
      <c r="Z61" s="58"/>
      <c r="AA61" s="58"/>
      <c r="AB61" s="58"/>
      <c r="AC61" s="58"/>
      <c r="AD61" s="58"/>
      <c r="AE61" s="58"/>
      <c r="AF61" s="58"/>
      <c r="AG61" s="58"/>
      <c r="AH61" s="58"/>
      <c r="AI61" s="58"/>
      <c r="AJ61" s="58"/>
    </row>
    <row r="62" spans="1:36" s="280" customFormat="1" ht="18.399999999999999" customHeight="1">
      <c r="A62" s="923" t="s">
        <v>349</v>
      </c>
      <c r="B62" s="924"/>
      <c r="C62" s="924"/>
      <c r="D62" s="924"/>
      <c r="E62" s="924"/>
      <c r="F62" s="924"/>
      <c r="G62" s="924"/>
      <c r="H62" s="924"/>
      <c r="I62" s="924"/>
      <c r="J62" s="924"/>
      <c r="K62" s="924"/>
      <c r="L62" s="924"/>
      <c r="M62" s="924"/>
      <c r="N62" s="924"/>
      <c r="O62" s="924"/>
      <c r="P62" s="924"/>
      <c r="Q62" s="924"/>
      <c r="R62" s="924"/>
      <c r="S62" s="924"/>
      <c r="T62" s="924"/>
      <c r="U62" s="58"/>
      <c r="V62" s="58"/>
      <c r="W62" s="58"/>
      <c r="X62" s="58"/>
      <c r="Y62" s="58"/>
      <c r="Z62" s="58"/>
      <c r="AA62" s="58"/>
      <c r="AB62" s="58"/>
      <c r="AC62" s="58"/>
      <c r="AD62" s="58"/>
      <c r="AE62" s="58"/>
      <c r="AF62" s="58"/>
      <c r="AG62" s="58"/>
      <c r="AH62" s="58"/>
      <c r="AI62" s="58"/>
      <c r="AJ62" s="58"/>
    </row>
    <row r="63" spans="1:36" ht="18.399999999999999" customHeight="1">
      <c r="A63" s="925" t="s">
        <v>352</v>
      </c>
      <c r="B63" s="924"/>
      <c r="C63" s="924"/>
      <c r="D63" s="924"/>
      <c r="E63" s="924"/>
      <c r="F63" s="924"/>
      <c r="G63" s="924"/>
      <c r="H63" s="924"/>
      <c r="I63" s="924"/>
      <c r="J63" s="924"/>
      <c r="K63" s="924"/>
      <c r="L63" s="924"/>
      <c r="M63" s="924"/>
      <c r="N63" s="924"/>
      <c r="O63" s="924"/>
      <c r="P63" s="924"/>
      <c r="Q63" s="924"/>
      <c r="R63" s="924"/>
    </row>
    <row r="64" spans="1:36" s="280" customFormat="1" ht="15.4" customHeight="1">
      <c r="A64" s="923" t="s">
        <v>359</v>
      </c>
      <c r="B64" s="923"/>
      <c r="C64" s="923"/>
      <c r="D64" s="923"/>
      <c r="E64" s="923"/>
      <c r="F64" s="923"/>
      <c r="G64" s="923"/>
      <c r="H64" s="923"/>
      <c r="I64" s="923"/>
      <c r="J64" s="923"/>
      <c r="K64" s="923"/>
      <c r="L64" s="923"/>
      <c r="M64" s="923"/>
      <c r="N64" s="923"/>
      <c r="O64" s="923"/>
      <c r="P64" s="923"/>
      <c r="Q64" s="923"/>
      <c r="R64" s="923"/>
      <c r="S64" s="50"/>
      <c r="U64" s="58"/>
      <c r="V64" s="58"/>
      <c r="W64" s="58"/>
      <c r="X64" s="58"/>
      <c r="Y64" s="58"/>
      <c r="Z64" s="58"/>
      <c r="AA64" s="58"/>
      <c r="AB64" s="58"/>
      <c r="AC64" s="58"/>
      <c r="AD64" s="58"/>
      <c r="AE64" s="58"/>
      <c r="AF64" s="58"/>
      <c r="AG64" s="58"/>
      <c r="AH64" s="58"/>
      <c r="AI64" s="58"/>
      <c r="AJ64" s="58"/>
    </row>
    <row r="65" spans="1:20" ht="15">
      <c r="A65" s="921" t="s">
        <v>360</v>
      </c>
      <c r="B65" s="921"/>
      <c r="C65" s="921"/>
      <c r="D65" s="921"/>
      <c r="E65" s="921"/>
      <c r="F65" s="921"/>
      <c r="G65" s="921"/>
      <c r="H65" s="921"/>
      <c r="I65" s="921"/>
      <c r="J65" s="921"/>
      <c r="K65" s="921"/>
      <c r="L65" s="921"/>
      <c r="M65" s="921"/>
      <c r="N65" s="921"/>
      <c r="O65" s="921"/>
      <c r="P65" s="921"/>
      <c r="Q65" s="921"/>
      <c r="R65" s="921"/>
      <c r="S65" s="921"/>
      <c r="T65" s="921"/>
    </row>
  </sheetData>
  <protectedRanges>
    <protectedRange sqref="Q27" name="Range1_4_1"/>
    <protectedRange sqref="H16" name="Range1_1_3"/>
    <protectedRange sqref="H20" name="Range1_1_1_2"/>
    <protectedRange sqref="H19" name="Range1_1_1_1_1"/>
    <protectedRange sqref="H27" name="Range1_1_2_1"/>
    <protectedRange sqref="B46" name="Range1_3_1"/>
    <protectedRange sqref="B45" name="Range1_5_1"/>
    <protectedRange sqref="E20" name="Range1_1_6_1"/>
    <protectedRange sqref="N20" name="Range1_2_1"/>
  </protectedRanges>
  <mergeCells count="21">
    <mergeCell ref="Q6:S6"/>
    <mergeCell ref="B6:D6"/>
    <mergeCell ref="E6:G6"/>
    <mergeCell ref="H6:J6"/>
    <mergeCell ref="K6:M6"/>
    <mergeCell ref="N6:P6"/>
    <mergeCell ref="K32:M32"/>
    <mergeCell ref="A61:T61"/>
    <mergeCell ref="A60:T60"/>
    <mergeCell ref="Q32:S32"/>
    <mergeCell ref="B32:D32"/>
    <mergeCell ref="E32:G32"/>
    <mergeCell ref="H32:J32"/>
    <mergeCell ref="N32:P32"/>
    <mergeCell ref="A58:T58"/>
    <mergeCell ref="A59:T59"/>
    <mergeCell ref="A65:T65"/>
    <mergeCell ref="A57:T57"/>
    <mergeCell ref="A62:T62"/>
    <mergeCell ref="A63:R63"/>
    <mergeCell ref="A64:R64"/>
  </mergeCells>
  <pageMargins left="0.7" right="0.7" top="0.86687499999999995" bottom="0.75" header="0.3" footer="0.3"/>
  <pageSetup scale="46" orientation="landscape" r:id="rId1"/>
  <headerFooter>
    <oddHeader>&amp;C&amp;"Arial,Bold"&amp;K000000Table I-1
Pacific Gas and Electric Company
Interruptible and Price Responsive Programs
Subscription Statistics - Enrolled MW
December 2019 ILP Revised</oddHeader>
    <oddFooter>&amp;L&amp;F&amp;C3 of 11&amp;R&amp;A</oddFooter>
  </headerFooter>
  <customProperties>
    <customPr name="_pios_id" r:id="rId2"/>
    <customPr name="EpmWorksheetKeyString_GUID" r:id="rId3"/>
  </customProperties>
  <ignoredErrors>
    <ignoredError sqref="H30:S31 C24:D29 B21:D21 C16:D20 C23:D23 H32:J32 N32:S3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zoomScale="60" zoomScaleNormal="100" zoomScalePageLayoutView="60" workbookViewId="0">
      <selection activeCell="I20" sqref="I20"/>
    </sheetView>
  </sheetViews>
  <sheetFormatPr defaultColWidth="9.42578125" defaultRowHeight="12.75"/>
  <cols>
    <col min="1" max="1" width="33.5703125" style="14" customWidth="1"/>
    <col min="2" max="9" width="9.28515625" style="14" customWidth="1"/>
    <col min="10" max="10" width="10.42578125" style="14" customWidth="1"/>
    <col min="11" max="11" width="11" style="14" customWidth="1"/>
    <col min="12" max="13" width="10.42578125" style="14" customWidth="1"/>
    <col min="14" max="14" width="20.42578125" style="14" bestFit="1" customWidth="1"/>
    <col min="15" max="15" width="64.42578125" style="14" customWidth="1"/>
    <col min="16" max="16" width="15" style="86" bestFit="1" customWidth="1"/>
    <col min="17" max="17" width="10.5703125" style="86" customWidth="1"/>
    <col min="18" max="18" width="9.5703125" style="86" bestFit="1" customWidth="1"/>
    <col min="19" max="19" width="11.42578125" style="86" customWidth="1"/>
    <col min="20" max="20" width="9.5703125" style="86" bestFit="1" customWidth="1"/>
    <col min="21" max="21" width="10.5703125" style="86" customWidth="1"/>
    <col min="22" max="22" width="12.42578125" style="86" bestFit="1" customWidth="1"/>
    <col min="23" max="23" width="12.42578125" style="86" customWidth="1"/>
    <col min="24" max="24" width="9.5703125" style="86" bestFit="1" customWidth="1"/>
    <col min="25" max="25" width="11.42578125" style="86" customWidth="1"/>
    <col min="26" max="26" width="11.5703125" style="86" bestFit="1" customWidth="1"/>
    <col min="27" max="27" width="11.5703125" style="86" customWidth="1"/>
    <col min="28" max="16384" width="9.42578125" style="86"/>
  </cols>
  <sheetData>
    <row r="1" spans="1:20" s="47" customFormat="1" ht="17.100000000000001" customHeight="1">
      <c r="A1" s="932" t="s">
        <v>190</v>
      </c>
      <c r="B1" s="933"/>
      <c r="C1" s="933"/>
    </row>
    <row r="2" spans="1:20" ht="12.75" hidden="1" customHeight="1">
      <c r="A2" s="62"/>
      <c r="B2" s="106"/>
      <c r="C2" s="106"/>
      <c r="D2" s="106"/>
      <c r="E2" s="106"/>
      <c r="F2" s="106"/>
      <c r="G2" s="106"/>
      <c r="H2" s="106"/>
      <c r="I2" s="106"/>
      <c r="J2" s="106"/>
      <c r="K2" s="106"/>
      <c r="L2" s="106"/>
      <c r="M2" s="106"/>
      <c r="N2" s="106"/>
      <c r="O2" s="106"/>
    </row>
    <row r="3" spans="1:20" ht="12.75" hidden="1" customHeight="1">
      <c r="A3" s="106"/>
      <c r="B3" s="106"/>
      <c r="C3" s="106"/>
      <c r="D3" s="106"/>
      <c r="E3" s="106"/>
      <c r="F3" s="106"/>
      <c r="G3" s="106"/>
      <c r="H3" s="106"/>
      <c r="I3" s="106"/>
      <c r="J3" s="106"/>
      <c r="K3" s="106"/>
      <c r="L3" s="106"/>
      <c r="M3" s="106"/>
      <c r="N3" s="106"/>
      <c r="O3" s="106"/>
    </row>
    <row r="4" spans="1:20" s="106" customFormat="1" ht="12.75" customHeight="1">
      <c r="A4" s="185"/>
      <c r="B4" s="937" t="s">
        <v>33</v>
      </c>
      <c r="C4" s="938"/>
      <c r="D4" s="938"/>
      <c r="E4" s="938"/>
      <c r="F4" s="938"/>
      <c r="G4" s="938"/>
      <c r="H4" s="938"/>
      <c r="I4" s="938"/>
      <c r="J4" s="938"/>
      <c r="K4" s="938"/>
      <c r="L4" s="938"/>
      <c r="M4" s="939"/>
      <c r="N4" s="940" t="s">
        <v>340</v>
      </c>
      <c r="O4" s="934" t="s">
        <v>37</v>
      </c>
    </row>
    <row r="5" spans="1:20" s="106" customFormat="1" ht="37.5" customHeight="1">
      <c r="A5" s="193" t="s">
        <v>235</v>
      </c>
      <c r="B5" s="194" t="s">
        <v>5</v>
      </c>
      <c r="C5" s="194" t="s">
        <v>6</v>
      </c>
      <c r="D5" s="194" t="s">
        <v>7</v>
      </c>
      <c r="E5" s="194" t="s">
        <v>8</v>
      </c>
      <c r="F5" s="194" t="s">
        <v>9</v>
      </c>
      <c r="G5" s="194" t="s">
        <v>10</v>
      </c>
      <c r="H5" s="194" t="s">
        <v>26</v>
      </c>
      <c r="I5" s="194" t="s">
        <v>34</v>
      </c>
      <c r="J5" s="194" t="s">
        <v>35</v>
      </c>
      <c r="K5" s="194" t="s">
        <v>29</v>
      </c>
      <c r="L5" s="194" t="s">
        <v>36</v>
      </c>
      <c r="M5" s="194" t="s">
        <v>31</v>
      </c>
      <c r="N5" s="941"/>
      <c r="O5" s="935"/>
    </row>
    <row r="6" spans="1:20" s="105" customFormat="1" ht="36.4" customHeight="1">
      <c r="A6" s="195" t="s">
        <v>11</v>
      </c>
      <c r="B6" s="699">
        <v>496.81836000000004</v>
      </c>
      <c r="C6" s="699">
        <v>513.22551999999996</v>
      </c>
      <c r="D6" s="699">
        <v>534.51418000000001</v>
      </c>
      <c r="E6" s="699">
        <v>570.27502000000004</v>
      </c>
      <c r="F6" s="699">
        <v>601.49482000000012</v>
      </c>
      <c r="G6" s="699">
        <v>632.75236000000007</v>
      </c>
      <c r="H6" s="699">
        <v>611.62035999999989</v>
      </c>
      <c r="I6" s="699">
        <v>602.71220000000005</v>
      </c>
      <c r="J6" s="699">
        <v>575.25788</v>
      </c>
      <c r="K6" s="699">
        <v>576.11360000000002</v>
      </c>
      <c r="L6" s="699">
        <v>537.31335999999999</v>
      </c>
      <c r="M6" s="699">
        <v>519.27441999999996</v>
      </c>
      <c r="N6" s="700">
        <v>10900</v>
      </c>
      <c r="O6" s="705" t="s">
        <v>42</v>
      </c>
    </row>
    <row r="7" spans="1:20" s="105" customFormat="1" ht="73.5" customHeight="1">
      <c r="A7" s="195" t="s">
        <v>12</v>
      </c>
      <c r="B7" s="701" t="s">
        <v>13</v>
      </c>
      <c r="C7" s="701" t="s">
        <v>13</v>
      </c>
      <c r="D7" s="701" t="s">
        <v>13</v>
      </c>
      <c r="E7" s="701" t="s">
        <v>13</v>
      </c>
      <c r="F7" s="701" t="s">
        <v>13</v>
      </c>
      <c r="G7" s="701" t="s">
        <v>13</v>
      </c>
      <c r="H7" s="701" t="s">
        <v>13</v>
      </c>
      <c r="I7" s="701" t="s">
        <v>13</v>
      </c>
      <c r="J7" s="701" t="s">
        <v>13</v>
      </c>
      <c r="K7" s="701" t="s">
        <v>13</v>
      </c>
      <c r="L7" s="701" t="s">
        <v>13</v>
      </c>
      <c r="M7" s="701" t="s">
        <v>13</v>
      </c>
      <c r="N7" s="700" t="s">
        <v>23</v>
      </c>
      <c r="O7" s="705" t="s">
        <v>38</v>
      </c>
    </row>
    <row r="8" spans="1:20" s="105" customFormat="1" ht="57.4" customHeight="1">
      <c r="A8" s="195" t="s">
        <v>14</v>
      </c>
      <c r="B8" s="699" t="s">
        <v>13</v>
      </c>
      <c r="C8" s="699" t="s">
        <v>13</v>
      </c>
      <c r="D8" s="699" t="s">
        <v>13</v>
      </c>
      <c r="E8" s="699" t="s">
        <v>13</v>
      </c>
      <c r="F8" s="699" t="s">
        <v>13</v>
      </c>
      <c r="G8" s="699" t="s">
        <v>13</v>
      </c>
      <c r="H8" s="699" t="s">
        <v>13</v>
      </c>
      <c r="I8" s="699" t="s">
        <v>13</v>
      </c>
      <c r="J8" s="699" t="s">
        <v>13</v>
      </c>
      <c r="K8" s="699" t="s">
        <v>13</v>
      </c>
      <c r="L8" s="699" t="s">
        <v>13</v>
      </c>
      <c r="M8" s="699" t="s">
        <v>13</v>
      </c>
      <c r="N8" s="700" t="s">
        <v>23</v>
      </c>
      <c r="O8" s="705" t="s">
        <v>253</v>
      </c>
    </row>
    <row r="9" spans="1:20" s="105" customFormat="1" ht="44.85" customHeight="1">
      <c r="A9" s="160" t="s">
        <v>15</v>
      </c>
      <c r="B9" s="699" t="s">
        <v>13</v>
      </c>
      <c r="C9" s="699" t="s">
        <v>13</v>
      </c>
      <c r="D9" s="699" t="s">
        <v>13</v>
      </c>
      <c r="E9" s="699" t="s">
        <v>13</v>
      </c>
      <c r="F9" s="699" t="s">
        <v>13</v>
      </c>
      <c r="G9" s="699" t="s">
        <v>13</v>
      </c>
      <c r="H9" s="699" t="s">
        <v>13</v>
      </c>
      <c r="I9" s="699" t="s">
        <v>13</v>
      </c>
      <c r="J9" s="699" t="s">
        <v>13</v>
      </c>
      <c r="K9" s="699" t="s">
        <v>13</v>
      </c>
      <c r="L9" s="699" t="s">
        <v>13</v>
      </c>
      <c r="M9" s="699" t="s">
        <v>13</v>
      </c>
      <c r="N9" s="702" t="s">
        <v>23</v>
      </c>
      <c r="O9" s="705" t="s">
        <v>255</v>
      </c>
    </row>
    <row r="10" spans="1:20" s="105" customFormat="1" ht="32.25" customHeight="1">
      <c r="A10" s="109" t="s">
        <v>16</v>
      </c>
      <c r="B10" s="699" t="s">
        <v>13</v>
      </c>
      <c r="C10" s="699" t="s">
        <v>13</v>
      </c>
      <c r="D10" s="699" t="s">
        <v>13</v>
      </c>
      <c r="E10" s="699" t="s">
        <v>13</v>
      </c>
      <c r="F10" s="699">
        <v>0.30242913399999999</v>
      </c>
      <c r="G10" s="699">
        <v>0.49645967600000002</v>
      </c>
      <c r="H10" s="699">
        <v>0.52050155799999998</v>
      </c>
      <c r="I10" s="699">
        <v>0.488725244</v>
      </c>
      <c r="J10" s="699">
        <v>0.43139586799999996</v>
      </c>
      <c r="K10" s="699">
        <v>0.17787813799999999</v>
      </c>
      <c r="L10" s="699" t="s">
        <v>13</v>
      </c>
      <c r="M10" s="699" t="s">
        <v>13</v>
      </c>
      <c r="N10" s="700" t="s">
        <v>23</v>
      </c>
      <c r="O10" s="705" t="s">
        <v>39</v>
      </c>
    </row>
    <row r="11" spans="1:20" s="105" customFormat="1" ht="55.5" customHeight="1">
      <c r="A11" s="195" t="s">
        <v>18</v>
      </c>
      <c r="B11" s="699" t="s">
        <v>13</v>
      </c>
      <c r="C11" s="699" t="s">
        <v>13</v>
      </c>
      <c r="D11" s="699" t="s">
        <v>13</v>
      </c>
      <c r="E11" s="699" t="s">
        <v>13</v>
      </c>
      <c r="F11" s="699">
        <v>40.288108128557745</v>
      </c>
      <c r="G11" s="699">
        <v>40.288108128557745</v>
      </c>
      <c r="H11" s="699">
        <v>40.288108128557745</v>
      </c>
      <c r="I11" s="699">
        <v>40.288108128557745</v>
      </c>
      <c r="J11" s="699">
        <v>40.288108128557745</v>
      </c>
      <c r="K11" s="699">
        <v>40.288108128557745</v>
      </c>
      <c r="L11" s="699" t="s">
        <v>13</v>
      </c>
      <c r="M11" s="699" t="s">
        <v>13</v>
      </c>
      <c r="N11" s="702" t="s">
        <v>338</v>
      </c>
      <c r="O11" s="705" t="s">
        <v>339</v>
      </c>
    </row>
    <row r="12" spans="1:20" s="106" customFormat="1" ht="18.399999999999999" customHeight="1">
      <c r="A12" s="195" t="s">
        <v>19</v>
      </c>
      <c r="B12" s="699">
        <v>5.489438951310861</v>
      </c>
      <c r="C12" s="699">
        <v>5.4894390511860172</v>
      </c>
      <c r="D12" s="699">
        <v>5.4894390012484404</v>
      </c>
      <c r="E12" s="699">
        <v>5.7983181273408242</v>
      </c>
      <c r="F12" s="699">
        <v>6.0169570287141081</v>
      </c>
      <c r="G12" s="699">
        <v>5.5000871410736583</v>
      </c>
      <c r="H12" s="699">
        <v>6.9899805243445705</v>
      </c>
      <c r="I12" s="699">
        <v>6.2488754057428206</v>
      </c>
      <c r="J12" s="699">
        <v>6.2532171036204742</v>
      </c>
      <c r="K12" s="699">
        <v>5.9246269662921334</v>
      </c>
      <c r="L12" s="699">
        <v>5.4894387765293384</v>
      </c>
      <c r="M12" s="699">
        <v>5.4894388514357058</v>
      </c>
      <c r="N12" s="700">
        <v>7000</v>
      </c>
      <c r="O12" s="942" t="s">
        <v>254</v>
      </c>
    </row>
    <row r="13" spans="1:20" s="106" customFormat="1" ht="18.399999999999999" customHeight="1">
      <c r="A13" s="160" t="s">
        <v>20</v>
      </c>
      <c r="B13" s="699">
        <v>0</v>
      </c>
      <c r="C13" s="699">
        <v>0</v>
      </c>
      <c r="D13" s="699">
        <v>0</v>
      </c>
      <c r="E13" s="699">
        <v>0</v>
      </c>
      <c r="F13" s="699">
        <v>-0.2</v>
      </c>
      <c r="G13" s="699">
        <v>0.01</v>
      </c>
      <c r="H13" s="699">
        <v>0.03</v>
      </c>
      <c r="I13" s="699">
        <v>0.01</v>
      </c>
      <c r="J13" s="699">
        <v>0</v>
      </c>
      <c r="K13" s="699">
        <v>-0.06</v>
      </c>
      <c r="L13" s="699">
        <v>0</v>
      </c>
      <c r="M13" s="699">
        <v>0</v>
      </c>
      <c r="N13" s="703">
        <v>90000</v>
      </c>
      <c r="O13" s="943"/>
    </row>
    <row r="14" spans="1:20" s="106" customFormat="1" ht="18" customHeight="1">
      <c r="A14" s="160" t="s">
        <v>21</v>
      </c>
      <c r="B14" s="699">
        <v>0</v>
      </c>
      <c r="C14" s="699">
        <v>0</v>
      </c>
      <c r="D14" s="699">
        <v>0</v>
      </c>
      <c r="E14" s="699">
        <v>0</v>
      </c>
      <c r="F14" s="699">
        <v>0</v>
      </c>
      <c r="G14" s="699">
        <v>0</v>
      </c>
      <c r="H14" s="699">
        <v>0</v>
      </c>
      <c r="I14" s="699">
        <v>0</v>
      </c>
      <c r="J14" s="699">
        <v>0</v>
      </c>
      <c r="K14" s="699">
        <v>0</v>
      </c>
      <c r="L14" s="699">
        <v>0</v>
      </c>
      <c r="M14" s="699">
        <v>0</v>
      </c>
      <c r="N14" s="700">
        <v>315000</v>
      </c>
      <c r="O14" s="944"/>
    </row>
    <row r="15" spans="1:20" s="106" customFormat="1" ht="42.75" customHeight="1">
      <c r="A15" s="109" t="s">
        <v>22</v>
      </c>
      <c r="B15" s="699">
        <v>2.278351221859826E-2</v>
      </c>
      <c r="C15" s="699">
        <v>2.3237808736505862E-2</v>
      </c>
      <c r="D15" s="699">
        <v>2.3237808736505862E-2</v>
      </c>
      <c r="E15" s="699">
        <v>5.2612862665664943E-2</v>
      </c>
      <c r="F15" s="699">
        <v>9.1904593107550045E-2</v>
      </c>
      <c r="G15" s="699">
        <v>0.12855042880150433</v>
      </c>
      <c r="H15" s="699">
        <v>0.13937178418548901</v>
      </c>
      <c r="I15" s="699">
        <v>0.12861827988715593</v>
      </c>
      <c r="J15" s="699">
        <v>0.12099693645058993</v>
      </c>
      <c r="K15" s="699">
        <v>6.4220754976742331E-2</v>
      </c>
      <c r="L15" s="699">
        <v>2.3547600238389491E-2</v>
      </c>
      <c r="M15" s="699">
        <v>2.3547600238389491E-2</v>
      </c>
      <c r="N15" s="700" t="s">
        <v>23</v>
      </c>
      <c r="O15" s="705" t="s">
        <v>40</v>
      </c>
    </row>
    <row r="16" spans="1:20" s="108" customFormat="1" ht="12.6" customHeight="1">
      <c r="A16" s="186"/>
      <c r="B16" s="186"/>
      <c r="C16" s="186"/>
      <c r="D16" s="186"/>
      <c r="E16" s="186"/>
      <c r="F16" s="186"/>
      <c r="G16" s="186"/>
      <c r="H16" s="186"/>
      <c r="I16" s="186"/>
      <c r="J16" s="186"/>
      <c r="K16" s="233"/>
      <c r="L16" s="186"/>
      <c r="M16" s="186"/>
      <c r="N16" s="186"/>
      <c r="O16" s="186"/>
      <c r="P16" s="186"/>
      <c r="Q16" s="186"/>
      <c r="R16" s="186"/>
      <c r="S16" s="186"/>
      <c r="T16" s="186"/>
    </row>
    <row r="17" spans="1:20" s="186" customFormat="1" ht="30.75" customHeight="1">
      <c r="A17" s="936" t="s">
        <v>341</v>
      </c>
      <c r="B17" s="936"/>
      <c r="C17" s="936"/>
      <c r="D17" s="936"/>
      <c r="E17" s="936"/>
      <c r="F17" s="936"/>
      <c r="G17" s="936"/>
      <c r="H17" s="936"/>
      <c r="I17" s="936"/>
      <c r="J17" s="936"/>
      <c r="K17" s="936"/>
      <c r="L17" s="936"/>
      <c r="M17" s="936"/>
      <c r="N17" s="936"/>
      <c r="O17" s="936"/>
    </row>
    <row r="18" spans="1:20" s="307" customFormat="1" ht="21.4" customHeight="1">
      <c r="A18" s="922"/>
      <c r="B18" s="930"/>
      <c r="C18" s="930"/>
      <c r="D18" s="930"/>
      <c r="E18" s="930"/>
      <c r="F18" s="930"/>
      <c r="G18" s="930"/>
      <c r="H18" s="930"/>
      <c r="I18" s="930"/>
      <c r="J18" s="930"/>
      <c r="K18" s="931"/>
      <c r="L18" s="930"/>
      <c r="M18" s="930"/>
      <c r="N18" s="930"/>
      <c r="O18" s="930"/>
      <c r="P18" s="422"/>
      <c r="Q18" s="422"/>
      <c r="R18" s="422"/>
      <c r="S18" s="422"/>
      <c r="T18" s="422"/>
    </row>
    <row r="19" spans="1:20" s="307" customFormat="1"/>
    <row r="20" spans="1:20">
      <c r="A20" s="86"/>
      <c r="B20" s="86"/>
      <c r="C20" s="86"/>
      <c r="D20" s="86"/>
      <c r="E20" s="86"/>
      <c r="F20" s="86"/>
      <c r="G20" s="86"/>
      <c r="H20" s="86"/>
      <c r="I20" s="86"/>
      <c r="J20" s="86"/>
      <c r="K20" s="86"/>
      <c r="L20" s="86"/>
      <c r="M20" s="86"/>
      <c r="N20" s="86"/>
      <c r="O20" s="86"/>
    </row>
    <row r="21" spans="1:20">
      <c r="A21" s="86"/>
      <c r="B21" s="86"/>
      <c r="C21" s="86"/>
      <c r="D21" s="86"/>
      <c r="E21" s="86"/>
      <c r="F21" s="86"/>
      <c r="G21" s="86"/>
      <c r="H21" s="86"/>
      <c r="I21" s="86"/>
      <c r="J21" s="86"/>
      <c r="K21" s="86"/>
      <c r="L21" s="86"/>
      <c r="M21" s="86"/>
      <c r="N21" s="86"/>
      <c r="O21" s="86"/>
    </row>
    <row r="22" spans="1:20">
      <c r="A22" s="86"/>
      <c r="B22" s="86"/>
      <c r="C22" s="86"/>
      <c r="D22" s="86"/>
      <c r="E22" s="86"/>
      <c r="F22" s="86"/>
      <c r="G22" s="86"/>
      <c r="H22" s="86"/>
      <c r="I22" s="86"/>
      <c r="J22" s="86"/>
      <c r="K22" s="86"/>
      <c r="L22" s="86"/>
      <c r="M22" s="86"/>
      <c r="N22" s="86"/>
      <c r="O22" s="86"/>
    </row>
    <row r="23" spans="1:20">
      <c r="A23" s="86"/>
      <c r="B23" s="86"/>
      <c r="C23" s="86"/>
      <c r="D23" s="86"/>
      <c r="E23" s="86"/>
      <c r="F23" s="86"/>
      <c r="G23" s="86"/>
      <c r="H23" s="86"/>
      <c r="I23" s="86"/>
      <c r="J23" s="86"/>
      <c r="K23" s="86"/>
      <c r="L23" s="86"/>
      <c r="M23" s="86"/>
      <c r="N23" s="86"/>
      <c r="O23" s="86"/>
    </row>
    <row r="24" spans="1:20">
      <c r="A24" s="86"/>
      <c r="B24" s="86"/>
      <c r="C24" s="86"/>
      <c r="D24" s="86"/>
      <c r="E24" s="86"/>
      <c r="F24" s="86"/>
      <c r="G24" s="86"/>
      <c r="H24" s="86"/>
      <c r="I24" s="86"/>
      <c r="J24" s="86"/>
      <c r="K24" s="86"/>
      <c r="L24" s="86"/>
      <c r="M24" s="86"/>
      <c r="N24" s="86"/>
      <c r="O24" s="86"/>
    </row>
    <row r="32" spans="1:20">
      <c r="K32" s="432"/>
    </row>
    <row r="33" spans="11:11">
      <c r="K33" s="86"/>
    </row>
    <row r="34" spans="11:11">
      <c r="K34" s="460"/>
    </row>
    <row r="35" spans="11:11">
      <c r="K35" s="196"/>
    </row>
    <row r="36" spans="11:11">
      <c r="K36" s="455"/>
    </row>
  </sheetData>
  <mergeCells count="7">
    <mergeCell ref="A18:O18"/>
    <mergeCell ref="A1:C1"/>
    <mergeCell ref="O4:O5"/>
    <mergeCell ref="A17:O17"/>
    <mergeCell ref="B4:M4"/>
    <mergeCell ref="N4:N5"/>
    <mergeCell ref="O12:O14"/>
  </mergeCells>
  <pageMargins left="0.7" right="0.7" top="1.05" bottom="0.75" header="0.3" footer="0.3"/>
  <pageSetup scale="53" orientation="landscape" r:id="rId1"/>
  <headerFooter>
    <oddHeader>&amp;C&amp;"Arial,Bold"&amp;K000000Pacific Gas and Electric Company
Average Ex Ante Load Impact kW / Customer
December 2019 ILP Revised</oddHeader>
    <oddFooter>&amp;L&amp;F&amp;C4 of 11&amp;R&amp;A</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view="pageLayout" zoomScale="60" zoomScaleNormal="100" zoomScalePageLayoutView="60" workbookViewId="0">
      <selection activeCell="L24" sqref="L24"/>
    </sheetView>
  </sheetViews>
  <sheetFormatPr defaultColWidth="9.42578125" defaultRowHeight="12.75"/>
  <cols>
    <col min="1" max="1" width="30.5703125" style="14" customWidth="1"/>
    <col min="2" max="9" width="9.140625" style="14" customWidth="1"/>
    <col min="10" max="13" width="10.140625" style="14" customWidth="1"/>
    <col min="14" max="14" width="19" style="14" customWidth="1"/>
    <col min="15" max="15" width="74.7109375" style="46" customWidth="1"/>
    <col min="16" max="16" width="26.5703125" style="14" hidden="1" customWidth="1"/>
    <col min="17" max="17" width="4.28515625" style="14" customWidth="1"/>
    <col min="18" max="18" width="46.42578125" style="14" customWidth="1"/>
    <col min="19" max="19" width="10.5703125" style="14" customWidth="1"/>
    <col min="20" max="20" width="12.42578125" style="14" bestFit="1" customWidth="1"/>
    <col min="21" max="21" width="12.42578125" style="14" customWidth="1"/>
    <col min="22" max="22" width="9.5703125" style="14" bestFit="1" customWidth="1"/>
    <col min="23" max="23" width="11.42578125" style="14" customWidth="1"/>
    <col min="24" max="24" width="11.5703125" style="14" bestFit="1" customWidth="1"/>
    <col min="25" max="25" width="11.5703125" style="14" customWidth="1"/>
    <col min="26" max="16384" width="9.42578125" style="14"/>
  </cols>
  <sheetData>
    <row r="1" spans="1:15" s="47" customFormat="1" ht="16.5" customHeight="1">
      <c r="A1" s="932" t="s">
        <v>191</v>
      </c>
      <c r="B1" s="933"/>
      <c r="C1" s="933"/>
    </row>
    <row r="2" spans="1:15" ht="12.75" hidden="1" customHeight="1">
      <c r="A2" s="73"/>
      <c r="B2" s="74"/>
      <c r="C2" s="74"/>
      <c r="D2" s="74"/>
      <c r="E2" s="74"/>
      <c r="F2" s="74"/>
      <c r="G2" s="74"/>
      <c r="H2" s="74"/>
      <c r="I2" s="74"/>
      <c r="J2" s="74"/>
      <c r="K2" s="74"/>
      <c r="L2" s="74"/>
      <c r="M2" s="74"/>
      <c r="N2" s="74"/>
      <c r="O2" s="74"/>
    </row>
    <row r="3" spans="1:15" ht="12.75" hidden="1" customHeight="1">
      <c r="A3" s="74"/>
      <c r="B3" s="74"/>
      <c r="C3" s="74"/>
      <c r="D3" s="74"/>
      <c r="E3" s="74"/>
      <c r="F3" s="74"/>
      <c r="G3" s="74"/>
      <c r="H3" s="74"/>
      <c r="I3" s="74"/>
      <c r="J3" s="74"/>
      <c r="K3" s="74"/>
      <c r="L3" s="74"/>
      <c r="M3" s="74"/>
      <c r="N3" s="74"/>
      <c r="O3" s="74"/>
    </row>
    <row r="4" spans="1:15" s="106" customFormat="1" ht="12.75" customHeight="1">
      <c r="A4" s="949" t="s">
        <v>235</v>
      </c>
      <c r="B4" s="937" t="s">
        <v>41</v>
      </c>
      <c r="C4" s="938"/>
      <c r="D4" s="938"/>
      <c r="E4" s="938"/>
      <c r="F4" s="938"/>
      <c r="G4" s="938"/>
      <c r="H4" s="938"/>
      <c r="I4" s="938"/>
      <c r="J4" s="938"/>
      <c r="K4" s="938"/>
      <c r="L4" s="938"/>
      <c r="M4" s="939"/>
      <c r="N4" s="934" t="s">
        <v>340</v>
      </c>
      <c r="O4" s="946" t="s">
        <v>37</v>
      </c>
    </row>
    <row r="5" spans="1:15" s="105" customFormat="1" ht="42.75" customHeight="1">
      <c r="A5" s="950"/>
      <c r="B5" s="104" t="s">
        <v>5</v>
      </c>
      <c r="C5" s="104" t="s">
        <v>6</v>
      </c>
      <c r="D5" s="104" t="s">
        <v>7</v>
      </c>
      <c r="E5" s="104" t="s">
        <v>8</v>
      </c>
      <c r="F5" s="104" t="s">
        <v>9</v>
      </c>
      <c r="G5" s="104" t="s">
        <v>10</v>
      </c>
      <c r="H5" s="104" t="s">
        <v>26</v>
      </c>
      <c r="I5" s="104" t="s">
        <v>34</v>
      </c>
      <c r="J5" s="104" t="s">
        <v>35</v>
      </c>
      <c r="K5" s="104" t="s">
        <v>29</v>
      </c>
      <c r="L5" s="104" t="s">
        <v>36</v>
      </c>
      <c r="M5" s="104" t="s">
        <v>31</v>
      </c>
      <c r="N5" s="948"/>
      <c r="O5" s="947"/>
    </row>
    <row r="6" spans="1:15" s="441" customFormat="1" ht="34.9" customHeight="1">
      <c r="A6" s="107" t="s">
        <v>11</v>
      </c>
      <c r="B6" s="701">
        <v>519.04527777777776</v>
      </c>
      <c r="C6" s="701">
        <v>519.04527777777776</v>
      </c>
      <c r="D6" s="701">
        <v>519.04527777777776</v>
      </c>
      <c r="E6" s="701">
        <v>519.04527777777776</v>
      </c>
      <c r="F6" s="701">
        <v>519.04527777777776</v>
      </c>
      <c r="G6" s="701">
        <v>519.04527777777776</v>
      </c>
      <c r="H6" s="701">
        <v>519.04527777777776</v>
      </c>
      <c r="I6" s="701">
        <v>519.04527777777776</v>
      </c>
      <c r="J6" s="701">
        <v>519.04527777777776</v>
      </c>
      <c r="K6" s="701">
        <v>519.04527777777776</v>
      </c>
      <c r="L6" s="701">
        <v>519.04527777777776</v>
      </c>
      <c r="M6" s="701">
        <v>519.04527777777776</v>
      </c>
      <c r="N6" s="700">
        <v>10900</v>
      </c>
      <c r="O6" s="705" t="s">
        <v>42</v>
      </c>
    </row>
    <row r="7" spans="1:15" s="440" customFormat="1" ht="72" customHeight="1">
      <c r="A7" s="107" t="s">
        <v>12</v>
      </c>
      <c r="B7" s="704" t="s">
        <v>13</v>
      </c>
      <c r="C7" s="704" t="s">
        <v>13</v>
      </c>
      <c r="D7" s="704" t="s">
        <v>13</v>
      </c>
      <c r="E7" s="704" t="s">
        <v>13</v>
      </c>
      <c r="F7" s="704" t="s">
        <v>13</v>
      </c>
      <c r="G7" s="704" t="s">
        <v>13</v>
      </c>
      <c r="H7" s="704" t="s">
        <v>13</v>
      </c>
      <c r="I7" s="704" t="s">
        <v>13</v>
      </c>
      <c r="J7" s="704" t="s">
        <v>13</v>
      </c>
      <c r="K7" s="704" t="s">
        <v>13</v>
      </c>
      <c r="L7" s="704" t="s">
        <v>13</v>
      </c>
      <c r="M7" s="704" t="s">
        <v>13</v>
      </c>
      <c r="N7" s="700" t="s">
        <v>23</v>
      </c>
      <c r="O7" s="705" t="s">
        <v>38</v>
      </c>
    </row>
    <row r="8" spans="1:15" s="440" customFormat="1" ht="58.9" customHeight="1">
      <c r="A8" s="107" t="s">
        <v>14</v>
      </c>
      <c r="B8" s="704" t="s">
        <v>13</v>
      </c>
      <c r="C8" s="704" t="s">
        <v>13</v>
      </c>
      <c r="D8" s="704" t="s">
        <v>13</v>
      </c>
      <c r="E8" s="704" t="s">
        <v>13</v>
      </c>
      <c r="F8" s="704" t="s">
        <v>13</v>
      </c>
      <c r="G8" s="704" t="s">
        <v>13</v>
      </c>
      <c r="H8" s="704" t="s">
        <v>13</v>
      </c>
      <c r="I8" s="704" t="s">
        <v>13</v>
      </c>
      <c r="J8" s="704" t="s">
        <v>13</v>
      </c>
      <c r="K8" s="704" t="s">
        <v>13</v>
      </c>
      <c r="L8" s="704" t="s">
        <v>13</v>
      </c>
      <c r="M8" s="704" t="s">
        <v>13</v>
      </c>
      <c r="N8" s="700" t="s">
        <v>23</v>
      </c>
      <c r="O8" s="705" t="s">
        <v>253</v>
      </c>
    </row>
    <row r="9" spans="1:15" s="440" customFormat="1" ht="45.4" customHeight="1">
      <c r="A9" s="160" t="s">
        <v>15</v>
      </c>
      <c r="B9" s="704" t="s">
        <v>13</v>
      </c>
      <c r="C9" s="704" t="s">
        <v>13</v>
      </c>
      <c r="D9" s="704" t="s">
        <v>13</v>
      </c>
      <c r="E9" s="704" t="s">
        <v>13</v>
      </c>
      <c r="F9" s="704" t="s">
        <v>13</v>
      </c>
      <c r="G9" s="704" t="s">
        <v>13</v>
      </c>
      <c r="H9" s="704" t="s">
        <v>13</v>
      </c>
      <c r="I9" s="704" t="s">
        <v>13</v>
      </c>
      <c r="J9" s="704" t="s">
        <v>13</v>
      </c>
      <c r="K9" s="704" t="s">
        <v>13</v>
      </c>
      <c r="L9" s="704" t="s">
        <v>13</v>
      </c>
      <c r="M9" s="704" t="s">
        <v>13</v>
      </c>
      <c r="N9" s="702" t="s">
        <v>23</v>
      </c>
      <c r="O9" s="705" t="s">
        <v>257</v>
      </c>
    </row>
    <row r="10" spans="1:15" s="440" customFormat="1" ht="34.35" customHeight="1">
      <c r="A10" s="109" t="s">
        <v>16</v>
      </c>
      <c r="B10" s="701">
        <v>0.31</v>
      </c>
      <c r="C10" s="701">
        <v>0.31</v>
      </c>
      <c r="D10" s="701">
        <v>0.31</v>
      </c>
      <c r="E10" s="701">
        <v>0.31</v>
      </c>
      <c r="F10" s="701">
        <v>0.31</v>
      </c>
      <c r="G10" s="701">
        <v>0.31</v>
      </c>
      <c r="H10" s="701">
        <v>0.31</v>
      </c>
      <c r="I10" s="701">
        <v>0.31</v>
      </c>
      <c r="J10" s="701">
        <v>0.31</v>
      </c>
      <c r="K10" s="701">
        <v>0.31</v>
      </c>
      <c r="L10" s="701">
        <v>0.31</v>
      </c>
      <c r="M10" s="701">
        <v>0.31</v>
      </c>
      <c r="N10" s="700" t="s">
        <v>23</v>
      </c>
      <c r="O10" s="705" t="s">
        <v>39</v>
      </c>
    </row>
    <row r="11" spans="1:15" s="440" customFormat="1" ht="52.5" customHeight="1">
      <c r="A11" s="107" t="s">
        <v>18</v>
      </c>
      <c r="B11" s="701">
        <v>44.34</v>
      </c>
      <c r="C11" s="701">
        <v>44.34</v>
      </c>
      <c r="D11" s="701">
        <v>44.34</v>
      </c>
      <c r="E11" s="701">
        <v>44.34</v>
      </c>
      <c r="F11" s="701">
        <v>44.34</v>
      </c>
      <c r="G11" s="701">
        <v>44.34</v>
      </c>
      <c r="H11" s="701">
        <v>44.34</v>
      </c>
      <c r="I11" s="701">
        <v>44.34</v>
      </c>
      <c r="J11" s="701">
        <v>44.34</v>
      </c>
      <c r="K11" s="701">
        <v>44.34</v>
      </c>
      <c r="L11" s="701">
        <v>44.34</v>
      </c>
      <c r="M11" s="701">
        <v>44.34</v>
      </c>
      <c r="N11" s="702" t="s">
        <v>338</v>
      </c>
      <c r="O11" s="705" t="s">
        <v>339</v>
      </c>
    </row>
    <row r="12" spans="1:15" s="438" customFormat="1" ht="19.899999999999999" customHeight="1">
      <c r="A12" s="437" t="s">
        <v>19</v>
      </c>
      <c r="B12" s="701">
        <v>13.97</v>
      </c>
      <c r="C12" s="701">
        <v>13.97</v>
      </c>
      <c r="D12" s="701">
        <v>13.97</v>
      </c>
      <c r="E12" s="701">
        <v>13.97</v>
      </c>
      <c r="F12" s="701">
        <v>13.97</v>
      </c>
      <c r="G12" s="701">
        <v>13.97</v>
      </c>
      <c r="H12" s="701">
        <v>13.97</v>
      </c>
      <c r="I12" s="701">
        <v>13.97</v>
      </c>
      <c r="J12" s="701">
        <v>13.97</v>
      </c>
      <c r="K12" s="701">
        <v>13.97</v>
      </c>
      <c r="L12" s="701">
        <v>13.97</v>
      </c>
      <c r="M12" s="701">
        <v>13.97</v>
      </c>
      <c r="N12" s="700">
        <v>7000</v>
      </c>
      <c r="O12" s="942" t="s">
        <v>254</v>
      </c>
    </row>
    <row r="13" spans="1:15" s="438" customFormat="1" ht="19.899999999999999" customHeight="1">
      <c r="A13" s="439" t="s">
        <v>20</v>
      </c>
      <c r="B13" s="701">
        <v>0.15</v>
      </c>
      <c r="C13" s="701">
        <v>0.15</v>
      </c>
      <c r="D13" s="701">
        <v>0.15</v>
      </c>
      <c r="E13" s="701">
        <v>0.15</v>
      </c>
      <c r="F13" s="701">
        <v>0.15</v>
      </c>
      <c r="G13" s="701">
        <v>0.15</v>
      </c>
      <c r="H13" s="701">
        <v>0.15</v>
      </c>
      <c r="I13" s="701">
        <v>0.15</v>
      </c>
      <c r="J13" s="701">
        <v>0.15</v>
      </c>
      <c r="K13" s="701">
        <v>0.15</v>
      </c>
      <c r="L13" s="701">
        <v>0.15</v>
      </c>
      <c r="M13" s="701">
        <v>0.15</v>
      </c>
      <c r="N13" s="703">
        <v>90000</v>
      </c>
      <c r="O13" s="943"/>
    </row>
    <row r="14" spans="1:15" s="438" customFormat="1" ht="19.899999999999999" customHeight="1">
      <c r="A14" s="439" t="s">
        <v>21</v>
      </c>
      <c r="B14" s="701">
        <v>0</v>
      </c>
      <c r="C14" s="701">
        <v>0</v>
      </c>
      <c r="D14" s="701">
        <v>0</v>
      </c>
      <c r="E14" s="701">
        <v>0</v>
      </c>
      <c r="F14" s="701">
        <v>0</v>
      </c>
      <c r="G14" s="701">
        <v>0</v>
      </c>
      <c r="H14" s="701">
        <v>0</v>
      </c>
      <c r="I14" s="701">
        <v>0</v>
      </c>
      <c r="J14" s="701">
        <v>0</v>
      </c>
      <c r="K14" s="701">
        <v>0</v>
      </c>
      <c r="L14" s="701">
        <v>0</v>
      </c>
      <c r="M14" s="701">
        <v>0</v>
      </c>
      <c r="N14" s="700">
        <v>315000</v>
      </c>
      <c r="O14" s="944"/>
    </row>
    <row r="15" spans="1:15" s="440" customFormat="1" ht="46.35" customHeight="1">
      <c r="A15" s="109" t="s">
        <v>189</v>
      </c>
      <c r="B15" s="701">
        <v>0.16</v>
      </c>
      <c r="C15" s="701">
        <v>0.16</v>
      </c>
      <c r="D15" s="701">
        <v>0.16</v>
      </c>
      <c r="E15" s="701">
        <v>0.16</v>
      </c>
      <c r="F15" s="701">
        <v>0.16</v>
      </c>
      <c r="G15" s="701">
        <v>0.16</v>
      </c>
      <c r="H15" s="701">
        <v>0.16</v>
      </c>
      <c r="I15" s="701">
        <v>0.16</v>
      </c>
      <c r="J15" s="701">
        <v>0.16</v>
      </c>
      <c r="K15" s="701">
        <v>0.16</v>
      </c>
      <c r="L15" s="701">
        <v>0.16</v>
      </c>
      <c r="M15" s="701">
        <v>0.16</v>
      </c>
      <c r="N15" s="700" t="s">
        <v>23</v>
      </c>
      <c r="O15" s="705" t="s">
        <v>40</v>
      </c>
    </row>
    <row r="16" spans="1:15" s="108" customFormat="1">
      <c r="K16" s="233"/>
    </row>
    <row r="17" spans="1:20" ht="44.25" customHeight="1">
      <c r="A17" s="945" t="s">
        <v>342</v>
      </c>
      <c r="B17" s="945"/>
      <c r="C17" s="945"/>
      <c r="D17" s="945"/>
      <c r="E17" s="945"/>
      <c r="F17" s="945"/>
      <c r="G17" s="945"/>
      <c r="H17" s="945"/>
      <c r="I17" s="945"/>
      <c r="J17" s="945"/>
      <c r="K17" s="945"/>
      <c r="L17" s="945"/>
      <c r="M17" s="945"/>
      <c r="N17" s="945"/>
      <c r="O17" s="945"/>
      <c r="P17" s="86"/>
      <c r="Q17" s="86"/>
      <c r="R17" s="86"/>
      <c r="S17" s="86"/>
      <c r="T17" s="86"/>
    </row>
    <row r="18" spans="1:20" s="423" customFormat="1" ht="18.399999999999999" customHeight="1">
      <c r="A18" s="945"/>
      <c r="B18" s="945"/>
      <c r="C18" s="945"/>
      <c r="D18" s="945"/>
      <c r="E18" s="945"/>
      <c r="F18" s="945"/>
      <c r="G18" s="945"/>
      <c r="H18" s="945"/>
      <c r="I18" s="945"/>
      <c r="J18" s="945"/>
      <c r="K18" s="945"/>
      <c r="L18" s="945"/>
      <c r="M18" s="945"/>
      <c r="N18" s="945"/>
      <c r="O18" s="945"/>
      <c r="P18" s="422"/>
      <c r="Q18" s="422"/>
      <c r="R18" s="422"/>
      <c r="S18" s="422"/>
      <c r="T18" s="422"/>
    </row>
    <row r="19" spans="1:20" ht="18">
      <c r="K19" s="462" t="s">
        <v>258</v>
      </c>
    </row>
    <row r="21" spans="1:20">
      <c r="A21" s="14" t="s">
        <v>2</v>
      </c>
    </row>
    <row r="22" spans="1:20">
      <c r="A22" s="86"/>
      <c r="B22" s="86"/>
      <c r="C22" s="86"/>
      <c r="D22" s="86"/>
      <c r="E22" s="86"/>
      <c r="F22" s="86"/>
      <c r="G22" s="86"/>
      <c r="H22" s="86"/>
      <c r="I22" s="86"/>
      <c r="J22" s="86"/>
      <c r="K22" s="86"/>
      <c r="L22" s="86"/>
      <c r="M22" s="86"/>
      <c r="N22" s="86"/>
      <c r="O22" s="192"/>
    </row>
    <row r="23" spans="1:20">
      <c r="A23" s="86"/>
      <c r="B23" s="86"/>
      <c r="C23" s="86"/>
      <c r="D23" s="86"/>
      <c r="E23" s="86"/>
      <c r="F23" s="86"/>
      <c r="G23" s="86"/>
      <c r="H23" s="86"/>
      <c r="I23" s="86"/>
      <c r="J23" s="86"/>
      <c r="K23" s="86"/>
      <c r="L23" s="86"/>
      <c r="M23" s="86"/>
      <c r="N23" s="86"/>
      <c r="O23" s="192"/>
    </row>
    <row r="32" spans="1:20">
      <c r="K32" s="432"/>
    </row>
    <row r="33" spans="11:11">
      <c r="K33" s="86"/>
    </row>
    <row r="34" spans="11:11">
      <c r="K34" s="196"/>
    </row>
    <row r="35" spans="11:11">
      <c r="K35" s="460"/>
    </row>
    <row r="37" spans="11:11">
      <c r="K37" s="455"/>
    </row>
  </sheetData>
  <mergeCells count="7">
    <mergeCell ref="A17:O18"/>
    <mergeCell ref="A1:C1"/>
    <mergeCell ref="O4:O5"/>
    <mergeCell ref="N4:N5"/>
    <mergeCell ref="O12:O14"/>
    <mergeCell ref="B4:M4"/>
    <mergeCell ref="A4:A5"/>
  </mergeCells>
  <pageMargins left="0.7" right="0.7" top="1.05" bottom="0.75" header="0.3" footer="0.3"/>
  <pageSetup scale="52" orientation="landscape" r:id="rId1"/>
  <headerFooter>
    <oddHeader>&amp;C&amp;"Arial,Bold"&amp;K000000Pacific Gas and Electric Company
Average ExPost Load Impact kW / Customer
December 2019 ILP Revised</oddHeader>
    <oddFooter>&amp;L&amp;F&amp;C5 of 11&amp;R&amp;A</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3"/>
  <sheetViews>
    <sheetView view="pageLayout" zoomScale="40" zoomScaleNormal="70" zoomScalePageLayoutView="40" workbookViewId="0">
      <selection activeCell="S62" sqref="S62"/>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283" t="s">
        <v>329</v>
      </c>
      <c r="B1" s="388"/>
      <c r="C1" s="388"/>
      <c r="D1" s="388"/>
      <c r="E1" s="388"/>
      <c r="F1" s="388"/>
      <c r="G1" s="388"/>
      <c r="H1" s="388"/>
      <c r="I1" s="388"/>
      <c r="J1" s="388"/>
      <c r="K1" s="388"/>
      <c r="L1" s="388"/>
      <c r="M1" s="388"/>
      <c r="N1" s="388"/>
      <c r="O1" s="388"/>
      <c r="P1" s="388"/>
      <c r="Q1" s="388"/>
      <c r="R1" s="388"/>
      <c r="S1" s="388"/>
      <c r="T1" s="388"/>
      <c r="U1" s="388"/>
      <c r="V1" s="388"/>
      <c r="W1" s="388"/>
      <c r="X1" s="388"/>
      <c r="Y1" s="389"/>
    </row>
    <row r="2" spans="1:25" ht="12.75" thickBot="1">
      <c r="A2" s="250"/>
      <c r="B2" s="3"/>
      <c r="C2" s="3"/>
      <c r="D2" s="3"/>
      <c r="E2" s="3"/>
      <c r="F2" s="3"/>
      <c r="G2" s="3"/>
      <c r="H2" s="3"/>
      <c r="I2" s="3"/>
      <c r="J2" s="3"/>
      <c r="K2" s="3"/>
      <c r="L2" s="3"/>
      <c r="M2" s="3"/>
      <c r="N2" s="3"/>
      <c r="O2" s="3"/>
      <c r="P2" s="3"/>
      <c r="Q2" s="3"/>
      <c r="R2" s="3"/>
      <c r="S2" s="3"/>
      <c r="T2" s="3"/>
      <c r="U2" s="3"/>
      <c r="V2" s="3"/>
      <c r="W2" s="3"/>
      <c r="X2" s="3"/>
      <c r="Y2" s="6"/>
    </row>
    <row r="3" spans="1:25" ht="13.5" thickBot="1">
      <c r="A3" s="384"/>
      <c r="B3" s="951" t="s">
        <v>200</v>
      </c>
      <c r="C3" s="952"/>
      <c r="D3" s="952"/>
      <c r="E3" s="953"/>
      <c r="F3" s="951" t="s">
        <v>197</v>
      </c>
      <c r="G3" s="952"/>
      <c r="H3" s="952"/>
      <c r="I3" s="953"/>
      <c r="J3" s="954" t="s">
        <v>198</v>
      </c>
      <c r="K3" s="952"/>
      <c r="L3" s="952"/>
      <c r="M3" s="953"/>
      <c r="N3" s="951" t="s">
        <v>199</v>
      </c>
      <c r="O3" s="952"/>
      <c r="P3" s="952"/>
      <c r="Q3" s="953"/>
      <c r="R3" s="951" t="s">
        <v>193</v>
      </c>
      <c r="S3" s="952"/>
      <c r="T3" s="952"/>
      <c r="U3" s="953"/>
      <c r="V3" s="951" t="s">
        <v>192</v>
      </c>
      <c r="W3" s="952"/>
      <c r="X3" s="952"/>
      <c r="Y3" s="953"/>
    </row>
    <row r="4" spans="1:25" ht="44.25" customHeight="1">
      <c r="A4" s="355" t="s">
        <v>207</v>
      </c>
      <c r="B4" s="303" t="s">
        <v>43</v>
      </c>
      <c r="C4" s="304" t="s">
        <v>243</v>
      </c>
      <c r="D4" s="304" t="s">
        <v>44</v>
      </c>
      <c r="E4" s="305" t="s">
        <v>45</v>
      </c>
      <c r="F4" s="303" t="s">
        <v>43</v>
      </c>
      <c r="G4" s="304" t="s">
        <v>243</v>
      </c>
      <c r="H4" s="304" t="s">
        <v>44</v>
      </c>
      <c r="I4" s="305" t="s">
        <v>45</v>
      </c>
      <c r="J4" s="505" t="s">
        <v>43</v>
      </c>
      <c r="K4" s="304" t="s">
        <v>243</v>
      </c>
      <c r="L4" s="304" t="s">
        <v>44</v>
      </c>
      <c r="M4" s="471" t="s">
        <v>45</v>
      </c>
      <c r="N4" s="303" t="s">
        <v>43</v>
      </c>
      <c r="O4" s="304" t="s">
        <v>243</v>
      </c>
      <c r="P4" s="304" t="s">
        <v>44</v>
      </c>
      <c r="Q4" s="305" t="s">
        <v>45</v>
      </c>
      <c r="R4" s="303" t="s">
        <v>43</v>
      </c>
      <c r="S4" s="304" t="s">
        <v>243</v>
      </c>
      <c r="T4" s="304" t="s">
        <v>44</v>
      </c>
      <c r="U4" s="305" t="s">
        <v>45</v>
      </c>
      <c r="V4" s="505" t="s">
        <v>43</v>
      </c>
      <c r="W4" s="304" t="s">
        <v>243</v>
      </c>
      <c r="X4" s="304" t="s">
        <v>44</v>
      </c>
      <c r="Y4" s="305" t="s">
        <v>45</v>
      </c>
    </row>
    <row r="5" spans="1:25" ht="12" customHeight="1">
      <c r="A5" s="390" t="s">
        <v>238</v>
      </c>
      <c r="B5" s="369"/>
      <c r="C5" s="391"/>
      <c r="D5" s="391"/>
      <c r="E5" s="370"/>
      <c r="F5" s="473"/>
      <c r="G5" s="653"/>
      <c r="H5" s="653"/>
      <c r="I5" s="474"/>
      <c r="J5" s="653"/>
      <c r="K5" s="472"/>
      <c r="L5" s="472"/>
      <c r="M5" s="472"/>
      <c r="N5" s="473"/>
      <c r="O5" s="472"/>
      <c r="P5" s="472"/>
      <c r="Q5" s="474"/>
      <c r="R5" s="473"/>
      <c r="S5" s="472"/>
      <c r="T5" s="472"/>
      <c r="U5" s="474"/>
      <c r="V5" s="473"/>
      <c r="W5" s="472"/>
      <c r="X5" s="472"/>
      <c r="Y5" s="474"/>
    </row>
    <row r="6" spans="1:25" ht="12" customHeight="1">
      <c r="A6" s="356" t="s">
        <v>240</v>
      </c>
      <c r="B6" s="369"/>
      <c r="C6" s="391"/>
      <c r="D6" s="391"/>
      <c r="E6" s="370"/>
      <c r="F6" s="473"/>
      <c r="G6" s="653"/>
      <c r="H6" s="653"/>
      <c r="I6" s="474"/>
      <c r="J6" s="653"/>
      <c r="K6" s="472"/>
      <c r="L6" s="472"/>
      <c r="M6" s="472"/>
      <c r="N6" s="473"/>
      <c r="O6" s="472"/>
      <c r="P6" s="472"/>
      <c r="Q6" s="474"/>
      <c r="R6" s="473"/>
      <c r="S6" s="472"/>
      <c r="T6" s="472"/>
      <c r="U6" s="474"/>
      <c r="V6" s="473"/>
      <c r="W6" s="472"/>
      <c r="X6" s="472"/>
      <c r="Y6" s="474"/>
    </row>
    <row r="7" spans="1:25" ht="12" customHeight="1">
      <c r="A7" s="392" t="s">
        <v>242</v>
      </c>
      <c r="B7" s="371" t="s">
        <v>13</v>
      </c>
      <c r="C7" s="415">
        <v>0</v>
      </c>
      <c r="D7" s="415">
        <v>0</v>
      </c>
      <c r="E7" s="372">
        <v>0</v>
      </c>
      <c r="F7" s="371" t="s">
        <v>13</v>
      </c>
      <c r="G7" s="415">
        <v>0</v>
      </c>
      <c r="H7" s="415">
        <v>0</v>
      </c>
      <c r="I7" s="372">
        <v>0</v>
      </c>
      <c r="J7" s="371" t="s">
        <v>13</v>
      </c>
      <c r="K7" s="415">
        <v>0</v>
      </c>
      <c r="L7" s="415">
        <v>0</v>
      </c>
      <c r="M7" s="372">
        <v>0</v>
      </c>
      <c r="N7" s="371" t="s">
        <v>13</v>
      </c>
      <c r="O7" s="763">
        <v>0</v>
      </c>
      <c r="P7" s="763">
        <v>0</v>
      </c>
      <c r="Q7" s="764">
        <f>SUM(O7:P7)</f>
        <v>0</v>
      </c>
      <c r="R7" s="371" t="s">
        <v>13</v>
      </c>
      <c r="S7" s="763">
        <v>0</v>
      </c>
      <c r="T7" s="763">
        <v>0</v>
      </c>
      <c r="U7" s="764">
        <f>SUM(S7:T7)</f>
        <v>0</v>
      </c>
      <c r="V7" s="371" t="s">
        <v>13</v>
      </c>
      <c r="W7" s="763">
        <v>0</v>
      </c>
      <c r="X7" s="763">
        <v>0</v>
      </c>
      <c r="Y7" s="764">
        <f>SUM(W7:X7)</f>
        <v>0</v>
      </c>
    </row>
    <row r="8" spans="1:25" ht="12" customHeight="1">
      <c r="A8" s="392" t="s">
        <v>145</v>
      </c>
      <c r="B8" s="371" t="s">
        <v>13</v>
      </c>
      <c r="C8" s="415">
        <v>0</v>
      </c>
      <c r="D8" s="415">
        <v>0</v>
      </c>
      <c r="E8" s="372">
        <v>0</v>
      </c>
      <c r="F8" s="371" t="s">
        <v>13</v>
      </c>
      <c r="G8" s="415">
        <v>0</v>
      </c>
      <c r="H8" s="415">
        <v>0</v>
      </c>
      <c r="I8" s="372">
        <v>0</v>
      </c>
      <c r="J8" s="371" t="s">
        <v>13</v>
      </c>
      <c r="K8" s="415">
        <v>0</v>
      </c>
      <c r="L8" s="415">
        <v>0</v>
      </c>
      <c r="M8" s="372">
        <v>0</v>
      </c>
      <c r="N8" s="371" t="s">
        <v>13</v>
      </c>
      <c r="O8" s="763">
        <v>0</v>
      </c>
      <c r="P8" s="763">
        <v>0</v>
      </c>
      <c r="Q8" s="764">
        <f>SUM(O8:P8)</f>
        <v>0</v>
      </c>
      <c r="R8" s="371" t="s">
        <v>13</v>
      </c>
      <c r="S8" s="763">
        <v>0</v>
      </c>
      <c r="T8" s="763">
        <v>0</v>
      </c>
      <c r="U8" s="764">
        <f>SUM(S8:T8)</f>
        <v>0</v>
      </c>
      <c r="V8" s="371" t="s">
        <v>13</v>
      </c>
      <c r="W8" s="763">
        <v>0</v>
      </c>
      <c r="X8" s="763">
        <v>0</v>
      </c>
      <c r="Y8" s="764">
        <f>SUM(W8:X8)</f>
        <v>0</v>
      </c>
    </row>
    <row r="9" spans="1:25" ht="12" customHeight="1">
      <c r="A9" s="356" t="s">
        <v>239</v>
      </c>
      <c r="B9" s="369"/>
      <c r="C9" s="414"/>
      <c r="D9" s="414"/>
      <c r="E9" s="394"/>
      <c r="F9" s="369"/>
      <c r="G9" s="414"/>
      <c r="H9" s="414"/>
      <c r="I9" s="394"/>
      <c r="J9" s="369"/>
      <c r="K9" s="414"/>
      <c r="L9" s="414"/>
      <c r="M9" s="394"/>
      <c r="N9" s="369"/>
      <c r="O9" s="765"/>
      <c r="P9" s="765"/>
      <c r="Q9" s="766"/>
      <c r="R9" s="369"/>
      <c r="S9" s="765"/>
      <c r="T9" s="765"/>
      <c r="U9" s="766"/>
      <c r="V9" s="369"/>
      <c r="W9" s="765"/>
      <c r="X9" s="765"/>
      <c r="Y9" s="766"/>
    </row>
    <row r="10" spans="1:25" ht="12" customHeight="1">
      <c r="A10" s="392" t="s">
        <v>242</v>
      </c>
      <c r="B10" s="371" t="s">
        <v>13</v>
      </c>
      <c r="C10" s="415">
        <v>0</v>
      </c>
      <c r="D10" s="415">
        <v>0</v>
      </c>
      <c r="E10" s="372">
        <v>0</v>
      </c>
      <c r="F10" s="371" t="s">
        <v>13</v>
      </c>
      <c r="G10" s="415">
        <v>0</v>
      </c>
      <c r="H10" s="415">
        <v>0</v>
      </c>
      <c r="I10" s="372">
        <v>0</v>
      </c>
      <c r="J10" s="371" t="s">
        <v>13</v>
      </c>
      <c r="K10" s="415">
        <v>0</v>
      </c>
      <c r="L10" s="415">
        <v>0</v>
      </c>
      <c r="M10" s="372">
        <v>0</v>
      </c>
      <c r="N10" s="371" t="s">
        <v>13</v>
      </c>
      <c r="O10" s="763">
        <v>0</v>
      </c>
      <c r="P10" s="763">
        <v>0</v>
      </c>
      <c r="Q10" s="764">
        <f t="shared" ref="Q10:Q11" si="0">SUM(O10:P10)</f>
        <v>0</v>
      </c>
      <c r="R10" s="371" t="s">
        <v>13</v>
      </c>
      <c r="S10" s="763">
        <v>0</v>
      </c>
      <c r="T10" s="763">
        <v>0</v>
      </c>
      <c r="U10" s="764">
        <f t="shared" ref="U10:U11" si="1">SUM(S10:T10)</f>
        <v>0</v>
      </c>
      <c r="V10" s="371" t="s">
        <v>13</v>
      </c>
      <c r="W10" s="763">
        <v>0</v>
      </c>
      <c r="X10" s="763">
        <v>0</v>
      </c>
      <c r="Y10" s="764">
        <f t="shared" ref="Y10:Y11" si="2">SUM(W10:X10)</f>
        <v>0</v>
      </c>
    </row>
    <row r="11" spans="1:25" ht="12" customHeight="1">
      <c r="A11" s="392" t="s">
        <v>145</v>
      </c>
      <c r="B11" s="371" t="s">
        <v>13</v>
      </c>
      <c r="C11" s="415">
        <v>0</v>
      </c>
      <c r="D11" s="415">
        <v>0</v>
      </c>
      <c r="E11" s="372">
        <v>0</v>
      </c>
      <c r="F11" s="371" t="s">
        <v>13</v>
      </c>
      <c r="G11" s="415">
        <v>0</v>
      </c>
      <c r="H11" s="415">
        <v>0</v>
      </c>
      <c r="I11" s="372">
        <v>0</v>
      </c>
      <c r="J11" s="371" t="s">
        <v>13</v>
      </c>
      <c r="K11" s="415">
        <v>0</v>
      </c>
      <c r="L11" s="415">
        <v>0</v>
      </c>
      <c r="M11" s="372">
        <v>0</v>
      </c>
      <c r="N11" s="371" t="s">
        <v>13</v>
      </c>
      <c r="O11" s="763">
        <v>0</v>
      </c>
      <c r="P11" s="763">
        <v>0</v>
      </c>
      <c r="Q11" s="764">
        <f t="shared" si="0"/>
        <v>0</v>
      </c>
      <c r="R11" s="371" t="s">
        <v>13</v>
      </c>
      <c r="S11" s="763">
        <v>0</v>
      </c>
      <c r="T11" s="763">
        <v>0</v>
      </c>
      <c r="U11" s="764">
        <f t="shared" si="1"/>
        <v>0</v>
      </c>
      <c r="V11" s="371" t="s">
        <v>13</v>
      </c>
      <c r="W11" s="763">
        <v>0</v>
      </c>
      <c r="X11" s="763">
        <v>0</v>
      </c>
      <c r="Y11" s="764">
        <f t="shared" si="2"/>
        <v>0</v>
      </c>
    </row>
    <row r="12" spans="1:25" ht="12" customHeight="1">
      <c r="A12" s="395" t="s">
        <v>205</v>
      </c>
      <c r="B12" s="369"/>
      <c r="C12" s="391"/>
      <c r="D12" s="391"/>
      <c r="E12" s="370"/>
      <c r="F12" s="369"/>
      <c r="G12" s="391"/>
      <c r="H12" s="391"/>
      <c r="I12" s="370"/>
      <c r="J12" s="369"/>
      <c r="K12" s="391"/>
      <c r="L12" s="391"/>
      <c r="M12" s="370"/>
      <c r="N12" s="369"/>
      <c r="O12" s="767"/>
      <c r="P12" s="767"/>
      <c r="Q12" s="768"/>
      <c r="R12" s="369"/>
      <c r="S12" s="767"/>
      <c r="T12" s="767"/>
      <c r="U12" s="768"/>
      <c r="V12" s="369"/>
      <c r="W12" s="767"/>
      <c r="X12" s="767"/>
      <c r="Y12" s="768"/>
    </row>
    <row r="13" spans="1:25" ht="12" customHeight="1">
      <c r="A13" s="356" t="s">
        <v>336</v>
      </c>
      <c r="B13" s="371" t="s">
        <v>13</v>
      </c>
      <c r="C13" s="396">
        <v>0</v>
      </c>
      <c r="D13" s="396">
        <v>0</v>
      </c>
      <c r="E13" s="372">
        <f>SUM(B13:D13)</f>
        <v>0</v>
      </c>
      <c r="F13" s="371" t="s">
        <v>13</v>
      </c>
      <c r="G13" s="396">
        <v>0</v>
      </c>
      <c r="H13" s="396">
        <v>0</v>
      </c>
      <c r="I13" s="372">
        <f>SUM(F13:H13)</f>
        <v>0</v>
      </c>
      <c r="J13" s="371" t="s">
        <v>13</v>
      </c>
      <c r="K13" s="396">
        <v>0</v>
      </c>
      <c r="L13" s="396">
        <v>0</v>
      </c>
      <c r="M13" s="372">
        <f>SUM(J13:L13)</f>
        <v>0</v>
      </c>
      <c r="N13" s="371" t="s">
        <v>13</v>
      </c>
      <c r="O13" s="769">
        <v>0</v>
      </c>
      <c r="P13" s="769">
        <v>0</v>
      </c>
      <c r="Q13" s="764">
        <f t="shared" ref="Q13:Q18" si="3">SUM(O13:P13)</f>
        <v>0</v>
      </c>
      <c r="R13" s="371" t="s">
        <v>13</v>
      </c>
      <c r="S13" s="769">
        <v>0</v>
      </c>
      <c r="T13" s="769">
        <v>0</v>
      </c>
      <c r="U13" s="764">
        <f t="shared" ref="U13:U18" si="4">SUM(S13:T13)</f>
        <v>0</v>
      </c>
      <c r="V13" s="371" t="s">
        <v>13</v>
      </c>
      <c r="W13" s="769">
        <v>0</v>
      </c>
      <c r="X13" s="769">
        <v>0</v>
      </c>
      <c r="Y13" s="764">
        <f t="shared" ref="Y13:Y18" si="5">SUM(W13:X13)</f>
        <v>0</v>
      </c>
    </row>
    <row r="14" spans="1:25" ht="12" customHeight="1">
      <c r="A14" s="356" t="s">
        <v>46</v>
      </c>
      <c r="B14" s="371" t="s">
        <v>13</v>
      </c>
      <c r="C14" s="396">
        <v>0</v>
      </c>
      <c r="D14" s="396">
        <v>0</v>
      </c>
      <c r="E14" s="372">
        <f t="shared" ref="E14:E18" si="6">SUM(B14:D14)</f>
        <v>0</v>
      </c>
      <c r="F14" s="371" t="s">
        <v>13</v>
      </c>
      <c r="G14" s="396">
        <v>0</v>
      </c>
      <c r="H14" s="396">
        <v>0</v>
      </c>
      <c r="I14" s="372">
        <f t="shared" ref="I14:I18" si="7">SUM(F14:H14)</f>
        <v>0</v>
      </c>
      <c r="J14" s="371" t="s">
        <v>13</v>
      </c>
      <c r="K14" s="396">
        <v>0</v>
      </c>
      <c r="L14" s="396">
        <v>0</v>
      </c>
      <c r="M14" s="372">
        <f t="shared" ref="M14:M18" si="8">SUM(J14:L14)</f>
        <v>0</v>
      </c>
      <c r="N14" s="371" t="s">
        <v>13</v>
      </c>
      <c r="O14" s="769">
        <v>8.0000000000000002E-3</v>
      </c>
      <c r="P14" s="769">
        <v>0</v>
      </c>
      <c r="Q14" s="764">
        <f t="shared" si="3"/>
        <v>8.0000000000000002E-3</v>
      </c>
      <c r="R14" s="371" t="s">
        <v>13</v>
      </c>
      <c r="S14" s="769">
        <v>0</v>
      </c>
      <c r="T14" s="769">
        <v>0</v>
      </c>
      <c r="U14" s="764">
        <f t="shared" si="4"/>
        <v>0</v>
      </c>
      <c r="V14" s="371" t="s">
        <v>13</v>
      </c>
      <c r="W14" s="769">
        <v>0</v>
      </c>
      <c r="X14" s="769">
        <v>0</v>
      </c>
      <c r="Y14" s="764">
        <f t="shared" si="5"/>
        <v>0</v>
      </c>
    </row>
    <row r="15" spans="1:25" s="3" customFormat="1">
      <c r="A15" s="356" t="s">
        <v>47</v>
      </c>
      <c r="B15" s="371" t="s">
        <v>13</v>
      </c>
      <c r="C15" s="396">
        <v>0</v>
      </c>
      <c r="D15" s="396">
        <v>0</v>
      </c>
      <c r="E15" s="372">
        <f t="shared" si="6"/>
        <v>0</v>
      </c>
      <c r="F15" s="371" t="s">
        <v>13</v>
      </c>
      <c r="G15" s="396">
        <v>0</v>
      </c>
      <c r="H15" s="396">
        <v>0</v>
      </c>
      <c r="I15" s="372">
        <f t="shared" si="7"/>
        <v>0</v>
      </c>
      <c r="J15" s="371" t="s">
        <v>13</v>
      </c>
      <c r="K15" s="396">
        <v>0</v>
      </c>
      <c r="L15" s="396">
        <v>0</v>
      </c>
      <c r="M15" s="372">
        <f t="shared" si="8"/>
        <v>0</v>
      </c>
      <c r="N15" s="371" t="s">
        <v>13</v>
      </c>
      <c r="O15" s="769">
        <v>0</v>
      </c>
      <c r="P15" s="769">
        <v>0</v>
      </c>
      <c r="Q15" s="764">
        <f t="shared" si="3"/>
        <v>0</v>
      </c>
      <c r="R15" s="371" t="s">
        <v>13</v>
      </c>
      <c r="S15" s="769">
        <v>0</v>
      </c>
      <c r="T15" s="769">
        <v>0</v>
      </c>
      <c r="U15" s="764">
        <f t="shared" si="4"/>
        <v>0</v>
      </c>
      <c r="V15" s="371" t="s">
        <v>13</v>
      </c>
      <c r="W15" s="769">
        <v>0</v>
      </c>
      <c r="X15" s="769">
        <v>0</v>
      </c>
      <c r="Y15" s="764">
        <f t="shared" si="5"/>
        <v>0</v>
      </c>
    </row>
    <row r="16" spans="1:25" s="3" customFormat="1">
      <c r="A16" s="356" t="s">
        <v>48</v>
      </c>
      <c r="B16" s="371" t="s">
        <v>13</v>
      </c>
      <c r="C16" s="396">
        <v>0</v>
      </c>
      <c r="D16" s="396">
        <v>0</v>
      </c>
      <c r="E16" s="372">
        <f t="shared" si="6"/>
        <v>0</v>
      </c>
      <c r="F16" s="371" t="s">
        <v>13</v>
      </c>
      <c r="G16" s="396">
        <v>0</v>
      </c>
      <c r="H16" s="396">
        <v>0</v>
      </c>
      <c r="I16" s="372">
        <f t="shared" si="7"/>
        <v>0</v>
      </c>
      <c r="J16" s="371" t="s">
        <v>13</v>
      </c>
      <c r="K16" s="396">
        <v>0</v>
      </c>
      <c r="L16" s="396">
        <v>0</v>
      </c>
      <c r="M16" s="372">
        <f t="shared" si="8"/>
        <v>0</v>
      </c>
      <c r="N16" s="371" t="s">
        <v>13</v>
      </c>
      <c r="O16" s="769">
        <v>0</v>
      </c>
      <c r="P16" s="769">
        <v>0</v>
      </c>
      <c r="Q16" s="764">
        <f t="shared" si="3"/>
        <v>0</v>
      </c>
      <c r="R16" s="371" t="s">
        <v>13</v>
      </c>
      <c r="S16" s="769">
        <v>0</v>
      </c>
      <c r="T16" s="769">
        <v>0</v>
      </c>
      <c r="U16" s="764">
        <f t="shared" si="4"/>
        <v>0</v>
      </c>
      <c r="V16" s="371" t="s">
        <v>13</v>
      </c>
      <c r="W16" s="769">
        <v>0</v>
      </c>
      <c r="X16" s="769">
        <v>0</v>
      </c>
      <c r="Y16" s="764">
        <f t="shared" si="5"/>
        <v>0</v>
      </c>
    </row>
    <row r="17" spans="1:25" s="3" customFormat="1">
      <c r="A17" s="356" t="s">
        <v>49</v>
      </c>
      <c r="B17" s="371" t="s">
        <v>13</v>
      </c>
      <c r="C17" s="396">
        <v>0</v>
      </c>
      <c r="D17" s="396">
        <v>0</v>
      </c>
      <c r="E17" s="372">
        <f t="shared" si="6"/>
        <v>0</v>
      </c>
      <c r="F17" s="371" t="s">
        <v>13</v>
      </c>
      <c r="G17" s="396">
        <v>0</v>
      </c>
      <c r="H17" s="396">
        <v>0</v>
      </c>
      <c r="I17" s="372">
        <f t="shared" si="7"/>
        <v>0</v>
      </c>
      <c r="J17" s="371" t="s">
        <v>13</v>
      </c>
      <c r="K17" s="396">
        <v>0</v>
      </c>
      <c r="L17" s="396">
        <v>0</v>
      </c>
      <c r="M17" s="372">
        <f t="shared" si="8"/>
        <v>0</v>
      </c>
      <c r="N17" s="371" t="s">
        <v>13</v>
      </c>
      <c r="O17" s="769">
        <v>0</v>
      </c>
      <c r="P17" s="769">
        <v>0</v>
      </c>
      <c r="Q17" s="764">
        <f t="shared" si="3"/>
        <v>0</v>
      </c>
      <c r="R17" s="371" t="s">
        <v>13</v>
      </c>
      <c r="S17" s="769">
        <v>0</v>
      </c>
      <c r="T17" s="769">
        <v>0</v>
      </c>
      <c r="U17" s="764">
        <f t="shared" si="4"/>
        <v>0</v>
      </c>
      <c r="V17" s="371" t="s">
        <v>13</v>
      </c>
      <c r="W17" s="769">
        <v>0</v>
      </c>
      <c r="X17" s="769">
        <v>0</v>
      </c>
      <c r="Y17" s="764">
        <f t="shared" si="5"/>
        <v>0</v>
      </c>
    </row>
    <row r="18" spans="1:25" ht="14.25" thickBot="1">
      <c r="A18" s="357" t="s">
        <v>312</v>
      </c>
      <c r="B18" s="306" t="s">
        <v>13</v>
      </c>
      <c r="C18" s="396">
        <v>0</v>
      </c>
      <c r="D18" s="396">
        <v>0</v>
      </c>
      <c r="E18" s="284">
        <f t="shared" si="6"/>
        <v>0</v>
      </c>
      <c r="F18" s="306" t="s">
        <v>13</v>
      </c>
      <c r="G18" s="396">
        <v>0</v>
      </c>
      <c r="H18" s="396">
        <v>0</v>
      </c>
      <c r="I18" s="284">
        <f t="shared" si="7"/>
        <v>0</v>
      </c>
      <c r="J18" s="306" t="s">
        <v>13</v>
      </c>
      <c r="K18" s="396">
        <v>0</v>
      </c>
      <c r="L18" s="396">
        <v>0</v>
      </c>
      <c r="M18" s="284">
        <f t="shared" si="8"/>
        <v>0</v>
      </c>
      <c r="N18" s="306" t="s">
        <v>13</v>
      </c>
      <c r="O18" s="769">
        <v>0</v>
      </c>
      <c r="P18" s="769">
        <v>0</v>
      </c>
      <c r="Q18" s="764">
        <f t="shared" si="3"/>
        <v>0</v>
      </c>
      <c r="R18" s="306" t="s">
        <v>13</v>
      </c>
      <c r="S18" s="769">
        <v>0</v>
      </c>
      <c r="T18" s="769">
        <v>0</v>
      </c>
      <c r="U18" s="764">
        <f t="shared" si="4"/>
        <v>0</v>
      </c>
      <c r="V18" s="306" t="s">
        <v>13</v>
      </c>
      <c r="W18" s="769">
        <v>0</v>
      </c>
      <c r="X18" s="769">
        <v>0</v>
      </c>
      <c r="Y18" s="764">
        <f t="shared" si="5"/>
        <v>0</v>
      </c>
    </row>
    <row r="19" spans="1:25" s="19" customFormat="1" ht="16.350000000000001" customHeight="1" thickBot="1">
      <c r="A19" s="330" t="s">
        <v>50</v>
      </c>
      <c r="B19" s="289" t="s">
        <v>13</v>
      </c>
      <c r="C19" s="300">
        <f t="shared" ref="C19" si="9">SUM(C7:C18)</f>
        <v>0</v>
      </c>
      <c r="D19" s="300">
        <f t="shared" ref="D19:E19" si="10">SUM(D7:D18)</f>
        <v>0</v>
      </c>
      <c r="E19" s="300">
        <f t="shared" si="10"/>
        <v>0</v>
      </c>
      <c r="F19" s="289" t="s">
        <v>13</v>
      </c>
      <c r="G19" s="300">
        <f t="shared" ref="G19" si="11">SUM(G7:G18)</f>
        <v>0</v>
      </c>
      <c r="H19" s="300">
        <f t="shared" ref="H19:I19" si="12">SUM(H7:H18)</f>
        <v>0</v>
      </c>
      <c r="I19" s="300">
        <f t="shared" si="12"/>
        <v>0</v>
      </c>
      <c r="J19" s="289" t="s">
        <v>13</v>
      </c>
      <c r="K19" s="300">
        <f t="shared" ref="K19" si="13">SUM(K7:K18)</f>
        <v>0</v>
      </c>
      <c r="L19" s="300">
        <f t="shared" ref="L19:M19" si="14">SUM(L7:L18)</f>
        <v>0</v>
      </c>
      <c r="M19" s="300">
        <f t="shared" si="14"/>
        <v>0</v>
      </c>
      <c r="N19" s="289" t="s">
        <v>13</v>
      </c>
      <c r="O19" s="770">
        <f t="shared" ref="O19:P19" si="15">SUM(O7:O18)</f>
        <v>8.0000000000000002E-3</v>
      </c>
      <c r="P19" s="770">
        <f t="shared" si="15"/>
        <v>0</v>
      </c>
      <c r="Q19" s="770">
        <f>SUM(Q7:Q18)</f>
        <v>8.0000000000000002E-3</v>
      </c>
      <c r="R19" s="289" t="s">
        <v>13</v>
      </c>
      <c r="S19" s="770">
        <f>SUM(S7:S18)</f>
        <v>0</v>
      </c>
      <c r="T19" s="770">
        <f t="shared" ref="T19" si="16">SUM(T7:T18)</f>
        <v>0</v>
      </c>
      <c r="U19" s="770">
        <f>SUM(U7:U18)</f>
        <v>0</v>
      </c>
      <c r="V19" s="289" t="s">
        <v>13</v>
      </c>
      <c r="W19" s="770">
        <f>SUM(W7:W18)</f>
        <v>0</v>
      </c>
      <c r="X19" s="770">
        <f t="shared" ref="X19" si="17">SUM(X7:X18)</f>
        <v>0</v>
      </c>
      <c r="Y19" s="770">
        <f>SUM(Y7:Y18)</f>
        <v>0</v>
      </c>
    </row>
    <row r="20" spans="1:25" s="3" customFormat="1" ht="1.9" hidden="1" customHeight="1">
      <c r="A20" s="358"/>
      <c r="B20" s="308"/>
      <c r="C20" s="323"/>
      <c r="D20" s="323"/>
      <c r="E20" s="324"/>
      <c r="F20" s="308"/>
      <c r="G20" s="323"/>
      <c r="H20" s="323"/>
      <c r="I20" s="324"/>
      <c r="J20" s="308"/>
      <c r="K20" s="323"/>
      <c r="L20" s="323"/>
      <c r="M20" s="324"/>
      <c r="N20" s="308"/>
      <c r="O20" s="780"/>
      <c r="P20" s="780"/>
      <c r="Q20" s="781"/>
      <c r="R20" s="327"/>
      <c r="S20" s="325"/>
      <c r="T20" s="326"/>
      <c r="U20" s="413"/>
      <c r="V20" s="327"/>
      <c r="W20" s="325"/>
      <c r="X20" s="326"/>
      <c r="Y20" s="413"/>
    </row>
    <row r="21" spans="1:25" s="3" customFormat="1" ht="12.75">
      <c r="A21" s="395" t="s">
        <v>204</v>
      </c>
      <c r="B21" s="369"/>
      <c r="C21" s="391"/>
      <c r="D21" s="391"/>
      <c r="E21" s="370"/>
      <c r="F21" s="369"/>
      <c r="G21" s="391"/>
      <c r="H21" s="391"/>
      <c r="I21" s="370"/>
      <c r="J21" s="369"/>
      <c r="K21" s="391"/>
      <c r="L21" s="391"/>
      <c r="M21" s="370"/>
      <c r="N21" s="369"/>
      <c r="O21" s="767"/>
      <c r="P21" s="767"/>
      <c r="Q21" s="768"/>
      <c r="R21" s="369"/>
      <c r="S21" s="391"/>
      <c r="T21" s="391"/>
      <c r="U21" s="394"/>
      <c r="V21" s="369"/>
      <c r="W21" s="391"/>
      <c r="X21" s="391"/>
      <c r="Y21" s="394"/>
    </row>
    <row r="22" spans="1:25">
      <c r="A22" s="317" t="s">
        <v>32</v>
      </c>
      <c r="B22" s="314" t="s">
        <v>13</v>
      </c>
      <c r="C22" s="315">
        <v>0</v>
      </c>
      <c r="D22" s="315">
        <v>0</v>
      </c>
      <c r="E22" s="316">
        <v>0</v>
      </c>
      <c r="F22" s="314" t="s">
        <v>13</v>
      </c>
      <c r="G22" s="315">
        <v>0</v>
      </c>
      <c r="H22" s="315">
        <v>0</v>
      </c>
      <c r="I22" s="316">
        <v>0</v>
      </c>
      <c r="J22" s="314" t="s">
        <v>13</v>
      </c>
      <c r="K22" s="315">
        <v>0</v>
      </c>
      <c r="L22" s="315">
        <v>0</v>
      </c>
      <c r="M22" s="316">
        <v>0</v>
      </c>
      <c r="N22" s="314" t="s">
        <v>13</v>
      </c>
      <c r="O22" s="771">
        <v>0</v>
      </c>
      <c r="P22" s="771">
        <v>0</v>
      </c>
      <c r="Q22" s="772">
        <v>0</v>
      </c>
      <c r="R22" s="314" t="s">
        <v>13</v>
      </c>
      <c r="S22" s="771">
        <v>0</v>
      </c>
      <c r="T22" s="771">
        <v>0</v>
      </c>
      <c r="U22" s="772">
        <v>0</v>
      </c>
      <c r="V22" s="314" t="s">
        <v>13</v>
      </c>
      <c r="W22" s="771">
        <v>0</v>
      </c>
      <c r="X22" s="771">
        <v>0</v>
      </c>
      <c r="Y22" s="772">
        <v>0</v>
      </c>
    </row>
    <row r="23" spans="1:25">
      <c r="A23" s="397" t="s">
        <v>12</v>
      </c>
      <c r="B23" s="371" t="s">
        <v>13</v>
      </c>
      <c r="C23" s="396">
        <v>0</v>
      </c>
      <c r="D23" s="396">
        <v>0</v>
      </c>
      <c r="E23" s="372">
        <v>0</v>
      </c>
      <c r="F23" s="371" t="s">
        <v>13</v>
      </c>
      <c r="G23" s="396">
        <v>0</v>
      </c>
      <c r="H23" s="396">
        <v>0</v>
      </c>
      <c r="I23" s="372">
        <v>0</v>
      </c>
      <c r="J23" s="371" t="s">
        <v>13</v>
      </c>
      <c r="K23" s="396">
        <v>0</v>
      </c>
      <c r="L23" s="396">
        <v>0</v>
      </c>
      <c r="M23" s="372">
        <v>0</v>
      </c>
      <c r="N23" s="371" t="s">
        <v>13</v>
      </c>
      <c r="O23" s="769">
        <v>0</v>
      </c>
      <c r="P23" s="769">
        <v>0</v>
      </c>
      <c r="Q23" s="764">
        <v>0</v>
      </c>
      <c r="R23" s="371" t="s">
        <v>13</v>
      </c>
      <c r="S23" s="769">
        <v>0</v>
      </c>
      <c r="T23" s="769">
        <v>0</v>
      </c>
      <c r="U23" s="764">
        <v>0</v>
      </c>
      <c r="V23" s="371" t="s">
        <v>13</v>
      </c>
      <c r="W23" s="769">
        <v>0</v>
      </c>
      <c r="X23" s="769">
        <v>0</v>
      </c>
      <c r="Y23" s="764">
        <v>0</v>
      </c>
    </row>
    <row r="24" spans="1:25" ht="12.75" thickBot="1">
      <c r="A24" s="359" t="s">
        <v>14</v>
      </c>
      <c r="B24" s="306" t="s">
        <v>13</v>
      </c>
      <c r="C24" s="396">
        <v>0</v>
      </c>
      <c r="D24" s="396">
        <v>0</v>
      </c>
      <c r="E24" s="373">
        <v>0</v>
      </c>
      <c r="F24" s="306" t="s">
        <v>13</v>
      </c>
      <c r="G24" s="396">
        <v>0</v>
      </c>
      <c r="H24" s="396">
        <v>0</v>
      </c>
      <c r="I24" s="373">
        <v>0</v>
      </c>
      <c r="J24" s="306" t="s">
        <v>13</v>
      </c>
      <c r="K24" s="396">
        <v>0</v>
      </c>
      <c r="L24" s="396">
        <v>0</v>
      </c>
      <c r="M24" s="373">
        <v>0</v>
      </c>
      <c r="N24" s="306" t="s">
        <v>13</v>
      </c>
      <c r="O24" s="769">
        <v>0</v>
      </c>
      <c r="P24" s="769">
        <v>0</v>
      </c>
      <c r="Q24" s="773">
        <v>0</v>
      </c>
      <c r="R24" s="306" t="s">
        <v>13</v>
      </c>
      <c r="S24" s="769">
        <v>0</v>
      </c>
      <c r="T24" s="769">
        <v>0</v>
      </c>
      <c r="U24" s="773">
        <v>0</v>
      </c>
      <c r="V24" s="306" t="s">
        <v>13</v>
      </c>
      <c r="W24" s="769">
        <v>0</v>
      </c>
      <c r="X24" s="769">
        <v>0</v>
      </c>
      <c r="Y24" s="773">
        <v>0</v>
      </c>
    </row>
    <row r="25" spans="1:25" s="18" customFormat="1" ht="16.350000000000001" customHeight="1" thickBot="1">
      <c r="A25" s="330" t="s">
        <v>50</v>
      </c>
      <c r="B25" s="289" t="s">
        <v>13</v>
      </c>
      <c r="C25" s="300">
        <f t="shared" ref="C25" si="18">SUM(C22:C24)</f>
        <v>0</v>
      </c>
      <c r="D25" s="301">
        <f t="shared" ref="D25:E25" si="19">SUM(D22:D24)</f>
        <v>0</v>
      </c>
      <c r="E25" s="302">
        <f t="shared" si="19"/>
        <v>0</v>
      </c>
      <c r="F25" s="289" t="s">
        <v>13</v>
      </c>
      <c r="G25" s="300">
        <f t="shared" ref="G25" si="20">SUM(G22:G24)</f>
        <v>0</v>
      </c>
      <c r="H25" s="301">
        <f t="shared" ref="H25:I25" si="21">SUM(H22:H24)</f>
        <v>0</v>
      </c>
      <c r="I25" s="302">
        <f t="shared" si="21"/>
        <v>0</v>
      </c>
      <c r="J25" s="289" t="s">
        <v>13</v>
      </c>
      <c r="K25" s="300">
        <f t="shared" ref="K25" si="22">SUM(K22:K24)</f>
        <v>0</v>
      </c>
      <c r="L25" s="301">
        <f t="shared" ref="L25:M25" si="23">SUM(L22:L24)</f>
        <v>0</v>
      </c>
      <c r="M25" s="302">
        <f t="shared" si="23"/>
        <v>0</v>
      </c>
      <c r="N25" s="289" t="s">
        <v>13</v>
      </c>
      <c r="O25" s="770">
        <f t="shared" ref="O25:P25" si="24">SUM(O22:O24)</f>
        <v>0</v>
      </c>
      <c r="P25" s="774">
        <f t="shared" si="24"/>
        <v>0</v>
      </c>
      <c r="Q25" s="775">
        <f>SUM(Q22:Q24)</f>
        <v>0</v>
      </c>
      <c r="R25" s="289" t="s">
        <v>13</v>
      </c>
      <c r="S25" s="770">
        <f t="shared" ref="S25:T25" si="25">SUM(S22:S24)</f>
        <v>0</v>
      </c>
      <c r="T25" s="774">
        <f t="shared" si="25"/>
        <v>0</v>
      </c>
      <c r="U25" s="775">
        <f>SUM(U22:U24)</f>
        <v>0</v>
      </c>
      <c r="V25" s="289" t="s">
        <v>13</v>
      </c>
      <c r="W25" s="770">
        <f t="shared" ref="W25:X25" si="26">SUM(W22:W24)</f>
        <v>0</v>
      </c>
      <c r="X25" s="774">
        <f t="shared" si="26"/>
        <v>0</v>
      </c>
      <c r="Y25" s="775">
        <f>SUM(Y22:Y24)</f>
        <v>0</v>
      </c>
    </row>
    <row r="26" spans="1:25" ht="1.5" customHeight="1">
      <c r="A26" s="182"/>
      <c r="B26" s="298"/>
      <c r="C26" s="291"/>
      <c r="D26" s="291"/>
      <c r="E26" s="299"/>
      <c r="F26" s="298"/>
      <c r="G26" s="291"/>
      <c r="H26" s="291"/>
      <c r="I26" s="299"/>
      <c r="J26" s="298"/>
      <c r="K26" s="291"/>
      <c r="L26" s="291"/>
      <c r="M26" s="299"/>
      <c r="N26" s="298"/>
      <c r="O26" s="776"/>
      <c r="P26" s="776"/>
      <c r="Q26" s="777"/>
      <c r="R26" s="298"/>
      <c r="S26" s="776"/>
      <c r="T26" s="776"/>
      <c r="U26" s="777"/>
      <c r="V26" s="298"/>
      <c r="W26" s="776"/>
      <c r="X26" s="776"/>
      <c r="Y26" s="777"/>
    </row>
    <row r="27" spans="1:25" s="328" customFormat="1" ht="18" customHeight="1">
      <c r="A27" s="398" t="s">
        <v>195</v>
      </c>
      <c r="B27" s="374" t="s">
        <v>13</v>
      </c>
      <c r="C27" s="399">
        <f t="shared" ref="C27:E27" si="27">SUM(C25,C19)</f>
        <v>0</v>
      </c>
      <c r="D27" s="399">
        <f t="shared" si="27"/>
        <v>0</v>
      </c>
      <c r="E27" s="375">
        <f t="shared" si="27"/>
        <v>0</v>
      </c>
      <c r="F27" s="374" t="s">
        <v>13</v>
      </c>
      <c r="G27" s="399">
        <f t="shared" ref="G27:I27" si="28">SUM(G25,G19)</f>
        <v>0</v>
      </c>
      <c r="H27" s="399">
        <f t="shared" si="28"/>
        <v>0</v>
      </c>
      <c r="I27" s="375">
        <f t="shared" si="28"/>
        <v>0</v>
      </c>
      <c r="J27" s="374" t="s">
        <v>13</v>
      </c>
      <c r="K27" s="399">
        <f t="shared" ref="K27:M27" si="29">SUM(K25,K19)</f>
        <v>0</v>
      </c>
      <c r="L27" s="399">
        <f t="shared" si="29"/>
        <v>0</v>
      </c>
      <c r="M27" s="375">
        <f t="shared" si="29"/>
        <v>0</v>
      </c>
      <c r="N27" s="374" t="s">
        <v>13</v>
      </c>
      <c r="O27" s="778">
        <f>SUM(O25,O19)</f>
        <v>8.0000000000000002E-3</v>
      </c>
      <c r="P27" s="778">
        <f t="shared" ref="P27:Q27" si="30">SUM(P25,P19)</f>
        <v>0</v>
      </c>
      <c r="Q27" s="779">
        <f t="shared" si="30"/>
        <v>8.0000000000000002E-3</v>
      </c>
      <c r="R27" s="374" t="s">
        <v>13</v>
      </c>
      <c r="S27" s="778">
        <f>SUM(S25,S19)</f>
        <v>0</v>
      </c>
      <c r="T27" s="778">
        <f t="shared" ref="T27:U27" si="31">SUM(T25,T19)</f>
        <v>0</v>
      </c>
      <c r="U27" s="779">
        <f t="shared" si="31"/>
        <v>0</v>
      </c>
      <c r="V27" s="374" t="s">
        <v>13</v>
      </c>
      <c r="W27" s="778">
        <f>SUM(W25,W19)</f>
        <v>0</v>
      </c>
      <c r="X27" s="778">
        <f t="shared" ref="X27:Y27" si="32">SUM(X25,X19)</f>
        <v>0</v>
      </c>
      <c r="Y27" s="779">
        <f t="shared" si="32"/>
        <v>0</v>
      </c>
    </row>
    <row r="28" spans="1:25" ht="3" customHeight="1" thickBot="1">
      <c r="A28" s="283"/>
      <c r="B28" s="285"/>
      <c r="C28" s="281"/>
      <c r="D28" s="281"/>
      <c r="E28" s="286"/>
      <c r="F28" s="285"/>
      <c r="G28" s="281"/>
      <c r="H28" s="281"/>
      <c r="I28" s="286"/>
      <c r="J28" s="292"/>
      <c r="K28" s="282"/>
      <c r="L28" s="287"/>
      <c r="M28" s="288"/>
      <c r="N28" s="292"/>
      <c r="O28" s="282"/>
      <c r="P28" s="287"/>
      <c r="Q28" s="288"/>
      <c r="R28" s="293"/>
      <c r="S28" s="294"/>
      <c r="T28" s="295"/>
      <c r="U28" s="296"/>
      <c r="V28" s="293"/>
      <c r="W28" s="294"/>
      <c r="X28" s="295"/>
      <c r="Y28" s="296"/>
    </row>
    <row r="29" spans="1:25" s="3" customFormat="1" ht="13.5" thickBot="1">
      <c r="A29" s="385" t="s">
        <v>206</v>
      </c>
      <c r="B29" s="369"/>
      <c r="C29" s="391"/>
      <c r="D29" s="391"/>
      <c r="E29" s="370"/>
      <c r="F29" s="369"/>
      <c r="G29" s="391"/>
      <c r="H29" s="391"/>
      <c r="I29" s="370"/>
      <c r="J29" s="369"/>
      <c r="K29" s="391"/>
      <c r="L29" s="391"/>
      <c r="M29" s="370"/>
      <c r="N29" s="369"/>
      <c r="O29" s="391"/>
      <c r="P29" s="391"/>
      <c r="Q29" s="370"/>
      <c r="R29" s="369"/>
      <c r="S29" s="391"/>
      <c r="T29" s="391"/>
      <c r="U29" s="370"/>
      <c r="V29" s="369"/>
      <c r="W29" s="391"/>
      <c r="X29" s="391"/>
      <c r="Y29" s="370"/>
    </row>
    <row r="30" spans="1:25">
      <c r="A30" s="383" t="s">
        <v>51</v>
      </c>
      <c r="B30" s="376">
        <v>0</v>
      </c>
      <c r="C30" s="400" t="s">
        <v>13</v>
      </c>
      <c r="D30" s="400" t="s">
        <v>13</v>
      </c>
      <c r="E30" s="377" t="s">
        <v>13</v>
      </c>
      <c r="F30" s="376">
        <v>0</v>
      </c>
      <c r="G30" s="400" t="s">
        <v>13</v>
      </c>
      <c r="H30" s="400" t="s">
        <v>13</v>
      </c>
      <c r="I30" s="377" t="s">
        <v>13</v>
      </c>
      <c r="J30" s="376">
        <v>0</v>
      </c>
      <c r="K30" s="400" t="s">
        <v>13</v>
      </c>
      <c r="L30" s="400" t="s">
        <v>13</v>
      </c>
      <c r="M30" s="377" t="s">
        <v>13</v>
      </c>
      <c r="N30" s="782">
        <v>0</v>
      </c>
      <c r="O30" s="400" t="s">
        <v>13</v>
      </c>
      <c r="P30" s="400" t="s">
        <v>13</v>
      </c>
      <c r="Q30" s="377" t="s">
        <v>13</v>
      </c>
      <c r="R30" s="782">
        <v>0</v>
      </c>
      <c r="S30" s="400" t="s">
        <v>13</v>
      </c>
      <c r="T30" s="400" t="s">
        <v>13</v>
      </c>
      <c r="U30" s="377" t="s">
        <v>13</v>
      </c>
      <c r="V30" s="782">
        <v>0</v>
      </c>
      <c r="W30" s="400" t="s">
        <v>13</v>
      </c>
      <c r="X30" s="400" t="s">
        <v>13</v>
      </c>
      <c r="Y30" s="377" t="s">
        <v>13</v>
      </c>
    </row>
    <row r="31" spans="1:25" s="18" customFormat="1" ht="15.6" customHeight="1" thickBot="1">
      <c r="A31" s="362" t="s">
        <v>50</v>
      </c>
      <c r="B31" s="785">
        <f>SUM(B30:B30)</f>
        <v>0</v>
      </c>
      <c r="C31" s="367" t="s">
        <v>13</v>
      </c>
      <c r="D31" s="367" t="s">
        <v>13</v>
      </c>
      <c r="E31" s="379" t="s">
        <v>13</v>
      </c>
      <c r="F31" s="785">
        <f>SUM(F30:F30)</f>
        <v>0</v>
      </c>
      <c r="G31" s="367" t="s">
        <v>13</v>
      </c>
      <c r="H31" s="367" t="s">
        <v>13</v>
      </c>
      <c r="I31" s="379" t="s">
        <v>13</v>
      </c>
      <c r="J31" s="785">
        <f>SUM(J30:J30)</f>
        <v>0</v>
      </c>
      <c r="K31" s="367" t="s">
        <v>13</v>
      </c>
      <c r="L31" s="367" t="s">
        <v>13</v>
      </c>
      <c r="M31" s="379" t="s">
        <v>13</v>
      </c>
      <c r="N31" s="785">
        <f>SUM(N30:N30)</f>
        <v>0</v>
      </c>
      <c r="O31" s="367" t="s">
        <v>13</v>
      </c>
      <c r="P31" s="367" t="s">
        <v>13</v>
      </c>
      <c r="Q31" s="379" t="s">
        <v>13</v>
      </c>
      <c r="R31" s="785">
        <f>SUM(R30:R30)</f>
        <v>0</v>
      </c>
      <c r="S31" s="367" t="s">
        <v>13</v>
      </c>
      <c r="T31" s="367" t="s">
        <v>13</v>
      </c>
      <c r="U31" s="379" t="s">
        <v>13</v>
      </c>
      <c r="V31" s="785">
        <f>SUM(V30:V30)</f>
        <v>0</v>
      </c>
      <c r="W31" s="367" t="s">
        <v>13</v>
      </c>
      <c r="X31" s="367" t="s">
        <v>13</v>
      </c>
      <c r="Y31" s="379" t="s">
        <v>13</v>
      </c>
    </row>
    <row r="32" spans="1:25" ht="2.1" customHeight="1">
      <c r="A32" s="182"/>
      <c r="B32" s="290"/>
      <c r="C32" s="291"/>
      <c r="D32" s="291"/>
      <c r="E32" s="297"/>
      <c r="F32" s="290"/>
      <c r="G32" s="291"/>
      <c r="H32" s="291"/>
      <c r="I32" s="297"/>
      <c r="J32" s="290"/>
      <c r="K32" s="291"/>
      <c r="L32" s="291"/>
      <c r="M32" s="297"/>
      <c r="N32" s="783"/>
      <c r="O32" s="291"/>
      <c r="P32" s="291"/>
      <c r="Q32" s="297"/>
      <c r="R32" s="783"/>
      <c r="S32" s="291"/>
      <c r="T32" s="291"/>
      <c r="U32" s="297"/>
      <c r="V32" s="783"/>
      <c r="W32" s="291"/>
      <c r="X32" s="291"/>
      <c r="Y32" s="297"/>
    </row>
    <row r="33" spans="1:25" s="328" customFormat="1" ht="16.5" customHeight="1" thickBot="1">
      <c r="A33" s="363" t="s">
        <v>196</v>
      </c>
      <c r="B33" s="380">
        <f>SUM( B31)</f>
        <v>0</v>
      </c>
      <c r="C33" s="368" t="s">
        <v>13</v>
      </c>
      <c r="D33" s="368" t="s">
        <v>13</v>
      </c>
      <c r="E33" s="381" t="s">
        <v>13</v>
      </c>
      <c r="F33" s="380">
        <f>SUM( F31)</f>
        <v>0</v>
      </c>
      <c r="G33" s="368" t="s">
        <v>13</v>
      </c>
      <c r="H33" s="368" t="s">
        <v>13</v>
      </c>
      <c r="I33" s="381" t="s">
        <v>13</v>
      </c>
      <c r="J33" s="380">
        <f>SUM( J31)</f>
        <v>0</v>
      </c>
      <c r="K33" s="368" t="s">
        <v>13</v>
      </c>
      <c r="L33" s="368" t="s">
        <v>13</v>
      </c>
      <c r="M33" s="381" t="s">
        <v>13</v>
      </c>
      <c r="N33" s="784">
        <f>SUM( N31)</f>
        <v>0</v>
      </c>
      <c r="O33" s="368" t="s">
        <v>13</v>
      </c>
      <c r="P33" s="368" t="s">
        <v>13</v>
      </c>
      <c r="Q33" s="381" t="s">
        <v>13</v>
      </c>
      <c r="R33" s="784">
        <f>SUM( R31)</f>
        <v>0</v>
      </c>
      <c r="S33" s="368" t="s">
        <v>13</v>
      </c>
      <c r="T33" s="368" t="s">
        <v>13</v>
      </c>
      <c r="U33" s="381" t="s">
        <v>13</v>
      </c>
      <c r="V33" s="784">
        <f>SUM( V31)</f>
        <v>0</v>
      </c>
      <c r="W33" s="368" t="s">
        <v>13</v>
      </c>
      <c r="X33" s="368" t="s">
        <v>13</v>
      </c>
      <c r="Y33" s="381" t="s">
        <v>13</v>
      </c>
    </row>
    <row r="34" spans="1:25" ht="13.5" thickBot="1">
      <c r="A34" s="329"/>
      <c r="B34" s="308"/>
      <c r="C34" s="20"/>
      <c r="D34" s="20"/>
      <c r="E34" s="382"/>
      <c r="F34" s="308"/>
      <c r="G34" s="20"/>
      <c r="H34" s="21"/>
      <c r="I34" s="309"/>
      <c r="J34" s="308"/>
      <c r="K34" s="459"/>
      <c r="L34" s="21"/>
      <c r="M34" s="309"/>
      <c r="N34" s="308"/>
      <c r="O34" s="20"/>
      <c r="P34" s="21"/>
      <c r="Q34" s="309"/>
      <c r="R34" s="308"/>
      <c r="S34" s="20"/>
      <c r="T34" s="21"/>
      <c r="U34" s="309"/>
      <c r="V34" s="308"/>
      <c r="W34" s="20"/>
      <c r="X34" s="21"/>
      <c r="Y34" s="309"/>
    </row>
    <row r="35" spans="1:25" ht="13.5" thickBot="1">
      <c r="A35" s="364"/>
      <c r="B35" s="951" t="s">
        <v>244</v>
      </c>
      <c r="C35" s="952"/>
      <c r="D35" s="952"/>
      <c r="E35" s="953"/>
      <c r="F35" s="951" t="s">
        <v>245</v>
      </c>
      <c r="G35" s="952"/>
      <c r="H35" s="952"/>
      <c r="I35" s="953"/>
      <c r="J35" s="951" t="s">
        <v>246</v>
      </c>
      <c r="K35" s="957"/>
      <c r="L35" s="952"/>
      <c r="M35" s="953"/>
      <c r="N35" s="951" t="s">
        <v>247</v>
      </c>
      <c r="O35" s="952"/>
      <c r="P35" s="952"/>
      <c r="Q35" s="953"/>
      <c r="R35" s="951" t="s">
        <v>248</v>
      </c>
      <c r="S35" s="952"/>
      <c r="T35" s="952"/>
      <c r="U35" s="953"/>
      <c r="V35" s="951" t="s">
        <v>249</v>
      </c>
      <c r="W35" s="952"/>
      <c r="X35" s="952"/>
      <c r="Y35" s="953"/>
    </row>
    <row r="36" spans="1:25" ht="44.25" customHeight="1">
      <c r="A36" s="365" t="s">
        <v>207</v>
      </c>
      <c r="B36" s="303" t="s">
        <v>43</v>
      </c>
      <c r="C36" s="304" t="s">
        <v>243</v>
      </c>
      <c r="D36" s="304" t="s">
        <v>44</v>
      </c>
      <c r="E36" s="305" t="s">
        <v>45</v>
      </c>
      <c r="F36" s="303" t="s">
        <v>43</v>
      </c>
      <c r="G36" s="304" t="s">
        <v>243</v>
      </c>
      <c r="H36" s="304" t="s">
        <v>44</v>
      </c>
      <c r="I36" s="305" t="s">
        <v>45</v>
      </c>
      <c r="J36" s="303" t="s">
        <v>43</v>
      </c>
      <c r="K36" s="304" t="s">
        <v>243</v>
      </c>
      <c r="L36" s="304" t="s">
        <v>44</v>
      </c>
      <c r="M36" s="305" t="s">
        <v>45</v>
      </c>
      <c r="N36" s="303" t="s">
        <v>43</v>
      </c>
      <c r="O36" s="304" t="s">
        <v>243</v>
      </c>
      <c r="P36" s="304" t="s">
        <v>44</v>
      </c>
      <c r="Q36" s="305" t="s">
        <v>45</v>
      </c>
      <c r="R36" s="303" t="s">
        <v>43</v>
      </c>
      <c r="S36" s="304" t="s">
        <v>243</v>
      </c>
      <c r="T36" s="304" t="s">
        <v>44</v>
      </c>
      <c r="U36" s="305" t="s">
        <v>45</v>
      </c>
      <c r="V36" s="303" t="s">
        <v>43</v>
      </c>
      <c r="W36" s="304" t="s">
        <v>243</v>
      </c>
      <c r="X36" s="304" t="s">
        <v>44</v>
      </c>
      <c r="Y36" s="305" t="s">
        <v>45</v>
      </c>
    </row>
    <row r="37" spans="1:25" ht="12" customHeight="1">
      <c r="A37" s="390" t="s">
        <v>238</v>
      </c>
      <c r="B37" s="369"/>
      <c r="C37" s="391"/>
      <c r="D37" s="391"/>
      <c r="E37" s="370"/>
      <c r="F37" s="369"/>
      <c r="G37" s="391"/>
      <c r="H37" s="391"/>
      <c r="I37" s="370"/>
      <c r="J37" s="369"/>
      <c r="K37" s="391"/>
      <c r="L37" s="391"/>
      <c r="M37" s="370"/>
      <c r="N37" s="369"/>
      <c r="O37" s="391"/>
      <c r="P37" s="391"/>
      <c r="Q37" s="370"/>
      <c r="R37" s="369"/>
      <c r="S37" s="391"/>
      <c r="T37" s="391"/>
      <c r="U37" s="370"/>
      <c r="V37" s="369"/>
      <c r="W37" s="391"/>
      <c r="X37" s="391"/>
      <c r="Y37" s="370"/>
    </row>
    <row r="38" spans="1:25" ht="12" customHeight="1">
      <c r="A38" s="356" t="s">
        <v>240</v>
      </c>
      <c r="B38" s="369"/>
      <c r="C38" s="391"/>
      <c r="D38" s="391"/>
      <c r="E38" s="370"/>
      <c r="F38" s="369"/>
      <c r="G38" s="391"/>
      <c r="H38" s="391"/>
      <c r="I38" s="370"/>
      <c r="J38" s="369"/>
      <c r="K38" s="391"/>
      <c r="L38" s="391"/>
      <c r="M38" s="370"/>
      <c r="N38" s="369"/>
      <c r="O38" s="391"/>
      <c r="P38" s="391"/>
      <c r="Q38" s="370"/>
      <c r="R38" s="369"/>
      <c r="S38" s="391"/>
      <c r="T38" s="391"/>
      <c r="U38" s="370"/>
      <c r="V38" s="369"/>
      <c r="W38" s="391"/>
      <c r="X38" s="391"/>
      <c r="Y38" s="370"/>
    </row>
    <row r="39" spans="1:25" ht="12" customHeight="1">
      <c r="A39" s="392" t="s">
        <v>242</v>
      </c>
      <c r="B39" s="371" t="s">
        <v>13</v>
      </c>
      <c r="C39" s="763">
        <v>0</v>
      </c>
      <c r="D39" s="763">
        <v>0</v>
      </c>
      <c r="E39" s="764">
        <f>SUM(C39:D39)</f>
        <v>0</v>
      </c>
      <c r="F39" s="371" t="s">
        <v>13</v>
      </c>
      <c r="G39" s="415">
        <v>0</v>
      </c>
      <c r="H39" s="415">
        <v>0</v>
      </c>
      <c r="I39" s="372">
        <v>0</v>
      </c>
      <c r="J39" s="371" t="s">
        <v>13</v>
      </c>
      <c r="K39" s="415">
        <v>0</v>
      </c>
      <c r="L39" s="415">
        <v>0</v>
      </c>
      <c r="M39" s="372">
        <v>0</v>
      </c>
      <c r="N39" s="371" t="s">
        <v>13</v>
      </c>
      <c r="O39" s="415">
        <v>0</v>
      </c>
      <c r="P39" s="415">
        <v>0</v>
      </c>
      <c r="Q39" s="764">
        <v>0</v>
      </c>
      <c r="R39" s="538" t="s">
        <v>13</v>
      </c>
      <c r="S39" s="539">
        <v>0</v>
      </c>
      <c r="T39" s="539">
        <v>0</v>
      </c>
      <c r="U39" s="540">
        <v>0</v>
      </c>
      <c r="V39" s="538" t="s">
        <v>13</v>
      </c>
      <c r="W39" s="539">
        <v>0</v>
      </c>
      <c r="X39" s="539">
        <v>0</v>
      </c>
      <c r="Y39" s="540">
        <v>0</v>
      </c>
    </row>
    <row r="40" spans="1:25" ht="12" customHeight="1">
      <c r="A40" s="392" t="s">
        <v>145</v>
      </c>
      <c r="B40" s="371" t="s">
        <v>13</v>
      </c>
      <c r="C40" s="763">
        <v>0</v>
      </c>
      <c r="D40" s="763">
        <v>0</v>
      </c>
      <c r="E40" s="764">
        <f>SUM(C40:D40)</f>
        <v>0</v>
      </c>
      <c r="F40" s="371" t="s">
        <v>13</v>
      </c>
      <c r="G40" s="415">
        <v>0</v>
      </c>
      <c r="H40" s="415">
        <v>0</v>
      </c>
      <c r="I40" s="372">
        <v>0</v>
      </c>
      <c r="J40" s="371" t="s">
        <v>13</v>
      </c>
      <c r="K40" s="415">
        <v>0</v>
      </c>
      <c r="L40" s="415">
        <v>0</v>
      </c>
      <c r="M40" s="372">
        <v>0</v>
      </c>
      <c r="N40" s="371" t="s">
        <v>13</v>
      </c>
      <c r="O40" s="415">
        <v>0</v>
      </c>
      <c r="P40" s="415">
        <v>0</v>
      </c>
      <c r="Q40" s="764">
        <v>0</v>
      </c>
      <c r="R40" s="538" t="s">
        <v>13</v>
      </c>
      <c r="S40" s="539">
        <v>0</v>
      </c>
      <c r="T40" s="539">
        <v>0</v>
      </c>
      <c r="U40" s="540">
        <v>0</v>
      </c>
      <c r="V40" s="538" t="s">
        <v>13</v>
      </c>
      <c r="W40" s="539">
        <v>0</v>
      </c>
      <c r="X40" s="539">
        <v>0</v>
      </c>
      <c r="Y40" s="540">
        <v>0</v>
      </c>
    </row>
    <row r="41" spans="1:25" ht="12" customHeight="1">
      <c r="A41" s="356" t="s">
        <v>239</v>
      </c>
      <c r="B41" s="369"/>
      <c r="C41" s="765"/>
      <c r="D41" s="765"/>
      <c r="E41" s="766"/>
      <c r="F41" s="369"/>
      <c r="G41" s="393"/>
      <c r="H41" s="391"/>
      <c r="I41" s="394"/>
      <c r="J41" s="369"/>
      <c r="K41" s="393"/>
      <c r="L41" s="391"/>
      <c r="M41" s="394"/>
      <c r="N41" s="369"/>
      <c r="O41" s="393"/>
      <c r="P41" s="391"/>
      <c r="Q41" s="766"/>
      <c r="R41" s="401"/>
      <c r="S41" s="525"/>
      <c r="T41" s="508"/>
      <c r="U41" s="526"/>
      <c r="V41" s="369"/>
      <c r="W41" s="393"/>
      <c r="X41" s="391"/>
      <c r="Y41" s="394"/>
    </row>
    <row r="42" spans="1:25" ht="12" customHeight="1">
      <c r="A42" s="392" t="s">
        <v>242</v>
      </c>
      <c r="B42" s="371" t="s">
        <v>13</v>
      </c>
      <c r="C42" s="763">
        <v>0.50800000000000001</v>
      </c>
      <c r="D42" s="763">
        <v>0</v>
      </c>
      <c r="E42" s="764">
        <f t="shared" ref="E42:E43" si="33">SUM(C42:D42)</f>
        <v>0.50800000000000001</v>
      </c>
      <c r="F42" s="371" t="s">
        <v>13</v>
      </c>
      <c r="G42" s="415">
        <v>0</v>
      </c>
      <c r="H42" s="415">
        <v>0</v>
      </c>
      <c r="I42" s="372">
        <v>0</v>
      </c>
      <c r="J42" s="371" t="s">
        <v>13</v>
      </c>
      <c r="K42" s="415">
        <v>0</v>
      </c>
      <c r="L42" s="415">
        <v>0</v>
      </c>
      <c r="M42" s="372">
        <v>0</v>
      </c>
      <c r="N42" s="371" t="s">
        <v>13</v>
      </c>
      <c r="O42" s="415">
        <v>0</v>
      </c>
      <c r="P42" s="415">
        <v>0</v>
      </c>
      <c r="Q42" s="764">
        <v>0</v>
      </c>
      <c r="R42" s="538" t="s">
        <v>13</v>
      </c>
      <c r="S42" s="539">
        <v>0</v>
      </c>
      <c r="T42" s="539">
        <v>0</v>
      </c>
      <c r="U42" s="540">
        <v>0</v>
      </c>
      <c r="V42" s="538" t="s">
        <v>13</v>
      </c>
      <c r="W42" s="539">
        <v>0</v>
      </c>
      <c r="X42" s="539">
        <v>0</v>
      </c>
      <c r="Y42" s="540">
        <v>0</v>
      </c>
    </row>
    <row r="43" spans="1:25" ht="12" customHeight="1">
      <c r="A43" s="392" t="s">
        <v>145</v>
      </c>
      <c r="B43" s="371" t="s">
        <v>13</v>
      </c>
      <c r="C43" s="763">
        <v>0</v>
      </c>
      <c r="D43" s="763">
        <v>0</v>
      </c>
      <c r="E43" s="764">
        <f t="shared" si="33"/>
        <v>0</v>
      </c>
      <c r="F43" s="371" t="s">
        <v>13</v>
      </c>
      <c r="G43" s="415">
        <v>0</v>
      </c>
      <c r="H43" s="415">
        <v>0</v>
      </c>
      <c r="I43" s="372">
        <v>0</v>
      </c>
      <c r="J43" s="371" t="s">
        <v>13</v>
      </c>
      <c r="K43" s="415">
        <v>0</v>
      </c>
      <c r="L43" s="415">
        <v>0</v>
      </c>
      <c r="M43" s="372">
        <v>0</v>
      </c>
      <c r="N43" s="371" t="s">
        <v>13</v>
      </c>
      <c r="O43" s="415">
        <v>0</v>
      </c>
      <c r="P43" s="415">
        <v>0</v>
      </c>
      <c r="Q43" s="764">
        <v>0</v>
      </c>
      <c r="R43" s="538" t="s">
        <v>13</v>
      </c>
      <c r="S43" s="539">
        <v>0</v>
      </c>
      <c r="T43" s="539">
        <v>0</v>
      </c>
      <c r="U43" s="540">
        <v>0</v>
      </c>
      <c r="V43" s="538" t="s">
        <v>13</v>
      </c>
      <c r="W43" s="539">
        <v>0</v>
      </c>
      <c r="X43" s="539">
        <v>0</v>
      </c>
      <c r="Y43" s="540">
        <v>0</v>
      </c>
    </row>
    <row r="44" spans="1:25" ht="12.75">
      <c r="A44" s="366" t="s">
        <v>205</v>
      </c>
      <c r="B44" s="369"/>
      <c r="C44" s="767"/>
      <c r="D44" s="767"/>
      <c r="E44" s="768"/>
      <c r="F44" s="369"/>
      <c r="G44" s="391"/>
      <c r="H44" s="391"/>
      <c r="I44" s="394"/>
      <c r="J44" s="369"/>
      <c r="K44" s="391"/>
      <c r="L44" s="391"/>
      <c r="M44" s="394"/>
      <c r="N44" s="369"/>
      <c r="O44" s="391"/>
      <c r="P44" s="391"/>
      <c r="Q44" s="766"/>
      <c r="R44" s="401"/>
      <c r="S44" s="525"/>
      <c r="T44" s="508"/>
      <c r="U44" s="526"/>
      <c r="V44" s="369"/>
      <c r="W44" s="393"/>
      <c r="X44" s="391"/>
      <c r="Y44" s="394"/>
    </row>
    <row r="45" spans="1:25" ht="12" customHeight="1">
      <c r="A45" s="356" t="s">
        <v>336</v>
      </c>
      <c r="B45" s="371" t="s">
        <v>13</v>
      </c>
      <c r="C45" s="769">
        <v>0</v>
      </c>
      <c r="D45" s="763">
        <v>0</v>
      </c>
      <c r="E45" s="764">
        <f t="shared" ref="E45:E50" si="34">SUM(C45:D45)</f>
        <v>0</v>
      </c>
      <c r="F45" s="371" t="s">
        <v>13</v>
      </c>
      <c r="G45" s="396">
        <v>0</v>
      </c>
      <c r="H45" s="415">
        <v>0</v>
      </c>
      <c r="I45" s="427">
        <v>0</v>
      </c>
      <c r="J45" s="881">
        <v>0.73</v>
      </c>
      <c r="K45" s="396">
        <v>0</v>
      </c>
      <c r="L45" s="415">
        <v>0</v>
      </c>
      <c r="M45" s="427">
        <f>SUM(J45:L45)</f>
        <v>0.73</v>
      </c>
      <c r="N45" s="881">
        <v>0</v>
      </c>
      <c r="O45" s="396">
        <v>0</v>
      </c>
      <c r="P45" s="415">
        <v>0</v>
      </c>
      <c r="Q45" s="885">
        <v>0</v>
      </c>
      <c r="R45" s="538" t="s">
        <v>13</v>
      </c>
      <c r="S45" s="541">
        <v>0</v>
      </c>
      <c r="T45" s="539">
        <v>0</v>
      </c>
      <c r="U45" s="542">
        <v>0</v>
      </c>
      <c r="V45" s="538" t="s">
        <v>13</v>
      </c>
      <c r="W45" s="541">
        <v>0</v>
      </c>
      <c r="X45" s="539">
        <v>0</v>
      </c>
      <c r="Y45" s="542">
        <v>0</v>
      </c>
    </row>
    <row r="46" spans="1:25" ht="12" customHeight="1">
      <c r="A46" s="356" t="s">
        <v>46</v>
      </c>
      <c r="B46" s="371" t="s">
        <v>13</v>
      </c>
      <c r="C46" s="769">
        <v>0</v>
      </c>
      <c r="D46" s="763">
        <v>0</v>
      </c>
      <c r="E46" s="764">
        <f t="shared" si="34"/>
        <v>0</v>
      </c>
      <c r="F46" s="371" t="s">
        <v>13</v>
      </c>
      <c r="G46" s="396">
        <v>0</v>
      </c>
      <c r="H46" s="415">
        <v>0</v>
      </c>
      <c r="I46" s="427">
        <v>0</v>
      </c>
      <c r="J46" s="881">
        <v>1.3560000000000001</v>
      </c>
      <c r="K46" s="396">
        <v>0</v>
      </c>
      <c r="L46" s="415">
        <v>0</v>
      </c>
      <c r="M46" s="427">
        <f>SUM(J46:L46)</f>
        <v>1.3560000000000001</v>
      </c>
      <c r="N46" s="881">
        <v>0.104</v>
      </c>
      <c r="O46" s="396">
        <v>0</v>
      </c>
      <c r="P46" s="415">
        <v>0</v>
      </c>
      <c r="Q46" s="885">
        <f>SUM(N46:P46)</f>
        <v>0.104</v>
      </c>
      <c r="R46" s="538" t="s">
        <v>13</v>
      </c>
      <c r="S46" s="541">
        <v>8.0000000000000002E-3</v>
      </c>
      <c r="T46" s="539">
        <v>0</v>
      </c>
      <c r="U46" s="542">
        <v>8.0000000000000002E-3</v>
      </c>
      <c r="V46" s="538" t="s">
        <v>13</v>
      </c>
      <c r="W46" s="541">
        <v>8.0000000000000002E-3</v>
      </c>
      <c r="X46" s="539">
        <v>0</v>
      </c>
      <c r="Y46" s="542">
        <v>8.0000000000000002E-3</v>
      </c>
    </row>
    <row r="47" spans="1:25" s="3" customFormat="1">
      <c r="A47" s="356" t="s">
        <v>47</v>
      </c>
      <c r="B47" s="371" t="s">
        <v>13</v>
      </c>
      <c r="C47" s="769">
        <v>0</v>
      </c>
      <c r="D47" s="763">
        <v>0</v>
      </c>
      <c r="E47" s="764">
        <f t="shared" si="34"/>
        <v>0</v>
      </c>
      <c r="F47" s="371" t="s">
        <v>13</v>
      </c>
      <c r="G47" s="396">
        <v>0</v>
      </c>
      <c r="H47" s="415">
        <v>0</v>
      </c>
      <c r="I47" s="427">
        <v>0</v>
      </c>
      <c r="J47" s="371" t="s">
        <v>13</v>
      </c>
      <c r="K47" s="396">
        <v>0</v>
      </c>
      <c r="L47" s="415">
        <v>0</v>
      </c>
      <c r="M47" s="427">
        <v>0</v>
      </c>
      <c r="N47" s="371" t="s">
        <v>13</v>
      </c>
      <c r="O47" s="396">
        <v>0</v>
      </c>
      <c r="P47" s="415">
        <v>0</v>
      </c>
      <c r="Q47" s="885">
        <v>0</v>
      </c>
      <c r="R47" s="538" t="s">
        <v>13</v>
      </c>
      <c r="S47" s="541">
        <v>0</v>
      </c>
      <c r="T47" s="539">
        <v>0</v>
      </c>
      <c r="U47" s="542">
        <v>0</v>
      </c>
      <c r="V47" s="538" t="s">
        <v>13</v>
      </c>
      <c r="W47" s="541">
        <v>0</v>
      </c>
      <c r="X47" s="539">
        <v>0</v>
      </c>
      <c r="Y47" s="542">
        <v>0</v>
      </c>
    </row>
    <row r="48" spans="1:25" s="3" customFormat="1">
      <c r="A48" s="356" t="s">
        <v>48</v>
      </c>
      <c r="B48" s="371" t="s">
        <v>13</v>
      </c>
      <c r="C48" s="769">
        <v>0</v>
      </c>
      <c r="D48" s="763">
        <v>0</v>
      </c>
      <c r="E48" s="764">
        <f t="shared" si="34"/>
        <v>0</v>
      </c>
      <c r="F48" s="371" t="s">
        <v>13</v>
      </c>
      <c r="G48" s="396">
        <v>0</v>
      </c>
      <c r="H48" s="415">
        <v>0</v>
      </c>
      <c r="I48" s="427">
        <v>0</v>
      </c>
      <c r="J48" s="371" t="s">
        <v>13</v>
      </c>
      <c r="K48" s="396">
        <v>0</v>
      </c>
      <c r="L48" s="415">
        <v>0</v>
      </c>
      <c r="M48" s="427">
        <v>0</v>
      </c>
      <c r="N48" s="371" t="s">
        <v>13</v>
      </c>
      <c r="O48" s="396">
        <v>0</v>
      </c>
      <c r="P48" s="415">
        <v>0</v>
      </c>
      <c r="Q48" s="885">
        <v>0</v>
      </c>
      <c r="R48" s="538" t="s">
        <v>13</v>
      </c>
      <c r="S48" s="541">
        <v>0</v>
      </c>
      <c r="T48" s="539">
        <v>0</v>
      </c>
      <c r="U48" s="542">
        <v>0</v>
      </c>
      <c r="V48" s="538" t="s">
        <v>13</v>
      </c>
      <c r="W48" s="541">
        <v>0</v>
      </c>
      <c r="X48" s="539">
        <v>0</v>
      </c>
      <c r="Y48" s="542">
        <v>0</v>
      </c>
    </row>
    <row r="49" spans="1:25" s="3" customFormat="1">
      <c r="A49" s="356" t="s">
        <v>49</v>
      </c>
      <c r="B49" s="371" t="s">
        <v>13</v>
      </c>
      <c r="C49" s="769">
        <v>0</v>
      </c>
      <c r="D49" s="763">
        <v>0</v>
      </c>
      <c r="E49" s="764">
        <f t="shared" si="34"/>
        <v>0</v>
      </c>
      <c r="F49" s="371" t="s">
        <v>13</v>
      </c>
      <c r="G49" s="396">
        <v>0</v>
      </c>
      <c r="H49" s="415">
        <v>0</v>
      </c>
      <c r="I49" s="427">
        <v>0</v>
      </c>
      <c r="J49" s="371" t="s">
        <v>13</v>
      </c>
      <c r="K49" s="396">
        <v>0</v>
      </c>
      <c r="L49" s="415">
        <v>0</v>
      </c>
      <c r="M49" s="427">
        <v>0</v>
      </c>
      <c r="N49" s="371" t="s">
        <v>13</v>
      </c>
      <c r="O49" s="396">
        <v>0</v>
      </c>
      <c r="P49" s="415">
        <v>0</v>
      </c>
      <c r="Q49" s="885">
        <v>0</v>
      </c>
      <c r="R49" s="538" t="s">
        <v>13</v>
      </c>
      <c r="S49" s="541">
        <v>0</v>
      </c>
      <c r="T49" s="539">
        <v>0</v>
      </c>
      <c r="U49" s="542">
        <v>0</v>
      </c>
      <c r="V49" s="538" t="s">
        <v>13</v>
      </c>
      <c r="W49" s="541">
        <v>0</v>
      </c>
      <c r="X49" s="539">
        <v>0</v>
      </c>
      <c r="Y49" s="542">
        <v>0</v>
      </c>
    </row>
    <row r="50" spans="1:25" ht="14.25" thickBot="1">
      <c r="A50" s="357" t="s">
        <v>250</v>
      </c>
      <c r="B50" s="306" t="s">
        <v>13</v>
      </c>
      <c r="C50" s="769">
        <v>0</v>
      </c>
      <c r="D50" s="763">
        <v>0</v>
      </c>
      <c r="E50" s="764">
        <f t="shared" si="34"/>
        <v>0</v>
      </c>
      <c r="F50" s="306" t="s">
        <v>13</v>
      </c>
      <c r="G50" s="506">
        <v>0</v>
      </c>
      <c r="H50" s="415">
        <v>0</v>
      </c>
      <c r="I50" s="284">
        <v>0</v>
      </c>
      <c r="J50" s="306" t="s">
        <v>13</v>
      </c>
      <c r="K50" s="506">
        <v>0</v>
      </c>
      <c r="L50" s="415">
        <v>0</v>
      </c>
      <c r="M50" s="284">
        <v>0</v>
      </c>
      <c r="N50" s="306" t="s">
        <v>13</v>
      </c>
      <c r="O50" s="506">
        <v>0</v>
      </c>
      <c r="P50" s="415">
        <v>0</v>
      </c>
      <c r="Q50" s="886">
        <v>0</v>
      </c>
      <c r="R50" s="543" t="s">
        <v>13</v>
      </c>
      <c r="S50" s="544">
        <v>0</v>
      </c>
      <c r="T50" s="539">
        <v>0</v>
      </c>
      <c r="U50" s="545">
        <v>0</v>
      </c>
      <c r="V50" s="543" t="s">
        <v>13</v>
      </c>
      <c r="W50" s="544">
        <v>0</v>
      </c>
      <c r="X50" s="539">
        <v>0</v>
      </c>
      <c r="Y50" s="545">
        <v>0</v>
      </c>
    </row>
    <row r="51" spans="1:25" s="19" customFormat="1" ht="16.350000000000001" customHeight="1" thickBot="1">
      <c r="A51" s="330" t="s">
        <v>50</v>
      </c>
      <c r="B51" s="289" t="s">
        <v>13</v>
      </c>
      <c r="C51" s="770">
        <f>SUM(C39:C50)</f>
        <v>0.50800000000000001</v>
      </c>
      <c r="D51" s="774">
        <v>0</v>
      </c>
      <c r="E51" s="770">
        <f>SUM(E39:E50)</f>
        <v>0.50800000000000001</v>
      </c>
      <c r="F51" s="289" t="s">
        <v>13</v>
      </c>
      <c r="G51" s="301">
        <v>0</v>
      </c>
      <c r="H51" s="301">
        <v>0</v>
      </c>
      <c r="I51" s="507">
        <v>0</v>
      </c>
      <c r="J51" s="882">
        <f>J45+J46</f>
        <v>2.0860000000000003</v>
      </c>
      <c r="K51" s="301">
        <v>0</v>
      </c>
      <c r="L51" s="301">
        <v>0</v>
      </c>
      <c r="M51" s="887">
        <f>SUM(M39:M50)</f>
        <v>2.0860000000000003</v>
      </c>
      <c r="N51" s="882">
        <f>SUM(N39:N50)</f>
        <v>0.104</v>
      </c>
      <c r="O51" s="301">
        <v>0</v>
      </c>
      <c r="P51" s="301">
        <v>0</v>
      </c>
      <c r="Q51" s="887">
        <f>SUM(Q39:Q50)</f>
        <v>0.104</v>
      </c>
      <c r="R51" s="546" t="s">
        <v>13</v>
      </c>
      <c r="S51" s="547">
        <v>8.0000000000000002E-3</v>
      </c>
      <c r="T51" s="547">
        <v>0</v>
      </c>
      <c r="U51" s="548">
        <v>8.0000000000000002E-3</v>
      </c>
      <c r="V51" s="546" t="s">
        <v>13</v>
      </c>
      <c r="W51" s="547">
        <v>8.0000000000000002E-3</v>
      </c>
      <c r="X51" s="547">
        <v>0</v>
      </c>
      <c r="Y51" s="548">
        <v>8.0000000000000002E-3</v>
      </c>
    </row>
    <row r="52" spans="1:25" s="3" customFormat="1" ht="2.1" customHeight="1">
      <c r="A52" s="182"/>
      <c r="B52" s="310"/>
      <c r="C52" s="311"/>
      <c r="D52" s="311"/>
      <c r="E52" s="312"/>
      <c r="F52" s="310"/>
      <c r="G52" s="183"/>
      <c r="H52" s="183"/>
      <c r="I52" s="522"/>
      <c r="J52" s="310"/>
      <c r="K52" s="183"/>
      <c r="L52" s="183"/>
      <c r="M52" s="522"/>
      <c r="N52" s="310"/>
      <c r="O52" s="183"/>
      <c r="P52" s="183"/>
      <c r="Q52" s="522"/>
      <c r="R52" s="527"/>
      <c r="S52" s="528"/>
      <c r="T52" s="529"/>
      <c r="U52" s="530"/>
      <c r="V52" s="549"/>
      <c r="W52" s="550"/>
      <c r="X52" s="551"/>
      <c r="Y52" s="552"/>
    </row>
    <row r="53" spans="1:25" s="3" customFormat="1" ht="12.75">
      <c r="A53" s="402" t="s">
        <v>204</v>
      </c>
      <c r="B53" s="369"/>
      <c r="C53" s="391"/>
      <c r="D53" s="391"/>
      <c r="E53" s="370"/>
      <c r="F53" s="369"/>
      <c r="G53" s="391"/>
      <c r="H53" s="391"/>
      <c r="I53" s="394"/>
      <c r="J53" s="369"/>
      <c r="K53" s="391"/>
      <c r="L53" s="391"/>
      <c r="M53" s="394"/>
      <c r="N53" s="369"/>
      <c r="O53" s="391"/>
      <c r="P53" s="391"/>
      <c r="Q53" s="394"/>
      <c r="R53" s="401"/>
      <c r="S53" s="525"/>
      <c r="T53" s="508"/>
      <c r="U53" s="526"/>
      <c r="V53" s="369"/>
      <c r="W53" s="393"/>
      <c r="X53" s="391"/>
      <c r="Y53" s="394"/>
    </row>
    <row r="54" spans="1:25">
      <c r="A54" s="397" t="s">
        <v>32</v>
      </c>
      <c r="B54" s="371" t="s">
        <v>13</v>
      </c>
      <c r="C54" s="396">
        <v>0</v>
      </c>
      <c r="D54" s="396">
        <v>0</v>
      </c>
      <c r="E54" s="372">
        <v>0</v>
      </c>
      <c r="F54" s="371" t="s">
        <v>13</v>
      </c>
      <c r="G54" s="396">
        <v>0</v>
      </c>
      <c r="H54" s="396">
        <v>0</v>
      </c>
      <c r="I54" s="372">
        <v>0</v>
      </c>
      <c r="J54" s="371" t="s">
        <v>13</v>
      </c>
      <c r="K54" s="396">
        <v>0</v>
      </c>
      <c r="L54" s="396">
        <v>0</v>
      </c>
      <c r="M54" s="372">
        <v>0</v>
      </c>
      <c r="N54" s="371" t="s">
        <v>13</v>
      </c>
      <c r="O54" s="396">
        <v>0</v>
      </c>
      <c r="P54" s="396">
        <v>0</v>
      </c>
      <c r="Q54" s="372">
        <v>0</v>
      </c>
      <c r="R54" s="538" t="s">
        <v>13</v>
      </c>
      <c r="S54" s="541">
        <v>0</v>
      </c>
      <c r="T54" s="541">
        <v>0</v>
      </c>
      <c r="U54" s="542">
        <v>0</v>
      </c>
      <c r="V54" s="538" t="s">
        <v>13</v>
      </c>
      <c r="W54" s="541">
        <v>0</v>
      </c>
      <c r="X54" s="541">
        <v>0</v>
      </c>
      <c r="Y54" s="542">
        <v>0</v>
      </c>
    </row>
    <row r="55" spans="1:25">
      <c r="A55" s="397" t="s">
        <v>12</v>
      </c>
      <c r="B55" s="371" t="s">
        <v>13</v>
      </c>
      <c r="C55" s="396">
        <v>0</v>
      </c>
      <c r="D55" s="396">
        <v>0</v>
      </c>
      <c r="E55" s="372">
        <v>0</v>
      </c>
      <c r="F55" s="371" t="s">
        <v>13</v>
      </c>
      <c r="G55" s="396">
        <v>0</v>
      </c>
      <c r="H55" s="396">
        <v>0</v>
      </c>
      <c r="I55" s="372">
        <v>0</v>
      </c>
      <c r="J55" s="371" t="s">
        <v>13</v>
      </c>
      <c r="K55" s="396">
        <v>0</v>
      </c>
      <c r="L55" s="396">
        <v>0</v>
      </c>
      <c r="M55" s="372">
        <v>0</v>
      </c>
      <c r="N55" s="371" t="s">
        <v>13</v>
      </c>
      <c r="O55" s="396">
        <v>0</v>
      </c>
      <c r="P55" s="396">
        <v>0</v>
      </c>
      <c r="Q55" s="372">
        <v>0</v>
      </c>
      <c r="R55" s="538" t="s">
        <v>13</v>
      </c>
      <c r="S55" s="541">
        <v>0</v>
      </c>
      <c r="T55" s="541">
        <v>0</v>
      </c>
      <c r="U55" s="542">
        <v>0</v>
      </c>
      <c r="V55" s="538" t="s">
        <v>13</v>
      </c>
      <c r="W55" s="541">
        <v>0</v>
      </c>
      <c r="X55" s="541">
        <v>0</v>
      </c>
      <c r="Y55" s="542">
        <v>0</v>
      </c>
    </row>
    <row r="56" spans="1:25" ht="12.75" thickBot="1">
      <c r="A56" s="359" t="s">
        <v>14</v>
      </c>
      <c r="B56" s="306" t="s">
        <v>13</v>
      </c>
      <c r="C56" s="396">
        <v>0</v>
      </c>
      <c r="D56" s="520">
        <v>0</v>
      </c>
      <c r="E56" s="373">
        <v>0</v>
      </c>
      <c r="F56" s="306" t="s">
        <v>13</v>
      </c>
      <c r="G56" s="520">
        <v>0</v>
      </c>
      <c r="H56" s="520">
        <v>0</v>
      </c>
      <c r="I56" s="373">
        <v>0</v>
      </c>
      <c r="J56" s="306" t="s">
        <v>13</v>
      </c>
      <c r="K56" s="520">
        <v>0</v>
      </c>
      <c r="L56" s="520">
        <v>0</v>
      </c>
      <c r="M56" s="373">
        <v>0</v>
      </c>
      <c r="N56" s="306" t="s">
        <v>13</v>
      </c>
      <c r="O56" s="520">
        <v>0</v>
      </c>
      <c r="P56" s="520">
        <v>0</v>
      </c>
      <c r="Q56" s="373">
        <v>0</v>
      </c>
      <c r="R56" s="543" t="s">
        <v>13</v>
      </c>
      <c r="S56" s="553">
        <v>0</v>
      </c>
      <c r="T56" s="553">
        <v>0</v>
      </c>
      <c r="U56" s="554">
        <v>0</v>
      </c>
      <c r="V56" s="543" t="s">
        <v>13</v>
      </c>
      <c r="W56" s="553">
        <v>0</v>
      </c>
      <c r="X56" s="553">
        <v>0</v>
      </c>
      <c r="Y56" s="554">
        <v>0</v>
      </c>
    </row>
    <row r="57" spans="1:25" s="18" customFormat="1" ht="16.350000000000001" customHeight="1" thickBot="1">
      <c r="A57" s="330" t="s">
        <v>50</v>
      </c>
      <c r="B57" s="289" t="s">
        <v>13</v>
      </c>
      <c r="C57" s="300">
        <v>0</v>
      </c>
      <c r="D57" s="301">
        <v>0</v>
      </c>
      <c r="E57" s="302">
        <v>0</v>
      </c>
      <c r="F57" s="289" t="s">
        <v>13</v>
      </c>
      <c r="G57" s="416">
        <v>0</v>
      </c>
      <c r="H57" s="417">
        <v>0</v>
      </c>
      <c r="I57" s="418">
        <v>0</v>
      </c>
      <c r="J57" s="289" t="s">
        <v>13</v>
      </c>
      <c r="K57" s="416">
        <v>0</v>
      </c>
      <c r="L57" s="417">
        <v>0</v>
      </c>
      <c r="M57" s="418">
        <v>0</v>
      </c>
      <c r="N57" s="289" t="s">
        <v>13</v>
      </c>
      <c r="O57" s="416">
        <v>0</v>
      </c>
      <c r="P57" s="417">
        <v>0</v>
      </c>
      <c r="Q57" s="418">
        <v>0</v>
      </c>
      <c r="R57" s="546" t="s">
        <v>13</v>
      </c>
      <c r="S57" s="547">
        <v>0</v>
      </c>
      <c r="T57" s="547">
        <v>0</v>
      </c>
      <c r="U57" s="548">
        <v>0</v>
      </c>
      <c r="V57" s="546" t="s">
        <v>13</v>
      </c>
      <c r="W57" s="547">
        <v>0</v>
      </c>
      <c r="X57" s="547">
        <v>0</v>
      </c>
      <c r="Y57" s="548">
        <v>0</v>
      </c>
    </row>
    <row r="58" spans="1:25" ht="1.5" customHeight="1">
      <c r="A58" s="182"/>
      <c r="B58" s="298"/>
      <c r="C58" s="291"/>
      <c r="D58" s="291"/>
      <c r="E58" s="299"/>
      <c r="F58" s="298"/>
      <c r="G58" s="419"/>
      <c r="H58" s="184"/>
      <c r="I58" s="428"/>
      <c r="J58" s="298"/>
      <c r="K58" s="419"/>
      <c r="L58" s="184"/>
      <c r="M58" s="428"/>
      <c r="N58" s="298"/>
      <c r="O58" s="419"/>
      <c r="P58" s="184"/>
      <c r="Q58" s="428"/>
      <c r="R58" s="555"/>
      <c r="S58" s="550"/>
      <c r="T58" s="551"/>
      <c r="U58" s="552"/>
      <c r="V58" s="555"/>
      <c r="W58" s="550"/>
      <c r="X58" s="551"/>
      <c r="Y58" s="552"/>
    </row>
    <row r="59" spans="1:25" s="328" customFormat="1" ht="18" customHeight="1" thickBot="1">
      <c r="A59" s="403" t="s">
        <v>195</v>
      </c>
      <c r="B59" s="374" t="s">
        <v>13</v>
      </c>
      <c r="C59" s="399">
        <v>0</v>
      </c>
      <c r="D59" s="399">
        <v>0</v>
      </c>
      <c r="E59" s="375">
        <v>0</v>
      </c>
      <c r="F59" s="374" t="s">
        <v>13</v>
      </c>
      <c r="G59" s="420">
        <v>0</v>
      </c>
      <c r="H59" s="420">
        <v>0</v>
      </c>
      <c r="I59" s="421">
        <v>0</v>
      </c>
      <c r="J59" s="374" t="s">
        <v>13</v>
      </c>
      <c r="K59" s="420">
        <v>0</v>
      </c>
      <c r="L59" s="420">
        <v>0</v>
      </c>
      <c r="M59" s="421">
        <v>0</v>
      </c>
      <c r="N59" s="374" t="s">
        <v>13</v>
      </c>
      <c r="O59" s="420">
        <v>0</v>
      </c>
      <c r="P59" s="420">
        <v>0</v>
      </c>
      <c r="Q59" s="421">
        <v>0</v>
      </c>
      <c r="R59" s="556" t="s">
        <v>13</v>
      </c>
      <c r="S59" s="557">
        <v>8.0000000000000002E-3</v>
      </c>
      <c r="T59" s="557">
        <v>0</v>
      </c>
      <c r="U59" s="558">
        <v>8.0000000000000002E-3</v>
      </c>
      <c r="V59" s="556" t="s">
        <v>13</v>
      </c>
      <c r="W59" s="557">
        <v>8.0000000000000002E-3</v>
      </c>
      <c r="X59" s="557">
        <v>0</v>
      </c>
      <c r="Y59" s="558">
        <v>8.0000000000000002E-3</v>
      </c>
    </row>
    <row r="60" spans="1:25" ht="0.4" customHeight="1" thickBot="1">
      <c r="A60" s="283"/>
      <c r="B60" s="285"/>
      <c r="C60" s="281"/>
      <c r="D60" s="281"/>
      <c r="E60" s="286"/>
      <c r="F60" s="285"/>
      <c r="G60" s="282"/>
      <c r="H60" s="287"/>
      <c r="I60" s="523"/>
      <c r="J60" s="285"/>
      <c r="K60" s="282"/>
      <c r="L60" s="287"/>
      <c r="M60" s="523"/>
      <c r="N60" s="285"/>
      <c r="O60" s="282"/>
      <c r="P60" s="287"/>
      <c r="Q60" s="523"/>
      <c r="R60" s="559"/>
      <c r="S60" s="560"/>
      <c r="T60" s="561"/>
      <c r="U60" s="562"/>
      <c r="V60" s="559"/>
      <c r="W60" s="560"/>
      <c r="X60" s="561"/>
      <c r="Y60" s="562"/>
    </row>
    <row r="61" spans="1:25" s="3" customFormat="1" ht="12.75">
      <c r="A61" s="360" t="s">
        <v>206</v>
      </c>
      <c r="B61" s="369"/>
      <c r="C61" s="391"/>
      <c r="D61" s="391"/>
      <c r="E61" s="370"/>
      <c r="F61" s="369"/>
      <c r="G61" s="391"/>
      <c r="H61" s="391"/>
      <c r="I61" s="394"/>
      <c r="J61" s="369"/>
      <c r="K61" s="391"/>
      <c r="L61" s="391"/>
      <c r="M61" s="394"/>
      <c r="N61" s="369"/>
      <c r="O61" s="391"/>
      <c r="P61" s="391"/>
      <c r="Q61" s="394"/>
      <c r="R61" s="369"/>
      <c r="S61" s="393"/>
      <c r="T61" s="391"/>
      <c r="U61" s="394"/>
      <c r="V61" s="369"/>
      <c r="W61" s="393"/>
      <c r="X61" s="391"/>
      <c r="Y61" s="394"/>
    </row>
    <row r="62" spans="1:25">
      <c r="A62" s="361" t="s">
        <v>51</v>
      </c>
      <c r="B62" s="415">
        <v>0</v>
      </c>
      <c r="C62" s="400" t="s">
        <v>13</v>
      </c>
      <c r="D62" s="400" t="s">
        <v>13</v>
      </c>
      <c r="E62" s="377">
        <v>0</v>
      </c>
      <c r="F62" s="415">
        <v>0</v>
      </c>
      <c r="G62" s="400" t="s">
        <v>13</v>
      </c>
      <c r="H62" s="400" t="s">
        <v>13</v>
      </c>
      <c r="I62" s="377">
        <v>0</v>
      </c>
      <c r="J62" s="415">
        <v>0</v>
      </c>
      <c r="K62" s="400" t="s">
        <v>13</v>
      </c>
      <c r="L62" s="400" t="s">
        <v>13</v>
      </c>
      <c r="M62" s="377">
        <v>0</v>
      </c>
      <c r="N62" s="415">
        <v>0</v>
      </c>
      <c r="O62" s="400" t="s">
        <v>13</v>
      </c>
      <c r="P62" s="400" t="s">
        <v>13</v>
      </c>
      <c r="Q62" s="377">
        <v>0</v>
      </c>
      <c r="R62" s="782">
        <v>0</v>
      </c>
      <c r="S62" s="400" t="s">
        <v>13</v>
      </c>
      <c r="T62" s="400" t="s">
        <v>13</v>
      </c>
      <c r="U62" s="377">
        <v>0</v>
      </c>
      <c r="V62" s="563">
        <v>0</v>
      </c>
      <c r="W62" s="564" t="s">
        <v>13</v>
      </c>
      <c r="X62" s="564" t="s">
        <v>13</v>
      </c>
      <c r="Y62" s="565">
        <v>0</v>
      </c>
    </row>
    <row r="63" spans="1:25" s="18" customFormat="1" ht="15.6" customHeight="1" thickBot="1">
      <c r="A63" s="362" t="s">
        <v>50</v>
      </c>
      <c r="B63" s="378">
        <v>0</v>
      </c>
      <c r="C63" s="367" t="s">
        <v>13</v>
      </c>
      <c r="D63" s="367" t="s">
        <v>13</v>
      </c>
      <c r="E63" s="379">
        <v>0</v>
      </c>
      <c r="F63" s="378">
        <v>0</v>
      </c>
      <c r="G63" s="367" t="s">
        <v>13</v>
      </c>
      <c r="H63" s="367" t="s">
        <v>13</v>
      </c>
      <c r="I63" s="379">
        <v>0</v>
      </c>
      <c r="J63" s="378">
        <v>0</v>
      </c>
      <c r="K63" s="367" t="s">
        <v>13</v>
      </c>
      <c r="L63" s="367" t="s">
        <v>13</v>
      </c>
      <c r="M63" s="379">
        <v>0</v>
      </c>
      <c r="N63" s="378">
        <v>0</v>
      </c>
      <c r="O63" s="367" t="s">
        <v>13</v>
      </c>
      <c r="P63" s="367" t="s">
        <v>13</v>
      </c>
      <c r="Q63" s="379">
        <v>0</v>
      </c>
      <c r="R63" s="785">
        <f>SUM(R62:R62)</f>
        <v>0</v>
      </c>
      <c r="S63" s="367" t="s">
        <v>13</v>
      </c>
      <c r="T63" s="367" t="s">
        <v>13</v>
      </c>
      <c r="U63" s="379">
        <v>0</v>
      </c>
      <c r="V63" s="566">
        <v>0</v>
      </c>
      <c r="W63" s="567" t="s">
        <v>13</v>
      </c>
      <c r="X63" s="567" t="s">
        <v>13</v>
      </c>
      <c r="Y63" s="568">
        <v>0</v>
      </c>
    </row>
    <row r="64" spans="1:25" ht="2.1" customHeight="1">
      <c r="A64" s="182"/>
      <c r="B64" s="290"/>
      <c r="C64" s="291"/>
      <c r="D64" s="291"/>
      <c r="E64" s="297"/>
      <c r="F64" s="290"/>
      <c r="G64" s="291"/>
      <c r="H64" s="291"/>
      <c r="I64" s="524"/>
      <c r="J64" s="290"/>
      <c r="K64" s="291"/>
      <c r="L64" s="291"/>
      <c r="M64" s="524"/>
      <c r="N64" s="290"/>
      <c r="O64" s="291"/>
      <c r="P64" s="291"/>
      <c r="Q64" s="524"/>
      <c r="R64" s="783"/>
      <c r="S64" s="291"/>
      <c r="T64" s="291"/>
      <c r="U64" s="297"/>
      <c r="V64" s="569"/>
      <c r="W64" s="570"/>
      <c r="X64" s="571"/>
      <c r="Y64" s="542"/>
    </row>
    <row r="65" spans="1:25" s="328" customFormat="1" ht="16.5" customHeight="1" thickBot="1">
      <c r="A65" s="363" t="s">
        <v>196</v>
      </c>
      <c r="B65" s="380">
        <v>0</v>
      </c>
      <c r="C65" s="880">
        <v>0.51</v>
      </c>
      <c r="D65" s="368" t="s">
        <v>13</v>
      </c>
      <c r="E65" s="381" t="s">
        <v>13</v>
      </c>
      <c r="F65" s="380">
        <v>0</v>
      </c>
      <c r="G65" s="368" t="s">
        <v>13</v>
      </c>
      <c r="H65" s="368" t="s">
        <v>13</v>
      </c>
      <c r="I65" s="381" t="s">
        <v>13</v>
      </c>
      <c r="J65" s="784">
        <f>J45+J46</f>
        <v>2.0860000000000003</v>
      </c>
      <c r="K65" s="368" t="s">
        <v>13</v>
      </c>
      <c r="L65" s="368" t="s">
        <v>13</v>
      </c>
      <c r="M65" s="381" t="s">
        <v>13</v>
      </c>
      <c r="N65" s="784">
        <f>N51</f>
        <v>0.104</v>
      </c>
      <c r="O65" s="368" t="s">
        <v>13</v>
      </c>
      <c r="P65" s="368" t="s">
        <v>13</v>
      </c>
      <c r="Q65" s="381">
        <f>Q51</f>
        <v>0.104</v>
      </c>
      <c r="R65" s="784">
        <f>SUM( R63)</f>
        <v>0</v>
      </c>
      <c r="S65" s="368" t="s">
        <v>13</v>
      </c>
      <c r="T65" s="368" t="s">
        <v>13</v>
      </c>
      <c r="U65" s="381" t="s">
        <v>13</v>
      </c>
      <c r="V65" s="572">
        <v>0</v>
      </c>
      <c r="W65" s="573" t="s">
        <v>13</v>
      </c>
      <c r="X65" s="573" t="s">
        <v>13</v>
      </c>
      <c r="Y65" s="574" t="s">
        <v>13</v>
      </c>
    </row>
    <row r="66" spans="1:25" s="328" customFormat="1" ht="10.9" customHeight="1">
      <c r="A66" s="450"/>
      <c r="B66" s="451"/>
      <c r="C66" s="451"/>
      <c r="D66" s="451"/>
      <c r="E66" s="451"/>
      <c r="F66" s="452"/>
      <c r="G66" s="451"/>
      <c r="H66" s="451"/>
      <c r="I66" s="451"/>
      <c r="J66" s="453"/>
      <c r="K66" s="451"/>
      <c r="L66" s="451"/>
      <c r="M66" s="451"/>
      <c r="N66" s="453"/>
      <c r="O66" s="451"/>
      <c r="P66" s="451"/>
      <c r="Q66" s="451"/>
      <c r="R66" s="453"/>
      <c r="S66" s="451"/>
      <c r="T66" s="451"/>
      <c r="U66" s="451"/>
      <c r="V66" s="453"/>
      <c r="W66" s="451"/>
      <c r="X66" s="451"/>
      <c r="Y66" s="451"/>
    </row>
    <row r="67" spans="1:25" ht="17.45" customHeight="1">
      <c r="A67" s="956" t="s">
        <v>337</v>
      </c>
      <c r="B67" s="956"/>
      <c r="C67" s="956"/>
      <c r="D67" s="956"/>
      <c r="E67" s="956"/>
      <c r="F67" s="956"/>
      <c r="G67" s="956"/>
      <c r="H67" s="956"/>
      <c r="I67" s="956"/>
      <c r="J67" s="956"/>
      <c r="K67" s="956"/>
      <c r="L67" s="956"/>
      <c r="M67" s="956"/>
      <c r="N67" s="956"/>
      <c r="O67" s="956"/>
      <c r="P67" s="956"/>
      <c r="Q67" s="956"/>
      <c r="R67" s="956"/>
      <c r="S67" s="956"/>
      <c r="T67" s="956"/>
      <c r="U67" s="956"/>
      <c r="V67" s="956"/>
      <c r="W67" s="956"/>
      <c r="X67" s="956"/>
      <c r="Y67" s="956"/>
    </row>
    <row r="68" spans="1:25" s="80" customFormat="1" ht="17.45" customHeight="1">
      <c r="A68" s="956" t="s">
        <v>333</v>
      </c>
      <c r="B68" s="956"/>
      <c r="C68" s="956"/>
      <c r="D68" s="956"/>
      <c r="E68" s="956"/>
      <c r="F68" s="956"/>
      <c r="G68" s="956"/>
      <c r="H68" s="956"/>
      <c r="I68" s="956"/>
      <c r="J68" s="956"/>
      <c r="K68" s="956"/>
      <c r="L68" s="956"/>
      <c r="M68" s="956"/>
      <c r="N68" s="956"/>
      <c r="O68" s="956"/>
      <c r="P68" s="956"/>
      <c r="Q68" s="956"/>
      <c r="R68" s="956"/>
      <c r="S68" s="956"/>
      <c r="T68" s="956"/>
      <c r="U68" s="956"/>
      <c r="V68" s="956"/>
      <c r="W68" s="956"/>
      <c r="X68" s="956"/>
      <c r="Y68" s="956"/>
    </row>
    <row r="69" spans="1:25" ht="17.45" customHeight="1">
      <c r="A69" s="955" t="s">
        <v>2</v>
      </c>
      <c r="B69" s="924"/>
      <c r="C69" s="924"/>
      <c r="D69" s="924"/>
      <c r="E69" s="924"/>
      <c r="F69" s="924"/>
      <c r="G69" s="924"/>
      <c r="H69" s="924"/>
      <c r="I69" s="924"/>
      <c r="J69" s="924"/>
      <c r="K69" s="924"/>
      <c r="L69" s="924"/>
      <c r="M69" s="924"/>
      <c r="N69" s="924"/>
      <c r="O69" s="924"/>
      <c r="P69" s="924"/>
      <c r="Q69" s="924"/>
      <c r="R69" s="924"/>
      <c r="S69" s="924"/>
      <c r="T69" s="924"/>
      <c r="U69" s="3"/>
      <c r="V69" s="3"/>
      <c r="W69" s="21"/>
      <c r="X69" s="21"/>
      <c r="Y69" s="3"/>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row r="73" spans="1:25">
      <c r="A73" s="22"/>
      <c r="B73" s="22"/>
      <c r="F73" s="22"/>
      <c r="I73" s="22"/>
      <c r="J73" s="22"/>
      <c r="M73" s="22"/>
      <c r="N73" s="22"/>
      <c r="Q73" s="22"/>
      <c r="R73" s="22"/>
      <c r="U73" s="22"/>
      <c r="V73" s="22"/>
      <c r="Y73" s="22"/>
    </row>
  </sheetData>
  <mergeCells count="15">
    <mergeCell ref="A69:T69"/>
    <mergeCell ref="A67:Y67"/>
    <mergeCell ref="A68:Y68"/>
    <mergeCell ref="B35:E35"/>
    <mergeCell ref="F35:I35"/>
    <mergeCell ref="J35:M35"/>
    <mergeCell ref="N35:Q35"/>
    <mergeCell ref="R35:U35"/>
    <mergeCell ref="V35:Y35"/>
    <mergeCell ref="V3:Y3"/>
    <mergeCell ref="B3:E3"/>
    <mergeCell ref="F3:I3"/>
    <mergeCell ref="J3:M3"/>
    <mergeCell ref="N3:Q3"/>
    <mergeCell ref="R3:U3"/>
  </mergeCells>
  <pageMargins left="0.7" right="0.7" top="0.72626488095238095" bottom="0.75" header="0.3" footer="0.3"/>
  <pageSetup scale="42" orientation="landscape" r:id="rId1"/>
  <headerFooter>
    <oddHeader>&amp;C&amp;"Arial,Bold"&amp;K000000Table I-2
Pacific Gas and Electric Company
Program Subscription Statistics
December 2019 ILP Revised</oddHeader>
    <oddFooter>&amp;L&amp;F&amp;C6 of 11&amp;R&amp;A</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69"/>
  <sheetViews>
    <sheetView view="pageLayout" topLeftCell="G1" zoomScale="70" zoomScaleNormal="80" zoomScalePageLayoutView="70" workbookViewId="0">
      <selection activeCell="R6" sqref="R6"/>
    </sheetView>
  </sheetViews>
  <sheetFormatPr defaultRowHeight="12"/>
  <cols>
    <col min="1" max="1" width="26.85546875" style="1" hidden="1" customWidth="1"/>
    <col min="2" max="2" width="55.42578125" style="1" customWidth="1"/>
    <col min="3" max="3" width="15.28515625" style="1" customWidth="1"/>
    <col min="4" max="4" width="15.28515625" style="454" customWidth="1"/>
    <col min="5" max="5" width="11.140625" style="3" customWidth="1"/>
    <col min="6" max="6" width="11" style="3" customWidth="1"/>
    <col min="7" max="7" width="11.42578125" style="1" customWidth="1"/>
    <col min="8" max="8" width="11.28515625" style="1" customWidth="1"/>
    <col min="9" max="9" width="11.140625" style="1" customWidth="1"/>
    <col min="10" max="10" width="13.140625" style="1" customWidth="1"/>
    <col min="11" max="11" width="11.140625" style="1" customWidth="1"/>
    <col min="12" max="12" width="11.42578125" style="1" customWidth="1"/>
    <col min="13" max="13" width="11.28515625" style="1" customWidth="1"/>
    <col min="14" max="16" width="11" style="1" customWidth="1"/>
    <col min="17" max="18" width="15.140625" style="1" customWidth="1"/>
    <col min="19" max="19" width="13.85546875" style="1" customWidth="1"/>
    <col min="20" max="20" width="14.5703125" style="1" customWidth="1"/>
    <col min="21" max="21" width="10.28515625" style="1" customWidth="1"/>
    <col min="22" max="257" width="9.140625" style="1"/>
    <col min="258" max="258" width="0" style="1" hidden="1" customWidth="1"/>
    <col min="259" max="259" width="52" style="1" customWidth="1"/>
    <col min="260" max="260" width="0" style="1" hidden="1" customWidth="1"/>
    <col min="261" max="263" width="10.5703125" style="1" customWidth="1"/>
    <col min="264" max="264" width="11.5703125" style="1" customWidth="1"/>
    <col min="265" max="272" width="10.5703125" style="1" customWidth="1"/>
    <col min="273" max="274" width="14.42578125" style="1" customWidth="1"/>
    <col min="275" max="275" width="13.42578125" style="1" customWidth="1"/>
    <col min="276" max="276" width="14.42578125" style="1" customWidth="1"/>
    <col min="277" max="277" width="9.5703125" style="1" customWidth="1"/>
    <col min="278" max="513" width="9.140625" style="1"/>
    <col min="514" max="514" width="0" style="1" hidden="1" customWidth="1"/>
    <col min="515" max="515" width="52" style="1" customWidth="1"/>
    <col min="516" max="516" width="0" style="1" hidden="1" customWidth="1"/>
    <col min="517" max="519" width="10.5703125" style="1" customWidth="1"/>
    <col min="520" max="520" width="11.5703125" style="1" customWidth="1"/>
    <col min="521" max="528" width="10.5703125" style="1" customWidth="1"/>
    <col min="529" max="530" width="14.42578125" style="1" customWidth="1"/>
    <col min="531" max="531" width="13.42578125" style="1" customWidth="1"/>
    <col min="532" max="532" width="14.42578125" style="1" customWidth="1"/>
    <col min="533" max="533" width="9.5703125" style="1" customWidth="1"/>
    <col min="534" max="769" width="9.140625" style="1"/>
    <col min="770" max="770" width="0" style="1" hidden="1" customWidth="1"/>
    <col min="771" max="771" width="52" style="1" customWidth="1"/>
    <col min="772" max="772" width="0" style="1" hidden="1" customWidth="1"/>
    <col min="773" max="775" width="10.5703125" style="1" customWidth="1"/>
    <col min="776" max="776" width="11.5703125" style="1" customWidth="1"/>
    <col min="777" max="784" width="10.5703125" style="1" customWidth="1"/>
    <col min="785" max="786" width="14.42578125" style="1" customWidth="1"/>
    <col min="787" max="787" width="13.42578125" style="1" customWidth="1"/>
    <col min="788" max="788" width="14.42578125" style="1" customWidth="1"/>
    <col min="789" max="789" width="9.5703125" style="1" customWidth="1"/>
    <col min="790" max="1025" width="9.140625" style="1"/>
    <col min="1026" max="1026" width="0" style="1" hidden="1" customWidth="1"/>
    <col min="1027" max="1027" width="52" style="1" customWidth="1"/>
    <col min="1028" max="1028" width="0" style="1" hidden="1" customWidth="1"/>
    <col min="1029" max="1031" width="10.5703125" style="1" customWidth="1"/>
    <col min="1032" max="1032" width="11.5703125" style="1" customWidth="1"/>
    <col min="1033" max="1040" width="10.5703125" style="1" customWidth="1"/>
    <col min="1041" max="1042" width="14.42578125" style="1" customWidth="1"/>
    <col min="1043" max="1043" width="13.42578125" style="1" customWidth="1"/>
    <col min="1044" max="1044" width="14.42578125" style="1" customWidth="1"/>
    <col min="1045" max="1045" width="9.5703125" style="1" customWidth="1"/>
    <col min="1046" max="1281" width="9.140625" style="1"/>
    <col min="1282" max="1282" width="0" style="1" hidden="1" customWidth="1"/>
    <col min="1283" max="1283" width="52" style="1" customWidth="1"/>
    <col min="1284" max="1284" width="0" style="1" hidden="1" customWidth="1"/>
    <col min="1285" max="1287" width="10.5703125" style="1" customWidth="1"/>
    <col min="1288" max="1288" width="11.5703125" style="1" customWidth="1"/>
    <col min="1289" max="1296" width="10.5703125" style="1" customWidth="1"/>
    <col min="1297" max="1298" width="14.42578125" style="1" customWidth="1"/>
    <col min="1299" max="1299" width="13.42578125" style="1" customWidth="1"/>
    <col min="1300" max="1300" width="14.42578125" style="1" customWidth="1"/>
    <col min="1301" max="1301" width="9.5703125" style="1" customWidth="1"/>
    <col min="1302" max="1537" width="9.140625" style="1"/>
    <col min="1538" max="1538" width="0" style="1" hidden="1" customWidth="1"/>
    <col min="1539" max="1539" width="52" style="1" customWidth="1"/>
    <col min="1540" max="1540" width="0" style="1" hidden="1" customWidth="1"/>
    <col min="1541" max="1543" width="10.5703125" style="1" customWidth="1"/>
    <col min="1544" max="1544" width="11.5703125" style="1" customWidth="1"/>
    <col min="1545" max="1552" width="10.5703125" style="1" customWidth="1"/>
    <col min="1553" max="1554" width="14.42578125" style="1" customWidth="1"/>
    <col min="1555" max="1555" width="13.42578125" style="1" customWidth="1"/>
    <col min="1556" max="1556" width="14.42578125" style="1" customWidth="1"/>
    <col min="1557" max="1557" width="9.5703125" style="1" customWidth="1"/>
    <col min="1558" max="1793" width="9.140625" style="1"/>
    <col min="1794" max="1794" width="0" style="1" hidden="1" customWidth="1"/>
    <col min="1795" max="1795" width="52" style="1" customWidth="1"/>
    <col min="1796" max="1796" width="0" style="1" hidden="1" customWidth="1"/>
    <col min="1797" max="1799" width="10.5703125" style="1" customWidth="1"/>
    <col min="1800" max="1800" width="11.5703125" style="1" customWidth="1"/>
    <col min="1801" max="1808" width="10.5703125" style="1" customWidth="1"/>
    <col min="1809" max="1810" width="14.42578125" style="1" customWidth="1"/>
    <col min="1811" max="1811" width="13.42578125" style="1" customWidth="1"/>
    <col min="1812" max="1812" width="14.42578125" style="1" customWidth="1"/>
    <col min="1813" max="1813" width="9.5703125" style="1" customWidth="1"/>
    <col min="1814" max="2049" width="9.140625" style="1"/>
    <col min="2050" max="2050" width="0" style="1" hidden="1" customWidth="1"/>
    <col min="2051" max="2051" width="52" style="1" customWidth="1"/>
    <col min="2052" max="2052" width="0" style="1" hidden="1" customWidth="1"/>
    <col min="2053" max="2055" width="10.5703125" style="1" customWidth="1"/>
    <col min="2056" max="2056" width="11.5703125" style="1" customWidth="1"/>
    <col min="2057" max="2064" width="10.5703125" style="1" customWidth="1"/>
    <col min="2065" max="2066" width="14.42578125" style="1" customWidth="1"/>
    <col min="2067" max="2067" width="13.42578125" style="1" customWidth="1"/>
    <col min="2068" max="2068" width="14.42578125" style="1" customWidth="1"/>
    <col min="2069" max="2069" width="9.5703125" style="1" customWidth="1"/>
    <col min="2070" max="2305" width="9.140625" style="1"/>
    <col min="2306" max="2306" width="0" style="1" hidden="1" customWidth="1"/>
    <col min="2307" max="2307" width="52" style="1" customWidth="1"/>
    <col min="2308" max="2308" width="0" style="1" hidden="1" customWidth="1"/>
    <col min="2309" max="2311" width="10.5703125" style="1" customWidth="1"/>
    <col min="2312" max="2312" width="11.5703125" style="1" customWidth="1"/>
    <col min="2313" max="2320" width="10.5703125" style="1" customWidth="1"/>
    <col min="2321" max="2322" width="14.42578125" style="1" customWidth="1"/>
    <col min="2323" max="2323" width="13.42578125" style="1" customWidth="1"/>
    <col min="2324" max="2324" width="14.42578125" style="1" customWidth="1"/>
    <col min="2325" max="2325" width="9.5703125" style="1" customWidth="1"/>
    <col min="2326" max="2561" width="9.140625" style="1"/>
    <col min="2562" max="2562" width="0" style="1" hidden="1" customWidth="1"/>
    <col min="2563" max="2563" width="52" style="1" customWidth="1"/>
    <col min="2564" max="2564" width="0" style="1" hidden="1" customWidth="1"/>
    <col min="2565" max="2567" width="10.5703125" style="1" customWidth="1"/>
    <col min="2568" max="2568" width="11.5703125" style="1" customWidth="1"/>
    <col min="2569" max="2576" width="10.5703125" style="1" customWidth="1"/>
    <col min="2577" max="2578" width="14.42578125" style="1" customWidth="1"/>
    <col min="2579" max="2579" width="13.42578125" style="1" customWidth="1"/>
    <col min="2580" max="2580" width="14.42578125" style="1" customWidth="1"/>
    <col min="2581" max="2581" width="9.5703125" style="1" customWidth="1"/>
    <col min="2582" max="2817" width="9.140625" style="1"/>
    <col min="2818" max="2818" width="0" style="1" hidden="1" customWidth="1"/>
    <col min="2819" max="2819" width="52" style="1" customWidth="1"/>
    <col min="2820" max="2820" width="0" style="1" hidden="1" customWidth="1"/>
    <col min="2821" max="2823" width="10.5703125" style="1" customWidth="1"/>
    <col min="2824" max="2824" width="11.5703125" style="1" customWidth="1"/>
    <col min="2825" max="2832" width="10.5703125" style="1" customWidth="1"/>
    <col min="2833" max="2834" width="14.42578125" style="1" customWidth="1"/>
    <col min="2835" max="2835" width="13.42578125" style="1" customWidth="1"/>
    <col min="2836" max="2836" width="14.42578125" style="1" customWidth="1"/>
    <col min="2837" max="2837" width="9.5703125" style="1" customWidth="1"/>
    <col min="2838" max="3073" width="9.140625" style="1"/>
    <col min="3074" max="3074" width="0" style="1" hidden="1" customWidth="1"/>
    <col min="3075" max="3075" width="52" style="1" customWidth="1"/>
    <col min="3076" max="3076" width="0" style="1" hidden="1" customWidth="1"/>
    <col min="3077" max="3079" width="10.5703125" style="1" customWidth="1"/>
    <col min="3080" max="3080" width="11.5703125" style="1" customWidth="1"/>
    <col min="3081" max="3088" width="10.5703125" style="1" customWidth="1"/>
    <col min="3089" max="3090" width="14.42578125" style="1" customWidth="1"/>
    <col min="3091" max="3091" width="13.42578125" style="1" customWidth="1"/>
    <col min="3092" max="3092" width="14.42578125" style="1" customWidth="1"/>
    <col min="3093" max="3093" width="9.5703125" style="1" customWidth="1"/>
    <col min="3094" max="3329" width="9.140625" style="1"/>
    <col min="3330" max="3330" width="0" style="1" hidden="1" customWidth="1"/>
    <col min="3331" max="3331" width="52" style="1" customWidth="1"/>
    <col min="3332" max="3332" width="0" style="1" hidden="1" customWidth="1"/>
    <col min="3333" max="3335" width="10.5703125" style="1" customWidth="1"/>
    <col min="3336" max="3336" width="11.5703125" style="1" customWidth="1"/>
    <col min="3337" max="3344" width="10.5703125" style="1" customWidth="1"/>
    <col min="3345" max="3346" width="14.42578125" style="1" customWidth="1"/>
    <col min="3347" max="3347" width="13.42578125" style="1" customWidth="1"/>
    <col min="3348" max="3348" width="14.42578125" style="1" customWidth="1"/>
    <col min="3349" max="3349" width="9.5703125" style="1" customWidth="1"/>
    <col min="3350" max="3585" width="9.140625" style="1"/>
    <col min="3586" max="3586" width="0" style="1" hidden="1" customWidth="1"/>
    <col min="3587" max="3587" width="52" style="1" customWidth="1"/>
    <col min="3588" max="3588" width="0" style="1" hidden="1" customWidth="1"/>
    <col min="3589" max="3591" width="10.5703125" style="1" customWidth="1"/>
    <col min="3592" max="3592" width="11.5703125" style="1" customWidth="1"/>
    <col min="3593" max="3600" width="10.5703125" style="1" customWidth="1"/>
    <col min="3601" max="3602" width="14.42578125" style="1" customWidth="1"/>
    <col min="3603" max="3603" width="13.42578125" style="1" customWidth="1"/>
    <col min="3604" max="3604" width="14.42578125" style="1" customWidth="1"/>
    <col min="3605" max="3605" width="9.5703125" style="1" customWidth="1"/>
    <col min="3606" max="3841" width="9.140625" style="1"/>
    <col min="3842" max="3842" width="0" style="1" hidden="1" customWidth="1"/>
    <col min="3843" max="3843" width="52" style="1" customWidth="1"/>
    <col min="3844" max="3844" width="0" style="1" hidden="1" customWidth="1"/>
    <col min="3845" max="3847" width="10.5703125" style="1" customWidth="1"/>
    <col min="3848" max="3848" width="11.5703125" style="1" customWidth="1"/>
    <col min="3849" max="3856" width="10.5703125" style="1" customWidth="1"/>
    <col min="3857" max="3858" width="14.42578125" style="1" customWidth="1"/>
    <col min="3859" max="3859" width="13.42578125" style="1" customWidth="1"/>
    <col min="3860" max="3860" width="14.42578125" style="1" customWidth="1"/>
    <col min="3861" max="3861" width="9.5703125" style="1" customWidth="1"/>
    <col min="3862" max="4097" width="9.140625" style="1"/>
    <col min="4098" max="4098" width="0" style="1" hidden="1" customWidth="1"/>
    <col min="4099" max="4099" width="52" style="1" customWidth="1"/>
    <col min="4100" max="4100" width="0" style="1" hidden="1" customWidth="1"/>
    <col min="4101" max="4103" width="10.5703125" style="1" customWidth="1"/>
    <col min="4104" max="4104" width="11.5703125" style="1" customWidth="1"/>
    <col min="4105" max="4112" width="10.5703125" style="1" customWidth="1"/>
    <col min="4113" max="4114" width="14.42578125" style="1" customWidth="1"/>
    <col min="4115" max="4115" width="13.42578125" style="1" customWidth="1"/>
    <col min="4116" max="4116" width="14.42578125" style="1" customWidth="1"/>
    <col min="4117" max="4117" width="9.5703125" style="1" customWidth="1"/>
    <col min="4118" max="4353" width="9.140625" style="1"/>
    <col min="4354" max="4354" width="0" style="1" hidden="1" customWidth="1"/>
    <col min="4355" max="4355" width="52" style="1" customWidth="1"/>
    <col min="4356" max="4356" width="0" style="1" hidden="1" customWidth="1"/>
    <col min="4357" max="4359" width="10.5703125" style="1" customWidth="1"/>
    <col min="4360" max="4360" width="11.5703125" style="1" customWidth="1"/>
    <col min="4361" max="4368" width="10.5703125" style="1" customWidth="1"/>
    <col min="4369" max="4370" width="14.42578125" style="1" customWidth="1"/>
    <col min="4371" max="4371" width="13.42578125" style="1" customWidth="1"/>
    <col min="4372" max="4372" width="14.42578125" style="1" customWidth="1"/>
    <col min="4373" max="4373" width="9.5703125" style="1" customWidth="1"/>
    <col min="4374" max="4609" width="9.140625" style="1"/>
    <col min="4610" max="4610" width="0" style="1" hidden="1" customWidth="1"/>
    <col min="4611" max="4611" width="52" style="1" customWidth="1"/>
    <col min="4612" max="4612" width="0" style="1" hidden="1" customWidth="1"/>
    <col min="4613" max="4615" width="10.5703125" style="1" customWidth="1"/>
    <col min="4616" max="4616" width="11.5703125" style="1" customWidth="1"/>
    <col min="4617" max="4624" width="10.5703125" style="1" customWidth="1"/>
    <col min="4625" max="4626" width="14.42578125" style="1" customWidth="1"/>
    <col min="4627" max="4627" width="13.42578125" style="1" customWidth="1"/>
    <col min="4628" max="4628" width="14.42578125" style="1" customWidth="1"/>
    <col min="4629" max="4629" width="9.5703125" style="1" customWidth="1"/>
    <col min="4630" max="4865" width="9.140625" style="1"/>
    <col min="4866" max="4866" width="0" style="1" hidden="1" customWidth="1"/>
    <col min="4867" max="4867" width="52" style="1" customWidth="1"/>
    <col min="4868" max="4868" width="0" style="1" hidden="1" customWidth="1"/>
    <col min="4869" max="4871" width="10.5703125" style="1" customWidth="1"/>
    <col min="4872" max="4872" width="11.5703125" style="1" customWidth="1"/>
    <col min="4873" max="4880" width="10.5703125" style="1" customWidth="1"/>
    <col min="4881" max="4882" width="14.42578125" style="1" customWidth="1"/>
    <col min="4883" max="4883" width="13.42578125" style="1" customWidth="1"/>
    <col min="4884" max="4884" width="14.42578125" style="1" customWidth="1"/>
    <col min="4885" max="4885" width="9.5703125" style="1" customWidth="1"/>
    <col min="4886" max="5121" width="9.140625" style="1"/>
    <col min="5122" max="5122" width="0" style="1" hidden="1" customWidth="1"/>
    <col min="5123" max="5123" width="52" style="1" customWidth="1"/>
    <col min="5124" max="5124" width="0" style="1" hidden="1" customWidth="1"/>
    <col min="5125" max="5127" width="10.5703125" style="1" customWidth="1"/>
    <col min="5128" max="5128" width="11.5703125" style="1" customWidth="1"/>
    <col min="5129" max="5136" width="10.5703125" style="1" customWidth="1"/>
    <col min="5137" max="5138" width="14.42578125" style="1" customWidth="1"/>
    <col min="5139" max="5139" width="13.42578125" style="1" customWidth="1"/>
    <col min="5140" max="5140" width="14.42578125" style="1" customWidth="1"/>
    <col min="5141" max="5141" width="9.5703125" style="1" customWidth="1"/>
    <col min="5142" max="5377" width="9.140625" style="1"/>
    <col min="5378" max="5378" width="0" style="1" hidden="1" customWidth="1"/>
    <col min="5379" max="5379" width="52" style="1" customWidth="1"/>
    <col min="5380" max="5380" width="0" style="1" hidden="1" customWidth="1"/>
    <col min="5381" max="5383" width="10.5703125" style="1" customWidth="1"/>
    <col min="5384" max="5384" width="11.5703125" style="1" customWidth="1"/>
    <col min="5385" max="5392" width="10.5703125" style="1" customWidth="1"/>
    <col min="5393" max="5394" width="14.42578125" style="1" customWidth="1"/>
    <col min="5395" max="5395" width="13.42578125" style="1" customWidth="1"/>
    <col min="5396" max="5396" width="14.42578125" style="1" customWidth="1"/>
    <col min="5397" max="5397" width="9.5703125" style="1" customWidth="1"/>
    <col min="5398" max="5633" width="9.140625" style="1"/>
    <col min="5634" max="5634" width="0" style="1" hidden="1" customWidth="1"/>
    <col min="5635" max="5635" width="52" style="1" customWidth="1"/>
    <col min="5636" max="5636" width="0" style="1" hidden="1" customWidth="1"/>
    <col min="5637" max="5639" width="10.5703125" style="1" customWidth="1"/>
    <col min="5640" max="5640" width="11.5703125" style="1" customWidth="1"/>
    <col min="5641" max="5648" width="10.5703125" style="1" customWidth="1"/>
    <col min="5649" max="5650" width="14.42578125" style="1" customWidth="1"/>
    <col min="5651" max="5651" width="13.42578125" style="1" customWidth="1"/>
    <col min="5652" max="5652" width="14.42578125" style="1" customWidth="1"/>
    <col min="5653" max="5653" width="9.5703125" style="1" customWidth="1"/>
    <col min="5654" max="5889" width="9.140625" style="1"/>
    <col min="5890" max="5890" width="0" style="1" hidden="1" customWidth="1"/>
    <col min="5891" max="5891" width="52" style="1" customWidth="1"/>
    <col min="5892" max="5892" width="0" style="1" hidden="1" customWidth="1"/>
    <col min="5893" max="5895" width="10.5703125" style="1" customWidth="1"/>
    <col min="5896" max="5896" width="11.5703125" style="1" customWidth="1"/>
    <col min="5897" max="5904" width="10.5703125" style="1" customWidth="1"/>
    <col min="5905" max="5906" width="14.42578125" style="1" customWidth="1"/>
    <col min="5907" max="5907" width="13.42578125" style="1" customWidth="1"/>
    <col min="5908" max="5908" width="14.42578125" style="1" customWidth="1"/>
    <col min="5909" max="5909" width="9.5703125" style="1" customWidth="1"/>
    <col min="5910" max="6145" width="9.140625" style="1"/>
    <col min="6146" max="6146" width="0" style="1" hidden="1" customWidth="1"/>
    <col min="6147" max="6147" width="52" style="1" customWidth="1"/>
    <col min="6148" max="6148" width="0" style="1" hidden="1" customWidth="1"/>
    <col min="6149" max="6151" width="10.5703125" style="1" customWidth="1"/>
    <col min="6152" max="6152" width="11.5703125" style="1" customWidth="1"/>
    <col min="6153" max="6160" width="10.5703125" style="1" customWidth="1"/>
    <col min="6161" max="6162" width="14.42578125" style="1" customWidth="1"/>
    <col min="6163" max="6163" width="13.42578125" style="1" customWidth="1"/>
    <col min="6164" max="6164" width="14.42578125" style="1" customWidth="1"/>
    <col min="6165" max="6165" width="9.5703125" style="1" customWidth="1"/>
    <col min="6166" max="6401" width="9.140625" style="1"/>
    <col min="6402" max="6402" width="0" style="1" hidden="1" customWidth="1"/>
    <col min="6403" max="6403" width="52" style="1" customWidth="1"/>
    <col min="6404" max="6404" width="0" style="1" hidden="1" customWidth="1"/>
    <col min="6405" max="6407" width="10.5703125" style="1" customWidth="1"/>
    <col min="6408" max="6408" width="11.5703125" style="1" customWidth="1"/>
    <col min="6409" max="6416" width="10.5703125" style="1" customWidth="1"/>
    <col min="6417" max="6418" width="14.42578125" style="1" customWidth="1"/>
    <col min="6419" max="6419" width="13.42578125" style="1" customWidth="1"/>
    <col min="6420" max="6420" width="14.42578125" style="1" customWidth="1"/>
    <col min="6421" max="6421" width="9.5703125" style="1" customWidth="1"/>
    <col min="6422" max="6657" width="9.140625" style="1"/>
    <col min="6658" max="6658" width="0" style="1" hidden="1" customWidth="1"/>
    <col min="6659" max="6659" width="52" style="1" customWidth="1"/>
    <col min="6660" max="6660" width="0" style="1" hidden="1" customWidth="1"/>
    <col min="6661" max="6663" width="10.5703125" style="1" customWidth="1"/>
    <col min="6664" max="6664" width="11.5703125" style="1" customWidth="1"/>
    <col min="6665" max="6672" width="10.5703125" style="1" customWidth="1"/>
    <col min="6673" max="6674" width="14.42578125" style="1" customWidth="1"/>
    <col min="6675" max="6675" width="13.42578125" style="1" customWidth="1"/>
    <col min="6676" max="6676" width="14.42578125" style="1" customWidth="1"/>
    <col min="6677" max="6677" width="9.5703125" style="1" customWidth="1"/>
    <col min="6678" max="6913" width="9.140625" style="1"/>
    <col min="6914" max="6914" width="0" style="1" hidden="1" customWidth="1"/>
    <col min="6915" max="6915" width="52" style="1" customWidth="1"/>
    <col min="6916" max="6916" width="0" style="1" hidden="1" customWidth="1"/>
    <col min="6917" max="6919" width="10.5703125" style="1" customWidth="1"/>
    <col min="6920" max="6920" width="11.5703125" style="1" customWidth="1"/>
    <col min="6921" max="6928" width="10.5703125" style="1" customWidth="1"/>
    <col min="6929" max="6930" width="14.42578125" style="1" customWidth="1"/>
    <col min="6931" max="6931" width="13.42578125" style="1" customWidth="1"/>
    <col min="6932" max="6932" width="14.42578125" style="1" customWidth="1"/>
    <col min="6933" max="6933" width="9.5703125" style="1" customWidth="1"/>
    <col min="6934" max="7169" width="9.140625" style="1"/>
    <col min="7170" max="7170" width="0" style="1" hidden="1" customWidth="1"/>
    <col min="7171" max="7171" width="52" style="1" customWidth="1"/>
    <col min="7172" max="7172" width="0" style="1" hidden="1" customWidth="1"/>
    <col min="7173" max="7175" width="10.5703125" style="1" customWidth="1"/>
    <col min="7176" max="7176" width="11.5703125" style="1" customWidth="1"/>
    <col min="7177" max="7184" width="10.5703125" style="1" customWidth="1"/>
    <col min="7185" max="7186" width="14.42578125" style="1" customWidth="1"/>
    <col min="7187" max="7187" width="13.42578125" style="1" customWidth="1"/>
    <col min="7188" max="7188" width="14.42578125" style="1" customWidth="1"/>
    <col min="7189" max="7189" width="9.5703125" style="1" customWidth="1"/>
    <col min="7190" max="7425" width="9.140625" style="1"/>
    <col min="7426" max="7426" width="0" style="1" hidden="1" customWidth="1"/>
    <col min="7427" max="7427" width="52" style="1" customWidth="1"/>
    <col min="7428" max="7428" width="0" style="1" hidden="1" customWidth="1"/>
    <col min="7429" max="7431" width="10.5703125" style="1" customWidth="1"/>
    <col min="7432" max="7432" width="11.5703125" style="1" customWidth="1"/>
    <col min="7433" max="7440" width="10.5703125" style="1" customWidth="1"/>
    <col min="7441" max="7442" width="14.42578125" style="1" customWidth="1"/>
    <col min="7443" max="7443" width="13.42578125" style="1" customWidth="1"/>
    <col min="7444" max="7444" width="14.42578125" style="1" customWidth="1"/>
    <col min="7445" max="7445" width="9.5703125" style="1" customWidth="1"/>
    <col min="7446" max="7681" width="9.140625" style="1"/>
    <col min="7682" max="7682" width="0" style="1" hidden="1" customWidth="1"/>
    <col min="7683" max="7683" width="52" style="1" customWidth="1"/>
    <col min="7684" max="7684" width="0" style="1" hidden="1" customWidth="1"/>
    <col min="7685" max="7687" width="10.5703125" style="1" customWidth="1"/>
    <col min="7688" max="7688" width="11.5703125" style="1" customWidth="1"/>
    <col min="7689" max="7696" width="10.5703125" style="1" customWidth="1"/>
    <col min="7697" max="7698" width="14.42578125" style="1" customWidth="1"/>
    <col min="7699" max="7699" width="13.42578125" style="1" customWidth="1"/>
    <col min="7700" max="7700" width="14.42578125" style="1" customWidth="1"/>
    <col min="7701" max="7701" width="9.5703125" style="1" customWidth="1"/>
    <col min="7702" max="7937" width="9.140625" style="1"/>
    <col min="7938" max="7938" width="0" style="1" hidden="1" customWidth="1"/>
    <col min="7939" max="7939" width="52" style="1" customWidth="1"/>
    <col min="7940" max="7940" width="0" style="1" hidden="1" customWidth="1"/>
    <col min="7941" max="7943" width="10.5703125" style="1" customWidth="1"/>
    <col min="7944" max="7944" width="11.5703125" style="1" customWidth="1"/>
    <col min="7945" max="7952" width="10.5703125" style="1" customWidth="1"/>
    <col min="7953" max="7954" width="14.42578125" style="1" customWidth="1"/>
    <col min="7955" max="7955" width="13.42578125" style="1" customWidth="1"/>
    <col min="7956" max="7956" width="14.42578125" style="1" customWidth="1"/>
    <col min="7957" max="7957" width="9.5703125" style="1" customWidth="1"/>
    <col min="7958" max="8193" width="9.140625" style="1"/>
    <col min="8194" max="8194" width="0" style="1" hidden="1" customWidth="1"/>
    <col min="8195" max="8195" width="52" style="1" customWidth="1"/>
    <col min="8196" max="8196" width="0" style="1" hidden="1" customWidth="1"/>
    <col min="8197" max="8199" width="10.5703125" style="1" customWidth="1"/>
    <col min="8200" max="8200" width="11.5703125" style="1" customWidth="1"/>
    <col min="8201" max="8208" width="10.5703125" style="1" customWidth="1"/>
    <col min="8209" max="8210" width="14.42578125" style="1" customWidth="1"/>
    <col min="8211" max="8211" width="13.42578125" style="1" customWidth="1"/>
    <col min="8212" max="8212" width="14.42578125" style="1" customWidth="1"/>
    <col min="8213" max="8213" width="9.5703125" style="1" customWidth="1"/>
    <col min="8214" max="8449" width="9.140625" style="1"/>
    <col min="8450" max="8450" width="0" style="1" hidden="1" customWidth="1"/>
    <col min="8451" max="8451" width="52" style="1" customWidth="1"/>
    <col min="8452" max="8452" width="0" style="1" hidden="1" customWidth="1"/>
    <col min="8453" max="8455" width="10.5703125" style="1" customWidth="1"/>
    <col min="8456" max="8456" width="11.5703125" style="1" customWidth="1"/>
    <col min="8457" max="8464" width="10.5703125" style="1" customWidth="1"/>
    <col min="8465" max="8466" width="14.42578125" style="1" customWidth="1"/>
    <col min="8467" max="8467" width="13.42578125" style="1" customWidth="1"/>
    <col min="8468" max="8468" width="14.42578125" style="1" customWidth="1"/>
    <col min="8469" max="8469" width="9.5703125" style="1" customWidth="1"/>
    <col min="8470" max="8705" width="9.140625" style="1"/>
    <col min="8706" max="8706" width="0" style="1" hidden="1" customWidth="1"/>
    <col min="8707" max="8707" width="52" style="1" customWidth="1"/>
    <col min="8708" max="8708" width="0" style="1" hidden="1" customWidth="1"/>
    <col min="8709" max="8711" width="10.5703125" style="1" customWidth="1"/>
    <col min="8712" max="8712" width="11.5703125" style="1" customWidth="1"/>
    <col min="8713" max="8720" width="10.5703125" style="1" customWidth="1"/>
    <col min="8721" max="8722" width="14.42578125" style="1" customWidth="1"/>
    <col min="8723" max="8723" width="13.42578125" style="1" customWidth="1"/>
    <col min="8724" max="8724" width="14.42578125" style="1" customWidth="1"/>
    <col min="8725" max="8725" width="9.5703125" style="1" customWidth="1"/>
    <col min="8726" max="8961" width="9.140625" style="1"/>
    <col min="8962" max="8962" width="0" style="1" hidden="1" customWidth="1"/>
    <col min="8963" max="8963" width="52" style="1" customWidth="1"/>
    <col min="8964" max="8964" width="0" style="1" hidden="1" customWidth="1"/>
    <col min="8965" max="8967" width="10.5703125" style="1" customWidth="1"/>
    <col min="8968" max="8968" width="11.5703125" style="1" customWidth="1"/>
    <col min="8969" max="8976" width="10.5703125" style="1" customWidth="1"/>
    <col min="8977" max="8978" width="14.42578125" style="1" customWidth="1"/>
    <col min="8979" max="8979" width="13.42578125" style="1" customWidth="1"/>
    <col min="8980" max="8980" width="14.42578125" style="1" customWidth="1"/>
    <col min="8981" max="8981" width="9.5703125" style="1" customWidth="1"/>
    <col min="8982" max="9217" width="9.140625" style="1"/>
    <col min="9218" max="9218" width="0" style="1" hidden="1" customWidth="1"/>
    <col min="9219" max="9219" width="52" style="1" customWidth="1"/>
    <col min="9220" max="9220" width="0" style="1" hidden="1" customWidth="1"/>
    <col min="9221" max="9223" width="10.5703125" style="1" customWidth="1"/>
    <col min="9224" max="9224" width="11.5703125" style="1" customWidth="1"/>
    <col min="9225" max="9232" width="10.5703125" style="1" customWidth="1"/>
    <col min="9233" max="9234" width="14.42578125" style="1" customWidth="1"/>
    <col min="9235" max="9235" width="13.42578125" style="1" customWidth="1"/>
    <col min="9236" max="9236" width="14.42578125" style="1" customWidth="1"/>
    <col min="9237" max="9237" width="9.5703125" style="1" customWidth="1"/>
    <col min="9238" max="9473" width="9.140625" style="1"/>
    <col min="9474" max="9474" width="0" style="1" hidden="1" customWidth="1"/>
    <col min="9475" max="9475" width="52" style="1" customWidth="1"/>
    <col min="9476" max="9476" width="0" style="1" hidden="1" customWidth="1"/>
    <col min="9477" max="9479" width="10.5703125" style="1" customWidth="1"/>
    <col min="9480" max="9480" width="11.5703125" style="1" customWidth="1"/>
    <col min="9481" max="9488" width="10.5703125" style="1" customWidth="1"/>
    <col min="9489" max="9490" width="14.42578125" style="1" customWidth="1"/>
    <col min="9491" max="9491" width="13.42578125" style="1" customWidth="1"/>
    <col min="9492" max="9492" width="14.42578125" style="1" customWidth="1"/>
    <col min="9493" max="9493" width="9.5703125" style="1" customWidth="1"/>
    <col min="9494" max="9729" width="9.140625" style="1"/>
    <col min="9730" max="9730" width="0" style="1" hidden="1" customWidth="1"/>
    <col min="9731" max="9731" width="52" style="1" customWidth="1"/>
    <col min="9732" max="9732" width="0" style="1" hidden="1" customWidth="1"/>
    <col min="9733" max="9735" width="10.5703125" style="1" customWidth="1"/>
    <col min="9736" max="9736" width="11.5703125" style="1" customWidth="1"/>
    <col min="9737" max="9744" width="10.5703125" style="1" customWidth="1"/>
    <col min="9745" max="9746" width="14.42578125" style="1" customWidth="1"/>
    <col min="9747" max="9747" width="13.42578125" style="1" customWidth="1"/>
    <col min="9748" max="9748" width="14.42578125" style="1" customWidth="1"/>
    <col min="9749" max="9749" width="9.5703125" style="1" customWidth="1"/>
    <col min="9750" max="9985" width="9.140625" style="1"/>
    <col min="9986" max="9986" width="0" style="1" hidden="1" customWidth="1"/>
    <col min="9987" max="9987" width="52" style="1" customWidth="1"/>
    <col min="9988" max="9988" width="0" style="1" hidden="1" customWidth="1"/>
    <col min="9989" max="9991" width="10.5703125" style="1" customWidth="1"/>
    <col min="9992" max="9992" width="11.5703125" style="1" customWidth="1"/>
    <col min="9993" max="10000" width="10.5703125" style="1" customWidth="1"/>
    <col min="10001" max="10002" width="14.42578125" style="1" customWidth="1"/>
    <col min="10003" max="10003" width="13.42578125" style="1" customWidth="1"/>
    <col min="10004" max="10004" width="14.42578125" style="1" customWidth="1"/>
    <col min="10005" max="10005" width="9.5703125" style="1" customWidth="1"/>
    <col min="10006" max="10241" width="9.140625" style="1"/>
    <col min="10242" max="10242" width="0" style="1" hidden="1" customWidth="1"/>
    <col min="10243" max="10243" width="52" style="1" customWidth="1"/>
    <col min="10244" max="10244" width="0" style="1" hidden="1" customWidth="1"/>
    <col min="10245" max="10247" width="10.5703125" style="1" customWidth="1"/>
    <col min="10248" max="10248" width="11.5703125" style="1" customWidth="1"/>
    <col min="10249" max="10256" width="10.5703125" style="1" customWidth="1"/>
    <col min="10257" max="10258" width="14.42578125" style="1" customWidth="1"/>
    <col min="10259" max="10259" width="13.42578125" style="1" customWidth="1"/>
    <col min="10260" max="10260" width="14.42578125" style="1" customWidth="1"/>
    <col min="10261" max="10261" width="9.5703125" style="1" customWidth="1"/>
    <col min="10262" max="10497" width="9.140625" style="1"/>
    <col min="10498" max="10498" width="0" style="1" hidden="1" customWidth="1"/>
    <col min="10499" max="10499" width="52" style="1" customWidth="1"/>
    <col min="10500" max="10500" width="0" style="1" hidden="1" customWidth="1"/>
    <col min="10501" max="10503" width="10.5703125" style="1" customWidth="1"/>
    <col min="10504" max="10504" width="11.5703125" style="1" customWidth="1"/>
    <col min="10505" max="10512" width="10.5703125" style="1" customWidth="1"/>
    <col min="10513" max="10514" width="14.42578125" style="1" customWidth="1"/>
    <col min="10515" max="10515" width="13.42578125" style="1" customWidth="1"/>
    <col min="10516" max="10516" width="14.42578125" style="1" customWidth="1"/>
    <col min="10517" max="10517" width="9.5703125" style="1" customWidth="1"/>
    <col min="10518" max="10753" width="9.140625" style="1"/>
    <col min="10754" max="10754" width="0" style="1" hidden="1" customWidth="1"/>
    <col min="10755" max="10755" width="52" style="1" customWidth="1"/>
    <col min="10756" max="10756" width="0" style="1" hidden="1" customWidth="1"/>
    <col min="10757" max="10759" width="10.5703125" style="1" customWidth="1"/>
    <col min="10760" max="10760" width="11.5703125" style="1" customWidth="1"/>
    <col min="10761" max="10768" width="10.5703125" style="1" customWidth="1"/>
    <col min="10769" max="10770" width="14.42578125" style="1" customWidth="1"/>
    <col min="10771" max="10771" width="13.42578125" style="1" customWidth="1"/>
    <col min="10772" max="10772" width="14.42578125" style="1" customWidth="1"/>
    <col min="10773" max="10773" width="9.5703125" style="1" customWidth="1"/>
    <col min="10774" max="11009" width="9.140625" style="1"/>
    <col min="11010" max="11010" width="0" style="1" hidden="1" customWidth="1"/>
    <col min="11011" max="11011" width="52" style="1" customWidth="1"/>
    <col min="11012" max="11012" width="0" style="1" hidden="1" customWidth="1"/>
    <col min="11013" max="11015" width="10.5703125" style="1" customWidth="1"/>
    <col min="11016" max="11016" width="11.5703125" style="1" customWidth="1"/>
    <col min="11017" max="11024" width="10.5703125" style="1" customWidth="1"/>
    <col min="11025" max="11026" width="14.42578125" style="1" customWidth="1"/>
    <col min="11027" max="11027" width="13.42578125" style="1" customWidth="1"/>
    <col min="11028" max="11028" width="14.42578125" style="1" customWidth="1"/>
    <col min="11029" max="11029" width="9.5703125" style="1" customWidth="1"/>
    <col min="11030" max="11265" width="9.140625" style="1"/>
    <col min="11266" max="11266" width="0" style="1" hidden="1" customWidth="1"/>
    <col min="11267" max="11267" width="52" style="1" customWidth="1"/>
    <col min="11268" max="11268" width="0" style="1" hidden="1" customWidth="1"/>
    <col min="11269" max="11271" width="10.5703125" style="1" customWidth="1"/>
    <col min="11272" max="11272" width="11.5703125" style="1" customWidth="1"/>
    <col min="11273" max="11280" width="10.5703125" style="1" customWidth="1"/>
    <col min="11281" max="11282" width="14.42578125" style="1" customWidth="1"/>
    <col min="11283" max="11283" width="13.42578125" style="1" customWidth="1"/>
    <col min="11284" max="11284" width="14.42578125" style="1" customWidth="1"/>
    <col min="11285" max="11285" width="9.5703125" style="1" customWidth="1"/>
    <col min="11286" max="11521" width="9.140625" style="1"/>
    <col min="11522" max="11522" width="0" style="1" hidden="1" customWidth="1"/>
    <col min="11523" max="11523" width="52" style="1" customWidth="1"/>
    <col min="11524" max="11524" width="0" style="1" hidden="1" customWidth="1"/>
    <col min="11525" max="11527" width="10.5703125" style="1" customWidth="1"/>
    <col min="11528" max="11528" width="11.5703125" style="1" customWidth="1"/>
    <col min="11529" max="11536" width="10.5703125" style="1" customWidth="1"/>
    <col min="11537" max="11538" width="14.42578125" style="1" customWidth="1"/>
    <col min="11539" max="11539" width="13.42578125" style="1" customWidth="1"/>
    <col min="11540" max="11540" width="14.42578125" style="1" customWidth="1"/>
    <col min="11541" max="11541" width="9.5703125" style="1" customWidth="1"/>
    <col min="11542" max="11777" width="9.140625" style="1"/>
    <col min="11778" max="11778" width="0" style="1" hidden="1" customWidth="1"/>
    <col min="11779" max="11779" width="52" style="1" customWidth="1"/>
    <col min="11780" max="11780" width="0" style="1" hidden="1" customWidth="1"/>
    <col min="11781" max="11783" width="10.5703125" style="1" customWidth="1"/>
    <col min="11784" max="11784" width="11.5703125" style="1" customWidth="1"/>
    <col min="11785" max="11792" width="10.5703125" style="1" customWidth="1"/>
    <col min="11793" max="11794" width="14.42578125" style="1" customWidth="1"/>
    <col min="11795" max="11795" width="13.42578125" style="1" customWidth="1"/>
    <col min="11796" max="11796" width="14.42578125" style="1" customWidth="1"/>
    <col min="11797" max="11797" width="9.5703125" style="1" customWidth="1"/>
    <col min="11798" max="12033" width="9.140625" style="1"/>
    <col min="12034" max="12034" width="0" style="1" hidden="1" customWidth="1"/>
    <col min="12035" max="12035" width="52" style="1" customWidth="1"/>
    <col min="12036" max="12036" width="0" style="1" hidden="1" customWidth="1"/>
    <col min="12037" max="12039" width="10.5703125" style="1" customWidth="1"/>
    <col min="12040" max="12040" width="11.5703125" style="1" customWidth="1"/>
    <col min="12041" max="12048" width="10.5703125" style="1" customWidth="1"/>
    <col min="12049" max="12050" width="14.42578125" style="1" customWidth="1"/>
    <col min="12051" max="12051" width="13.42578125" style="1" customWidth="1"/>
    <col min="12052" max="12052" width="14.42578125" style="1" customWidth="1"/>
    <col min="12053" max="12053" width="9.5703125" style="1" customWidth="1"/>
    <col min="12054" max="12289" width="9.140625" style="1"/>
    <col min="12290" max="12290" width="0" style="1" hidden="1" customWidth="1"/>
    <col min="12291" max="12291" width="52" style="1" customWidth="1"/>
    <col min="12292" max="12292" width="0" style="1" hidden="1" customWidth="1"/>
    <col min="12293" max="12295" width="10.5703125" style="1" customWidth="1"/>
    <col min="12296" max="12296" width="11.5703125" style="1" customWidth="1"/>
    <col min="12297" max="12304" width="10.5703125" style="1" customWidth="1"/>
    <col min="12305" max="12306" width="14.42578125" style="1" customWidth="1"/>
    <col min="12307" max="12307" width="13.42578125" style="1" customWidth="1"/>
    <col min="12308" max="12308" width="14.42578125" style="1" customWidth="1"/>
    <col min="12309" max="12309" width="9.5703125" style="1" customWidth="1"/>
    <col min="12310" max="12545" width="9.140625" style="1"/>
    <col min="12546" max="12546" width="0" style="1" hidden="1" customWidth="1"/>
    <col min="12547" max="12547" width="52" style="1" customWidth="1"/>
    <col min="12548" max="12548" width="0" style="1" hidden="1" customWidth="1"/>
    <col min="12549" max="12551" width="10.5703125" style="1" customWidth="1"/>
    <col min="12552" max="12552" width="11.5703125" style="1" customWidth="1"/>
    <col min="12553" max="12560" width="10.5703125" style="1" customWidth="1"/>
    <col min="12561" max="12562" width="14.42578125" style="1" customWidth="1"/>
    <col min="12563" max="12563" width="13.42578125" style="1" customWidth="1"/>
    <col min="12564" max="12564" width="14.42578125" style="1" customWidth="1"/>
    <col min="12565" max="12565" width="9.5703125" style="1" customWidth="1"/>
    <col min="12566" max="12801" width="9.140625" style="1"/>
    <col min="12802" max="12802" width="0" style="1" hidden="1" customWidth="1"/>
    <col min="12803" max="12803" width="52" style="1" customWidth="1"/>
    <col min="12804" max="12804" width="0" style="1" hidden="1" customWidth="1"/>
    <col min="12805" max="12807" width="10.5703125" style="1" customWidth="1"/>
    <col min="12808" max="12808" width="11.5703125" style="1" customWidth="1"/>
    <col min="12809" max="12816" width="10.5703125" style="1" customWidth="1"/>
    <col min="12817" max="12818" width="14.42578125" style="1" customWidth="1"/>
    <col min="12819" max="12819" width="13.42578125" style="1" customWidth="1"/>
    <col min="12820" max="12820" width="14.42578125" style="1" customWidth="1"/>
    <col min="12821" max="12821" width="9.5703125" style="1" customWidth="1"/>
    <col min="12822" max="13057" width="9.140625" style="1"/>
    <col min="13058" max="13058" width="0" style="1" hidden="1" customWidth="1"/>
    <col min="13059" max="13059" width="52" style="1" customWidth="1"/>
    <col min="13060" max="13060" width="0" style="1" hidden="1" customWidth="1"/>
    <col min="13061" max="13063" width="10.5703125" style="1" customWidth="1"/>
    <col min="13064" max="13064" width="11.5703125" style="1" customWidth="1"/>
    <col min="13065" max="13072" width="10.5703125" style="1" customWidth="1"/>
    <col min="13073" max="13074" width="14.42578125" style="1" customWidth="1"/>
    <col min="13075" max="13075" width="13.42578125" style="1" customWidth="1"/>
    <col min="13076" max="13076" width="14.42578125" style="1" customWidth="1"/>
    <col min="13077" max="13077" width="9.5703125" style="1" customWidth="1"/>
    <col min="13078" max="13313" width="9.140625" style="1"/>
    <col min="13314" max="13314" width="0" style="1" hidden="1" customWidth="1"/>
    <col min="13315" max="13315" width="52" style="1" customWidth="1"/>
    <col min="13316" max="13316" width="0" style="1" hidden="1" customWidth="1"/>
    <col min="13317" max="13319" width="10.5703125" style="1" customWidth="1"/>
    <col min="13320" max="13320" width="11.5703125" style="1" customWidth="1"/>
    <col min="13321" max="13328" width="10.5703125" style="1" customWidth="1"/>
    <col min="13329" max="13330" width="14.42578125" style="1" customWidth="1"/>
    <col min="13331" max="13331" width="13.42578125" style="1" customWidth="1"/>
    <col min="13332" max="13332" width="14.42578125" style="1" customWidth="1"/>
    <col min="13333" max="13333" width="9.5703125" style="1" customWidth="1"/>
    <col min="13334" max="13569" width="9.140625" style="1"/>
    <col min="13570" max="13570" width="0" style="1" hidden="1" customWidth="1"/>
    <col min="13571" max="13571" width="52" style="1" customWidth="1"/>
    <col min="13572" max="13572" width="0" style="1" hidden="1" customWidth="1"/>
    <col min="13573" max="13575" width="10.5703125" style="1" customWidth="1"/>
    <col min="13576" max="13576" width="11.5703125" style="1" customWidth="1"/>
    <col min="13577" max="13584" width="10.5703125" style="1" customWidth="1"/>
    <col min="13585" max="13586" width="14.42578125" style="1" customWidth="1"/>
    <col min="13587" max="13587" width="13.42578125" style="1" customWidth="1"/>
    <col min="13588" max="13588" width="14.42578125" style="1" customWidth="1"/>
    <col min="13589" max="13589" width="9.5703125" style="1" customWidth="1"/>
    <col min="13590" max="13825" width="9.140625" style="1"/>
    <col min="13826" max="13826" width="0" style="1" hidden="1" customWidth="1"/>
    <col min="13827" max="13827" width="52" style="1" customWidth="1"/>
    <col min="13828" max="13828" width="0" style="1" hidden="1" customWidth="1"/>
    <col min="13829" max="13831" width="10.5703125" style="1" customWidth="1"/>
    <col min="13832" max="13832" width="11.5703125" style="1" customWidth="1"/>
    <col min="13833" max="13840" width="10.5703125" style="1" customWidth="1"/>
    <col min="13841" max="13842" width="14.42578125" style="1" customWidth="1"/>
    <col min="13843" max="13843" width="13.42578125" style="1" customWidth="1"/>
    <col min="13844" max="13844" width="14.42578125" style="1" customWidth="1"/>
    <col min="13845" max="13845" width="9.5703125" style="1" customWidth="1"/>
    <col min="13846" max="14081" width="9.140625" style="1"/>
    <col min="14082" max="14082" width="0" style="1" hidden="1" customWidth="1"/>
    <col min="14083" max="14083" width="52" style="1" customWidth="1"/>
    <col min="14084" max="14084" width="0" style="1" hidden="1" customWidth="1"/>
    <col min="14085" max="14087" width="10.5703125" style="1" customWidth="1"/>
    <col min="14088" max="14088" width="11.5703125" style="1" customWidth="1"/>
    <col min="14089" max="14096" width="10.5703125" style="1" customWidth="1"/>
    <col min="14097" max="14098" width="14.42578125" style="1" customWidth="1"/>
    <col min="14099" max="14099" width="13.42578125" style="1" customWidth="1"/>
    <col min="14100" max="14100" width="14.42578125" style="1" customWidth="1"/>
    <col min="14101" max="14101" width="9.5703125" style="1" customWidth="1"/>
    <col min="14102" max="14337" width="9.140625" style="1"/>
    <col min="14338" max="14338" width="0" style="1" hidden="1" customWidth="1"/>
    <col min="14339" max="14339" width="52" style="1" customWidth="1"/>
    <col min="14340" max="14340" width="0" style="1" hidden="1" customWidth="1"/>
    <col min="14341" max="14343" width="10.5703125" style="1" customWidth="1"/>
    <col min="14344" max="14344" width="11.5703125" style="1" customWidth="1"/>
    <col min="14345" max="14352" width="10.5703125" style="1" customWidth="1"/>
    <col min="14353" max="14354" width="14.42578125" style="1" customWidth="1"/>
    <col min="14355" max="14355" width="13.42578125" style="1" customWidth="1"/>
    <col min="14356" max="14356" width="14.42578125" style="1" customWidth="1"/>
    <col min="14357" max="14357" width="9.5703125" style="1" customWidth="1"/>
    <col min="14358" max="14593" width="9.140625" style="1"/>
    <col min="14594" max="14594" width="0" style="1" hidden="1" customWidth="1"/>
    <col min="14595" max="14595" width="52" style="1" customWidth="1"/>
    <col min="14596" max="14596" width="0" style="1" hidden="1" customWidth="1"/>
    <col min="14597" max="14599" width="10.5703125" style="1" customWidth="1"/>
    <col min="14600" max="14600" width="11.5703125" style="1" customWidth="1"/>
    <col min="14601" max="14608" width="10.5703125" style="1" customWidth="1"/>
    <col min="14609" max="14610" width="14.42578125" style="1" customWidth="1"/>
    <col min="14611" max="14611" width="13.42578125" style="1" customWidth="1"/>
    <col min="14612" max="14612" width="14.42578125" style="1" customWidth="1"/>
    <col min="14613" max="14613" width="9.5703125" style="1" customWidth="1"/>
    <col min="14614" max="14849" width="9.140625" style="1"/>
    <col min="14850" max="14850" width="0" style="1" hidden="1" customWidth="1"/>
    <col min="14851" max="14851" width="52" style="1" customWidth="1"/>
    <col min="14852" max="14852" width="0" style="1" hidden="1" customWidth="1"/>
    <col min="14853" max="14855" width="10.5703125" style="1" customWidth="1"/>
    <col min="14856" max="14856" width="11.5703125" style="1" customWidth="1"/>
    <col min="14857" max="14864" width="10.5703125" style="1" customWidth="1"/>
    <col min="14865" max="14866" width="14.42578125" style="1" customWidth="1"/>
    <col min="14867" max="14867" width="13.42578125" style="1" customWidth="1"/>
    <col min="14868" max="14868" width="14.42578125" style="1" customWidth="1"/>
    <col min="14869" max="14869" width="9.5703125" style="1" customWidth="1"/>
    <col min="14870" max="15105" width="9.140625" style="1"/>
    <col min="15106" max="15106" width="0" style="1" hidden="1" customWidth="1"/>
    <col min="15107" max="15107" width="52" style="1" customWidth="1"/>
    <col min="15108" max="15108" width="0" style="1" hidden="1" customWidth="1"/>
    <col min="15109" max="15111" width="10.5703125" style="1" customWidth="1"/>
    <col min="15112" max="15112" width="11.5703125" style="1" customWidth="1"/>
    <col min="15113" max="15120" width="10.5703125" style="1" customWidth="1"/>
    <col min="15121" max="15122" width="14.42578125" style="1" customWidth="1"/>
    <col min="15123" max="15123" width="13.42578125" style="1" customWidth="1"/>
    <col min="15124" max="15124" width="14.42578125" style="1" customWidth="1"/>
    <col min="15125" max="15125" width="9.5703125" style="1" customWidth="1"/>
    <col min="15126" max="15361" width="9.140625" style="1"/>
    <col min="15362" max="15362" width="0" style="1" hidden="1" customWidth="1"/>
    <col min="15363" max="15363" width="52" style="1" customWidth="1"/>
    <col min="15364" max="15364" width="0" style="1" hidden="1" customWidth="1"/>
    <col min="15365" max="15367" width="10.5703125" style="1" customWidth="1"/>
    <col min="15368" max="15368" width="11.5703125" style="1" customWidth="1"/>
    <col min="15369" max="15376" width="10.5703125" style="1" customWidth="1"/>
    <col min="15377" max="15378" width="14.42578125" style="1" customWidth="1"/>
    <col min="15379" max="15379" width="13.42578125" style="1" customWidth="1"/>
    <col min="15380" max="15380" width="14.42578125" style="1" customWidth="1"/>
    <col min="15381" max="15381" width="9.5703125" style="1" customWidth="1"/>
    <col min="15382" max="15617" width="9.140625" style="1"/>
    <col min="15618" max="15618" width="0" style="1" hidden="1" customWidth="1"/>
    <col min="15619" max="15619" width="52" style="1" customWidth="1"/>
    <col min="15620" max="15620" width="0" style="1" hidden="1" customWidth="1"/>
    <col min="15621" max="15623" width="10.5703125" style="1" customWidth="1"/>
    <col min="15624" max="15624" width="11.5703125" style="1" customWidth="1"/>
    <col min="15625" max="15632" width="10.5703125" style="1" customWidth="1"/>
    <col min="15633" max="15634" width="14.42578125" style="1" customWidth="1"/>
    <col min="15635" max="15635" width="13.42578125" style="1" customWidth="1"/>
    <col min="15636" max="15636" width="14.42578125" style="1" customWidth="1"/>
    <col min="15637" max="15637" width="9.5703125" style="1" customWidth="1"/>
    <col min="15638" max="15873" width="9.140625" style="1"/>
    <col min="15874" max="15874" width="0" style="1" hidden="1" customWidth="1"/>
    <col min="15875" max="15875" width="52" style="1" customWidth="1"/>
    <col min="15876" max="15876" width="0" style="1" hidden="1" customWidth="1"/>
    <col min="15877" max="15879" width="10.5703125" style="1" customWidth="1"/>
    <col min="15880" max="15880" width="11.5703125" style="1" customWidth="1"/>
    <col min="15881" max="15888" width="10.5703125" style="1" customWidth="1"/>
    <col min="15889" max="15890" width="14.42578125" style="1" customWidth="1"/>
    <col min="15891" max="15891" width="13.42578125" style="1" customWidth="1"/>
    <col min="15892" max="15892" width="14.42578125" style="1" customWidth="1"/>
    <col min="15893" max="15893" width="9.5703125" style="1" customWidth="1"/>
    <col min="15894" max="16129" width="9.140625" style="1"/>
    <col min="16130" max="16130" width="0" style="1" hidden="1" customWidth="1"/>
    <col min="16131" max="16131" width="52" style="1" customWidth="1"/>
    <col min="16132" max="16132" width="0" style="1" hidden="1" customWidth="1"/>
    <col min="16133" max="16135" width="10.5703125" style="1" customWidth="1"/>
    <col min="16136" max="16136" width="11.5703125" style="1" customWidth="1"/>
    <col min="16137" max="16144" width="10.5703125" style="1" customWidth="1"/>
    <col min="16145" max="16146" width="14.42578125" style="1" customWidth="1"/>
    <col min="16147" max="16147" width="13.42578125" style="1" customWidth="1"/>
    <col min="16148" max="16148" width="14.42578125" style="1" customWidth="1"/>
    <col min="16149" max="16149" width="9.5703125" style="1" customWidth="1"/>
    <col min="16150" max="16384" width="9.140625" style="1"/>
  </cols>
  <sheetData>
    <row r="1" spans="1:26" s="140" customFormat="1" ht="18">
      <c r="E1" s="141"/>
      <c r="F1" s="141"/>
    </row>
    <row r="2" spans="1:26" s="2" customFormat="1" ht="25.5" customHeight="1">
      <c r="B2" s="79" t="s">
        <v>222</v>
      </c>
      <c r="C2" s="79"/>
      <c r="D2" s="79"/>
    </row>
    <row r="3" spans="1:26" s="3" customFormat="1" ht="5.25" customHeight="1"/>
    <row r="4" spans="1:26" ht="5.0999999999999996" hidden="1" customHeight="1">
      <c r="B4" s="4"/>
      <c r="C4" s="91"/>
      <c r="D4" s="91"/>
      <c r="E4" s="5"/>
      <c r="F4" s="5"/>
      <c r="G4" s="5"/>
      <c r="H4" s="5"/>
      <c r="I4" s="5"/>
      <c r="J4" s="5"/>
      <c r="K4" s="5"/>
      <c r="L4" s="5"/>
      <c r="M4" s="5"/>
      <c r="N4" s="5"/>
      <c r="O4" s="5"/>
      <c r="P4" s="3"/>
      <c r="Q4" s="3"/>
      <c r="R4" s="3"/>
      <c r="S4" s="6"/>
      <c r="T4" s="6"/>
      <c r="U4" s="7"/>
    </row>
    <row r="5" spans="1:26" s="5" customFormat="1" ht="5.0999999999999996" hidden="1" customHeight="1">
      <c r="A5" s="3"/>
      <c r="B5" s="8"/>
      <c r="C5" s="19"/>
      <c r="D5" s="19"/>
      <c r="E5" s="388"/>
      <c r="F5" s="388"/>
      <c r="G5" s="3"/>
      <c r="H5" s="3"/>
      <c r="I5" s="3"/>
      <c r="J5" s="3"/>
      <c r="K5" s="3"/>
      <c r="L5" s="3"/>
      <c r="M5" s="3"/>
      <c r="N5" s="3"/>
      <c r="O5" s="3"/>
      <c r="P5" s="388"/>
      <c r="Q5" s="388"/>
      <c r="R5" s="388"/>
      <c r="S5" s="389"/>
      <c r="T5" s="389"/>
      <c r="U5" s="404"/>
    </row>
    <row r="6" spans="1:26" ht="54.75" customHeight="1">
      <c r="B6" s="710" t="s">
        <v>52</v>
      </c>
      <c r="C6" s="711" t="s">
        <v>224</v>
      </c>
      <c r="D6" s="712" t="s">
        <v>324</v>
      </c>
      <c r="E6" s="713" t="s">
        <v>176</v>
      </c>
      <c r="F6" s="714" t="s">
        <v>177</v>
      </c>
      <c r="G6" s="715" t="s">
        <v>7</v>
      </c>
      <c r="H6" s="715" t="s">
        <v>8</v>
      </c>
      <c r="I6" s="787" t="s">
        <v>9</v>
      </c>
      <c r="J6" s="790" t="s">
        <v>10</v>
      </c>
      <c r="K6" s="715" t="s">
        <v>26</v>
      </c>
      <c r="L6" s="715" t="s">
        <v>27</v>
      </c>
      <c r="M6" s="714" t="s">
        <v>28</v>
      </c>
      <c r="N6" s="714" t="s">
        <v>29</v>
      </c>
      <c r="O6" s="715" t="s">
        <v>30</v>
      </c>
      <c r="P6" s="716" t="s">
        <v>31</v>
      </c>
      <c r="Q6" s="711" t="s">
        <v>325</v>
      </c>
      <c r="R6" s="711" t="s">
        <v>421</v>
      </c>
      <c r="S6" s="717" t="s">
        <v>308</v>
      </c>
      <c r="T6" s="711" t="s">
        <v>184</v>
      </c>
      <c r="U6" s="711" t="s">
        <v>309</v>
      </c>
    </row>
    <row r="7" spans="1:26">
      <c r="B7" s="259" t="s">
        <v>208</v>
      </c>
      <c r="C7" s="89"/>
      <c r="D7" s="89"/>
      <c r="E7" s="532"/>
      <c r="F7" s="532"/>
      <c r="G7" s="268"/>
      <c r="H7" s="621"/>
      <c r="I7" s="268"/>
      <c r="J7" s="88"/>
      <c r="K7" s="532"/>
      <c r="L7" s="532"/>
      <c r="M7" s="532"/>
      <c r="N7" s="532"/>
      <c r="O7" s="532"/>
      <c r="P7" s="405"/>
      <c r="Q7" s="89"/>
      <c r="R7" s="89"/>
      <c r="S7" s="405"/>
      <c r="T7" s="88"/>
      <c r="U7" s="406"/>
    </row>
    <row r="8" spans="1:26" ht="12.75">
      <c r="A8" s="87" t="s">
        <v>54</v>
      </c>
      <c r="B8" s="260" t="s">
        <v>225</v>
      </c>
      <c r="C8" s="84">
        <v>0</v>
      </c>
      <c r="D8" s="84">
        <v>4906618.76</v>
      </c>
      <c r="E8" s="532">
        <v>243947.86</v>
      </c>
      <c r="F8" s="532">
        <v>183027.86000000004</v>
      </c>
      <c r="G8" s="198">
        <v>293765.33000000007</v>
      </c>
      <c r="H8" s="88">
        <v>435861.17</v>
      </c>
      <c r="I8" s="198">
        <v>223581.43999999997</v>
      </c>
      <c r="J8" s="88">
        <v>199564.57000000004</v>
      </c>
      <c r="K8" s="198">
        <f>50023.59+(384710)</f>
        <v>434733.58999999997</v>
      </c>
      <c r="L8" s="532">
        <v>91447.06000000058</v>
      </c>
      <c r="M8" s="532">
        <v>202937.13999999993</v>
      </c>
      <c r="N8" s="532">
        <v>224515.03999999995</v>
      </c>
      <c r="O8" s="532">
        <v>195698.39000000004</v>
      </c>
      <c r="P8" s="84">
        <v>194962.44000000026</v>
      </c>
      <c r="Q8" s="84">
        <f>SUM(E8:P8)</f>
        <v>2924041.8900000011</v>
      </c>
      <c r="R8" s="84">
        <f>+Q8+C8+D8</f>
        <v>7830660.6500000004</v>
      </c>
      <c r="S8" s="150">
        <v>31978000</v>
      </c>
      <c r="T8" s="9"/>
      <c r="U8" s="265">
        <f>+(R8+'Incentives 2018-22'!P12)/(S8+T8)</f>
        <v>0.25555224310463448</v>
      </c>
      <c r="Z8" s="87"/>
    </row>
    <row r="9" spans="1:26" ht="12.75">
      <c r="A9" s="87"/>
      <c r="B9" s="260" t="s">
        <v>55</v>
      </c>
      <c r="C9" s="84">
        <v>0</v>
      </c>
      <c r="D9" s="84">
        <v>353890.60000000033</v>
      </c>
      <c r="E9" s="532">
        <v>23165.5</v>
      </c>
      <c r="F9" s="532">
        <v>29855.89</v>
      </c>
      <c r="G9" s="198">
        <v>29287.909999999971</v>
      </c>
      <c r="H9" s="88">
        <v>28870.009999999958</v>
      </c>
      <c r="I9" s="198">
        <v>25891.57</v>
      </c>
      <c r="J9" s="88">
        <v>27014.61</v>
      </c>
      <c r="K9" s="198">
        <v>24222.78</v>
      </c>
      <c r="L9" s="532">
        <v>26222.23999999994</v>
      </c>
      <c r="M9" s="532">
        <v>37746.589999999953</v>
      </c>
      <c r="N9" s="532">
        <v>35761.599999999919</v>
      </c>
      <c r="O9" s="532">
        <v>27719.359999999971</v>
      </c>
      <c r="P9" s="84">
        <v>19513.499999999949</v>
      </c>
      <c r="Q9" s="84">
        <f>SUM(E9:P9)</f>
        <v>335271.55999999965</v>
      </c>
      <c r="R9" s="84">
        <f t="shared" ref="R9:R10" si="0">+Q9+C9+D9</f>
        <v>689162.15999999992</v>
      </c>
      <c r="S9" s="150">
        <v>161770000</v>
      </c>
      <c r="T9" s="9"/>
      <c r="U9" s="265">
        <f>+(R9+'Incentives 2018-22'!P8)/(S9+T9)</f>
        <v>0.31541370890770848</v>
      </c>
      <c r="Z9" s="87"/>
    </row>
    <row r="10" spans="1:26" ht="12.75">
      <c r="A10" s="87" t="s">
        <v>56</v>
      </c>
      <c r="B10" s="262" t="s">
        <v>61</v>
      </c>
      <c r="C10" s="90">
        <v>0</v>
      </c>
      <c r="D10" s="90">
        <v>411485.41000000003</v>
      </c>
      <c r="E10" s="654">
        <v>26308.439999999995</v>
      </c>
      <c r="F10" s="654">
        <v>32621.170000000002</v>
      </c>
      <c r="G10" s="695">
        <v>31902.429999999997</v>
      </c>
      <c r="H10" s="707">
        <v>30312.81</v>
      </c>
      <c r="I10" s="695">
        <v>28744.799999999981</v>
      </c>
      <c r="J10" s="707">
        <v>33020.339999999997</v>
      </c>
      <c r="K10" s="695">
        <v>26796.02</v>
      </c>
      <c r="L10" s="654">
        <v>27129.040000000012</v>
      </c>
      <c r="M10" s="654">
        <v>35571.779999999992</v>
      </c>
      <c r="N10" s="654">
        <v>29517.64000000001</v>
      </c>
      <c r="O10" s="654">
        <v>30537.359999999993</v>
      </c>
      <c r="P10" s="84">
        <v>46523.59000000004</v>
      </c>
      <c r="Q10" s="90">
        <f>SUM(E10:P10)</f>
        <v>378985.42</v>
      </c>
      <c r="R10" s="84">
        <f t="shared" si="0"/>
        <v>790470.83000000007</v>
      </c>
      <c r="S10" s="150">
        <v>20518000</v>
      </c>
      <c r="T10" s="10"/>
      <c r="U10" s="265">
        <f>+(R10+'Incentives 2018-22'!P9)/(S10+T10)</f>
        <v>0.17780513695291938</v>
      </c>
      <c r="Z10" s="87"/>
    </row>
    <row r="11" spans="1:26" ht="12.75">
      <c r="A11" s="87"/>
      <c r="B11" s="251" t="s">
        <v>58</v>
      </c>
      <c r="C11" s="205">
        <v>0</v>
      </c>
      <c r="D11" s="617">
        <f>SUM(D8:D10)</f>
        <v>5671994.7700000005</v>
      </c>
      <c r="E11" s="619">
        <f>SUM(E8:E10)</f>
        <v>293421.8</v>
      </c>
      <c r="F11" s="619">
        <f>SUM(F8:F10)</f>
        <v>245504.92000000007</v>
      </c>
      <c r="G11" s="706">
        <f>SUM(G8:G10)</f>
        <v>354955.67000000004</v>
      </c>
      <c r="H11" s="619">
        <f>SUM(H8:H10)</f>
        <v>495043.98999999993</v>
      </c>
      <c r="I11" s="603">
        <f t="shared" ref="I11" si="1">SUM(I8:I10)</f>
        <v>278217.80999999994</v>
      </c>
      <c r="J11" s="791">
        <f t="shared" ref="J11" si="2">SUM(J8:J10)</f>
        <v>259599.52000000005</v>
      </c>
      <c r="K11" s="603">
        <f t="shared" ref="K11:P11" si="3">SUM(K8:K10)</f>
        <v>485752.39</v>
      </c>
      <c r="L11" s="619">
        <f t="shared" si="3"/>
        <v>144798.34000000052</v>
      </c>
      <c r="M11" s="619">
        <f t="shared" si="3"/>
        <v>276255.50999999983</v>
      </c>
      <c r="N11" s="619">
        <f t="shared" si="3"/>
        <v>289794.27999999985</v>
      </c>
      <c r="O11" s="619">
        <f t="shared" si="3"/>
        <v>253955.11</v>
      </c>
      <c r="P11" s="619">
        <f t="shared" si="3"/>
        <v>260999.53000000026</v>
      </c>
      <c r="Q11" s="205">
        <f t="shared" ref="Q11" si="4">SUM(Q8:Q10)</f>
        <v>3638298.8700000006</v>
      </c>
      <c r="R11" s="205">
        <f>SUM(R8:R10)</f>
        <v>9310293.6400000006</v>
      </c>
      <c r="S11" s="205">
        <f t="shared" ref="S11:T11" si="5">SUM(S8:S10)</f>
        <v>214266000</v>
      </c>
      <c r="T11" s="205">
        <f t="shared" si="5"/>
        <v>0</v>
      </c>
      <c r="U11" s="263">
        <f>+R11/S11</f>
        <v>4.3452034573847463E-2</v>
      </c>
      <c r="Z11" s="87"/>
    </row>
    <row r="12" spans="1:26" s="3" customFormat="1" ht="3.75" customHeight="1">
      <c r="A12" s="87"/>
      <c r="B12" s="264"/>
      <c r="C12" s="405"/>
      <c r="D12" s="618"/>
      <c r="E12" s="532"/>
      <c r="F12" s="532"/>
      <c r="G12" s="268"/>
      <c r="H12" s="88"/>
      <c r="I12" s="268"/>
      <c r="J12" s="88"/>
      <c r="K12" s="198"/>
      <c r="L12" s="532"/>
      <c r="M12" s="532"/>
      <c r="N12" s="532"/>
      <c r="O12" s="532"/>
      <c r="P12" s="405"/>
      <c r="Q12" s="405"/>
      <c r="R12" s="405"/>
      <c r="S12" s="405"/>
      <c r="T12" s="407"/>
      <c r="U12" s="408"/>
      <c r="Z12" s="87"/>
    </row>
    <row r="13" spans="1:26" s="3" customFormat="1" ht="12.75">
      <c r="A13" s="87"/>
      <c r="B13" s="259" t="s">
        <v>209</v>
      </c>
      <c r="C13" s="84"/>
      <c r="D13" s="84"/>
      <c r="E13" s="532"/>
      <c r="F13" s="532"/>
      <c r="G13" s="268"/>
      <c r="H13" s="88"/>
      <c r="I13" s="268"/>
      <c r="J13" s="88"/>
      <c r="K13" s="198"/>
      <c r="L13" s="532"/>
      <c r="M13" s="532"/>
      <c r="N13" s="532"/>
      <c r="O13" s="532"/>
      <c r="P13" s="84"/>
      <c r="Q13" s="84"/>
      <c r="R13" s="84"/>
      <c r="S13" s="84"/>
      <c r="T13" s="88"/>
      <c r="U13" s="265"/>
      <c r="Z13" s="87"/>
    </row>
    <row r="14" spans="1:26" ht="12.75">
      <c r="A14" s="87" t="s">
        <v>60</v>
      </c>
      <c r="B14" s="260" t="s">
        <v>226</v>
      </c>
      <c r="C14" s="90">
        <v>0</v>
      </c>
      <c r="D14" s="90">
        <v>6617.5699999999988</v>
      </c>
      <c r="E14" s="532">
        <v>677.45</v>
      </c>
      <c r="F14" s="532">
        <v>311.96999999999997</v>
      </c>
      <c r="G14" s="198">
        <v>701.0300000000002</v>
      </c>
      <c r="H14" s="88">
        <v>88.139999999999986</v>
      </c>
      <c r="I14" s="198">
        <v>413.6</v>
      </c>
      <c r="J14" s="88">
        <v>395.16999999999996</v>
      </c>
      <c r="K14" s="198">
        <v>226.67000000000002</v>
      </c>
      <c r="L14" s="532">
        <v>706.11</v>
      </c>
      <c r="M14" s="532">
        <v>477.69999999999993</v>
      </c>
      <c r="N14" s="532">
        <v>201.29000000000002</v>
      </c>
      <c r="O14" s="532">
        <v>318.77000000000004</v>
      </c>
      <c r="P14" s="84">
        <v>485.67999999999995</v>
      </c>
      <c r="Q14" s="90">
        <f>SUM(E14:P14)</f>
        <v>5003.5800000000008</v>
      </c>
      <c r="R14" s="84">
        <f>+Q14+C14+D14</f>
        <v>11621.15</v>
      </c>
      <c r="S14" s="84">
        <v>63000</v>
      </c>
      <c r="T14" s="88"/>
      <c r="U14" s="265">
        <f>+R14/(S14+T14)</f>
        <v>0.18446269841269841</v>
      </c>
      <c r="Z14" s="87"/>
    </row>
    <row r="15" spans="1:26" ht="12.75">
      <c r="A15" s="87"/>
      <c r="B15" s="260" t="s">
        <v>227</v>
      </c>
      <c r="C15" s="84">
        <v>0</v>
      </c>
      <c r="D15" s="84">
        <v>0</v>
      </c>
      <c r="E15" s="654">
        <v>0</v>
      </c>
      <c r="F15" s="654">
        <v>0</v>
      </c>
      <c r="G15" s="695">
        <v>0</v>
      </c>
      <c r="H15" s="707">
        <v>0</v>
      </c>
      <c r="I15" s="695">
        <v>0</v>
      </c>
      <c r="J15" s="707">
        <v>0</v>
      </c>
      <c r="K15" s="695">
        <v>0</v>
      </c>
      <c r="L15" s="654">
        <v>0</v>
      </c>
      <c r="M15" s="654">
        <v>0</v>
      </c>
      <c r="N15" s="654">
        <v>0</v>
      </c>
      <c r="O15" s="654">
        <v>0</v>
      </c>
      <c r="P15" s="84">
        <v>0</v>
      </c>
      <c r="Q15" s="84">
        <f>SUM(E15:P15)</f>
        <v>0</v>
      </c>
      <c r="R15" s="84">
        <f>+Q15+C15+D15</f>
        <v>0</v>
      </c>
      <c r="S15" s="84">
        <v>0</v>
      </c>
      <c r="T15" s="88"/>
      <c r="U15" s="265">
        <v>0</v>
      </c>
      <c r="Z15" s="87"/>
    </row>
    <row r="16" spans="1:26" ht="12.75">
      <c r="A16" s="87"/>
      <c r="B16" s="251" t="s">
        <v>62</v>
      </c>
      <c r="C16" s="207">
        <v>0</v>
      </c>
      <c r="D16" s="619">
        <f>SUM(D14:D15)</f>
        <v>6617.5699999999988</v>
      </c>
      <c r="E16" s="619">
        <f>SUM(E14:E15)</f>
        <v>677.45</v>
      </c>
      <c r="F16" s="619">
        <f>SUM(F14:F15)</f>
        <v>311.96999999999997</v>
      </c>
      <c r="G16" s="706">
        <f>SUM(G14:G15)</f>
        <v>701.0300000000002</v>
      </c>
      <c r="H16" s="619">
        <f>SUM(H14:H15)</f>
        <v>88.139999999999986</v>
      </c>
      <c r="I16" s="603">
        <f t="shared" ref="I16" si="6">SUM(I14:I15)</f>
        <v>413.6</v>
      </c>
      <c r="J16" s="791">
        <f t="shared" ref="J16" si="7">SUM(J14:J15)</f>
        <v>395.16999999999996</v>
      </c>
      <c r="K16" s="603">
        <f t="shared" ref="K16:P16" si="8">SUM(K14:K15)</f>
        <v>226.67000000000002</v>
      </c>
      <c r="L16" s="619">
        <f t="shared" si="8"/>
        <v>706.11</v>
      </c>
      <c r="M16" s="619">
        <f t="shared" si="8"/>
        <v>477.69999999999993</v>
      </c>
      <c r="N16" s="619">
        <f t="shared" si="8"/>
        <v>201.29000000000002</v>
      </c>
      <c r="O16" s="619">
        <f t="shared" si="8"/>
        <v>318.77000000000004</v>
      </c>
      <c r="P16" s="619">
        <f t="shared" si="8"/>
        <v>485.67999999999995</v>
      </c>
      <c r="Q16" s="207">
        <f t="shared" ref="Q16" si="9">SUM(Q14:Q15)</f>
        <v>5003.5800000000008</v>
      </c>
      <c r="R16" s="207">
        <f>SUM(R14:R15)</f>
        <v>11621.15</v>
      </c>
      <c r="S16" s="205">
        <f t="shared" ref="S16:T16" si="10">SUM(S14:S15)</f>
        <v>63000</v>
      </c>
      <c r="T16" s="205">
        <f t="shared" si="10"/>
        <v>0</v>
      </c>
      <c r="U16" s="263">
        <f>+R16/S16</f>
        <v>0.18446269841269841</v>
      </c>
      <c r="Z16" s="87"/>
    </row>
    <row r="17" spans="1:26" ht="5.0999999999999996" customHeight="1">
      <c r="A17" s="87"/>
      <c r="B17" s="266"/>
      <c r="C17" s="84"/>
      <c r="D17" s="84"/>
      <c r="E17" s="532"/>
      <c r="F17" s="532"/>
      <c r="G17" s="268"/>
      <c r="H17" s="88"/>
      <c r="I17" s="268"/>
      <c r="J17" s="88"/>
      <c r="K17" s="198"/>
      <c r="L17" s="532"/>
      <c r="M17" s="532"/>
      <c r="N17" s="532"/>
      <c r="O17" s="532"/>
      <c r="P17" s="405"/>
      <c r="Q17" s="84"/>
      <c r="R17" s="84"/>
      <c r="S17" s="84"/>
      <c r="T17" s="88"/>
      <c r="U17" s="265"/>
      <c r="Z17" s="87"/>
    </row>
    <row r="18" spans="1:26" ht="12.75">
      <c r="A18" s="87"/>
      <c r="B18" s="267" t="s">
        <v>210</v>
      </c>
      <c r="C18" s="84"/>
      <c r="D18" s="84"/>
      <c r="E18" s="532"/>
      <c r="F18" s="532"/>
      <c r="G18" s="268"/>
      <c r="H18" s="88"/>
      <c r="I18" s="268"/>
      <c r="J18" s="88"/>
      <c r="K18" s="198"/>
      <c r="L18" s="532"/>
      <c r="M18" s="532"/>
      <c r="N18" s="532"/>
      <c r="O18" s="532"/>
      <c r="P18" s="84"/>
      <c r="Q18" s="84"/>
      <c r="R18" s="84"/>
      <c r="S18" s="84"/>
      <c r="T18" s="268"/>
      <c r="U18" s="265"/>
      <c r="Z18" s="87"/>
    </row>
    <row r="19" spans="1:26" ht="12.75">
      <c r="A19" s="87"/>
      <c r="B19" s="260" t="s">
        <v>228</v>
      </c>
      <c r="C19" s="84">
        <v>6547.57</v>
      </c>
      <c r="D19" s="84">
        <v>117660.87</v>
      </c>
      <c r="E19" s="532">
        <v>5485.33</v>
      </c>
      <c r="F19" s="532">
        <v>19066.86</v>
      </c>
      <c r="G19" s="198">
        <v>17268.37</v>
      </c>
      <c r="H19" s="88">
        <v>7717.8400000000011</v>
      </c>
      <c r="I19" s="198">
        <v>16050.510000000006</v>
      </c>
      <c r="J19" s="88">
        <v>18280.409999999996</v>
      </c>
      <c r="K19" s="198">
        <v>9574.7100000000009</v>
      </c>
      <c r="L19" s="532">
        <v>14828.310000000014</v>
      </c>
      <c r="M19" s="532">
        <v>4219.45</v>
      </c>
      <c r="N19" s="532">
        <v>18336.349999999995</v>
      </c>
      <c r="O19" s="532">
        <v>8149.9200000000028</v>
      </c>
      <c r="P19" s="84">
        <v>18843.13</v>
      </c>
      <c r="Q19" s="84">
        <f>SUM(E19:P19)</f>
        <v>157821.19000000003</v>
      </c>
      <c r="R19" s="84">
        <f>+Q19+C19+D19</f>
        <v>282029.63</v>
      </c>
      <c r="S19" s="84">
        <v>6000000</v>
      </c>
      <c r="T19" s="198"/>
      <c r="U19" s="269">
        <f>+R19/S19</f>
        <v>4.7004938333333336E-2</v>
      </c>
      <c r="Z19" s="87"/>
    </row>
    <row r="20" spans="1:26" ht="12.75">
      <c r="A20" s="87" t="s">
        <v>64</v>
      </c>
      <c r="B20" s="260" t="s">
        <v>179</v>
      </c>
      <c r="C20" s="84">
        <v>0</v>
      </c>
      <c r="D20" s="84">
        <v>978544.03</v>
      </c>
      <c r="E20" s="532">
        <v>85897.870000000083</v>
      </c>
      <c r="F20" s="532">
        <v>84095.82</v>
      </c>
      <c r="G20" s="198">
        <v>216073.06999999995</v>
      </c>
      <c r="H20" s="88">
        <v>118213.3900000002</v>
      </c>
      <c r="I20" s="198">
        <v>124668.57000000027</v>
      </c>
      <c r="J20" s="88">
        <v>106282.7900000001</v>
      </c>
      <c r="K20" s="198">
        <v>113058.9000000002</v>
      </c>
      <c r="L20" s="532">
        <v>120979.87000000002</v>
      </c>
      <c r="M20" s="532">
        <v>94228.389999999927</v>
      </c>
      <c r="N20" s="532">
        <v>84359.799999999974</v>
      </c>
      <c r="O20" s="532">
        <v>73618.519999999975</v>
      </c>
      <c r="P20" s="198">
        <v>78610.899999999994</v>
      </c>
      <c r="Q20" s="657">
        <f>SUM(E20:P20)</f>
        <v>1300087.8900000006</v>
      </c>
      <c r="R20" s="84">
        <f>+Q20+C20+D20</f>
        <v>2278631.9200000009</v>
      </c>
      <c r="S20" s="152">
        <v>12931000</v>
      </c>
      <c r="T20" s="12"/>
      <c r="U20" s="269">
        <f>+R20/S20</f>
        <v>0.17621467171912464</v>
      </c>
      <c r="Z20" s="87"/>
    </row>
    <row r="21" spans="1:26" ht="12.75">
      <c r="A21" s="87"/>
      <c r="B21" s="251" t="s">
        <v>66</v>
      </c>
      <c r="C21" s="207">
        <f>SUM(C19:C20)</f>
        <v>6547.57</v>
      </c>
      <c r="D21" s="619">
        <f>SUM(D19:D20)</f>
        <v>1096204.8999999999</v>
      </c>
      <c r="E21" s="619">
        <f>SUM(E19:E20)</f>
        <v>91383.200000000084</v>
      </c>
      <c r="F21" s="619">
        <f>SUM(F19:F20)</f>
        <v>103162.68000000001</v>
      </c>
      <c r="G21" s="706">
        <f>SUM(G19:G20)</f>
        <v>233341.43999999994</v>
      </c>
      <c r="H21" s="619">
        <f t="shared" ref="H21" si="11">SUM(H19:H20)</f>
        <v>125931.2300000002</v>
      </c>
      <c r="I21" s="603">
        <f t="shared" ref="I21" si="12">SUM(I19:I20)</f>
        <v>140719.08000000028</v>
      </c>
      <c r="J21" s="791">
        <f t="shared" ref="J21" si="13">SUM(J19:J20)</f>
        <v>124563.2000000001</v>
      </c>
      <c r="K21" s="603">
        <f t="shared" ref="K21:P21" si="14">SUM(K19:K20)</f>
        <v>122633.6100000002</v>
      </c>
      <c r="L21" s="619">
        <f t="shared" si="14"/>
        <v>135808.18000000005</v>
      </c>
      <c r="M21" s="619">
        <f t="shared" si="14"/>
        <v>98447.839999999924</v>
      </c>
      <c r="N21" s="619">
        <f t="shared" si="14"/>
        <v>102696.14999999997</v>
      </c>
      <c r="O21" s="619">
        <f t="shared" si="14"/>
        <v>81768.439999999973</v>
      </c>
      <c r="P21" s="619">
        <f t="shared" si="14"/>
        <v>97454.03</v>
      </c>
      <c r="Q21" s="207">
        <f>Q20+Q19</f>
        <v>1457909.0800000005</v>
      </c>
      <c r="R21" s="207">
        <f>SUM(R19:R20)</f>
        <v>2560661.5500000007</v>
      </c>
      <c r="S21" s="205">
        <f>S20+S19</f>
        <v>18931000</v>
      </c>
      <c r="T21" s="205">
        <f>T20+T19</f>
        <v>0</v>
      </c>
      <c r="U21" s="263">
        <f>+R21/S21</f>
        <v>0.13526287834768375</v>
      </c>
      <c r="Z21" s="87"/>
    </row>
    <row r="22" spans="1:26" ht="3" customHeight="1">
      <c r="A22" s="87"/>
      <c r="B22" s="260"/>
      <c r="C22" s="84"/>
      <c r="D22" s="84"/>
      <c r="E22" s="532"/>
      <c r="F22" s="532"/>
      <c r="G22" s="532"/>
      <c r="H22" s="532"/>
      <c r="I22" s="268"/>
      <c r="J22" s="88"/>
      <c r="K22" s="198"/>
      <c r="L22" s="656"/>
      <c r="M22" s="532"/>
      <c r="N22" s="532"/>
      <c r="O22" s="532"/>
      <c r="P22" s="405"/>
      <c r="Q22" s="84"/>
      <c r="R22" s="84">
        <f t="shared" ref="R22" si="15">+Q22+C22</f>
        <v>0</v>
      </c>
      <c r="S22" s="150"/>
      <c r="T22" s="9"/>
      <c r="U22" s="261"/>
      <c r="Z22" s="87"/>
    </row>
    <row r="23" spans="1:26" ht="12.75">
      <c r="A23" s="87"/>
      <c r="B23" s="259" t="s">
        <v>67</v>
      </c>
      <c r="C23" s="84"/>
      <c r="D23" s="84"/>
      <c r="E23" s="532"/>
      <c r="F23" s="532"/>
      <c r="G23" s="532"/>
      <c r="H23" s="532"/>
      <c r="I23" s="268"/>
      <c r="J23" s="88"/>
      <c r="K23" s="198"/>
      <c r="L23" s="532"/>
      <c r="M23" s="532"/>
      <c r="N23" s="532"/>
      <c r="O23" s="532"/>
      <c r="P23" s="84"/>
      <c r="Q23" s="84"/>
      <c r="R23" s="84"/>
      <c r="S23" s="84"/>
      <c r="T23" s="88"/>
      <c r="U23" s="265"/>
      <c r="Z23" s="87"/>
    </row>
    <row r="24" spans="1:26" ht="13.5">
      <c r="A24" s="87" t="s">
        <v>68</v>
      </c>
      <c r="B24" s="260" t="s">
        <v>393</v>
      </c>
      <c r="C24" s="84">
        <v>0</v>
      </c>
      <c r="D24" s="84">
        <v>2289175.92</v>
      </c>
      <c r="E24" s="532">
        <v>160228.99</v>
      </c>
      <c r="F24" s="532">
        <v>152867.44</v>
      </c>
      <c r="G24" s="198">
        <v>138107.2800000002</v>
      </c>
      <c r="H24" s="532">
        <v>169590.05999999982</v>
      </c>
      <c r="I24" s="198">
        <v>37009.529999999984</v>
      </c>
      <c r="J24" s="88">
        <v>295576.18999999959</v>
      </c>
      <c r="K24" s="198">
        <v>122077.39999999997</v>
      </c>
      <c r="L24" s="532">
        <v>129023.51000000018</v>
      </c>
      <c r="M24" s="532">
        <v>107344.23999999996</v>
      </c>
      <c r="N24" s="532">
        <v>109878.04999999993</v>
      </c>
      <c r="O24" s="532">
        <v>103732.35</v>
      </c>
      <c r="P24" s="84">
        <v>105081.56999999998</v>
      </c>
      <c r="Q24" s="84">
        <f>SUM(E24:P24)</f>
        <v>1630516.61</v>
      </c>
      <c r="R24" s="84">
        <f>+Q24+C24+D24</f>
        <v>3919692.5300000003</v>
      </c>
      <c r="S24" s="84">
        <v>20446000</v>
      </c>
      <c r="T24" s="88"/>
      <c r="U24" s="265">
        <f>+(R24+'Incentives 2018-22'!P7)/(S24+T24)</f>
        <v>0.21092545730216181</v>
      </c>
      <c r="Z24" s="87"/>
    </row>
    <row r="25" spans="1:26" ht="12.75">
      <c r="A25" s="87" t="s">
        <v>69</v>
      </c>
      <c r="B25" s="260" t="s">
        <v>70</v>
      </c>
      <c r="C25" s="84">
        <v>0</v>
      </c>
      <c r="D25" s="84">
        <v>612928.11</v>
      </c>
      <c r="E25" s="532">
        <v>71805.08</v>
      </c>
      <c r="F25" s="532">
        <v>46598.759999999995</v>
      </c>
      <c r="G25" s="198">
        <v>39294.37999999999</v>
      </c>
      <c r="H25" s="532">
        <v>36473.319999999992</v>
      </c>
      <c r="I25" s="198">
        <v>33486.229999999996</v>
      </c>
      <c r="J25" s="88">
        <v>23205.659999999996</v>
      </c>
      <c r="K25" s="198">
        <v>23326.370000000006</v>
      </c>
      <c r="L25" s="532">
        <v>39514.310000000012</v>
      </c>
      <c r="M25" s="532">
        <v>18484.57</v>
      </c>
      <c r="N25" s="532">
        <v>4406.9499999999953</v>
      </c>
      <c r="O25" s="532">
        <v>11874.169999999998</v>
      </c>
      <c r="P25" s="84">
        <v>13867.789999999995</v>
      </c>
      <c r="Q25" s="84">
        <f>SUM(E25:P25)</f>
        <v>362337.58999999997</v>
      </c>
      <c r="R25" s="84">
        <f>+Q25+C25+D25</f>
        <v>975265.7</v>
      </c>
      <c r="S25" s="151">
        <v>7230000</v>
      </c>
      <c r="T25" s="11"/>
      <c r="U25" s="265">
        <f>+R25/(S25+T25)</f>
        <v>0.1348915214384509</v>
      </c>
      <c r="Z25" s="87"/>
    </row>
    <row r="26" spans="1:26" ht="12.75">
      <c r="A26" s="87"/>
      <c r="B26" s="251" t="s">
        <v>71</v>
      </c>
      <c r="C26" s="207">
        <v>0</v>
      </c>
      <c r="D26" s="619">
        <f>SUM(D24:D25)</f>
        <v>2902104.03</v>
      </c>
      <c r="E26" s="619">
        <f>SUM(E24:E25)</f>
        <v>232034.07</v>
      </c>
      <c r="F26" s="619">
        <f>SUM(F24:F25)</f>
        <v>199466.2</v>
      </c>
      <c r="G26" s="603">
        <f t="shared" ref="G26" si="16">SUM(G24:G25)</f>
        <v>177401.66000000021</v>
      </c>
      <c r="H26" s="619">
        <f>SUM(H24:H25)</f>
        <v>206063.37999999983</v>
      </c>
      <c r="I26" s="603">
        <f t="shared" ref="I26:P26" si="17">SUM(I24:I25)</f>
        <v>70495.75999999998</v>
      </c>
      <c r="J26" s="791">
        <f t="shared" si="17"/>
        <v>318781.84999999957</v>
      </c>
      <c r="K26" s="603">
        <f t="shared" si="17"/>
        <v>145403.76999999996</v>
      </c>
      <c r="L26" s="619">
        <f t="shared" si="17"/>
        <v>168537.82000000018</v>
      </c>
      <c r="M26" s="619">
        <f t="shared" si="17"/>
        <v>125828.80999999997</v>
      </c>
      <c r="N26" s="619">
        <f t="shared" si="17"/>
        <v>114284.99999999993</v>
      </c>
      <c r="O26" s="619">
        <f t="shared" si="17"/>
        <v>115606.52</v>
      </c>
      <c r="P26" s="619">
        <f t="shared" si="17"/>
        <v>118949.35999999997</v>
      </c>
      <c r="Q26" s="207">
        <f t="shared" ref="Q26" si="18">SUM(Q24:Q25)</f>
        <v>1992854.2000000002</v>
      </c>
      <c r="R26" s="207">
        <f>SUM(R24:R25)</f>
        <v>4894958.2300000004</v>
      </c>
      <c r="S26" s="205">
        <f t="shared" ref="S26:T26" si="19">SUM(S24:S25)</f>
        <v>27676000</v>
      </c>
      <c r="T26" s="207">
        <f t="shared" si="19"/>
        <v>0</v>
      </c>
      <c r="U26" s="263">
        <f>+R26/S26</f>
        <v>0.17686653526521176</v>
      </c>
      <c r="Z26" s="87"/>
    </row>
    <row r="27" spans="1:26" ht="3" customHeight="1">
      <c r="A27" s="87"/>
      <c r="B27" s="260"/>
      <c r="C27" s="84"/>
      <c r="D27" s="84"/>
      <c r="E27" s="532"/>
      <c r="F27" s="532"/>
      <c r="G27" s="532"/>
      <c r="H27" s="532"/>
      <c r="I27" s="268"/>
      <c r="J27" s="88"/>
      <c r="K27" s="198"/>
      <c r="L27" s="532"/>
      <c r="M27" s="532"/>
      <c r="N27" s="532"/>
      <c r="O27" s="532"/>
      <c r="P27" s="405"/>
      <c r="Q27" s="84"/>
      <c r="R27" s="84"/>
      <c r="S27" s="84"/>
      <c r="T27" s="88"/>
      <c r="U27" s="265"/>
      <c r="Z27" s="87"/>
    </row>
    <row r="28" spans="1:26" ht="12.75">
      <c r="A28" s="87"/>
      <c r="B28" s="270" t="s">
        <v>212</v>
      </c>
      <c r="C28" s="84"/>
      <c r="D28" s="84"/>
      <c r="E28" s="532"/>
      <c r="F28" s="532"/>
      <c r="G28" s="532"/>
      <c r="H28" s="532"/>
      <c r="I28" s="268"/>
      <c r="J28" s="88"/>
      <c r="K28" s="198"/>
      <c r="L28" s="532"/>
      <c r="M28" s="532"/>
      <c r="N28" s="532"/>
      <c r="O28" s="532"/>
      <c r="P28" s="84"/>
      <c r="Q28" s="84"/>
      <c r="R28" s="84"/>
      <c r="S28" s="84"/>
      <c r="T28" s="88"/>
      <c r="U28" s="265"/>
      <c r="Z28" s="87"/>
    </row>
    <row r="29" spans="1:26" ht="12.75">
      <c r="A29" s="87" t="s">
        <v>73</v>
      </c>
      <c r="B29" s="260" t="s">
        <v>74</v>
      </c>
      <c r="C29" s="84">
        <v>0</v>
      </c>
      <c r="D29" s="84">
        <v>531947.31000000006</v>
      </c>
      <c r="E29" s="532">
        <v>33773.80000000001</v>
      </c>
      <c r="F29" s="532">
        <v>65589.440000000002</v>
      </c>
      <c r="G29" s="198">
        <v>149473.4</v>
      </c>
      <c r="H29" s="532">
        <v>87891.010000000053</v>
      </c>
      <c r="I29" s="198">
        <v>83686.459999999861</v>
      </c>
      <c r="J29" s="88">
        <v>145351.93999999983</v>
      </c>
      <c r="K29" s="198">
        <v>86330.909999999989</v>
      </c>
      <c r="L29" s="532">
        <v>54587.589999999989</v>
      </c>
      <c r="M29" s="532">
        <v>35663.480000000061</v>
      </c>
      <c r="N29" s="532">
        <v>11991.110000000013</v>
      </c>
      <c r="O29" s="532">
        <v>24539.349999999977</v>
      </c>
      <c r="P29" s="84">
        <v>44174.320000000116</v>
      </c>
      <c r="Q29" s="84">
        <f>SUM(E29:P29)</f>
        <v>823052.80999999994</v>
      </c>
      <c r="R29" s="84">
        <f>+Q29+C29+D29</f>
        <v>1355000.12</v>
      </c>
      <c r="S29" s="84">
        <v>6337000</v>
      </c>
      <c r="T29" s="88"/>
      <c r="U29" s="265">
        <f>+(R29+'Incentives 2018-22'!P13)/S29</f>
        <v>0.22100377781284522</v>
      </c>
      <c r="Z29" s="87"/>
    </row>
    <row r="30" spans="1:26" ht="12.75">
      <c r="A30" s="87"/>
      <c r="B30" s="260" t="s">
        <v>76</v>
      </c>
      <c r="C30" s="84">
        <v>0</v>
      </c>
      <c r="D30" s="84">
        <v>402118.98000000004</v>
      </c>
      <c r="E30" s="532">
        <v>23102.32</v>
      </c>
      <c r="F30" s="532">
        <v>29515.82</v>
      </c>
      <c r="G30" s="198">
        <v>32192.729999999996</v>
      </c>
      <c r="H30" s="532">
        <v>24450.510000000006</v>
      </c>
      <c r="I30" s="198">
        <v>21365.759999999998</v>
      </c>
      <c r="J30" s="88">
        <v>35813.850000000049</v>
      </c>
      <c r="K30" s="198">
        <v>25133.960000000028</v>
      </c>
      <c r="L30" s="532">
        <v>33025.51</v>
      </c>
      <c r="M30" s="532">
        <v>24938.880000000023</v>
      </c>
      <c r="N30" s="532">
        <v>15213.379999999992</v>
      </c>
      <c r="O30" s="532">
        <v>26633.29</v>
      </c>
      <c r="P30" s="84">
        <v>27121.13</v>
      </c>
      <c r="Q30" s="84">
        <f>SUM(E30:P30)</f>
        <v>318507.14000000007</v>
      </c>
      <c r="R30" s="84">
        <f>+Q30+C30+D30</f>
        <v>720626.12000000011</v>
      </c>
      <c r="S30" s="84">
        <v>1813000</v>
      </c>
      <c r="T30" s="88"/>
      <c r="U30" s="265">
        <f>+(R30+'Incentives 2018-22'!P11)/S30</f>
        <v>0.61627030888030887</v>
      </c>
      <c r="Z30" s="87"/>
    </row>
    <row r="31" spans="1:26" ht="12.75">
      <c r="A31" s="409" t="s">
        <v>75</v>
      </c>
      <c r="B31" s="260" t="s">
        <v>229</v>
      </c>
      <c r="C31" s="84">
        <v>0</v>
      </c>
      <c r="D31" s="84">
        <v>0</v>
      </c>
      <c r="E31" s="532">
        <v>0</v>
      </c>
      <c r="F31" s="532">
        <v>0</v>
      </c>
      <c r="G31" s="198">
        <v>0</v>
      </c>
      <c r="H31" s="532">
        <v>0</v>
      </c>
      <c r="I31" s="198">
        <v>0</v>
      </c>
      <c r="J31" s="88">
        <v>0</v>
      </c>
      <c r="K31" s="198">
        <v>0</v>
      </c>
      <c r="L31" s="532">
        <v>0</v>
      </c>
      <c r="M31" s="532">
        <v>1099.27</v>
      </c>
      <c r="N31" s="532">
        <v>0</v>
      </c>
      <c r="O31" s="532">
        <v>0</v>
      </c>
      <c r="P31" s="84">
        <v>107500</v>
      </c>
      <c r="Q31" s="84">
        <f>SUM(E31:P31)</f>
        <v>108599.27</v>
      </c>
      <c r="R31" s="84">
        <f>+Q31+C31+D31</f>
        <v>108599.27</v>
      </c>
      <c r="S31" s="84">
        <v>1000000</v>
      </c>
      <c r="T31" s="88"/>
      <c r="U31" s="265">
        <v>0</v>
      </c>
      <c r="Z31" s="87"/>
    </row>
    <row r="32" spans="1:26" ht="12.75">
      <c r="A32" s="87"/>
      <c r="B32" s="251" t="s">
        <v>77</v>
      </c>
      <c r="C32" s="205">
        <v>0</v>
      </c>
      <c r="D32" s="617">
        <f>SUM(D29:D31)</f>
        <v>934066.29</v>
      </c>
      <c r="E32" s="619">
        <f>SUM(E29:E31)</f>
        <v>56876.12000000001</v>
      </c>
      <c r="F32" s="619">
        <f>SUM(F29:F31)</f>
        <v>95105.260000000009</v>
      </c>
      <c r="G32" s="603">
        <f t="shared" ref="G32" si="20">SUM(G29:G31)</f>
        <v>181666.13</v>
      </c>
      <c r="H32" s="619">
        <f>SUM(H29:H31)</f>
        <v>112341.52000000006</v>
      </c>
      <c r="I32" s="603">
        <f t="shared" ref="I32" si="21">SUM(I29:I31)</f>
        <v>105052.21999999986</v>
      </c>
      <c r="J32" s="791">
        <f t="shared" ref="J32" si="22">SUM(J29:J31)</f>
        <v>181165.78999999986</v>
      </c>
      <c r="K32" s="603">
        <f t="shared" ref="K32:P32" si="23">SUM(K29:K31)</f>
        <v>111464.87000000002</v>
      </c>
      <c r="L32" s="619">
        <f t="shared" si="23"/>
        <v>87613.099999999991</v>
      </c>
      <c r="M32" s="619">
        <f t="shared" si="23"/>
        <v>61701.630000000085</v>
      </c>
      <c r="N32" s="619">
        <f t="shared" si="23"/>
        <v>27204.490000000005</v>
      </c>
      <c r="O32" s="619">
        <f t="shared" si="23"/>
        <v>51172.639999999978</v>
      </c>
      <c r="P32" s="619">
        <f t="shared" si="23"/>
        <v>178795.45000000013</v>
      </c>
      <c r="Q32" s="205">
        <f t="shared" ref="Q32" si="24">SUM(Q29:Q31)</f>
        <v>1250159.22</v>
      </c>
      <c r="R32" s="205">
        <f>SUM(R29:R31)</f>
        <v>2184225.5100000002</v>
      </c>
      <c r="S32" s="205">
        <f t="shared" ref="S32:T32" si="25">SUM(S29:S31)</f>
        <v>9150000</v>
      </c>
      <c r="T32" s="207">
        <f t="shared" si="25"/>
        <v>0</v>
      </c>
      <c r="U32" s="263">
        <f>+R32/S32</f>
        <v>0.23871317049180329</v>
      </c>
      <c r="Z32" s="87"/>
    </row>
    <row r="33" spans="1:26" ht="3" customHeight="1">
      <c r="A33" s="87"/>
      <c r="B33" s="260"/>
      <c r="C33" s="84"/>
      <c r="D33" s="84"/>
      <c r="E33" s="532"/>
      <c r="F33" s="532"/>
      <c r="G33" s="532"/>
      <c r="H33" s="532"/>
      <c r="I33" s="268"/>
      <c r="J33" s="88"/>
      <c r="K33" s="198"/>
      <c r="L33" s="532"/>
      <c r="M33" s="532"/>
      <c r="N33" s="532"/>
      <c r="O33" s="532"/>
      <c r="P33" s="405"/>
      <c r="Q33" s="84"/>
      <c r="R33" s="84"/>
      <c r="S33" s="84"/>
      <c r="T33" s="88"/>
      <c r="U33" s="265"/>
      <c r="Z33" s="87"/>
    </row>
    <row r="34" spans="1:26" ht="12.75" customHeight="1">
      <c r="A34" s="87"/>
      <c r="B34" s="267" t="s">
        <v>213</v>
      </c>
      <c r="C34" s="84"/>
      <c r="D34" s="84"/>
      <c r="E34" s="532"/>
      <c r="F34" s="532"/>
      <c r="G34" s="532"/>
      <c r="H34" s="532"/>
      <c r="I34" s="268"/>
      <c r="J34" s="88"/>
      <c r="K34" s="198"/>
      <c r="L34" s="532"/>
      <c r="M34" s="532"/>
      <c r="N34" s="532"/>
      <c r="O34" s="532"/>
      <c r="P34" s="84"/>
      <c r="Q34" s="84"/>
      <c r="R34" s="84"/>
      <c r="S34" s="84"/>
      <c r="T34" s="88"/>
      <c r="U34" s="265"/>
      <c r="Z34" s="87"/>
    </row>
    <row r="35" spans="1:26" ht="12.75">
      <c r="A35" s="409" t="s">
        <v>79</v>
      </c>
      <c r="B35" s="260" t="s">
        <v>230</v>
      </c>
      <c r="C35" s="84">
        <v>0</v>
      </c>
      <c r="D35" s="84">
        <v>2117477.4800000004</v>
      </c>
      <c r="E35" s="532">
        <v>22923.800000000003</v>
      </c>
      <c r="F35" s="532">
        <v>25282.690000000002</v>
      </c>
      <c r="G35" s="198">
        <v>43391.38</v>
      </c>
      <c r="H35" s="532">
        <v>28179.14</v>
      </c>
      <c r="I35" s="198">
        <v>117648.86999999988</v>
      </c>
      <c r="J35" s="88">
        <v>102055.53999999986</v>
      </c>
      <c r="K35" s="198">
        <v>113864.1299999999</v>
      </c>
      <c r="L35" s="532">
        <v>85890.529999999853</v>
      </c>
      <c r="M35" s="532">
        <v>73041.829999999987</v>
      </c>
      <c r="N35" s="532">
        <v>-5739.2799999999725</v>
      </c>
      <c r="O35" s="532">
        <v>23465.659999999982</v>
      </c>
      <c r="P35" s="84">
        <v>55412.080000000031</v>
      </c>
      <c r="Q35" s="84">
        <f>SUM(E35:P35)</f>
        <v>685416.36999999953</v>
      </c>
      <c r="R35" s="84">
        <f>+Q35+C35+D35</f>
        <v>2802893.85</v>
      </c>
      <c r="S35" s="84">
        <v>12221000</v>
      </c>
      <c r="T35" s="88"/>
      <c r="U35" s="265">
        <f>+R35/S35</f>
        <v>0.22935061369773341</v>
      </c>
      <c r="Z35" s="87"/>
    </row>
    <row r="36" spans="1:26" ht="12.75">
      <c r="A36" s="409"/>
      <c r="B36" s="260" t="s">
        <v>85</v>
      </c>
      <c r="C36" s="84">
        <v>0</v>
      </c>
      <c r="D36" s="84">
        <v>59671.640000000014</v>
      </c>
      <c r="E36" s="532">
        <v>4870.5599999999995</v>
      </c>
      <c r="F36" s="532">
        <v>2303.7699999999977</v>
      </c>
      <c r="G36" s="198">
        <v>7495.2699999999968</v>
      </c>
      <c r="H36" s="532">
        <v>7494.4500000000007</v>
      </c>
      <c r="I36" s="198">
        <v>746.00999999999613</v>
      </c>
      <c r="J36" s="88">
        <v>9199.1799999999967</v>
      </c>
      <c r="K36" s="198">
        <v>1823.3300000000017</v>
      </c>
      <c r="L36" s="532">
        <v>4482.9299999999967</v>
      </c>
      <c r="M36" s="532">
        <v>18419.100000000006</v>
      </c>
      <c r="N36" s="532">
        <v>3060.159999999998</v>
      </c>
      <c r="O36" s="532">
        <v>3493.079999999999</v>
      </c>
      <c r="P36" s="84">
        <v>4956.9199999999983</v>
      </c>
      <c r="Q36" s="84">
        <f>SUM(E36:P36)</f>
        <v>68344.75999999998</v>
      </c>
      <c r="R36" s="84">
        <f>+Q36+C36+D36</f>
        <v>128016.4</v>
      </c>
      <c r="S36" s="84">
        <v>1350000</v>
      </c>
      <c r="T36" s="88"/>
      <c r="U36" s="265">
        <f>+R36/S36</f>
        <v>9.482696296296296E-2</v>
      </c>
      <c r="Z36" s="87"/>
    </row>
    <row r="37" spans="1:26" ht="12.75">
      <c r="A37" s="87"/>
      <c r="B37" s="251" t="s">
        <v>81</v>
      </c>
      <c r="C37" s="207">
        <v>0</v>
      </c>
      <c r="D37" s="619">
        <f>SUM(D35:D36)</f>
        <v>2177149.1200000006</v>
      </c>
      <c r="E37" s="619">
        <f>SUM(E35:E36)</f>
        <v>27794.36</v>
      </c>
      <c r="F37" s="619">
        <f>SUM(F35:F36)</f>
        <v>27586.46</v>
      </c>
      <c r="G37" s="603">
        <f t="shared" ref="G37" si="26">SUM(G35:G36)</f>
        <v>50886.649999999994</v>
      </c>
      <c r="H37" s="619">
        <f>SUM(H35:H36)</f>
        <v>35673.589999999997</v>
      </c>
      <c r="I37" s="603">
        <f t="shared" ref="I37" si="27">SUM(I35:I36)</f>
        <v>118394.87999999987</v>
      </c>
      <c r="J37" s="791">
        <f t="shared" ref="J37" si="28">SUM(J35:J36)</f>
        <v>111254.71999999986</v>
      </c>
      <c r="K37" s="603">
        <f t="shared" ref="K37:P37" si="29">SUM(K35:K36)</f>
        <v>115687.4599999999</v>
      </c>
      <c r="L37" s="619">
        <f t="shared" si="29"/>
        <v>90373.459999999846</v>
      </c>
      <c r="M37" s="619">
        <f t="shared" si="29"/>
        <v>91460.93</v>
      </c>
      <c r="N37" s="619">
        <f t="shared" si="29"/>
        <v>-2679.1199999999744</v>
      </c>
      <c r="O37" s="619">
        <f t="shared" si="29"/>
        <v>26958.73999999998</v>
      </c>
      <c r="P37" s="619">
        <f t="shared" si="29"/>
        <v>60369.000000000029</v>
      </c>
      <c r="Q37" s="207">
        <f>SUM(Q35:Q36)</f>
        <v>753761.12999999954</v>
      </c>
      <c r="R37" s="207">
        <f>SUM(R35:R36)</f>
        <v>2930910.25</v>
      </c>
      <c r="S37" s="205">
        <f>SUM(S35:S36)</f>
        <v>13571000</v>
      </c>
      <c r="T37" s="207">
        <f>SUM(T35:T36)</f>
        <v>0</v>
      </c>
      <c r="U37" s="263">
        <f>+R37/S37</f>
        <v>0.21596862795667232</v>
      </c>
      <c r="Z37" s="87"/>
    </row>
    <row r="38" spans="1:26" ht="0.95" customHeight="1">
      <c r="A38" s="87"/>
      <c r="B38" s="260"/>
      <c r="C38" s="84"/>
      <c r="D38" s="84"/>
      <c r="E38" s="532"/>
      <c r="F38" s="532"/>
      <c r="G38" s="532"/>
      <c r="H38" s="532"/>
      <c r="I38" s="268"/>
      <c r="J38" s="88"/>
      <c r="K38" s="198"/>
      <c r="L38" s="532"/>
      <c r="M38" s="532"/>
      <c r="N38" s="532"/>
      <c r="O38" s="532"/>
      <c r="P38" s="405"/>
      <c r="Q38" s="84"/>
      <c r="R38" s="84"/>
      <c r="S38" s="150"/>
      <c r="T38" s="9"/>
      <c r="U38" s="261"/>
      <c r="Z38" s="87"/>
    </row>
    <row r="39" spans="1:26" ht="25.5" customHeight="1">
      <c r="A39" s="87"/>
      <c r="B39" s="259" t="s">
        <v>214</v>
      </c>
      <c r="C39" s="84"/>
      <c r="D39" s="84"/>
      <c r="E39" s="532"/>
      <c r="F39" s="532"/>
      <c r="G39" s="532"/>
      <c r="H39" s="532"/>
      <c r="I39" s="268"/>
      <c r="J39" s="88"/>
      <c r="K39" s="198"/>
      <c r="L39" s="532"/>
      <c r="M39" s="532"/>
      <c r="N39" s="532"/>
      <c r="O39" s="532"/>
      <c r="P39" s="84"/>
      <c r="Q39" s="84"/>
      <c r="R39" s="84"/>
      <c r="S39" s="84"/>
      <c r="T39" s="88"/>
      <c r="U39" s="265"/>
      <c r="Z39" s="87"/>
    </row>
    <row r="40" spans="1:26" ht="12.75">
      <c r="A40" s="87" t="s">
        <v>83</v>
      </c>
      <c r="B40" s="260" t="s">
        <v>231</v>
      </c>
      <c r="C40" s="84">
        <v>0</v>
      </c>
      <c r="D40" s="84">
        <v>828689.35</v>
      </c>
      <c r="E40" s="532">
        <v>198258.18</v>
      </c>
      <c r="F40" s="532">
        <v>233061.88999999996</v>
      </c>
      <c r="G40" s="198">
        <v>141913.12000000002</v>
      </c>
      <c r="H40" s="532">
        <v>145780.38</v>
      </c>
      <c r="I40" s="198">
        <v>83596.960000000006</v>
      </c>
      <c r="J40" s="88">
        <v>67901.179999999993</v>
      </c>
      <c r="K40" s="198">
        <v>68476.84</v>
      </c>
      <c r="L40" s="532">
        <v>20016.69999999999</v>
      </c>
      <c r="M40" s="532">
        <v>77720.25</v>
      </c>
      <c r="N40" s="532">
        <v>33651.089999999953</v>
      </c>
      <c r="O40" s="532">
        <v>206311.46000000002</v>
      </c>
      <c r="P40" s="84">
        <v>325529.38999999996</v>
      </c>
      <c r="Q40" s="84">
        <f>SUM(E40:P40)</f>
        <v>1602217.4399999997</v>
      </c>
      <c r="R40" s="84">
        <f>+Q40+C40+D40</f>
        <v>2430906.7899999996</v>
      </c>
      <c r="S40" s="84">
        <v>11777000</v>
      </c>
      <c r="T40" s="88"/>
      <c r="U40" s="265">
        <f>+R40/S40</f>
        <v>0.20641137726076247</v>
      </c>
      <c r="Z40" s="87"/>
    </row>
    <row r="41" spans="1:26" ht="12.75">
      <c r="A41" s="87"/>
      <c r="B41" s="260" t="s">
        <v>92</v>
      </c>
      <c r="C41" s="84">
        <v>0</v>
      </c>
      <c r="D41" s="84">
        <v>1659482.7999999989</v>
      </c>
      <c r="E41" s="532">
        <v>106174.5</v>
      </c>
      <c r="F41" s="532">
        <v>126824.12999999998</v>
      </c>
      <c r="G41" s="198">
        <v>173796.5100000001</v>
      </c>
      <c r="H41" s="532">
        <v>107567.98999999998</v>
      </c>
      <c r="I41" s="198">
        <v>145037.32999999996</v>
      </c>
      <c r="J41" s="88">
        <v>131755.67000000001</v>
      </c>
      <c r="K41" s="198">
        <v>84224.979999999967</v>
      </c>
      <c r="L41" s="532">
        <v>130097.53000000045</v>
      </c>
      <c r="M41" s="532">
        <v>73056.850000000079</v>
      </c>
      <c r="N41" s="532">
        <v>168163.61000000036</v>
      </c>
      <c r="O41" s="532">
        <v>72336.940000000061</v>
      </c>
      <c r="P41" s="84">
        <v>77864.060000000158</v>
      </c>
      <c r="Q41" s="84">
        <f t="shared" ref="Q41:Q43" si="30">SUM(E41:P41)</f>
        <v>1396900.100000001</v>
      </c>
      <c r="R41" s="84">
        <f t="shared" ref="R41:R44" si="31">+Q41+C41+D41</f>
        <v>3056382.9</v>
      </c>
      <c r="S41" s="84">
        <v>8386000</v>
      </c>
      <c r="T41" s="88"/>
      <c r="U41" s="265">
        <f t="shared" ref="U41:U43" si="32">+R41/S41</f>
        <v>0.36446254471738609</v>
      </c>
      <c r="Z41" s="87"/>
    </row>
    <row r="42" spans="1:26" ht="12.75">
      <c r="A42" s="87"/>
      <c r="B42" s="260" t="s">
        <v>232</v>
      </c>
      <c r="C42" s="84">
        <v>0</v>
      </c>
      <c r="D42" s="84">
        <v>2574480.98</v>
      </c>
      <c r="E42" s="532">
        <v>366080.44999999955</v>
      </c>
      <c r="F42" s="532">
        <v>514738.60999999929</v>
      </c>
      <c r="G42" s="198">
        <v>311097.82999999879</v>
      </c>
      <c r="H42" s="532">
        <v>449908.46999999904</v>
      </c>
      <c r="I42" s="198">
        <v>375136.34999999986</v>
      </c>
      <c r="J42" s="88">
        <v>379175.72999999934</v>
      </c>
      <c r="K42" s="198">
        <v>419514.34999999963</v>
      </c>
      <c r="L42" s="532">
        <v>404556.15000000066</v>
      </c>
      <c r="M42" s="532">
        <v>370079.96000000089</v>
      </c>
      <c r="N42" s="532">
        <v>359176.24000000017</v>
      </c>
      <c r="O42" s="532">
        <v>375512.36000000109</v>
      </c>
      <c r="P42" s="84">
        <v>384692.06000000017</v>
      </c>
      <c r="Q42" s="84">
        <f t="shared" si="30"/>
        <v>4709668.5599999996</v>
      </c>
      <c r="R42" s="84">
        <f t="shared" si="31"/>
        <v>7284149.5399999991</v>
      </c>
      <c r="S42" s="84">
        <v>13524000</v>
      </c>
      <c r="T42" s="88"/>
      <c r="U42" s="265">
        <f t="shared" si="32"/>
        <v>0.53860910529429151</v>
      </c>
      <c r="Z42" s="87"/>
    </row>
    <row r="43" spans="1:26" ht="12.75">
      <c r="A43" s="87"/>
      <c r="B43" s="260" t="s">
        <v>233</v>
      </c>
      <c r="C43" s="84">
        <v>0</v>
      </c>
      <c r="D43" s="84">
        <v>5005601.87</v>
      </c>
      <c r="E43" s="532">
        <v>306197.86999999994</v>
      </c>
      <c r="F43" s="532">
        <v>95130.050000000105</v>
      </c>
      <c r="G43" s="198">
        <v>351166.16999999969</v>
      </c>
      <c r="H43" s="532">
        <v>376581.01000000007</v>
      </c>
      <c r="I43" s="198">
        <v>320831.63000000024</v>
      </c>
      <c r="J43" s="88">
        <v>494750.90999999986</v>
      </c>
      <c r="K43" s="198">
        <v>407308.79999999964</v>
      </c>
      <c r="L43" s="532">
        <v>389603.53999999963</v>
      </c>
      <c r="M43" s="532">
        <v>366989.17999999959</v>
      </c>
      <c r="N43" s="532">
        <v>415421.58999999939</v>
      </c>
      <c r="O43" s="532">
        <v>380284.76999999897</v>
      </c>
      <c r="P43" s="84">
        <v>560436.27999999956</v>
      </c>
      <c r="Q43" s="84">
        <f t="shared" si="30"/>
        <v>4464701.799999997</v>
      </c>
      <c r="R43" s="84">
        <f t="shared" si="31"/>
        <v>9470303.6699999981</v>
      </c>
      <c r="S43" s="84">
        <v>19928000</v>
      </c>
      <c r="T43" s="88"/>
      <c r="U43" s="265">
        <f t="shared" si="32"/>
        <v>0.47522599708952218</v>
      </c>
      <c r="Z43" s="87"/>
    </row>
    <row r="44" spans="1:26" ht="12.75">
      <c r="A44" s="87" t="s">
        <v>84</v>
      </c>
      <c r="B44" s="260" t="s">
        <v>234</v>
      </c>
      <c r="C44" s="84">
        <v>0</v>
      </c>
      <c r="D44" s="84">
        <v>0</v>
      </c>
      <c r="E44" s="532">
        <v>0</v>
      </c>
      <c r="F44" s="532">
        <v>0</v>
      </c>
      <c r="G44" s="198">
        <v>0</v>
      </c>
      <c r="H44" s="532">
        <v>0</v>
      </c>
      <c r="I44" s="198">
        <v>0</v>
      </c>
      <c r="J44" s="88">
        <v>0</v>
      </c>
      <c r="K44" s="198">
        <v>0</v>
      </c>
      <c r="L44" s="532">
        <v>0</v>
      </c>
      <c r="M44" s="532">
        <v>0</v>
      </c>
      <c r="N44" s="532">
        <v>0</v>
      </c>
      <c r="O44" s="532">
        <v>0</v>
      </c>
      <c r="P44" s="533">
        <v>0</v>
      </c>
      <c r="Q44" s="84">
        <f>SUM(E44:P44)</f>
        <v>0</v>
      </c>
      <c r="R44" s="84">
        <f t="shared" si="31"/>
        <v>0</v>
      </c>
      <c r="S44" s="84">
        <v>2000000</v>
      </c>
      <c r="T44" s="88"/>
      <c r="U44" s="265">
        <f>+R44/S44</f>
        <v>0</v>
      </c>
      <c r="Z44" s="87"/>
    </row>
    <row r="45" spans="1:26" ht="12.75">
      <c r="A45" s="87"/>
      <c r="B45" s="251" t="s">
        <v>86</v>
      </c>
      <c r="C45" s="207">
        <v>0</v>
      </c>
      <c r="D45" s="619">
        <f>SUM(D40:D44)</f>
        <v>10068255</v>
      </c>
      <c r="E45" s="619">
        <f>SUM(E40:E44)</f>
        <v>976710.99999999953</v>
      </c>
      <c r="F45" s="619">
        <f>SUM(F40:F44)</f>
        <v>969754.67999999924</v>
      </c>
      <c r="G45" s="603">
        <f t="shared" ref="G45" si="33">SUM(G40:G44)</f>
        <v>977973.62999999861</v>
      </c>
      <c r="H45" s="619">
        <f>SUM(H40:H44)</f>
        <v>1079837.8499999992</v>
      </c>
      <c r="I45" s="603">
        <f t="shared" ref="I45:P45" si="34">SUM(I40:I44)</f>
        <v>924602.27000000014</v>
      </c>
      <c r="J45" s="791">
        <f t="shared" si="34"/>
        <v>1073583.4899999993</v>
      </c>
      <c r="K45" s="603">
        <f t="shared" si="34"/>
        <v>979524.96999999927</v>
      </c>
      <c r="L45" s="619">
        <f t="shared" si="34"/>
        <v>944273.92000000062</v>
      </c>
      <c r="M45" s="619">
        <f t="shared" si="34"/>
        <v>887846.24000000057</v>
      </c>
      <c r="N45" s="619">
        <f t="shared" si="34"/>
        <v>976412.5299999998</v>
      </c>
      <c r="O45" s="619">
        <f t="shared" si="34"/>
        <v>1034445.5300000001</v>
      </c>
      <c r="P45" s="619">
        <f t="shared" si="34"/>
        <v>1348521.7899999998</v>
      </c>
      <c r="Q45" s="207">
        <f t="shared" ref="Q45" si="35">SUM(Q40:Q44)</f>
        <v>12173487.899999999</v>
      </c>
      <c r="R45" s="207">
        <f>SUM(R40:R44)</f>
        <v>22241742.899999999</v>
      </c>
      <c r="S45" s="206">
        <f>SUM(S40:S44)</f>
        <v>55615000</v>
      </c>
      <c r="T45" s="207">
        <f>SUM(T40:T44)</f>
        <v>0</v>
      </c>
      <c r="U45" s="263">
        <f>+R45/S45</f>
        <v>0.39992345410410857</v>
      </c>
      <c r="Z45" s="87"/>
    </row>
    <row r="46" spans="1:26" ht="5.25" customHeight="1">
      <c r="A46" s="87"/>
      <c r="B46" s="260"/>
      <c r="C46" s="84"/>
      <c r="D46" s="84"/>
      <c r="E46" s="655"/>
      <c r="F46" s="655"/>
      <c r="G46" s="532"/>
      <c r="H46" s="655"/>
      <c r="I46" s="788"/>
      <c r="J46" s="9"/>
      <c r="K46" s="655"/>
      <c r="L46" s="655"/>
      <c r="M46" s="655"/>
      <c r="N46" s="655"/>
      <c r="O46" s="655"/>
      <c r="P46" s="405"/>
      <c r="Q46" s="84"/>
      <c r="R46" s="84"/>
      <c r="S46" s="84"/>
      <c r="T46" s="88"/>
      <c r="U46" s="265"/>
      <c r="Z46" s="87"/>
    </row>
    <row r="47" spans="1:26" ht="26.25" customHeight="1">
      <c r="A47" s="87"/>
      <c r="B47" s="259" t="s">
        <v>236</v>
      </c>
      <c r="C47" s="84"/>
      <c r="D47" s="84"/>
      <c r="E47" s="532"/>
      <c r="F47" s="532"/>
      <c r="G47" s="532"/>
      <c r="H47" s="532"/>
      <c r="I47" s="268"/>
      <c r="J47" s="88"/>
      <c r="K47" s="532"/>
      <c r="L47" s="532"/>
      <c r="M47" s="532"/>
      <c r="N47" s="532"/>
      <c r="O47" s="532"/>
      <c r="P47" s="84"/>
      <c r="Q47" s="84"/>
      <c r="R47" s="84"/>
      <c r="S47" s="84"/>
      <c r="T47" s="88"/>
      <c r="U47" s="265"/>
      <c r="Z47" s="87"/>
    </row>
    <row r="48" spans="1:26" ht="12.75">
      <c r="A48" s="87" t="s">
        <v>95</v>
      </c>
      <c r="B48" s="260" t="s">
        <v>178</v>
      </c>
      <c r="C48" s="84">
        <v>0</v>
      </c>
      <c r="D48" s="84">
        <v>0</v>
      </c>
      <c r="E48" s="532">
        <v>0</v>
      </c>
      <c r="F48" s="532">
        <v>0</v>
      </c>
      <c r="G48" s="198">
        <v>0</v>
      </c>
      <c r="H48" s="532">
        <v>0</v>
      </c>
      <c r="I48" s="268">
        <v>0</v>
      </c>
      <c r="J48" s="268">
        <v>0</v>
      </c>
      <c r="K48" s="532">
        <v>0</v>
      </c>
      <c r="L48" s="532">
        <v>0</v>
      </c>
      <c r="M48" s="532">
        <v>0</v>
      </c>
      <c r="N48" s="532">
        <v>0</v>
      </c>
      <c r="O48" s="532">
        <v>0</v>
      </c>
      <c r="P48" s="532">
        <v>0</v>
      </c>
      <c r="Q48" s="84">
        <f>SUM(E48:P48)</f>
        <v>0</v>
      </c>
      <c r="R48" s="84">
        <f>+Q48+C48+D48</f>
        <v>0</v>
      </c>
      <c r="S48" s="84">
        <v>0</v>
      </c>
      <c r="T48" s="88"/>
      <c r="U48" s="265">
        <v>0</v>
      </c>
      <c r="Z48" s="87"/>
    </row>
    <row r="49" spans="1:26" ht="12.75">
      <c r="A49" s="87" t="s">
        <v>95</v>
      </c>
      <c r="B49" s="260" t="s">
        <v>171</v>
      </c>
      <c r="C49" s="84">
        <v>0</v>
      </c>
      <c r="D49" s="84">
        <v>30320.82</v>
      </c>
      <c r="E49" s="532">
        <v>0</v>
      </c>
      <c r="F49" s="532">
        <v>0</v>
      </c>
      <c r="G49" s="198">
        <v>0</v>
      </c>
      <c r="H49" s="532">
        <v>0</v>
      </c>
      <c r="I49" s="268">
        <v>0</v>
      </c>
      <c r="J49" s="268">
        <v>0</v>
      </c>
      <c r="K49" s="532">
        <v>0</v>
      </c>
      <c r="L49" s="532">
        <v>0</v>
      </c>
      <c r="M49" s="532">
        <v>0</v>
      </c>
      <c r="N49" s="532">
        <v>0</v>
      </c>
      <c r="O49" s="532">
        <v>0</v>
      </c>
      <c r="P49" s="532">
        <v>0</v>
      </c>
      <c r="Q49" s="84">
        <f>SUM(E49:P49)</f>
        <v>0</v>
      </c>
      <c r="R49" s="84">
        <f t="shared" ref="R49:R51" si="36">+Q49+C49+D49</f>
        <v>30320.82</v>
      </c>
      <c r="S49" s="84">
        <f>+R49</f>
        <v>30320.82</v>
      </c>
      <c r="T49" s="88"/>
      <c r="U49" s="265">
        <f t="shared" ref="U49" si="37">+R49/S49</f>
        <v>1</v>
      </c>
      <c r="Z49" s="87"/>
    </row>
    <row r="50" spans="1:26" s="454" customFormat="1" ht="12.75">
      <c r="A50" s="87"/>
      <c r="B50" s="531" t="s">
        <v>306</v>
      </c>
      <c r="C50" s="84">
        <v>0</v>
      </c>
      <c r="D50" s="84">
        <v>0</v>
      </c>
      <c r="E50" s="532">
        <v>0</v>
      </c>
      <c r="F50" s="532">
        <v>0</v>
      </c>
      <c r="G50" s="198">
        <v>0</v>
      </c>
      <c r="H50" s="532">
        <v>0</v>
      </c>
      <c r="I50" s="268">
        <v>0</v>
      </c>
      <c r="J50" s="268">
        <v>0</v>
      </c>
      <c r="K50" s="532">
        <v>0</v>
      </c>
      <c r="L50" s="532">
        <v>0</v>
      </c>
      <c r="M50" s="532">
        <v>0</v>
      </c>
      <c r="N50" s="532">
        <v>0</v>
      </c>
      <c r="O50" s="532">
        <v>0</v>
      </c>
      <c r="P50" s="532">
        <v>0</v>
      </c>
      <c r="Q50" s="84">
        <f t="shared" ref="Q50:Q51" si="38">SUM(E50:P50)</f>
        <v>0</v>
      </c>
      <c r="R50" s="84">
        <f t="shared" si="36"/>
        <v>0</v>
      </c>
      <c r="S50" s="84">
        <v>5000000</v>
      </c>
      <c r="T50" s="532"/>
      <c r="U50" s="265">
        <f>+R50/S50</f>
        <v>0</v>
      </c>
      <c r="Z50" s="87"/>
    </row>
    <row r="51" spans="1:26" s="454" customFormat="1" ht="12.75">
      <c r="A51" s="87"/>
      <c r="B51" s="531" t="s">
        <v>307</v>
      </c>
      <c r="C51" s="84">
        <v>0</v>
      </c>
      <c r="D51" s="84">
        <v>0</v>
      </c>
      <c r="E51" s="532">
        <v>0</v>
      </c>
      <c r="F51" s="532">
        <v>0</v>
      </c>
      <c r="G51" s="198">
        <v>0</v>
      </c>
      <c r="H51" s="532">
        <v>0</v>
      </c>
      <c r="I51" s="268">
        <v>0</v>
      </c>
      <c r="J51" s="268">
        <v>0</v>
      </c>
      <c r="K51" s="532">
        <v>0</v>
      </c>
      <c r="L51" s="532">
        <v>0</v>
      </c>
      <c r="M51" s="532">
        <v>0</v>
      </c>
      <c r="N51" s="532">
        <v>0</v>
      </c>
      <c r="O51" s="532">
        <v>0</v>
      </c>
      <c r="P51" s="532">
        <v>0</v>
      </c>
      <c r="Q51" s="84">
        <f t="shared" si="38"/>
        <v>0</v>
      </c>
      <c r="R51" s="84">
        <f t="shared" si="36"/>
        <v>0</v>
      </c>
      <c r="S51" s="84">
        <f>9000000*5-S49-S50</f>
        <v>39969679.18</v>
      </c>
      <c r="T51" s="532"/>
      <c r="U51" s="265">
        <f>+R51/S51</f>
        <v>0</v>
      </c>
      <c r="Z51" s="87"/>
    </row>
    <row r="52" spans="1:26" s="3" customFormat="1" ht="13.35" customHeight="1">
      <c r="B52" s="251" t="s">
        <v>93</v>
      </c>
      <c r="C52" s="207">
        <v>0</v>
      </c>
      <c r="D52" s="619">
        <f>SUM(D48:D51)</f>
        <v>30320.82</v>
      </c>
      <c r="E52" s="619">
        <f>SUM(E48:E51)</f>
        <v>0</v>
      </c>
      <c r="F52" s="619">
        <f>SUM(F48:F51)</f>
        <v>0</v>
      </c>
      <c r="G52" s="603">
        <f t="shared" ref="G52:H52" si="39">SUM(G48:G51)</f>
        <v>0</v>
      </c>
      <c r="H52" s="619">
        <f t="shared" si="39"/>
        <v>0</v>
      </c>
      <c r="I52" s="789">
        <f t="shared" ref="I52:K52" si="40">SUM(I48:I51)</f>
        <v>0</v>
      </c>
      <c r="J52" s="789">
        <f t="shared" si="40"/>
        <v>0</v>
      </c>
      <c r="K52" s="789">
        <f t="shared" si="40"/>
        <v>0</v>
      </c>
      <c r="L52" s="789">
        <f t="shared" ref="L52:M52" si="41">SUM(L48:L51)</f>
        <v>0</v>
      </c>
      <c r="M52" s="789">
        <f t="shared" si="41"/>
        <v>0</v>
      </c>
      <c r="N52" s="789">
        <f t="shared" ref="N52:O52" si="42">SUM(N48:N51)</f>
        <v>0</v>
      </c>
      <c r="O52" s="619">
        <f t="shared" si="42"/>
        <v>0</v>
      </c>
      <c r="P52" s="619">
        <f t="shared" ref="P52" si="43">SUM(P48:P51)</f>
        <v>0</v>
      </c>
      <c r="Q52" s="207">
        <f>SUM(Q48:Q51)</f>
        <v>0</v>
      </c>
      <c r="R52" s="207">
        <f>SUM(R48:R51)</f>
        <v>30320.82</v>
      </c>
      <c r="S52" s="205">
        <f>SUM(S48:S51)</f>
        <v>45000000</v>
      </c>
      <c r="T52" s="207">
        <f t="shared" ref="T52" si="44">SUM(T49:T49)</f>
        <v>0</v>
      </c>
      <c r="U52" s="263">
        <f>+R52/S52</f>
        <v>6.7379599999999994E-4</v>
      </c>
    </row>
    <row r="53" spans="1:26" s="3" customFormat="1" ht="7.5" customHeight="1">
      <c r="B53" s="266"/>
      <c r="C53" s="207"/>
      <c r="D53" s="84"/>
      <c r="E53" s="619"/>
      <c r="F53" s="619"/>
      <c r="G53" s="619"/>
      <c r="H53" s="619"/>
      <c r="I53" s="789"/>
      <c r="J53" s="791"/>
      <c r="K53" s="619"/>
      <c r="L53" s="619"/>
      <c r="M53" s="619"/>
      <c r="N53" s="619"/>
      <c r="O53" s="619"/>
      <c r="P53" s="533"/>
      <c r="Q53" s="207"/>
      <c r="R53" s="207"/>
      <c r="S53" s="84"/>
      <c r="T53" s="88"/>
      <c r="U53" s="265"/>
    </row>
    <row r="54" spans="1:26" s="3" customFormat="1" ht="48">
      <c r="B54" s="410" t="s">
        <v>102</v>
      </c>
      <c r="C54" s="84">
        <v>0</v>
      </c>
      <c r="D54" s="621">
        <v>1992495.07</v>
      </c>
      <c r="E54" s="532">
        <v>162423.74</v>
      </c>
      <c r="F54" s="532">
        <f>55179.21+107101.37</f>
        <v>162280.57999999999</v>
      </c>
      <c r="G54" s="532">
        <f>55179.21+105929.91</f>
        <v>161109.12</v>
      </c>
      <c r="H54" s="532">
        <f>106415.84+54482.02</f>
        <v>160897.85999999999</v>
      </c>
      <c r="I54" s="268">
        <f>54240.63+106073.07</f>
        <v>160313.70000000001</v>
      </c>
      <c r="J54" s="88">
        <v>158701.25</v>
      </c>
      <c r="K54" s="198">
        <f>53451.73+105387.54</f>
        <v>158839.26999999999</v>
      </c>
      <c r="L54" s="532">
        <v>158607.4</v>
      </c>
      <c r="M54" s="532">
        <v>157107.82999999999</v>
      </c>
      <c r="N54" s="532">
        <v>159439.09</v>
      </c>
      <c r="O54" s="532">
        <v>156854.91999999998</v>
      </c>
      <c r="P54" s="198">
        <f>52484.17+102758.29</f>
        <v>155242.46</v>
      </c>
      <c r="Q54" s="621">
        <f>SUM(E54:P54)</f>
        <v>1911817.22</v>
      </c>
      <c r="R54" s="84">
        <f t="shared" ref="R54" si="45">+Q54+C54+D54</f>
        <v>3904312.29</v>
      </c>
      <c r="S54" s="618">
        <v>0</v>
      </c>
      <c r="T54" s="621">
        <f>SUM(T53:T53)</f>
        <v>0</v>
      </c>
      <c r="U54" s="623">
        <v>0</v>
      </c>
    </row>
    <row r="55" spans="1:26" s="3" customFormat="1" ht="15" customHeight="1">
      <c r="B55" s="588" t="s">
        <v>223</v>
      </c>
      <c r="C55" s="589">
        <f>+C19</f>
        <v>6547.57</v>
      </c>
      <c r="D55" s="619">
        <f t="shared" ref="D55:P55" si="46">+D11+D16+D21+D26+D32+D37+D45+D52+D54</f>
        <v>24879207.57</v>
      </c>
      <c r="E55" s="619">
        <f t="shared" si="46"/>
        <v>1841321.7399999995</v>
      </c>
      <c r="F55" s="619">
        <f t="shared" si="46"/>
        <v>1803172.7499999993</v>
      </c>
      <c r="G55" s="619">
        <f t="shared" si="46"/>
        <v>2138035.3299999991</v>
      </c>
      <c r="H55" s="619">
        <f t="shared" si="46"/>
        <v>2215877.5599999991</v>
      </c>
      <c r="I55" s="789">
        <f t="shared" si="46"/>
        <v>1798209.32</v>
      </c>
      <c r="J55" s="791">
        <f t="shared" si="46"/>
        <v>2228044.9899999988</v>
      </c>
      <c r="K55" s="791">
        <f t="shared" si="46"/>
        <v>2119533.0099999993</v>
      </c>
      <c r="L55" s="791">
        <f t="shared" si="46"/>
        <v>1730718.330000001</v>
      </c>
      <c r="M55" s="791">
        <f t="shared" si="46"/>
        <v>1699126.4900000007</v>
      </c>
      <c r="N55" s="791">
        <f t="shared" si="46"/>
        <v>1667353.7099999997</v>
      </c>
      <c r="O55" s="791">
        <f t="shared" si="46"/>
        <v>1721080.67</v>
      </c>
      <c r="P55" s="791">
        <f t="shared" si="46"/>
        <v>2220817.3000000003</v>
      </c>
      <c r="Q55" s="619">
        <f t="shared" ref="Q55:R55" si="47">Q11+Q16+Q21+Q26+Q32+Q37+Q45+++Q52+++Q54</f>
        <v>23183291.199999996</v>
      </c>
      <c r="R55" s="619">
        <f t="shared" si="47"/>
        <v>48069046.340000004</v>
      </c>
      <c r="S55" s="603">
        <f>S11+S16+S21+S26+S32+S37+S45+++S52+++S54</f>
        <v>384272000</v>
      </c>
      <c r="T55" s="619">
        <f>T11+T16+T21+T26+T32+T37+T45+++T52+++T54</f>
        <v>0</v>
      </c>
      <c r="U55" s="624">
        <f>+R55/S55</f>
        <v>0.12509120190906442</v>
      </c>
    </row>
    <row r="56" spans="1:26" ht="8.25" customHeight="1" thickBot="1">
      <c r="B56" s="590"/>
      <c r="C56" s="590"/>
      <c r="D56" s="622"/>
      <c r="E56" s="198"/>
      <c r="F56" s="198"/>
      <c r="G56" s="198"/>
      <c r="H56" s="198"/>
      <c r="I56" s="198"/>
      <c r="J56" s="198"/>
      <c r="K56" s="198"/>
      <c r="L56" s="198"/>
      <c r="M56" s="198"/>
      <c r="N56" s="198"/>
      <c r="O56" s="198"/>
      <c r="P56" s="198"/>
      <c r="Q56" s="198"/>
      <c r="R56" s="198"/>
      <c r="S56" s="198"/>
      <c r="T56" s="198"/>
      <c r="U56" s="198"/>
    </row>
    <row r="57" spans="1:26" ht="24.75" thickBot="1">
      <c r="B57" s="591" t="s">
        <v>420</v>
      </c>
      <c r="C57" s="592">
        <v>0</v>
      </c>
      <c r="D57" s="620"/>
      <c r="F57" s="198"/>
      <c r="G57" s="198"/>
      <c r="H57" s="198"/>
      <c r="I57" s="198"/>
      <c r="J57" s="198"/>
      <c r="K57" s="198"/>
      <c r="P57" s="198"/>
      <c r="Q57" s="198"/>
      <c r="R57" s="198"/>
      <c r="S57" s="198"/>
      <c r="T57" s="198"/>
      <c r="U57" s="198"/>
    </row>
    <row r="58" spans="1:26" s="3" customFormat="1" ht="6.6" customHeight="1">
      <c r="B58" s="60"/>
      <c r="C58" s="60"/>
      <c r="D58" s="60"/>
      <c r="E58" s="198"/>
      <c r="F58" s="198"/>
      <c r="G58" s="198"/>
      <c r="H58" s="198"/>
      <c r="I58" s="198"/>
      <c r="J58" s="198"/>
      <c r="K58" s="198"/>
      <c r="L58" s="198"/>
      <c r="M58" s="198"/>
      <c r="N58" s="198"/>
      <c r="O58" s="198"/>
      <c r="P58" s="198"/>
      <c r="Q58" s="198"/>
      <c r="R58" s="198"/>
      <c r="S58" s="198"/>
      <c r="T58" s="198"/>
      <c r="U58" s="198"/>
    </row>
    <row r="59" spans="1:26" s="69" customFormat="1" ht="19.350000000000001" customHeight="1">
      <c r="A59" s="138"/>
      <c r="B59" s="959" t="s">
        <v>382</v>
      </c>
      <c r="C59" s="959"/>
      <c r="D59" s="959"/>
      <c r="E59" s="960"/>
      <c r="F59" s="960"/>
      <c r="G59" s="960"/>
      <c r="H59" s="960"/>
      <c r="I59" s="960"/>
      <c r="J59" s="960"/>
      <c r="K59" s="960"/>
      <c r="L59" s="960"/>
      <c r="M59" s="960"/>
      <c r="N59" s="960"/>
      <c r="O59" s="960"/>
      <c r="P59" s="960"/>
      <c r="Q59" s="960"/>
      <c r="R59" s="960"/>
      <c r="S59" s="960"/>
      <c r="T59" s="960"/>
      <c r="U59" s="960"/>
    </row>
    <row r="60" spans="1:26" s="69" customFormat="1" ht="30" customHeight="1">
      <c r="A60" s="138"/>
      <c r="B60" s="967" t="s">
        <v>383</v>
      </c>
      <c r="C60" s="967"/>
      <c r="D60" s="967"/>
      <c r="E60" s="967"/>
      <c r="F60" s="967"/>
      <c r="G60" s="967"/>
      <c r="H60" s="967"/>
      <c r="I60" s="967"/>
      <c r="J60" s="967"/>
      <c r="K60" s="967"/>
      <c r="L60" s="967"/>
      <c r="M60" s="967"/>
      <c r="N60" s="967"/>
      <c r="O60" s="967"/>
      <c r="P60" s="967"/>
      <c r="Q60" s="967"/>
      <c r="R60" s="967"/>
      <c r="S60" s="967"/>
      <c r="T60" s="967"/>
      <c r="U60" s="967"/>
    </row>
    <row r="61" spans="1:26" s="69" customFormat="1" ht="13.5" customHeight="1">
      <c r="A61" s="138"/>
      <c r="B61" s="961" t="s">
        <v>384</v>
      </c>
      <c r="C61" s="961"/>
      <c r="D61" s="961"/>
      <c r="E61" s="961"/>
      <c r="F61" s="961"/>
      <c r="G61" s="961"/>
      <c r="H61" s="961"/>
      <c r="I61" s="961"/>
      <c r="J61" s="961"/>
      <c r="K61" s="961"/>
      <c r="L61" s="961"/>
      <c r="M61" s="961"/>
      <c r="N61" s="961"/>
      <c r="O61" s="961"/>
      <c r="P61" s="961"/>
      <c r="Q61" s="961"/>
      <c r="R61" s="961"/>
      <c r="S61" s="962"/>
      <c r="T61" s="962"/>
      <c r="U61" s="962"/>
    </row>
    <row r="62" spans="1:26" ht="15" customHeight="1">
      <c r="A62" s="139"/>
      <c r="B62" s="965" t="s">
        <v>310</v>
      </c>
      <c r="C62" s="966"/>
      <c r="D62" s="966"/>
      <c r="E62" s="966"/>
      <c r="F62" s="966"/>
      <c r="G62" s="966"/>
      <c r="H62" s="966"/>
      <c r="I62" s="966"/>
      <c r="J62" s="966"/>
      <c r="K62" s="966"/>
      <c r="L62" s="966"/>
      <c r="M62" s="966"/>
      <c r="N62" s="966"/>
      <c r="O62" s="966"/>
      <c r="P62" s="966"/>
      <c r="Q62" s="966"/>
      <c r="R62" s="966"/>
      <c r="S62" s="966"/>
      <c r="T62" s="966"/>
      <c r="U62" s="966"/>
    </row>
    <row r="63" spans="1:26" ht="13.5">
      <c r="A63" s="139"/>
      <c r="B63" s="1" t="s">
        <v>394</v>
      </c>
      <c r="C63" s="234"/>
      <c r="D63" s="600"/>
      <c r="E63" s="235"/>
      <c r="F63" s="235"/>
      <c r="G63" s="235"/>
      <c r="H63" s="235"/>
      <c r="I63" s="235"/>
      <c r="J63" s="235"/>
      <c r="K63" s="235"/>
      <c r="L63" s="235"/>
      <c r="M63" s="235"/>
      <c r="N63" s="235"/>
      <c r="O63" s="235"/>
      <c r="P63" s="235"/>
      <c r="Q63" s="235"/>
      <c r="R63" s="235"/>
      <c r="S63" s="235"/>
      <c r="T63" s="235"/>
      <c r="U63" s="235"/>
    </row>
    <row r="64" spans="1:26" ht="15" customHeight="1">
      <c r="A64" s="234" t="s">
        <v>194</v>
      </c>
      <c r="B64" s="234"/>
      <c r="C64" s="234"/>
      <c r="D64" s="600"/>
      <c r="E64" s="234"/>
      <c r="F64" s="234"/>
      <c r="G64" s="234"/>
      <c r="H64" s="234"/>
      <c r="I64" s="234"/>
      <c r="J64" s="234"/>
      <c r="K64" s="234"/>
      <c r="L64" s="234"/>
      <c r="M64" s="234"/>
      <c r="N64" s="234"/>
      <c r="O64" s="234"/>
      <c r="P64" s="234"/>
      <c r="Q64" s="234"/>
      <c r="R64" s="234"/>
      <c r="S64" s="234"/>
      <c r="T64" s="234"/>
      <c r="U64" s="234"/>
    </row>
    <row r="65" spans="1:21" ht="13.5" customHeight="1">
      <c r="A65" s="139"/>
      <c r="B65" s="963"/>
      <c r="C65" s="963"/>
      <c r="D65" s="963"/>
      <c r="E65" s="963"/>
      <c r="F65" s="963"/>
      <c r="G65" s="963"/>
      <c r="H65" s="963"/>
      <c r="I65" s="963"/>
      <c r="J65" s="963"/>
      <c r="K65" s="963"/>
      <c r="L65" s="963"/>
      <c r="M65" s="963"/>
      <c r="N65" s="963"/>
      <c r="O65" s="963"/>
      <c r="P65" s="963"/>
      <c r="Q65" s="963"/>
      <c r="R65" s="963"/>
      <c r="S65" s="964"/>
      <c r="T65" s="964"/>
      <c r="U65" s="964"/>
    </row>
    <row r="66" spans="1:21" ht="15" customHeight="1">
      <c r="A66" s="139"/>
      <c r="B66" s="959"/>
      <c r="C66" s="959"/>
      <c r="D66" s="959"/>
      <c r="E66" s="959"/>
      <c r="F66" s="959"/>
      <c r="G66" s="959"/>
      <c r="H66" s="959"/>
      <c r="I66" s="959"/>
      <c r="J66" s="959"/>
      <c r="K66" s="959"/>
      <c r="L66" s="959"/>
      <c r="M66" s="959"/>
      <c r="N66" s="959"/>
      <c r="O66" s="959"/>
      <c r="P66" s="959"/>
      <c r="Q66" s="959"/>
      <c r="R66" s="959"/>
      <c r="S66" s="930"/>
      <c r="T66" s="930"/>
      <c r="U66" s="930"/>
    </row>
    <row r="67" spans="1:21" ht="15" customHeight="1">
      <c r="B67" s="959"/>
      <c r="C67" s="959"/>
      <c r="D67" s="959"/>
      <c r="E67" s="959"/>
      <c r="F67" s="959"/>
      <c r="G67" s="959"/>
      <c r="H67" s="959"/>
      <c r="I67" s="959"/>
      <c r="J67" s="959"/>
      <c r="K67" s="959"/>
      <c r="L67" s="959"/>
      <c r="M67" s="959"/>
      <c r="N67" s="959"/>
      <c r="O67" s="959"/>
      <c r="P67" s="959"/>
      <c r="Q67" s="959"/>
      <c r="R67" s="386"/>
      <c r="S67" s="80"/>
      <c r="T67" s="80"/>
      <c r="U67" s="80"/>
    </row>
    <row r="68" spans="1:21" ht="11.85" customHeight="1">
      <c r="B68" s="958"/>
      <c r="C68" s="958"/>
      <c r="D68" s="958"/>
      <c r="E68" s="958"/>
      <c r="F68" s="958"/>
      <c r="G68" s="958"/>
      <c r="H68" s="958"/>
      <c r="I68" s="958"/>
      <c r="J68" s="958"/>
      <c r="K68" s="958"/>
      <c r="L68" s="958"/>
      <c r="M68" s="958"/>
      <c r="N68" s="958"/>
      <c r="O68" s="958"/>
      <c r="P68" s="958"/>
      <c r="Q68" s="958"/>
      <c r="R68" s="387"/>
      <c r="S68" s="80"/>
      <c r="T68" s="80"/>
      <c r="U68" s="80"/>
    </row>
    <row r="69" spans="1:21">
      <c r="B69" s="958"/>
      <c r="C69" s="958"/>
      <c r="D69" s="958"/>
      <c r="E69" s="958"/>
      <c r="F69" s="958"/>
      <c r="G69" s="958"/>
      <c r="H69" s="958"/>
      <c r="I69" s="958"/>
      <c r="J69" s="958"/>
      <c r="K69" s="958"/>
      <c r="L69" s="958"/>
      <c r="M69" s="958"/>
      <c r="N69" s="958"/>
      <c r="O69" s="958"/>
      <c r="P69" s="958"/>
      <c r="Q69" s="958"/>
      <c r="R69" s="387"/>
      <c r="S69" s="80"/>
      <c r="T69" s="80"/>
      <c r="U69" s="80"/>
    </row>
  </sheetData>
  <mergeCells count="9">
    <mergeCell ref="B68:Q68"/>
    <mergeCell ref="B69:Q69"/>
    <mergeCell ref="B59:U59"/>
    <mergeCell ref="B61:U61"/>
    <mergeCell ref="B65:U65"/>
    <mergeCell ref="B66:U66"/>
    <mergeCell ref="B67:Q67"/>
    <mergeCell ref="B62:U62"/>
    <mergeCell ref="B60:U60"/>
  </mergeCells>
  <pageMargins left="0.7" right="0.7" top="0.75" bottom="0.75" header="0.3" footer="0.3"/>
  <pageSetup scale="42" orientation="landscape" r:id="rId1"/>
  <headerFooter>
    <oddHeader>&amp;C&amp;"Arial,Bold"&amp;K000000Table I-3a
Pacific Gas and Electric Company
Demand Response Programs and Activities
2018-22 Incremental Cost Funding
December 2019 ILP Revised</oddHeader>
    <oddFooter>&amp;L&amp;F&amp;C7a of 11&amp;R&amp;A</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1" zoomScale="50" zoomScaleNormal="70" zoomScalePageLayoutView="50" workbookViewId="0">
      <selection activeCell="C39" sqref="C39"/>
    </sheetView>
  </sheetViews>
  <sheetFormatPr defaultRowHeight="12"/>
  <cols>
    <col min="1" max="1" width="9.140625" style="1" hidden="1" customWidth="1"/>
    <col min="2" max="2" width="55" style="1" customWidth="1"/>
    <col min="3" max="3" width="12" style="120" customWidth="1"/>
    <col min="4" max="4" width="11.42578125" style="120" bestFit="1" customWidth="1"/>
    <col min="5" max="5" width="11.42578125" style="127" customWidth="1"/>
    <col min="6" max="6" width="12.140625" style="127" customWidth="1"/>
    <col min="7" max="7" width="11.5703125" style="127" customWidth="1"/>
    <col min="8" max="8" width="10.5703125" style="127" customWidth="1"/>
    <col min="9" max="9" width="10.85546875" style="127" customWidth="1"/>
    <col min="10" max="10" width="11.42578125" style="127" customWidth="1"/>
    <col min="11" max="11" width="10.5703125" style="127" customWidth="1"/>
    <col min="12" max="12" width="11.140625" style="127" customWidth="1"/>
    <col min="13" max="13" width="14.5703125" style="127" customWidth="1"/>
    <col min="14" max="14" width="10.5703125" style="127" customWidth="1"/>
    <col min="15" max="15" width="14.42578125" style="127"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42" customFormat="1" ht="18">
      <c r="B1" s="143"/>
      <c r="C1" s="144"/>
      <c r="D1" s="144"/>
      <c r="E1" s="144"/>
      <c r="F1" s="144"/>
      <c r="G1" s="144"/>
      <c r="H1" s="144"/>
      <c r="I1" s="145"/>
      <c r="J1" s="144"/>
      <c r="K1" s="144"/>
      <c r="L1" s="144"/>
      <c r="M1" s="144"/>
      <c r="N1" s="144"/>
      <c r="O1" s="144"/>
    </row>
    <row r="2" spans="1:20" s="3" customFormat="1" ht="5.25" customHeight="1">
      <c r="C2" s="199"/>
      <c r="D2" s="199"/>
      <c r="E2" s="199"/>
      <c r="F2" s="199"/>
      <c r="G2" s="199"/>
      <c r="H2" s="199"/>
      <c r="I2" s="199"/>
      <c r="J2" s="199"/>
      <c r="K2" s="199"/>
      <c r="L2" s="199"/>
      <c r="M2" s="199"/>
      <c r="N2" s="199"/>
      <c r="O2" s="199"/>
    </row>
    <row r="3" spans="1:20" ht="5.0999999999999996" hidden="1" customHeight="1">
      <c r="B3" s="4"/>
      <c r="C3" s="121"/>
      <c r="D3" s="121"/>
      <c r="E3" s="121"/>
      <c r="F3" s="121"/>
      <c r="G3" s="121"/>
      <c r="H3" s="121"/>
      <c r="I3" s="121"/>
      <c r="J3" s="121"/>
      <c r="K3" s="121"/>
      <c r="L3" s="121"/>
      <c r="M3" s="121"/>
      <c r="N3" s="199"/>
      <c r="O3" s="199"/>
    </row>
    <row r="4" spans="1:20" s="5" customFormat="1" ht="5.0999999999999996" hidden="1" customHeight="1">
      <c r="A4" s="3"/>
      <c r="B4" s="8"/>
      <c r="C4" s="208"/>
      <c r="D4" s="208"/>
      <c r="E4" s="199"/>
      <c r="F4" s="199"/>
      <c r="G4" s="199"/>
      <c r="H4" s="199"/>
      <c r="I4" s="199"/>
      <c r="J4" s="199"/>
      <c r="K4" s="199"/>
      <c r="L4" s="199"/>
      <c r="M4" s="199"/>
      <c r="N4" s="208"/>
      <c r="O4" s="208"/>
    </row>
    <row r="5" spans="1:20" ht="50.25" customHeight="1">
      <c r="B5" s="718" t="s">
        <v>188</v>
      </c>
      <c r="C5" s="719" t="s">
        <v>5</v>
      </c>
      <c r="D5" s="719" t="s">
        <v>6</v>
      </c>
      <c r="E5" s="719" t="s">
        <v>7</v>
      </c>
      <c r="F5" s="719" t="s">
        <v>8</v>
      </c>
      <c r="G5" s="719" t="s">
        <v>9</v>
      </c>
      <c r="H5" s="720" t="s">
        <v>10</v>
      </c>
      <c r="I5" s="719" t="s">
        <v>26</v>
      </c>
      <c r="J5" s="719" t="s">
        <v>27</v>
      </c>
      <c r="K5" s="719" t="s">
        <v>28</v>
      </c>
      <c r="L5" s="719" t="s">
        <v>29</v>
      </c>
      <c r="M5" s="719" t="s">
        <v>30</v>
      </c>
      <c r="N5" s="721" t="s">
        <v>31</v>
      </c>
      <c r="O5" s="722" t="s">
        <v>319</v>
      </c>
    </row>
    <row r="6" spans="1:20">
      <c r="B6" s="658" t="s">
        <v>53</v>
      </c>
      <c r="C6" s="667"/>
      <c r="D6" s="667"/>
      <c r="E6" s="667"/>
      <c r="F6" s="667"/>
      <c r="G6" s="667"/>
      <c r="H6" s="667"/>
      <c r="I6" s="667"/>
      <c r="J6" s="667"/>
      <c r="K6" s="667"/>
      <c r="L6" s="667"/>
      <c r="M6" s="667"/>
      <c r="N6" s="209"/>
      <c r="O6" s="210"/>
    </row>
    <row r="7" spans="1:20" ht="12.75">
      <c r="A7" s="87" t="s">
        <v>54</v>
      </c>
      <c r="B7" s="659" t="s">
        <v>55</v>
      </c>
      <c r="C7" s="667">
        <v>0</v>
      </c>
      <c r="D7" s="667">
        <v>0</v>
      </c>
      <c r="E7" s="667">
        <v>0</v>
      </c>
      <c r="F7" s="667">
        <v>0</v>
      </c>
      <c r="G7" s="667">
        <v>0</v>
      </c>
      <c r="H7" s="667">
        <v>0</v>
      </c>
      <c r="I7" s="667">
        <v>0</v>
      </c>
      <c r="J7" s="667">
        <v>0</v>
      </c>
      <c r="K7" s="667">
        <v>0</v>
      </c>
      <c r="L7" s="667">
        <v>0</v>
      </c>
      <c r="M7" s="667">
        <v>0</v>
      </c>
      <c r="N7" s="667">
        <v>0</v>
      </c>
      <c r="O7" s="211">
        <f>SUM(C7:N7)</f>
        <v>0</v>
      </c>
      <c r="T7" s="87"/>
    </row>
    <row r="8" spans="1:20" ht="24">
      <c r="A8" s="87" t="s">
        <v>56</v>
      </c>
      <c r="B8" s="660" t="s">
        <v>57</v>
      </c>
      <c r="C8" s="667">
        <v>0</v>
      </c>
      <c r="D8" s="667">
        <v>0</v>
      </c>
      <c r="E8" s="667">
        <v>0</v>
      </c>
      <c r="F8" s="667">
        <v>0</v>
      </c>
      <c r="G8" s="667">
        <v>0</v>
      </c>
      <c r="H8" s="667">
        <v>0</v>
      </c>
      <c r="I8" s="667">
        <v>0</v>
      </c>
      <c r="J8" s="667">
        <v>0</v>
      </c>
      <c r="K8" s="667">
        <v>0</v>
      </c>
      <c r="L8" s="667">
        <v>0</v>
      </c>
      <c r="M8" s="667">
        <v>0</v>
      </c>
      <c r="N8" s="667">
        <v>0</v>
      </c>
      <c r="O8" s="212">
        <f>SUM(C8:N8)</f>
        <v>0</v>
      </c>
      <c r="T8" s="87"/>
    </row>
    <row r="9" spans="1:20" s="18" customFormat="1" ht="12.75">
      <c r="A9" s="123"/>
      <c r="B9" s="661" t="s">
        <v>58</v>
      </c>
      <c r="C9" s="668">
        <f>SUM(C7:C8)</f>
        <v>0</v>
      </c>
      <c r="D9" s="668">
        <f>SUM(D7:D8)</f>
        <v>0</v>
      </c>
      <c r="E9" s="668">
        <f>SUM(E7:E8)</f>
        <v>0</v>
      </c>
      <c r="F9" s="668">
        <f>SUM(F7:F8)</f>
        <v>0</v>
      </c>
      <c r="G9" s="668">
        <f>SUM(G7:G8)</f>
        <v>0</v>
      </c>
      <c r="H9" s="668">
        <v>0</v>
      </c>
      <c r="I9" s="668">
        <v>0</v>
      </c>
      <c r="J9" s="668">
        <v>0</v>
      </c>
      <c r="K9" s="668">
        <v>0</v>
      </c>
      <c r="L9" s="668">
        <v>0</v>
      </c>
      <c r="M9" s="668">
        <v>0</v>
      </c>
      <c r="N9" s="668">
        <v>0</v>
      </c>
      <c r="O9" s="213">
        <f t="shared" ref="O9" si="0">SUM(O7:O8)</f>
        <v>0</v>
      </c>
      <c r="T9" s="123"/>
    </row>
    <row r="10" spans="1:20" s="3" customFormat="1" ht="3.75" customHeight="1">
      <c r="A10" s="87"/>
      <c r="B10" s="250"/>
      <c r="C10" s="667"/>
      <c r="D10" s="667"/>
      <c r="E10" s="667"/>
      <c r="F10" s="667"/>
      <c r="G10" s="667"/>
      <c r="H10" s="667"/>
      <c r="I10" s="667"/>
      <c r="J10" s="667"/>
      <c r="K10" s="667"/>
      <c r="L10" s="667"/>
      <c r="M10" s="667"/>
      <c r="N10" s="209"/>
      <c r="O10" s="214"/>
      <c r="T10" s="87"/>
    </row>
    <row r="11" spans="1:20" s="3" customFormat="1" ht="12.75">
      <c r="A11" s="87"/>
      <c r="B11" s="658" t="s">
        <v>59</v>
      </c>
      <c r="C11" s="667"/>
      <c r="D11" s="667"/>
      <c r="E11" s="667"/>
      <c r="F11" s="667"/>
      <c r="G11" s="667"/>
      <c r="H11" s="667"/>
      <c r="I11" s="667"/>
      <c r="J11" s="667"/>
      <c r="K11" s="667"/>
      <c r="L11" s="667"/>
      <c r="M11" s="667"/>
      <c r="N11" s="122"/>
      <c r="O11" s="211"/>
      <c r="T11" s="87"/>
    </row>
    <row r="12" spans="1:20" ht="12.75">
      <c r="A12" s="87" t="s">
        <v>60</v>
      </c>
      <c r="B12" s="659" t="s">
        <v>61</v>
      </c>
      <c r="C12" s="667">
        <v>0</v>
      </c>
      <c r="D12" s="667">
        <v>0</v>
      </c>
      <c r="E12" s="667">
        <v>0</v>
      </c>
      <c r="F12" s="667">
        <v>0</v>
      </c>
      <c r="G12" s="667">
        <v>0</v>
      </c>
      <c r="H12" s="667">
        <v>0</v>
      </c>
      <c r="I12" s="667">
        <v>0</v>
      </c>
      <c r="J12" s="667">
        <v>0</v>
      </c>
      <c r="K12" s="667">
        <v>0</v>
      </c>
      <c r="L12" s="667">
        <v>0</v>
      </c>
      <c r="M12" s="667">
        <v>0</v>
      </c>
      <c r="N12" s="667">
        <v>0</v>
      </c>
      <c r="O12" s="211">
        <f>SUM(C12:N12)</f>
        <v>0</v>
      </c>
      <c r="T12" s="87"/>
    </row>
    <row r="13" spans="1:20" ht="13.5">
      <c r="A13" s="87"/>
      <c r="B13" s="659" t="s">
        <v>165</v>
      </c>
      <c r="C13" s="667">
        <v>0</v>
      </c>
      <c r="D13" s="667">
        <v>0</v>
      </c>
      <c r="E13" s="667">
        <v>0</v>
      </c>
      <c r="F13" s="667">
        <v>0</v>
      </c>
      <c r="G13" s="667">
        <v>0</v>
      </c>
      <c r="H13" s="667">
        <v>0</v>
      </c>
      <c r="I13" s="667">
        <v>0</v>
      </c>
      <c r="J13" s="667">
        <v>0</v>
      </c>
      <c r="K13" s="667">
        <v>0</v>
      </c>
      <c r="L13" s="667">
        <v>0</v>
      </c>
      <c r="M13" s="667">
        <v>0</v>
      </c>
      <c r="N13" s="667">
        <v>0</v>
      </c>
      <c r="O13" s="211">
        <f>SUM(C13:N13)</f>
        <v>0</v>
      </c>
      <c r="T13" s="87"/>
    </row>
    <row r="14" spans="1:20" s="18" customFormat="1" ht="12.75">
      <c r="A14" s="123"/>
      <c r="B14" s="661" t="s">
        <v>62</v>
      </c>
      <c r="C14" s="668">
        <f t="shared" ref="C14:O14" si="1">SUM(C12:C13)</f>
        <v>0</v>
      </c>
      <c r="D14" s="668">
        <f t="shared" si="1"/>
        <v>0</v>
      </c>
      <c r="E14" s="668">
        <f t="shared" ref="E14:F14" si="2">SUM(E12:E13)</f>
        <v>0</v>
      </c>
      <c r="F14" s="668">
        <f t="shared" si="2"/>
        <v>0</v>
      </c>
      <c r="G14" s="668">
        <f t="shared" ref="G14" si="3">SUM(G12:G13)</f>
        <v>0</v>
      </c>
      <c r="H14" s="668">
        <v>0</v>
      </c>
      <c r="I14" s="668">
        <v>0</v>
      </c>
      <c r="J14" s="668">
        <v>0</v>
      </c>
      <c r="K14" s="668">
        <v>0</v>
      </c>
      <c r="L14" s="668">
        <v>0</v>
      </c>
      <c r="M14" s="668">
        <v>0</v>
      </c>
      <c r="N14" s="668">
        <v>0</v>
      </c>
      <c r="O14" s="213">
        <f t="shared" si="1"/>
        <v>0</v>
      </c>
      <c r="T14" s="123"/>
    </row>
    <row r="15" spans="1:20" ht="5.0999999999999996" customHeight="1">
      <c r="A15" s="87"/>
      <c r="B15" s="358"/>
      <c r="C15" s="667"/>
      <c r="D15" s="667"/>
      <c r="E15" s="667"/>
      <c r="F15" s="667"/>
      <c r="G15" s="667"/>
      <c r="H15" s="667"/>
      <c r="I15" s="667"/>
      <c r="J15" s="667"/>
      <c r="K15" s="667"/>
      <c r="L15" s="667"/>
      <c r="M15" s="667"/>
      <c r="N15" s="667"/>
      <c r="O15" s="211"/>
      <c r="T15" s="87"/>
    </row>
    <row r="16" spans="1:20" ht="12.75">
      <c r="A16" s="87"/>
      <c r="B16" s="662" t="s">
        <v>63</v>
      </c>
      <c r="C16" s="667"/>
      <c r="D16" s="667"/>
      <c r="E16" s="667"/>
      <c r="F16" s="667"/>
      <c r="G16" s="667"/>
      <c r="H16" s="667"/>
      <c r="I16" s="667"/>
      <c r="J16" s="667"/>
      <c r="K16" s="667"/>
      <c r="L16" s="667"/>
      <c r="M16" s="667"/>
      <c r="N16" s="667"/>
      <c r="O16" s="211"/>
      <c r="T16" s="87"/>
    </row>
    <row r="17" spans="1:20" ht="12.75">
      <c r="A17" s="87" t="s">
        <v>64</v>
      </c>
      <c r="B17" s="659" t="s">
        <v>65</v>
      </c>
      <c r="C17" s="667">
        <v>0</v>
      </c>
      <c r="D17" s="667">
        <v>0</v>
      </c>
      <c r="E17" s="667">
        <v>0</v>
      </c>
      <c r="F17" s="667">
        <v>0</v>
      </c>
      <c r="G17" s="667">
        <v>0</v>
      </c>
      <c r="H17" s="667">
        <v>0</v>
      </c>
      <c r="I17" s="667">
        <v>0</v>
      </c>
      <c r="J17" s="667">
        <v>0</v>
      </c>
      <c r="K17" s="667">
        <v>0</v>
      </c>
      <c r="L17" s="667">
        <v>0</v>
      </c>
      <c r="M17" s="667">
        <v>0</v>
      </c>
      <c r="N17" s="667">
        <v>0</v>
      </c>
      <c r="O17" s="211">
        <f>SUM(C17:N17)</f>
        <v>0</v>
      </c>
      <c r="T17" s="87"/>
    </row>
    <row r="18" spans="1:20" s="18" customFormat="1" ht="12.75">
      <c r="A18" s="123"/>
      <c r="B18" s="661" t="s">
        <v>66</v>
      </c>
      <c r="C18" s="668">
        <f>C17</f>
        <v>0</v>
      </c>
      <c r="D18" s="668">
        <f>D17</f>
        <v>0</v>
      </c>
      <c r="E18" s="668">
        <f>E17</f>
        <v>0</v>
      </c>
      <c r="F18" s="668">
        <f>F17</f>
        <v>0</v>
      </c>
      <c r="G18" s="668">
        <f>G17</f>
        <v>0</v>
      </c>
      <c r="H18" s="668">
        <v>0</v>
      </c>
      <c r="I18" s="668">
        <v>0</v>
      </c>
      <c r="J18" s="668">
        <v>0</v>
      </c>
      <c r="K18" s="668">
        <v>0</v>
      </c>
      <c r="L18" s="668">
        <v>0</v>
      </c>
      <c r="M18" s="668">
        <v>0</v>
      </c>
      <c r="N18" s="668">
        <v>0</v>
      </c>
      <c r="O18" s="213">
        <f t="shared" ref="O18" si="4">O17</f>
        <v>0</v>
      </c>
      <c r="T18" s="123"/>
    </row>
    <row r="19" spans="1:20" ht="3" customHeight="1">
      <c r="A19" s="87"/>
      <c r="B19" s="659"/>
      <c r="C19" s="667"/>
      <c r="D19" s="667"/>
      <c r="E19" s="667"/>
      <c r="F19" s="667"/>
      <c r="G19" s="667"/>
      <c r="H19" s="667"/>
      <c r="I19" s="667"/>
      <c r="J19" s="667"/>
      <c r="K19" s="673"/>
      <c r="L19" s="667"/>
      <c r="M19" s="667"/>
      <c r="N19" s="667"/>
      <c r="O19" s="211"/>
      <c r="T19" s="87"/>
    </row>
    <row r="20" spans="1:20" ht="12.75">
      <c r="A20" s="87"/>
      <c r="B20" s="658" t="s">
        <v>67</v>
      </c>
      <c r="C20" s="667"/>
      <c r="D20" s="667"/>
      <c r="E20" s="667"/>
      <c r="F20" s="667"/>
      <c r="G20" s="667"/>
      <c r="H20" s="667"/>
      <c r="I20" s="667"/>
      <c r="J20" s="667"/>
      <c r="K20" s="667"/>
      <c r="L20" s="667"/>
      <c r="M20" s="667"/>
      <c r="N20" s="667"/>
      <c r="O20" s="211"/>
      <c r="T20" s="87"/>
    </row>
    <row r="21" spans="1:20" s="125" customFormat="1" ht="12.75">
      <c r="A21" s="124" t="s">
        <v>68</v>
      </c>
      <c r="B21" s="659" t="s">
        <v>166</v>
      </c>
      <c r="C21" s="667">
        <v>19920</v>
      </c>
      <c r="D21" s="667">
        <v>39539.839999999997</v>
      </c>
      <c r="E21" s="199">
        <v>51500</v>
      </c>
      <c r="F21" s="667">
        <v>14350</v>
      </c>
      <c r="G21" s="667">
        <v>5400</v>
      </c>
      <c r="H21" s="667">
        <v>6100</v>
      </c>
      <c r="I21" s="667">
        <v>0</v>
      </c>
      <c r="J21" s="667">
        <v>-50989.84</v>
      </c>
      <c r="K21" s="667">
        <v>8900</v>
      </c>
      <c r="L21" s="667">
        <v>0</v>
      </c>
      <c r="M21" s="667">
        <v>0</v>
      </c>
      <c r="N21" s="667">
        <v>0</v>
      </c>
      <c r="O21" s="211">
        <f>SUM(C21:N21)</f>
        <v>94720</v>
      </c>
      <c r="T21" s="124"/>
    </row>
    <row r="22" spans="1:20" ht="12.75">
      <c r="A22" s="87" t="s">
        <v>69</v>
      </c>
      <c r="B22" s="659" t="s">
        <v>70</v>
      </c>
      <c r="C22" s="667">
        <v>0</v>
      </c>
      <c r="D22" s="667">
        <v>0</v>
      </c>
      <c r="E22" s="199">
        <v>0</v>
      </c>
      <c r="F22" s="211">
        <v>0</v>
      </c>
      <c r="G22" s="211">
        <v>0</v>
      </c>
      <c r="H22" s="667">
        <v>0</v>
      </c>
      <c r="I22" s="667">
        <v>0</v>
      </c>
      <c r="J22" s="667">
        <v>0</v>
      </c>
      <c r="K22" s="667">
        <v>0</v>
      </c>
      <c r="L22" s="667">
        <v>0</v>
      </c>
      <c r="M22" s="667">
        <v>0</v>
      </c>
      <c r="N22" s="667">
        <v>0</v>
      </c>
      <c r="O22" s="211">
        <f>SUM(C22:N22)</f>
        <v>0</v>
      </c>
      <c r="T22" s="87"/>
    </row>
    <row r="23" spans="1:20" s="18" customFormat="1" ht="12.75">
      <c r="A23" s="123"/>
      <c r="B23" s="661" t="s">
        <v>71</v>
      </c>
      <c r="C23" s="668">
        <f>SUM(C21:C22)</f>
        <v>19920</v>
      </c>
      <c r="D23" s="668">
        <f t="shared" ref="D23" si="5">SUM(D21:D22)</f>
        <v>39539.839999999997</v>
      </c>
      <c r="E23" s="696">
        <f t="shared" ref="E23:I23" si="6">SUM(E21:E22)</f>
        <v>51500</v>
      </c>
      <c r="F23" s="668">
        <f t="shared" si="6"/>
        <v>14350</v>
      </c>
      <c r="G23" s="668">
        <f t="shared" si="6"/>
        <v>5400</v>
      </c>
      <c r="H23" s="668">
        <f t="shared" si="6"/>
        <v>6100</v>
      </c>
      <c r="I23" s="668">
        <f t="shared" si="6"/>
        <v>0</v>
      </c>
      <c r="J23" s="668">
        <f t="shared" ref="J23:L23" si="7">SUM(J21:J22)</f>
        <v>-50989.84</v>
      </c>
      <c r="K23" s="668">
        <f t="shared" si="7"/>
        <v>8900</v>
      </c>
      <c r="L23" s="668">
        <f t="shared" si="7"/>
        <v>0</v>
      </c>
      <c r="M23" s="668">
        <f t="shared" ref="M23:N23" si="8">SUM(M21:M22)</f>
        <v>0</v>
      </c>
      <c r="N23" s="668">
        <f t="shared" si="8"/>
        <v>0</v>
      </c>
      <c r="O23" s="213">
        <f t="shared" ref="O23" si="9">SUM(O21:O22)</f>
        <v>94720</v>
      </c>
      <c r="T23" s="123"/>
    </row>
    <row r="24" spans="1:20" ht="3" customHeight="1">
      <c r="A24" s="87"/>
      <c r="B24" s="659"/>
      <c r="C24" s="667"/>
      <c r="D24" s="667"/>
      <c r="E24" s="667"/>
      <c r="F24" s="667"/>
      <c r="G24" s="667"/>
      <c r="H24" s="667"/>
      <c r="I24" s="667"/>
      <c r="J24" s="667"/>
      <c r="K24" s="667"/>
      <c r="L24" s="667"/>
      <c r="M24" s="667"/>
      <c r="N24" s="667"/>
      <c r="O24" s="211"/>
      <c r="T24" s="87"/>
    </row>
    <row r="25" spans="1:20" ht="12.75">
      <c r="A25" s="87"/>
      <c r="B25" s="663" t="s">
        <v>72</v>
      </c>
      <c r="C25" s="667"/>
      <c r="D25" s="667"/>
      <c r="E25" s="667"/>
      <c r="F25" s="667"/>
      <c r="G25" s="667"/>
      <c r="H25" s="667"/>
      <c r="I25" s="667"/>
      <c r="J25" s="667"/>
      <c r="K25" s="667"/>
      <c r="L25" s="667"/>
      <c r="M25" s="667"/>
      <c r="N25" s="667"/>
      <c r="O25" s="211"/>
      <c r="T25" s="87"/>
    </row>
    <row r="26" spans="1:20" ht="12.75">
      <c r="A26" s="137"/>
      <c r="B26" s="659" t="s">
        <v>74</v>
      </c>
      <c r="C26" s="667">
        <v>0</v>
      </c>
      <c r="D26" s="667">
        <v>0</v>
      </c>
      <c r="E26" s="667">
        <v>0</v>
      </c>
      <c r="F26" s="667">
        <v>0</v>
      </c>
      <c r="G26" s="667">
        <v>0</v>
      </c>
      <c r="H26" s="667">
        <v>0</v>
      </c>
      <c r="I26" s="667">
        <v>0</v>
      </c>
      <c r="J26" s="667">
        <v>0</v>
      </c>
      <c r="K26" s="667">
        <v>0</v>
      </c>
      <c r="L26" s="667">
        <v>0</v>
      </c>
      <c r="M26" s="667">
        <v>0</v>
      </c>
      <c r="N26" s="667">
        <v>0</v>
      </c>
      <c r="O26" s="211">
        <f t="shared" ref="O26:O27" si="10">SUM(C26:N26)</f>
        <v>0</v>
      </c>
      <c r="T26" s="87"/>
    </row>
    <row r="27" spans="1:20" ht="12.75">
      <c r="A27" s="137"/>
      <c r="B27" s="659" t="s">
        <v>76</v>
      </c>
      <c r="C27" s="667">
        <v>0</v>
      </c>
      <c r="D27" s="667">
        <v>0</v>
      </c>
      <c r="E27" s="667">
        <v>0</v>
      </c>
      <c r="F27" s="667">
        <v>0</v>
      </c>
      <c r="G27" s="667">
        <v>0</v>
      </c>
      <c r="H27" s="667">
        <v>0</v>
      </c>
      <c r="I27" s="667">
        <v>0</v>
      </c>
      <c r="J27" s="667">
        <v>0</v>
      </c>
      <c r="K27" s="667">
        <v>0</v>
      </c>
      <c r="L27" s="667">
        <v>0</v>
      </c>
      <c r="M27" s="667">
        <v>0</v>
      </c>
      <c r="N27" s="667">
        <v>0</v>
      </c>
      <c r="O27" s="211">
        <f t="shared" si="10"/>
        <v>0</v>
      </c>
      <c r="T27" s="87"/>
    </row>
    <row r="28" spans="1:20" s="18" customFormat="1" ht="12.75">
      <c r="A28" s="123"/>
      <c r="B28" s="661" t="s">
        <v>77</v>
      </c>
      <c r="C28" s="668">
        <f t="shared" ref="C28:O28" si="11">SUM(C26:C27)</f>
        <v>0</v>
      </c>
      <c r="D28" s="668">
        <f t="shared" ref="D28:E28" si="12">SUM(D26:D27)</f>
        <v>0</v>
      </c>
      <c r="E28" s="668">
        <f t="shared" si="12"/>
        <v>0</v>
      </c>
      <c r="F28" s="668">
        <f t="shared" ref="F28:G28" si="13">SUM(F26:F27)</f>
        <v>0</v>
      </c>
      <c r="G28" s="668">
        <f t="shared" si="13"/>
        <v>0</v>
      </c>
      <c r="H28" s="668">
        <f t="shared" ref="H28:I28" si="14">SUM(H26:H27)</f>
        <v>0</v>
      </c>
      <c r="I28" s="668">
        <f t="shared" si="14"/>
        <v>0</v>
      </c>
      <c r="J28" s="668">
        <f t="shared" ref="J28:K28" si="15">SUM(J26:J27)</f>
        <v>0</v>
      </c>
      <c r="K28" s="668">
        <f t="shared" si="15"/>
        <v>0</v>
      </c>
      <c r="L28" s="668">
        <f t="shared" ref="L28:M28" si="16">SUM(L26:L27)</f>
        <v>0</v>
      </c>
      <c r="M28" s="668">
        <f t="shared" si="16"/>
        <v>0</v>
      </c>
      <c r="N28" s="668">
        <f t="shared" ref="N28" si="17">SUM(N26:N27)</f>
        <v>0</v>
      </c>
      <c r="O28" s="213">
        <f t="shared" si="11"/>
        <v>0</v>
      </c>
      <c r="T28" s="123"/>
    </row>
    <row r="29" spans="1:20" ht="3" customHeight="1">
      <c r="A29" s="87"/>
      <c r="B29" s="659"/>
      <c r="C29" s="667"/>
      <c r="D29" s="667"/>
      <c r="E29" s="667"/>
      <c r="F29" s="667"/>
      <c r="G29" s="667"/>
      <c r="H29" s="667"/>
      <c r="I29" s="667"/>
      <c r="J29" s="667"/>
      <c r="K29" s="667"/>
      <c r="L29" s="667"/>
      <c r="M29" s="667"/>
      <c r="N29" s="209"/>
      <c r="O29" s="211"/>
      <c r="T29" s="87"/>
    </row>
    <row r="30" spans="1:20" ht="12.75" customHeight="1">
      <c r="A30" s="87"/>
      <c r="B30" s="662" t="s">
        <v>78</v>
      </c>
      <c r="C30" s="667"/>
      <c r="D30" s="667"/>
      <c r="E30" s="667"/>
      <c r="F30" s="667"/>
      <c r="G30" s="667"/>
      <c r="H30" s="667"/>
      <c r="I30" s="667"/>
      <c r="J30" s="667"/>
      <c r="K30" s="667"/>
      <c r="L30" s="667"/>
      <c r="M30" s="667"/>
      <c r="N30" s="122"/>
      <c r="O30" s="211"/>
      <c r="T30" s="87"/>
    </row>
    <row r="31" spans="1:20" ht="12.75">
      <c r="A31" s="137" t="s">
        <v>79</v>
      </c>
      <c r="B31" s="659" t="s">
        <v>80</v>
      </c>
      <c r="C31" s="667">
        <v>0</v>
      </c>
      <c r="D31" s="667">
        <v>0</v>
      </c>
      <c r="E31" s="199">
        <v>0</v>
      </c>
      <c r="F31" s="667">
        <v>0</v>
      </c>
      <c r="G31" s="667">
        <v>0</v>
      </c>
      <c r="H31" s="667">
        <v>0</v>
      </c>
      <c r="I31" s="667">
        <v>0</v>
      </c>
      <c r="J31" s="667">
        <v>0</v>
      </c>
      <c r="K31" s="667">
        <v>0</v>
      </c>
      <c r="L31" s="667">
        <v>0</v>
      </c>
      <c r="M31" s="667">
        <v>0</v>
      </c>
      <c r="N31" s="122">
        <v>0</v>
      </c>
      <c r="O31" s="211">
        <f>SUM(C31:N31)</f>
        <v>0</v>
      </c>
      <c r="T31" s="87"/>
    </row>
    <row r="32" spans="1:20" ht="12.75">
      <c r="A32" s="137"/>
      <c r="B32" s="659" t="s">
        <v>167</v>
      </c>
      <c r="C32" s="667">
        <v>20000</v>
      </c>
      <c r="D32" s="667">
        <v>10000</v>
      </c>
      <c r="E32" s="199">
        <v>57386.87</v>
      </c>
      <c r="F32" s="667">
        <v>14763.189999999999</v>
      </c>
      <c r="G32" s="667">
        <v>14763.189999999999</v>
      </c>
      <c r="H32" s="667">
        <v>14763.189999999999</v>
      </c>
      <c r="I32" s="667">
        <v>-18579.139999999996</v>
      </c>
      <c r="J32" s="667">
        <v>10000</v>
      </c>
      <c r="K32" s="667">
        <v>0</v>
      </c>
      <c r="L32" s="667">
        <v>0</v>
      </c>
      <c r="M32" s="667">
        <v>-20000</v>
      </c>
      <c r="N32" s="122">
        <v>30000</v>
      </c>
      <c r="O32" s="146">
        <f>SUM(C32:N32)</f>
        <v>133097.29999999999</v>
      </c>
      <c r="T32" s="87"/>
    </row>
    <row r="33" spans="1:20" s="18" customFormat="1" ht="12.75">
      <c r="A33" s="123"/>
      <c r="B33" s="661" t="s">
        <v>81</v>
      </c>
      <c r="C33" s="668">
        <f>SUM(C31:C32)</f>
        <v>20000</v>
      </c>
      <c r="D33" s="668">
        <f t="shared" ref="D33" si="18">SUM(D31:D32)</f>
        <v>10000</v>
      </c>
      <c r="E33" s="696">
        <f t="shared" ref="E33:G33" si="19">SUM(E31:E32)</f>
        <v>57386.87</v>
      </c>
      <c r="F33" s="668">
        <f t="shared" si="19"/>
        <v>14763.189999999999</v>
      </c>
      <c r="G33" s="668">
        <f t="shared" si="19"/>
        <v>14763.189999999999</v>
      </c>
      <c r="H33" s="668">
        <f t="shared" ref="H33:K33" si="20">SUM(H31:H32)</f>
        <v>14763.189999999999</v>
      </c>
      <c r="I33" s="668">
        <f t="shared" si="20"/>
        <v>-18579.139999999996</v>
      </c>
      <c r="J33" s="668">
        <f t="shared" si="20"/>
        <v>10000</v>
      </c>
      <c r="K33" s="668">
        <f t="shared" si="20"/>
        <v>0</v>
      </c>
      <c r="L33" s="668">
        <f t="shared" ref="L33:N33" si="21">SUM(L31:L32)</f>
        <v>0</v>
      </c>
      <c r="M33" s="668">
        <f t="shared" si="21"/>
        <v>-20000</v>
      </c>
      <c r="N33" s="668">
        <f t="shared" si="21"/>
        <v>30000</v>
      </c>
      <c r="O33" s="213">
        <f t="shared" ref="O33" si="22">SUM(O31:O32)</f>
        <v>133097.29999999999</v>
      </c>
      <c r="T33" s="123"/>
    </row>
    <row r="34" spans="1:20" ht="3" customHeight="1">
      <c r="A34" s="87"/>
      <c r="B34" s="659"/>
      <c r="C34" s="667"/>
      <c r="D34" s="667"/>
      <c r="E34" s="667"/>
      <c r="F34" s="667"/>
      <c r="G34" s="667"/>
      <c r="H34" s="667"/>
      <c r="I34" s="667"/>
      <c r="J34" s="667"/>
      <c r="K34" s="667"/>
      <c r="L34" s="667"/>
      <c r="M34" s="667"/>
      <c r="N34" s="209"/>
      <c r="O34" s="211"/>
      <c r="T34" s="87"/>
    </row>
    <row r="35" spans="1:20" ht="12.75" customHeight="1">
      <c r="A35" s="87"/>
      <c r="B35" s="658" t="s">
        <v>82</v>
      </c>
      <c r="C35" s="667"/>
      <c r="D35" s="667"/>
      <c r="E35" s="672"/>
      <c r="F35" s="667"/>
      <c r="G35" s="667"/>
      <c r="H35" s="667"/>
      <c r="I35" s="667"/>
      <c r="J35" s="667"/>
      <c r="K35" s="674"/>
      <c r="L35" s="667"/>
      <c r="M35" s="667"/>
      <c r="N35" s="122"/>
      <c r="O35" s="211"/>
      <c r="T35" s="87"/>
    </row>
    <row r="36" spans="1:20" s="125" customFormat="1" ht="12.75">
      <c r="A36" s="124" t="s">
        <v>83</v>
      </c>
      <c r="B36" s="659" t="s">
        <v>168</v>
      </c>
      <c r="C36" s="667">
        <v>0</v>
      </c>
      <c r="D36" s="667">
        <v>0</v>
      </c>
      <c r="E36" s="199">
        <v>0</v>
      </c>
      <c r="F36" s="667">
        <v>0</v>
      </c>
      <c r="G36" s="667">
        <v>0</v>
      </c>
      <c r="H36" s="667">
        <v>0</v>
      </c>
      <c r="I36" s="667">
        <v>0</v>
      </c>
      <c r="J36" s="667">
        <v>0</v>
      </c>
      <c r="K36" s="667">
        <v>0</v>
      </c>
      <c r="L36" s="667">
        <v>0</v>
      </c>
      <c r="M36" s="667">
        <v>0</v>
      </c>
      <c r="N36" s="667">
        <v>0</v>
      </c>
      <c r="O36" s="211">
        <f>SUM(C36:N36)</f>
        <v>0</v>
      </c>
      <c r="T36" s="124"/>
    </row>
    <row r="37" spans="1:20" ht="13.5">
      <c r="A37" s="87"/>
      <c r="B37" s="659" t="s">
        <v>169</v>
      </c>
      <c r="C37" s="667">
        <v>-383.51</v>
      </c>
      <c r="D37" s="667">
        <v>5816.75</v>
      </c>
      <c r="E37" s="199">
        <v>-5816.75</v>
      </c>
      <c r="F37" s="667">
        <v>0</v>
      </c>
      <c r="G37" s="667">
        <v>0</v>
      </c>
      <c r="H37" s="667">
        <v>0</v>
      </c>
      <c r="I37" s="667">
        <v>0</v>
      </c>
      <c r="J37" s="667">
        <v>0</v>
      </c>
      <c r="K37" s="667">
        <v>0</v>
      </c>
      <c r="L37" s="667">
        <v>0</v>
      </c>
      <c r="M37" s="667">
        <v>0</v>
      </c>
      <c r="N37" s="667">
        <v>0</v>
      </c>
      <c r="O37" s="211">
        <f>SUM(C37:N37)</f>
        <v>-383.51000000000022</v>
      </c>
      <c r="T37" s="87"/>
    </row>
    <row r="38" spans="1:20" ht="12.75">
      <c r="A38" s="87" t="s">
        <v>84</v>
      </c>
      <c r="B38" s="659" t="s">
        <v>85</v>
      </c>
      <c r="C38" s="667">
        <v>0</v>
      </c>
      <c r="D38" s="667">
        <v>0</v>
      </c>
      <c r="E38" s="199">
        <v>254.99</v>
      </c>
      <c r="F38" s="667">
        <v>0</v>
      </c>
      <c r="G38" s="667">
        <v>0</v>
      </c>
      <c r="H38" s="667">
        <v>62.28</v>
      </c>
      <c r="I38" s="667">
        <v>0</v>
      </c>
      <c r="J38" s="667">
        <v>0</v>
      </c>
      <c r="K38" s="667">
        <v>0</v>
      </c>
      <c r="L38" s="667">
        <v>0</v>
      </c>
      <c r="M38" s="667">
        <v>0</v>
      </c>
      <c r="N38" s="122">
        <v>1.1599999999999999</v>
      </c>
      <c r="O38" s="211">
        <f>SUM(C38:N38)</f>
        <v>318.43</v>
      </c>
      <c r="T38" s="87"/>
    </row>
    <row r="39" spans="1:20" s="18" customFormat="1" ht="12.75">
      <c r="A39" s="123"/>
      <c r="B39" s="661" t="s">
        <v>86</v>
      </c>
      <c r="C39" s="668">
        <f t="shared" ref="C39:O39" si="23">SUM(C36:C38)</f>
        <v>-383.51</v>
      </c>
      <c r="D39" s="668">
        <f t="shared" ref="D39" si="24">SUM(D36:D38)</f>
        <v>5816.75</v>
      </c>
      <c r="E39" s="696">
        <f t="shared" ref="E39:F39" si="25">SUM(E36:E38)</f>
        <v>-5561.76</v>
      </c>
      <c r="F39" s="668">
        <f t="shared" si="25"/>
        <v>0</v>
      </c>
      <c r="G39" s="668">
        <f t="shared" ref="G39:H39" si="26">SUM(G36:G38)</f>
        <v>0</v>
      </c>
      <c r="H39" s="668">
        <f t="shared" si="26"/>
        <v>62.28</v>
      </c>
      <c r="I39" s="668">
        <f t="shared" ref="I39:J39" si="27">SUM(I36:I38)</f>
        <v>0</v>
      </c>
      <c r="J39" s="668">
        <f t="shared" si="27"/>
        <v>0</v>
      </c>
      <c r="K39" s="668">
        <f t="shared" ref="K39:L39" si="28">SUM(K36:K38)</f>
        <v>0</v>
      </c>
      <c r="L39" s="668">
        <f t="shared" si="28"/>
        <v>0</v>
      </c>
      <c r="M39" s="668">
        <f t="shared" ref="M39:N39" si="29">SUM(M36:M38)</f>
        <v>0</v>
      </c>
      <c r="N39" s="668">
        <f t="shared" si="29"/>
        <v>1.1599999999999999</v>
      </c>
      <c r="O39" s="213">
        <f t="shared" si="23"/>
        <v>-65.080000000000211</v>
      </c>
      <c r="T39" s="123"/>
    </row>
    <row r="40" spans="1:20" ht="5.25" customHeight="1">
      <c r="A40" s="87"/>
      <c r="B40" s="659"/>
      <c r="C40" s="669"/>
      <c r="D40" s="669"/>
      <c r="E40" s="669"/>
      <c r="F40" s="669"/>
      <c r="G40" s="669"/>
      <c r="H40" s="669"/>
      <c r="I40" s="669"/>
      <c r="J40" s="669"/>
      <c r="K40" s="669"/>
      <c r="L40" s="669"/>
      <c r="M40" s="669"/>
      <c r="N40" s="209"/>
      <c r="O40" s="211"/>
      <c r="T40" s="87"/>
    </row>
    <row r="41" spans="1:20" ht="12.75">
      <c r="A41" s="87"/>
      <c r="B41" s="658" t="s">
        <v>87</v>
      </c>
      <c r="C41" s="667"/>
      <c r="D41" s="667"/>
      <c r="E41" s="667"/>
      <c r="F41" s="667"/>
      <c r="G41" s="667"/>
      <c r="H41" s="667"/>
      <c r="I41" s="667"/>
      <c r="J41" s="667"/>
      <c r="K41" s="667"/>
      <c r="L41" s="667"/>
      <c r="M41" s="667"/>
      <c r="N41" s="122"/>
      <c r="O41" s="211"/>
      <c r="T41" s="87"/>
    </row>
    <row r="42" spans="1:20" ht="12.75">
      <c r="A42" s="87" t="s">
        <v>88</v>
      </c>
      <c r="B42" s="659" t="s">
        <v>89</v>
      </c>
      <c r="C42" s="667">
        <v>0</v>
      </c>
      <c r="D42" s="667">
        <v>0</v>
      </c>
      <c r="E42" s="667">
        <v>0</v>
      </c>
      <c r="F42" s="667">
        <v>0</v>
      </c>
      <c r="G42" s="667">
        <v>0</v>
      </c>
      <c r="H42" s="667">
        <v>0</v>
      </c>
      <c r="I42" s="667">
        <v>0</v>
      </c>
      <c r="J42" s="667">
        <v>0</v>
      </c>
      <c r="K42" s="667">
        <v>0</v>
      </c>
      <c r="L42" s="667">
        <v>0</v>
      </c>
      <c r="M42" s="667">
        <v>0</v>
      </c>
      <c r="N42" s="122">
        <v>0</v>
      </c>
      <c r="O42" s="211">
        <f>SUM(C42:N42)</f>
        <v>0</v>
      </c>
      <c r="T42" s="87"/>
    </row>
    <row r="43" spans="1:20" s="125" customFormat="1" ht="13.5">
      <c r="A43" s="124" t="s">
        <v>90</v>
      </c>
      <c r="B43" s="659" t="s">
        <v>237</v>
      </c>
      <c r="C43" s="667">
        <v>0</v>
      </c>
      <c r="D43" s="667">
        <v>0</v>
      </c>
      <c r="E43" s="667">
        <v>0</v>
      </c>
      <c r="F43" s="667">
        <v>0</v>
      </c>
      <c r="G43" s="667">
        <v>0</v>
      </c>
      <c r="H43" s="667">
        <v>0</v>
      </c>
      <c r="I43" s="667">
        <v>0</v>
      </c>
      <c r="J43" s="667">
        <v>0</v>
      </c>
      <c r="K43" s="667">
        <v>0</v>
      </c>
      <c r="L43" s="667">
        <v>0</v>
      </c>
      <c r="M43" s="667">
        <v>0</v>
      </c>
      <c r="N43" s="122">
        <v>0</v>
      </c>
      <c r="O43" s="211">
        <f>SUM(C43:N43)</f>
        <v>0</v>
      </c>
      <c r="T43" s="124"/>
    </row>
    <row r="44" spans="1:20" ht="12.75">
      <c r="A44" s="87"/>
      <c r="B44" s="659" t="s">
        <v>91</v>
      </c>
      <c r="C44" s="667">
        <v>65.44</v>
      </c>
      <c r="D44" s="667">
        <v>0</v>
      </c>
      <c r="E44" s="667">
        <v>0</v>
      </c>
      <c r="F44" s="667">
        <v>-67940.42</v>
      </c>
      <c r="G44" s="667">
        <v>827.36</v>
      </c>
      <c r="H44" s="667">
        <v>0</v>
      </c>
      <c r="I44" s="667">
        <v>0</v>
      </c>
      <c r="J44" s="667">
        <v>0</v>
      </c>
      <c r="K44" s="667">
        <v>0</v>
      </c>
      <c r="L44" s="667">
        <v>0</v>
      </c>
      <c r="M44" s="667">
        <v>0</v>
      </c>
      <c r="N44" s="122">
        <v>0</v>
      </c>
      <c r="O44" s="211">
        <f>SUM(C44:N44)</f>
        <v>-67047.62</v>
      </c>
      <c r="T44" s="87"/>
    </row>
    <row r="45" spans="1:20" ht="12.75">
      <c r="A45" s="87"/>
      <c r="B45" s="659" t="s">
        <v>92</v>
      </c>
      <c r="C45" s="667">
        <v>0</v>
      </c>
      <c r="D45" s="667">
        <v>0</v>
      </c>
      <c r="E45" s="667">
        <v>0</v>
      </c>
      <c r="F45" s="667">
        <v>0</v>
      </c>
      <c r="G45" s="667">
        <v>0</v>
      </c>
      <c r="H45" s="667">
        <v>0</v>
      </c>
      <c r="I45" s="667">
        <v>0</v>
      </c>
      <c r="J45" s="667">
        <v>0</v>
      </c>
      <c r="K45" s="667">
        <v>0</v>
      </c>
      <c r="L45" s="667">
        <v>0</v>
      </c>
      <c r="M45" s="667">
        <v>0</v>
      </c>
      <c r="N45" s="122">
        <v>0</v>
      </c>
      <c r="O45" s="211">
        <f>SUM(C45:N45)</f>
        <v>0</v>
      </c>
      <c r="T45" s="87"/>
    </row>
    <row r="46" spans="1:20" s="18" customFormat="1" ht="12.75">
      <c r="A46" s="123"/>
      <c r="B46" s="661" t="s">
        <v>93</v>
      </c>
      <c r="C46" s="668">
        <f>SUM(C42:C45)</f>
        <v>65.44</v>
      </c>
      <c r="D46" s="668">
        <f t="shared" ref="D46:F46" si="30">SUM(D42:D45)</f>
        <v>0</v>
      </c>
      <c r="E46" s="668">
        <f t="shared" si="30"/>
        <v>0</v>
      </c>
      <c r="F46" s="668">
        <f t="shared" si="30"/>
        <v>-67940.42</v>
      </c>
      <c r="G46" s="668">
        <f t="shared" ref="G46" si="31">SUM(G42:G45)</f>
        <v>827.36</v>
      </c>
      <c r="H46" s="668">
        <v>0</v>
      </c>
      <c r="I46" s="668">
        <v>0</v>
      </c>
      <c r="J46" s="668">
        <v>0</v>
      </c>
      <c r="K46" s="668">
        <v>0</v>
      </c>
      <c r="L46" s="668">
        <v>0</v>
      </c>
      <c r="M46" s="668">
        <v>0</v>
      </c>
      <c r="N46" s="899">
        <v>0</v>
      </c>
      <c r="O46" s="213">
        <f t="shared" ref="O46" si="32">SUM(O42:O45)</f>
        <v>-67047.62</v>
      </c>
      <c r="T46" s="123"/>
    </row>
    <row r="47" spans="1:20" ht="5.0999999999999996" customHeight="1">
      <c r="A47" s="87"/>
      <c r="B47" s="664"/>
      <c r="C47" s="667"/>
      <c r="D47" s="667"/>
      <c r="E47" s="667"/>
      <c r="F47" s="667"/>
      <c r="G47" s="667"/>
      <c r="H47" s="667"/>
      <c r="I47" s="667"/>
      <c r="J47" s="667"/>
      <c r="K47" s="667"/>
      <c r="L47" s="667"/>
      <c r="M47" s="667"/>
      <c r="N47" s="209"/>
      <c r="O47" s="211"/>
      <c r="T47" s="87"/>
    </row>
    <row r="48" spans="1:20" ht="26.25" customHeight="1">
      <c r="A48" s="87"/>
      <c r="B48" s="658" t="s">
        <v>94</v>
      </c>
      <c r="C48" s="667"/>
      <c r="D48" s="667"/>
      <c r="E48" s="667"/>
      <c r="F48" s="667"/>
      <c r="G48" s="667"/>
      <c r="H48" s="667"/>
      <c r="I48" s="667"/>
      <c r="J48" s="667"/>
      <c r="K48" s="667"/>
      <c r="L48" s="667"/>
      <c r="M48" s="667"/>
      <c r="N48" s="122"/>
      <c r="O48" s="211"/>
      <c r="T48" s="87"/>
    </row>
    <row r="49" spans="1:20" ht="12.75">
      <c r="A49" s="87" t="s">
        <v>95</v>
      </c>
      <c r="B49" s="659" t="s">
        <v>170</v>
      </c>
      <c r="C49" s="667">
        <v>0</v>
      </c>
      <c r="D49" s="667">
        <v>0</v>
      </c>
      <c r="E49" s="667">
        <v>0</v>
      </c>
      <c r="F49" s="667">
        <v>0</v>
      </c>
      <c r="G49" s="667">
        <v>0</v>
      </c>
      <c r="H49" s="667">
        <v>0</v>
      </c>
      <c r="I49" s="667">
        <v>0</v>
      </c>
      <c r="J49" s="667">
        <v>0</v>
      </c>
      <c r="K49" s="667">
        <v>0</v>
      </c>
      <c r="L49" s="667">
        <v>0</v>
      </c>
      <c r="M49" s="667">
        <v>0</v>
      </c>
      <c r="N49" s="122">
        <v>0</v>
      </c>
      <c r="O49" s="211">
        <f t="shared" ref="O49:O50" si="33">SUM(C49:N49)</f>
        <v>0</v>
      </c>
      <c r="T49" s="87"/>
    </row>
    <row r="50" spans="1:20" ht="12.75">
      <c r="A50" s="87" t="s">
        <v>96</v>
      </c>
      <c r="B50" s="659" t="s">
        <v>171</v>
      </c>
      <c r="C50" s="667">
        <v>-1526.91</v>
      </c>
      <c r="D50" s="667">
        <v>0</v>
      </c>
      <c r="E50" s="667">
        <v>0</v>
      </c>
      <c r="F50" s="667">
        <v>0</v>
      </c>
      <c r="G50" s="667">
        <v>0</v>
      </c>
      <c r="H50" s="667">
        <v>0</v>
      </c>
      <c r="I50" s="667">
        <v>0</v>
      </c>
      <c r="J50" s="667">
        <v>0</v>
      </c>
      <c r="K50" s="667">
        <v>221.39</v>
      </c>
      <c r="L50" s="667">
        <v>0</v>
      </c>
      <c r="M50" s="667">
        <v>0</v>
      </c>
      <c r="N50" s="122">
        <v>0</v>
      </c>
      <c r="O50" s="211">
        <f t="shared" si="33"/>
        <v>-1305.52</v>
      </c>
      <c r="T50" s="87"/>
    </row>
    <row r="51" spans="1:20" s="19" customFormat="1" ht="13.35" customHeight="1">
      <c r="B51" s="661" t="s">
        <v>97</v>
      </c>
      <c r="C51" s="668">
        <f t="shared" ref="C51:O51" si="34">SUM(C49:C50)</f>
        <v>-1526.91</v>
      </c>
      <c r="D51" s="668">
        <f t="shared" si="34"/>
        <v>0</v>
      </c>
      <c r="E51" s="668">
        <f t="shared" si="34"/>
        <v>0</v>
      </c>
      <c r="F51" s="668">
        <f t="shared" si="34"/>
        <v>0</v>
      </c>
      <c r="G51" s="668">
        <f t="shared" ref="G51" si="35">SUM(G49:G50)</f>
        <v>0</v>
      </c>
      <c r="H51" s="668">
        <v>0</v>
      </c>
      <c r="I51" s="668">
        <v>0</v>
      </c>
      <c r="J51" s="668">
        <v>0</v>
      </c>
      <c r="K51" s="668">
        <f>SUM(K49:K50)</f>
        <v>221.39</v>
      </c>
      <c r="L51" s="668">
        <f>SUM(L49:L50)</f>
        <v>0</v>
      </c>
      <c r="M51" s="668">
        <f>SUM(M49:M50)</f>
        <v>0</v>
      </c>
      <c r="N51" s="899">
        <v>0</v>
      </c>
      <c r="O51" s="213">
        <f t="shared" si="34"/>
        <v>-1305.52</v>
      </c>
    </row>
    <row r="52" spans="1:20" ht="3" customHeight="1">
      <c r="A52" s="87"/>
      <c r="B52" s="659"/>
      <c r="C52" s="667"/>
      <c r="D52" s="667"/>
      <c r="E52" s="667"/>
      <c r="F52" s="667"/>
      <c r="G52" s="667"/>
      <c r="H52" s="667"/>
      <c r="I52" s="667"/>
      <c r="J52" s="667"/>
      <c r="K52" s="667"/>
      <c r="L52" s="667"/>
      <c r="M52" s="667"/>
      <c r="N52" s="209"/>
      <c r="O52" s="211"/>
      <c r="T52" s="87"/>
    </row>
    <row r="53" spans="1:20" ht="11.25" customHeight="1">
      <c r="A53" s="87"/>
      <c r="B53" s="658" t="s">
        <v>98</v>
      </c>
      <c r="C53" s="667"/>
      <c r="D53" s="667"/>
      <c r="E53" s="667"/>
      <c r="F53" s="667"/>
      <c r="G53" s="667"/>
      <c r="H53" s="667"/>
      <c r="I53" s="667"/>
      <c r="J53" s="667"/>
      <c r="K53" s="667"/>
      <c r="L53" s="667"/>
      <c r="M53" s="667"/>
      <c r="N53" s="122"/>
      <c r="O53" s="211"/>
      <c r="T53" s="87"/>
    </row>
    <row r="54" spans="1:20" ht="11.25" customHeight="1">
      <c r="A54" s="87"/>
      <c r="B54" s="659" t="s">
        <v>180</v>
      </c>
      <c r="C54" s="667">
        <v>0</v>
      </c>
      <c r="D54" s="667">
        <v>0</v>
      </c>
      <c r="E54" s="667">
        <v>0</v>
      </c>
      <c r="F54" s="667">
        <v>0</v>
      </c>
      <c r="G54" s="667">
        <v>0</v>
      </c>
      <c r="H54" s="667"/>
      <c r="I54" s="199">
        <v>0</v>
      </c>
      <c r="J54" s="667">
        <v>0</v>
      </c>
      <c r="K54" s="667">
        <v>0</v>
      </c>
      <c r="L54" s="667">
        <v>0</v>
      </c>
      <c r="M54" s="667">
        <v>0</v>
      </c>
      <c r="N54" s="667">
        <v>0</v>
      </c>
      <c r="O54" s="211">
        <f t="shared" ref="O54:O57" si="36">SUM(C54:N54)</f>
        <v>0</v>
      </c>
      <c r="T54" s="87"/>
    </row>
    <row r="55" spans="1:20" ht="11.25" customHeight="1">
      <c r="A55" s="87"/>
      <c r="B55" s="659" t="s">
        <v>181</v>
      </c>
      <c r="C55" s="667">
        <v>627.44000000000005</v>
      </c>
      <c r="D55" s="667">
        <v>-469.7</v>
      </c>
      <c r="E55" s="667">
        <v>434.14</v>
      </c>
      <c r="F55" s="667">
        <v>1133.96</v>
      </c>
      <c r="G55" s="667">
        <v>-752.74</v>
      </c>
      <c r="H55" s="667">
        <v>756.08</v>
      </c>
      <c r="I55" s="199">
        <v>-168.88</v>
      </c>
      <c r="J55" s="667">
        <v>-131.22</v>
      </c>
      <c r="K55" s="667">
        <v>3367.82</v>
      </c>
      <c r="L55" s="667">
        <v>-194.14</v>
      </c>
      <c r="M55" s="667">
        <v>299.74</v>
      </c>
      <c r="N55" s="122">
        <v>180.88</v>
      </c>
      <c r="O55" s="211">
        <f t="shared" si="36"/>
        <v>5083.38</v>
      </c>
      <c r="T55" s="87"/>
    </row>
    <row r="56" spans="1:20" ht="11.25" customHeight="1">
      <c r="A56" s="87"/>
      <c r="B56" s="659" t="s">
        <v>221</v>
      </c>
      <c r="C56" s="667">
        <v>7897.080000000009</v>
      </c>
      <c r="D56" s="667">
        <v>24060.25</v>
      </c>
      <c r="E56" s="667">
        <v>22066.92</v>
      </c>
      <c r="F56" s="667">
        <v>7401.47</v>
      </c>
      <c r="G56" s="667">
        <v>18874.830000000002</v>
      </c>
      <c r="H56" s="667">
        <v>19750.169999999998</v>
      </c>
      <c r="I56" s="199">
        <v>9333.1699999999837</v>
      </c>
      <c r="J56" s="667">
        <v>17785.490000000002</v>
      </c>
      <c r="K56" s="667">
        <v>4725.28</v>
      </c>
      <c r="L56" s="667">
        <v>18682.999999999996</v>
      </c>
      <c r="M56" s="667">
        <v>7799.89</v>
      </c>
      <c r="N56" s="122">
        <v>21172.47</v>
      </c>
      <c r="O56" s="211">
        <f t="shared" si="36"/>
        <v>179550.02000000002</v>
      </c>
      <c r="T56" s="87"/>
    </row>
    <row r="57" spans="1:20" ht="12.75">
      <c r="A57" s="137"/>
      <c r="B57" s="665" t="s">
        <v>179</v>
      </c>
      <c r="C57" s="667">
        <v>0</v>
      </c>
      <c r="D57" s="667">
        <v>0</v>
      </c>
      <c r="E57" s="667">
        <v>0</v>
      </c>
      <c r="F57" s="667">
        <v>0</v>
      </c>
      <c r="G57" s="667">
        <v>0</v>
      </c>
      <c r="H57" s="667"/>
      <c r="I57" s="199">
        <v>0</v>
      </c>
      <c r="J57" s="667">
        <v>0</v>
      </c>
      <c r="K57" s="667">
        <v>0</v>
      </c>
      <c r="L57" s="667">
        <v>0</v>
      </c>
      <c r="M57" s="667">
        <v>0</v>
      </c>
      <c r="N57" s="667">
        <v>0</v>
      </c>
      <c r="O57" s="211">
        <f t="shared" si="36"/>
        <v>0</v>
      </c>
      <c r="T57" s="87"/>
    </row>
    <row r="58" spans="1:20" ht="12.75">
      <c r="A58" s="87" t="s">
        <v>99</v>
      </c>
      <c r="B58" s="659" t="s">
        <v>100</v>
      </c>
      <c r="C58" s="667">
        <v>3460.8700000000008</v>
      </c>
      <c r="D58" s="667">
        <v>5671.989999999998</v>
      </c>
      <c r="E58" s="667">
        <v>700.27</v>
      </c>
      <c r="F58" s="667">
        <v>1133.96</v>
      </c>
      <c r="G58" s="667">
        <v>4044.0400000000009</v>
      </c>
      <c r="H58" s="667">
        <v>9781.8899999999958</v>
      </c>
      <c r="I58" s="199">
        <v>4093.19</v>
      </c>
      <c r="J58" s="667">
        <v>6829.9799999999987</v>
      </c>
      <c r="K58" s="667">
        <v>0</v>
      </c>
      <c r="L58" s="667">
        <v>17189.340000000022</v>
      </c>
      <c r="M58" s="667">
        <v>6452.52</v>
      </c>
      <c r="N58" s="122">
        <v>2875.4399999999991</v>
      </c>
      <c r="O58" s="211">
        <f>SUM(C58:N58)</f>
        <v>62233.49000000002</v>
      </c>
      <c r="T58" s="87"/>
    </row>
    <row r="59" spans="1:20" s="18" customFormat="1" ht="12.75">
      <c r="A59" s="123"/>
      <c r="B59" s="661" t="s">
        <v>101</v>
      </c>
      <c r="C59" s="668">
        <f>SUM(C54:C58)</f>
        <v>11985.39000000001</v>
      </c>
      <c r="D59" s="668">
        <f>SUM(D54:D58)</f>
        <v>29262.539999999997</v>
      </c>
      <c r="E59" s="668">
        <f>SUM(E54:E58)</f>
        <v>23201.329999999998</v>
      </c>
      <c r="F59" s="668">
        <f>SUM(F54:F58)</f>
        <v>9669.39</v>
      </c>
      <c r="G59" s="668">
        <f>SUM(G54:G58)</f>
        <v>22166.13</v>
      </c>
      <c r="H59" s="668">
        <f t="shared" ref="H59:N59" si="37">SUM(H54:H58)</f>
        <v>30288.139999999996</v>
      </c>
      <c r="I59" s="668">
        <f t="shared" si="37"/>
        <v>13257.479999999985</v>
      </c>
      <c r="J59" s="668">
        <f t="shared" si="37"/>
        <v>24484.25</v>
      </c>
      <c r="K59" s="668">
        <f t="shared" si="37"/>
        <v>8093.1</v>
      </c>
      <c r="L59" s="668">
        <f t="shared" si="37"/>
        <v>35678.200000000019</v>
      </c>
      <c r="M59" s="668">
        <f t="shared" si="37"/>
        <v>14552.150000000001</v>
      </c>
      <c r="N59" s="668">
        <f t="shared" si="37"/>
        <v>24228.79</v>
      </c>
      <c r="O59" s="213">
        <f>SUM(O54:O58)</f>
        <v>246866.89000000004</v>
      </c>
      <c r="T59" s="123"/>
    </row>
    <row r="60" spans="1:20" s="3" customFormat="1" ht="7.5" customHeight="1" thickBot="1">
      <c r="B60" s="358"/>
      <c r="C60" s="670"/>
      <c r="D60" s="670"/>
      <c r="E60" s="670"/>
      <c r="F60" s="667"/>
      <c r="G60" s="667"/>
      <c r="H60" s="668"/>
      <c r="I60" s="667"/>
      <c r="J60" s="667"/>
      <c r="K60" s="667"/>
      <c r="L60" s="667"/>
      <c r="M60" s="667"/>
      <c r="N60" s="122"/>
      <c r="O60" s="279"/>
    </row>
    <row r="61" spans="1:20" s="19" customFormat="1" ht="15" customHeight="1">
      <c r="B61" s="666" t="s">
        <v>172</v>
      </c>
      <c r="C61" s="671">
        <f t="shared" ref="C61:O61" si="38">C9+C14+C18+C23+C28+C33+C39+C46+C51+C59</f>
        <v>50060.41</v>
      </c>
      <c r="D61" s="671">
        <f t="shared" si="38"/>
        <v>84619.12999999999</v>
      </c>
      <c r="E61" s="671">
        <f t="shared" ref="E61:J61" si="39">E9+E14+E18+E23+E28+E33+E39+E46+E51+E59</f>
        <v>126526.44</v>
      </c>
      <c r="F61" s="671">
        <f t="shared" si="39"/>
        <v>-29157.839999999997</v>
      </c>
      <c r="G61" s="671">
        <f t="shared" si="39"/>
        <v>43156.68</v>
      </c>
      <c r="H61" s="671">
        <f t="shared" si="39"/>
        <v>51213.609999999993</v>
      </c>
      <c r="I61" s="671">
        <f t="shared" si="39"/>
        <v>-5321.6600000000108</v>
      </c>
      <c r="J61" s="671">
        <f t="shared" si="39"/>
        <v>-16505.589999999997</v>
      </c>
      <c r="K61" s="671">
        <f>K9+K14+K18+K23+K28+K33+K39+K46+K51+K59</f>
        <v>17214.489999999998</v>
      </c>
      <c r="L61" s="671">
        <f>L9+L14+L18+L23+L28+L33+L39+L46+L51+L59</f>
        <v>35678.200000000019</v>
      </c>
      <c r="M61" s="671">
        <f>M9+M14+M18+M23+M28+M33+M39+M46+M51+M59</f>
        <v>-5447.8499999999985</v>
      </c>
      <c r="N61" s="671">
        <f>N9+N14+N18+N23+N28+N33+N39+N46+N51+N59</f>
        <v>54229.95</v>
      </c>
      <c r="O61" s="671">
        <f t="shared" si="38"/>
        <v>406265.97000000009</v>
      </c>
    </row>
    <row r="62" spans="1:20" ht="8.25" hidden="1" customHeight="1" thickBot="1">
      <c r="B62" s="13"/>
      <c r="C62" s="199"/>
      <c r="D62" s="199"/>
      <c r="E62" s="199"/>
      <c r="F62" s="199"/>
      <c r="G62" s="199"/>
      <c r="H62" s="199"/>
      <c r="I62" s="199"/>
      <c r="J62" s="199"/>
      <c r="K62" s="199"/>
      <c r="L62" s="199"/>
      <c r="M62" s="199"/>
      <c r="N62" s="199"/>
      <c r="O62" s="199"/>
    </row>
    <row r="63" spans="1:20" ht="24.75" hidden="1" thickBot="1">
      <c r="B63" s="68" t="s">
        <v>173</v>
      </c>
      <c r="C63" s="126">
        <v>0</v>
      </c>
      <c r="D63" s="199"/>
      <c r="E63" s="199"/>
      <c r="F63" s="199"/>
      <c r="G63" s="199"/>
      <c r="H63" s="199"/>
      <c r="I63" s="199"/>
      <c r="N63" s="199"/>
      <c r="O63" s="199"/>
    </row>
    <row r="64" spans="1:20" s="3" customFormat="1" ht="6.6" customHeight="1">
      <c r="B64" s="60"/>
      <c r="C64" s="199"/>
      <c r="D64" s="199"/>
      <c r="E64" s="199"/>
      <c r="F64" s="199"/>
      <c r="G64" s="199"/>
      <c r="H64" s="199"/>
      <c r="I64" s="199"/>
      <c r="J64" s="199"/>
      <c r="K64" s="199"/>
      <c r="L64" s="199"/>
      <c r="M64" s="199"/>
      <c r="N64" s="199"/>
      <c r="O64" s="199"/>
    </row>
    <row r="65" spans="1:15" s="69" customFormat="1" ht="18" customHeight="1">
      <c r="B65" s="968" t="s">
        <v>375</v>
      </c>
      <c r="C65" s="969"/>
      <c r="D65" s="969"/>
      <c r="E65" s="969"/>
      <c r="F65" s="969"/>
      <c r="G65" s="969"/>
      <c r="H65" s="969"/>
      <c r="I65" s="969"/>
      <c r="J65" s="969"/>
      <c r="K65" s="969"/>
      <c r="L65" s="969"/>
      <c r="M65" s="969"/>
      <c r="N65" s="969"/>
      <c r="O65" s="969"/>
    </row>
    <row r="66" spans="1:15">
      <c r="B66" s="959" t="s">
        <v>376</v>
      </c>
      <c r="C66" s="959"/>
      <c r="D66" s="959"/>
      <c r="E66" s="959"/>
      <c r="F66" s="959"/>
      <c r="G66" s="959"/>
      <c r="H66" s="959"/>
      <c r="I66" s="959"/>
      <c r="J66" s="959"/>
      <c r="K66" s="959"/>
      <c r="L66" s="959"/>
      <c r="M66" s="959"/>
      <c r="N66" s="959"/>
      <c r="O66" s="959"/>
    </row>
    <row r="68" spans="1:15">
      <c r="B68" s="970"/>
      <c r="C68" s="959"/>
      <c r="D68" s="959"/>
      <c r="E68" s="959"/>
      <c r="F68" s="959"/>
      <c r="G68" s="959"/>
      <c r="H68" s="959"/>
      <c r="I68" s="959"/>
      <c r="J68" s="959"/>
      <c r="K68" s="959"/>
      <c r="L68" s="959"/>
      <c r="M68" s="959"/>
      <c r="N68" s="959"/>
      <c r="O68" s="959"/>
    </row>
    <row r="69" spans="1:15">
      <c r="B69" s="959"/>
      <c r="C69" s="959"/>
      <c r="D69" s="959"/>
      <c r="E69" s="959"/>
      <c r="F69" s="959"/>
      <c r="G69" s="959"/>
      <c r="H69" s="959"/>
      <c r="I69" s="959"/>
      <c r="J69" s="959"/>
      <c r="K69" s="959"/>
      <c r="L69" s="959"/>
      <c r="M69" s="959"/>
      <c r="N69" s="959"/>
      <c r="O69" s="959"/>
    </row>
    <row r="70" spans="1:15">
      <c r="B70" s="959"/>
      <c r="C70" s="959"/>
      <c r="D70" s="959"/>
      <c r="E70" s="959"/>
      <c r="F70" s="959"/>
      <c r="G70" s="959"/>
      <c r="H70" s="959"/>
      <c r="I70" s="959"/>
      <c r="J70" s="959"/>
      <c r="K70" s="959"/>
      <c r="L70" s="959"/>
      <c r="M70" s="959"/>
      <c r="N70" s="959"/>
      <c r="O70" s="959"/>
    </row>
    <row r="71" spans="1:15">
      <c r="B71" s="959"/>
      <c r="C71" s="959"/>
      <c r="D71" s="959"/>
      <c r="E71" s="959"/>
      <c r="F71" s="959"/>
      <c r="G71" s="959"/>
      <c r="H71" s="959"/>
      <c r="I71" s="959"/>
      <c r="J71" s="959"/>
      <c r="K71" s="959"/>
      <c r="L71" s="959"/>
      <c r="M71" s="959"/>
      <c r="N71" s="959"/>
      <c r="O71" s="959"/>
    </row>
    <row r="72" spans="1:15">
      <c r="A72" s="959"/>
      <c r="B72" s="959"/>
      <c r="C72" s="959"/>
      <c r="D72" s="959"/>
      <c r="E72" s="959"/>
      <c r="F72" s="959"/>
      <c r="G72" s="959"/>
      <c r="H72" s="959"/>
      <c r="I72" s="959"/>
      <c r="J72" s="959"/>
      <c r="K72" s="959"/>
      <c r="L72" s="959"/>
      <c r="M72" s="959"/>
      <c r="N72" s="959"/>
    </row>
  </sheetData>
  <mergeCells count="7">
    <mergeCell ref="B69:O69"/>
    <mergeCell ref="B70:O70"/>
    <mergeCell ref="B71:O71"/>
    <mergeCell ref="A72:N72"/>
    <mergeCell ref="B65:O65"/>
    <mergeCell ref="B66:O66"/>
    <mergeCell ref="B68:O68"/>
  </mergeCells>
  <pageMargins left="0.7" right="0.7" top="0.93645833333333328" bottom="0.75" header="0.3" footer="0.3"/>
  <pageSetup scale="60" orientation="landscape" r:id="rId1"/>
  <headerFooter>
    <oddHeader>&amp;C&amp;"Arial,Bold"&amp;K000000Table I-3b
Pacific Gas and Electric Company
Demand Response Programs and Activities
Carry-Over Expenditures and Funding
December 2019 ILP Revised</oddHeader>
    <oddFooter>&amp;L&amp;F&amp;C7b of 11&amp;R&amp;A</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2"/>
  <sheetViews>
    <sheetView view="pageLayout" zoomScale="70" zoomScaleNormal="100" zoomScalePageLayoutView="70" workbookViewId="0"/>
  </sheetViews>
  <sheetFormatPr defaultColWidth="0.42578125" defaultRowHeight="13.5"/>
  <cols>
    <col min="1" max="1" width="31.42578125" style="203" customWidth="1"/>
    <col min="2" max="2" width="9" style="598" bestFit="1" customWidth="1"/>
    <col min="3" max="3" width="38.5703125" style="597" customWidth="1"/>
    <col min="4" max="4" width="8.28515625" style="200" customWidth="1"/>
    <col min="5" max="5" width="9.42578125" style="202" bestFit="1" customWidth="1"/>
    <col min="6" max="6" width="10.42578125" style="200" customWidth="1"/>
    <col min="7" max="7" width="16.7109375" style="200" bestFit="1" customWidth="1"/>
    <col min="8" max="8" width="11.5703125" style="201" customWidth="1"/>
    <col min="9" max="10" width="11" style="200" customWidth="1"/>
    <col min="11" max="11" width="11" style="596" customWidth="1"/>
    <col min="12" max="12" width="13.85546875" style="200" customWidth="1"/>
    <col min="13" max="20" width="3" style="67" customWidth="1"/>
    <col min="21" max="16384" width="0.42578125" style="67"/>
  </cols>
  <sheetData>
    <row r="1" spans="1:12" s="75" customFormat="1" ht="55.5" customHeight="1">
      <c r="A1" s="725" t="s">
        <v>305</v>
      </c>
      <c r="B1" s="796" t="s">
        <v>104</v>
      </c>
      <c r="C1" s="797" t="s">
        <v>356</v>
      </c>
      <c r="D1" s="798" t="s">
        <v>391</v>
      </c>
      <c r="E1" s="796" t="s">
        <v>105</v>
      </c>
      <c r="F1" s="797" t="s">
        <v>106</v>
      </c>
      <c r="G1" s="799" t="s">
        <v>107</v>
      </c>
      <c r="H1" s="800" t="s">
        <v>108</v>
      </c>
      <c r="I1" s="801" t="s">
        <v>109</v>
      </c>
      <c r="J1" s="801" t="s">
        <v>110</v>
      </c>
      <c r="K1" s="802" t="s">
        <v>111</v>
      </c>
      <c r="L1" s="797" t="s">
        <v>355</v>
      </c>
    </row>
    <row r="2" spans="1:12" s="480" customFormat="1" ht="27" customHeight="1">
      <c r="A2" s="803" t="s">
        <v>318</v>
      </c>
      <c r="B2" s="804"/>
      <c r="C2" s="804"/>
      <c r="D2" s="804"/>
      <c r="E2" s="804"/>
      <c r="F2" s="804"/>
      <c r="G2" s="804"/>
      <c r="H2" s="804"/>
      <c r="I2" s="804"/>
      <c r="J2" s="804"/>
      <c r="K2" s="804"/>
      <c r="L2" s="805"/>
    </row>
    <row r="3" spans="1:12" ht="33" customHeight="1">
      <c r="A3" s="806" t="s">
        <v>317</v>
      </c>
      <c r="B3" s="807" t="s">
        <v>330</v>
      </c>
      <c r="C3" s="807" t="s">
        <v>387</v>
      </c>
      <c r="D3" s="808">
        <v>1</v>
      </c>
      <c r="E3" s="809">
        <v>43519</v>
      </c>
      <c r="F3" s="810" t="s">
        <v>331</v>
      </c>
      <c r="G3" s="807" t="s">
        <v>332</v>
      </c>
      <c r="H3" s="811">
        <v>119</v>
      </c>
      <c r="I3" s="812">
        <v>0.79166666666666663</v>
      </c>
      <c r="J3" s="812">
        <v>0.91666666666666663</v>
      </c>
      <c r="K3" s="808">
        <v>3</v>
      </c>
      <c r="L3" s="813">
        <v>22</v>
      </c>
    </row>
    <row r="4" spans="1:12" ht="93.75" customHeight="1">
      <c r="A4" s="806" t="s">
        <v>317</v>
      </c>
      <c r="B4" s="807" t="s">
        <v>334</v>
      </c>
      <c r="C4" s="807" t="s">
        <v>390</v>
      </c>
      <c r="D4" s="808">
        <v>2</v>
      </c>
      <c r="E4" s="809">
        <v>43536</v>
      </c>
      <c r="F4" s="810" t="s">
        <v>331</v>
      </c>
      <c r="G4" s="807" t="s">
        <v>335</v>
      </c>
      <c r="H4" s="811">
        <v>303</v>
      </c>
      <c r="I4" s="812">
        <v>0.27083333333333331</v>
      </c>
      <c r="J4" s="812">
        <v>0.39583333333333331</v>
      </c>
      <c r="K4" s="808">
        <v>3</v>
      </c>
      <c r="L4" s="814">
        <v>170.5</v>
      </c>
    </row>
    <row r="5" spans="1:12" ht="93.75" customHeight="1">
      <c r="A5" s="907" t="s">
        <v>430</v>
      </c>
      <c r="B5" s="908" t="s">
        <v>413</v>
      </c>
      <c r="C5" s="908" t="s">
        <v>423</v>
      </c>
      <c r="D5" s="909">
        <v>3</v>
      </c>
      <c r="E5" s="910" t="s">
        <v>422</v>
      </c>
      <c r="F5" s="911" t="s">
        <v>331</v>
      </c>
      <c r="G5" s="908" t="s">
        <v>335</v>
      </c>
      <c r="H5" s="912">
        <v>517</v>
      </c>
      <c r="I5" s="913">
        <v>0.70833333333333337</v>
      </c>
      <c r="J5" s="913">
        <v>0.79166666666666663</v>
      </c>
      <c r="K5" s="909">
        <v>2</v>
      </c>
      <c r="L5" s="914">
        <v>146.5</v>
      </c>
    </row>
    <row r="6" spans="1:12" s="480" customFormat="1" ht="53.25" customHeight="1">
      <c r="A6" s="815" t="s">
        <v>316</v>
      </c>
      <c r="B6" s="816" t="s">
        <v>2</v>
      </c>
      <c r="C6" s="806"/>
      <c r="D6" s="806"/>
      <c r="E6" s="806"/>
      <c r="F6" s="806"/>
      <c r="G6" s="806"/>
      <c r="H6" s="806"/>
      <c r="I6" s="806"/>
      <c r="J6" s="806"/>
      <c r="K6" s="806"/>
      <c r="L6" s="806"/>
    </row>
    <row r="7" spans="1:12" s="480" customFormat="1" ht="25.9" customHeight="1">
      <c r="A7" s="817" t="s">
        <v>59</v>
      </c>
      <c r="B7" s="804"/>
      <c r="C7" s="804"/>
      <c r="D7" s="804"/>
      <c r="E7" s="804"/>
      <c r="F7" s="804"/>
      <c r="G7" s="804"/>
      <c r="H7" s="804"/>
      <c r="I7" s="804"/>
      <c r="J7" s="804"/>
      <c r="K7" s="804"/>
      <c r="L7" s="805"/>
    </row>
    <row r="8" spans="1:12" s="481" customFormat="1" ht="80.25" customHeight="1">
      <c r="A8" s="818" t="s">
        <v>162</v>
      </c>
      <c r="B8" s="819" t="s">
        <v>374</v>
      </c>
      <c r="C8" s="820" t="s">
        <v>388</v>
      </c>
      <c r="D8" s="821">
        <v>1</v>
      </c>
      <c r="E8" s="822" t="s">
        <v>416</v>
      </c>
      <c r="F8" s="823" t="s">
        <v>362</v>
      </c>
      <c r="G8" s="824" t="s">
        <v>415</v>
      </c>
      <c r="H8" s="825">
        <v>531</v>
      </c>
      <c r="I8" s="826">
        <v>0.75</v>
      </c>
      <c r="J8" s="826">
        <v>0.83333333333333337</v>
      </c>
      <c r="K8" s="808">
        <v>2</v>
      </c>
      <c r="L8" s="827">
        <v>13.1</v>
      </c>
    </row>
    <row r="9" spans="1:12" s="481" customFormat="1" ht="29.25" customHeight="1">
      <c r="A9" s="818" t="s">
        <v>162</v>
      </c>
      <c r="B9" s="819" t="s">
        <v>374</v>
      </c>
      <c r="C9" s="819" t="s">
        <v>386</v>
      </c>
      <c r="D9" s="821">
        <v>1</v>
      </c>
      <c r="E9" s="822">
        <v>43670</v>
      </c>
      <c r="F9" s="823" t="s">
        <v>362</v>
      </c>
      <c r="G9" s="824" t="s">
        <v>385</v>
      </c>
      <c r="H9" s="828">
        <v>60</v>
      </c>
      <c r="I9" s="826">
        <v>0.75</v>
      </c>
      <c r="J9" s="826">
        <v>0.79166666666666663</v>
      </c>
      <c r="K9" s="808">
        <v>1</v>
      </c>
      <c r="L9" s="813">
        <v>9</v>
      </c>
    </row>
    <row r="10" spans="1:12" s="481" customFormat="1" ht="25.9" customHeight="1">
      <c r="A10" s="818" t="s">
        <v>162</v>
      </c>
      <c r="B10" s="819" t="s">
        <v>374</v>
      </c>
      <c r="C10" s="819" t="s">
        <v>381</v>
      </c>
      <c r="D10" s="829">
        <v>2</v>
      </c>
      <c r="E10" s="822">
        <v>43671</v>
      </c>
      <c r="F10" s="823" t="s">
        <v>362</v>
      </c>
      <c r="G10" s="824" t="s">
        <v>335</v>
      </c>
      <c r="H10" s="828">
        <v>3</v>
      </c>
      <c r="I10" s="826">
        <v>0.79166666666666663</v>
      </c>
      <c r="J10" s="826">
        <v>0.83333333333333337</v>
      </c>
      <c r="K10" s="808">
        <v>1</v>
      </c>
      <c r="L10" s="813">
        <v>17.399999999999999</v>
      </c>
    </row>
    <row r="11" spans="1:12" ht="25.9" customHeight="1">
      <c r="A11" s="818" t="s">
        <v>162</v>
      </c>
      <c r="B11" s="837" t="s">
        <v>395</v>
      </c>
      <c r="C11" s="819" t="s">
        <v>396</v>
      </c>
      <c r="D11" s="831">
        <v>3</v>
      </c>
      <c r="E11" s="822">
        <v>43691</v>
      </c>
      <c r="F11" s="823" t="s">
        <v>362</v>
      </c>
      <c r="G11" s="824" t="s">
        <v>385</v>
      </c>
      <c r="H11" s="828">
        <v>60</v>
      </c>
      <c r="I11" s="826">
        <v>0.75</v>
      </c>
      <c r="J11" s="826">
        <v>0.79166666666666663</v>
      </c>
      <c r="K11" s="808">
        <v>1</v>
      </c>
      <c r="L11" s="872">
        <v>2</v>
      </c>
    </row>
    <row r="12" spans="1:12" ht="25.9" customHeight="1">
      <c r="A12" s="818" t="s">
        <v>162</v>
      </c>
      <c r="B12" s="837" t="s">
        <v>395</v>
      </c>
      <c r="C12" s="819" t="s">
        <v>396</v>
      </c>
      <c r="D12" s="838">
        <v>3</v>
      </c>
      <c r="E12" s="832">
        <v>43691</v>
      </c>
      <c r="F12" s="823" t="s">
        <v>362</v>
      </c>
      <c r="G12" s="824" t="s">
        <v>385</v>
      </c>
      <c r="H12" s="828">
        <v>1</v>
      </c>
      <c r="I12" s="826">
        <v>0.75</v>
      </c>
      <c r="J12" s="826">
        <v>0.79166666666666663</v>
      </c>
      <c r="K12" s="808">
        <v>1</v>
      </c>
      <c r="L12" s="813">
        <v>0.2</v>
      </c>
    </row>
    <row r="13" spans="1:12" ht="25.9" customHeight="1">
      <c r="A13" s="818" t="s">
        <v>162</v>
      </c>
      <c r="B13" s="837" t="s">
        <v>395</v>
      </c>
      <c r="C13" s="819" t="s">
        <v>397</v>
      </c>
      <c r="D13" s="838">
        <v>4</v>
      </c>
      <c r="E13" s="822">
        <v>43692</v>
      </c>
      <c r="F13" s="823" t="s">
        <v>362</v>
      </c>
      <c r="G13" s="824" t="s">
        <v>385</v>
      </c>
      <c r="H13" s="828">
        <v>82</v>
      </c>
      <c r="I13" s="839">
        <v>0.70833333333333337</v>
      </c>
      <c r="J13" s="826">
        <v>0.79166666666666663</v>
      </c>
      <c r="K13" s="840">
        <v>2</v>
      </c>
      <c r="L13" s="813">
        <v>2.2999999999999998</v>
      </c>
    </row>
    <row r="14" spans="1:12" s="481" customFormat="1" ht="28.5" customHeight="1">
      <c r="A14" s="818" t="s">
        <v>162</v>
      </c>
      <c r="B14" s="837" t="s">
        <v>395</v>
      </c>
      <c r="C14" s="819" t="s">
        <v>397</v>
      </c>
      <c r="D14" s="838">
        <v>4</v>
      </c>
      <c r="E14" s="822">
        <v>43692</v>
      </c>
      <c r="F14" s="823" t="s">
        <v>362</v>
      </c>
      <c r="G14" s="824" t="s">
        <v>385</v>
      </c>
      <c r="H14" s="828">
        <v>2</v>
      </c>
      <c r="I14" s="826">
        <v>0.66666666666666663</v>
      </c>
      <c r="J14" s="826">
        <v>0.79166666666666663</v>
      </c>
      <c r="K14" s="808">
        <v>3</v>
      </c>
      <c r="L14" s="871">
        <v>1.2</v>
      </c>
    </row>
    <row r="15" spans="1:12" s="481" customFormat="1" ht="43.5" customHeight="1">
      <c r="A15" s="818" t="s">
        <v>162</v>
      </c>
      <c r="B15" s="837" t="s">
        <v>395</v>
      </c>
      <c r="C15" s="819" t="s">
        <v>399</v>
      </c>
      <c r="D15" s="838">
        <v>5</v>
      </c>
      <c r="E15" s="822" t="s">
        <v>417</v>
      </c>
      <c r="F15" s="823" t="s">
        <v>362</v>
      </c>
      <c r="G15" s="824" t="s">
        <v>415</v>
      </c>
      <c r="H15" s="828">
        <v>194</v>
      </c>
      <c r="I15" s="826">
        <v>0.75</v>
      </c>
      <c r="J15" s="826">
        <v>0.79166666666666663</v>
      </c>
      <c r="K15" s="808">
        <v>1</v>
      </c>
      <c r="L15" s="841">
        <v>6.9</v>
      </c>
    </row>
    <row r="16" spans="1:12" s="481" customFormat="1" ht="25.9" customHeight="1">
      <c r="A16" s="818" t="s">
        <v>162</v>
      </c>
      <c r="B16" s="837" t="s">
        <v>395</v>
      </c>
      <c r="C16" s="819" t="s">
        <v>398</v>
      </c>
      <c r="D16" s="838">
        <v>5</v>
      </c>
      <c r="E16" s="822">
        <v>43704</v>
      </c>
      <c r="F16" s="823" t="s">
        <v>362</v>
      </c>
      <c r="G16" s="824" t="s">
        <v>385</v>
      </c>
      <c r="H16" s="828">
        <v>2</v>
      </c>
      <c r="I16" s="826">
        <v>0.75</v>
      </c>
      <c r="J16" s="826">
        <v>0.79166666666666663</v>
      </c>
      <c r="K16" s="808">
        <v>1</v>
      </c>
      <c r="L16" s="871">
        <v>6.9</v>
      </c>
    </row>
    <row r="17" spans="1:12" s="480" customFormat="1" ht="25.9" customHeight="1">
      <c r="A17" s="818" t="s">
        <v>162</v>
      </c>
      <c r="B17" s="866" t="s">
        <v>406</v>
      </c>
      <c r="C17" s="819" t="s">
        <v>396</v>
      </c>
      <c r="D17" s="831">
        <v>6</v>
      </c>
      <c r="E17" s="822">
        <v>43713</v>
      </c>
      <c r="F17" s="823" t="s">
        <v>362</v>
      </c>
      <c r="G17" s="824" t="s">
        <v>385</v>
      </c>
      <c r="H17" s="828">
        <v>60</v>
      </c>
      <c r="I17" s="826">
        <v>0.75</v>
      </c>
      <c r="J17" s="826">
        <v>0.79166666666666663</v>
      </c>
      <c r="K17" s="808">
        <v>1</v>
      </c>
      <c r="L17" s="835">
        <v>1.7</v>
      </c>
    </row>
    <row r="18" spans="1:12" s="480" customFormat="1" ht="25.9" customHeight="1">
      <c r="A18" s="818" t="s">
        <v>162</v>
      </c>
      <c r="B18" s="866" t="s">
        <v>406</v>
      </c>
      <c r="C18" s="819" t="s">
        <v>398</v>
      </c>
      <c r="D18" s="838">
        <v>6</v>
      </c>
      <c r="E18" s="832">
        <v>43713</v>
      </c>
      <c r="F18" s="823" t="s">
        <v>362</v>
      </c>
      <c r="G18" s="824" t="s">
        <v>385</v>
      </c>
      <c r="H18" s="828">
        <v>2</v>
      </c>
      <c r="I18" s="826">
        <v>0.75</v>
      </c>
      <c r="J18" s="826">
        <v>0.79166666666666663</v>
      </c>
      <c r="K18" s="808">
        <v>1</v>
      </c>
      <c r="L18" s="813">
        <v>7.2</v>
      </c>
    </row>
    <row r="19" spans="1:12" s="480" customFormat="1" ht="25.9" customHeight="1">
      <c r="A19" s="818" t="s">
        <v>162</v>
      </c>
      <c r="B19" s="866" t="s">
        <v>406</v>
      </c>
      <c r="C19" s="819" t="s">
        <v>396</v>
      </c>
      <c r="D19" s="838">
        <v>7</v>
      </c>
      <c r="E19" s="822">
        <v>43721</v>
      </c>
      <c r="F19" s="823" t="s">
        <v>362</v>
      </c>
      <c r="G19" s="824" t="s">
        <v>385</v>
      </c>
      <c r="H19" s="828">
        <v>60</v>
      </c>
      <c r="I19" s="826">
        <v>0.75</v>
      </c>
      <c r="J19" s="826">
        <v>0.79166666666666663</v>
      </c>
      <c r="K19" s="808">
        <v>1</v>
      </c>
      <c r="L19" s="813">
        <v>1</v>
      </c>
    </row>
    <row r="20" spans="1:12" s="480" customFormat="1" ht="25.9" customHeight="1">
      <c r="A20" s="818" t="s">
        <v>162</v>
      </c>
      <c r="B20" s="866" t="s">
        <v>406</v>
      </c>
      <c r="C20" s="819" t="s">
        <v>398</v>
      </c>
      <c r="D20" s="838">
        <v>7</v>
      </c>
      <c r="E20" s="822">
        <v>43721</v>
      </c>
      <c r="F20" s="823" t="s">
        <v>362</v>
      </c>
      <c r="G20" s="824" t="s">
        <v>385</v>
      </c>
      <c r="H20" s="828">
        <v>2</v>
      </c>
      <c r="I20" s="826">
        <v>0.75</v>
      </c>
      <c r="J20" s="826">
        <v>0.79166666666666663</v>
      </c>
      <c r="K20" s="808">
        <v>1</v>
      </c>
      <c r="L20" s="813">
        <v>5.0999999999999996</v>
      </c>
    </row>
    <row r="21" spans="1:12" s="480" customFormat="1" ht="81.75" customHeight="1">
      <c r="A21" s="818" t="s">
        <v>162</v>
      </c>
      <c r="B21" s="866" t="s">
        <v>406</v>
      </c>
      <c r="C21" s="819" t="s">
        <v>407</v>
      </c>
      <c r="D21" s="838">
        <v>8</v>
      </c>
      <c r="E21" s="822">
        <v>43732</v>
      </c>
      <c r="F21" s="823" t="s">
        <v>362</v>
      </c>
      <c r="G21" s="824" t="s">
        <v>385</v>
      </c>
      <c r="H21" s="828">
        <v>619</v>
      </c>
      <c r="I21" s="826">
        <v>0.75</v>
      </c>
      <c r="J21" s="826">
        <v>0.79166666666666663</v>
      </c>
      <c r="K21" s="808">
        <v>1</v>
      </c>
      <c r="L21" s="827">
        <v>17</v>
      </c>
    </row>
    <row r="22" spans="1:12" s="480" customFormat="1" ht="25.9" customHeight="1">
      <c r="A22" s="818" t="s">
        <v>162</v>
      </c>
      <c r="B22" s="866" t="s">
        <v>406</v>
      </c>
      <c r="C22" s="819" t="s">
        <v>398</v>
      </c>
      <c r="D22" s="838">
        <v>8</v>
      </c>
      <c r="E22" s="822">
        <v>43732</v>
      </c>
      <c r="F22" s="823" t="s">
        <v>362</v>
      </c>
      <c r="G22" s="824" t="s">
        <v>385</v>
      </c>
      <c r="H22" s="828">
        <v>2</v>
      </c>
      <c r="I22" s="826">
        <v>0.75</v>
      </c>
      <c r="J22" s="826">
        <v>0.79166666666666663</v>
      </c>
      <c r="K22" s="808">
        <v>1</v>
      </c>
      <c r="L22" s="813">
        <v>0.1</v>
      </c>
    </row>
    <row r="23" spans="1:12" s="480" customFormat="1" ht="25.9" customHeight="1">
      <c r="A23" s="818" t="s">
        <v>162</v>
      </c>
      <c r="B23" s="866" t="s">
        <v>406</v>
      </c>
      <c r="C23" s="819" t="s">
        <v>408</v>
      </c>
      <c r="D23" s="838">
        <v>9</v>
      </c>
      <c r="E23" s="822">
        <v>43733</v>
      </c>
      <c r="F23" s="823" t="s">
        <v>362</v>
      </c>
      <c r="G23" s="824" t="s">
        <v>385</v>
      </c>
      <c r="H23" s="828">
        <v>61</v>
      </c>
      <c r="I23" s="826">
        <v>0.70833333333333337</v>
      </c>
      <c r="J23" s="826">
        <v>0.79166666666666663</v>
      </c>
      <c r="K23" s="808">
        <v>2</v>
      </c>
      <c r="L23" s="813">
        <v>0</v>
      </c>
    </row>
    <row r="24" spans="1:12" s="480" customFormat="1" ht="25.9" customHeight="1">
      <c r="A24" s="818" t="s">
        <v>162</v>
      </c>
      <c r="B24" s="866" t="s">
        <v>406</v>
      </c>
      <c r="C24" s="824" t="s">
        <v>398</v>
      </c>
      <c r="D24" s="838">
        <v>9</v>
      </c>
      <c r="E24" s="822">
        <v>43733</v>
      </c>
      <c r="F24" s="823" t="s">
        <v>362</v>
      </c>
      <c r="G24" s="824" t="s">
        <v>385</v>
      </c>
      <c r="H24" s="828">
        <v>2</v>
      </c>
      <c r="I24" s="826">
        <v>0.70833333333333337</v>
      </c>
      <c r="J24" s="826">
        <v>0.79166666666666663</v>
      </c>
      <c r="K24" s="808">
        <v>2</v>
      </c>
      <c r="L24" s="813">
        <v>0</v>
      </c>
    </row>
    <row r="25" spans="1:12" s="480" customFormat="1" ht="25.9" customHeight="1">
      <c r="A25" s="818" t="s">
        <v>162</v>
      </c>
      <c r="B25" s="837" t="s">
        <v>413</v>
      </c>
      <c r="C25" s="819" t="s">
        <v>396</v>
      </c>
      <c r="D25" s="838">
        <v>1</v>
      </c>
      <c r="E25" s="822">
        <v>43745</v>
      </c>
      <c r="F25" s="823" t="s">
        <v>362</v>
      </c>
      <c r="G25" s="824" t="s">
        <v>385</v>
      </c>
      <c r="H25" s="825">
        <v>31</v>
      </c>
      <c r="I25" s="826">
        <v>0.75</v>
      </c>
      <c r="J25" s="826">
        <v>0.79166666666666663</v>
      </c>
      <c r="K25" s="808">
        <v>1</v>
      </c>
      <c r="L25" s="813">
        <v>0.8</v>
      </c>
    </row>
    <row r="26" spans="1:12" s="480" customFormat="1" ht="25.9" customHeight="1">
      <c r="A26" s="818" t="s">
        <v>162</v>
      </c>
      <c r="B26" s="837" t="s">
        <v>413</v>
      </c>
      <c r="C26" s="819" t="s">
        <v>396</v>
      </c>
      <c r="D26" s="838">
        <v>1</v>
      </c>
      <c r="E26" s="822">
        <v>43745</v>
      </c>
      <c r="F26" s="823" t="s">
        <v>362</v>
      </c>
      <c r="G26" s="824" t="s">
        <v>385</v>
      </c>
      <c r="H26" s="825">
        <v>1</v>
      </c>
      <c r="I26" s="826">
        <v>0.75</v>
      </c>
      <c r="J26" s="826">
        <v>0.79166666666666663</v>
      </c>
      <c r="K26" s="808">
        <v>1</v>
      </c>
      <c r="L26" s="813">
        <v>0.2</v>
      </c>
    </row>
    <row r="27" spans="1:12" s="480" customFormat="1" ht="25.9" customHeight="1">
      <c r="A27" s="818" t="s">
        <v>162</v>
      </c>
      <c r="B27" s="837" t="s">
        <v>413</v>
      </c>
      <c r="C27" s="823" t="s">
        <v>414</v>
      </c>
      <c r="D27" s="838">
        <v>2</v>
      </c>
      <c r="E27" s="822">
        <v>43747</v>
      </c>
      <c r="F27" s="823" t="s">
        <v>362</v>
      </c>
      <c r="G27" s="824" t="s">
        <v>385</v>
      </c>
      <c r="H27" s="825">
        <v>1</v>
      </c>
      <c r="I27" s="826">
        <v>0.70833333333333337</v>
      </c>
      <c r="J27" s="826">
        <v>0.79166666666666663</v>
      </c>
      <c r="K27" s="808">
        <v>2</v>
      </c>
      <c r="L27" s="813">
        <v>7.6</v>
      </c>
    </row>
    <row r="28" spans="1:12" s="480" customFormat="1" ht="25.9" customHeight="1">
      <c r="A28" s="818" t="s">
        <v>162</v>
      </c>
      <c r="B28" s="837" t="s">
        <v>413</v>
      </c>
      <c r="C28" s="819" t="s">
        <v>396</v>
      </c>
      <c r="D28" s="838">
        <v>3</v>
      </c>
      <c r="E28" s="822">
        <v>43753</v>
      </c>
      <c r="F28" s="823" t="s">
        <v>362</v>
      </c>
      <c r="G28" s="824" t="s">
        <v>385</v>
      </c>
      <c r="H28" s="825">
        <v>60</v>
      </c>
      <c r="I28" s="826">
        <v>0.75</v>
      </c>
      <c r="J28" s="826">
        <v>0.79166666666666663</v>
      </c>
      <c r="K28" s="808">
        <v>1</v>
      </c>
      <c r="L28" s="813">
        <v>0.3</v>
      </c>
    </row>
    <row r="29" spans="1:12" s="480" customFormat="1" ht="25.9" customHeight="1">
      <c r="A29" s="818" t="s">
        <v>162</v>
      </c>
      <c r="B29" s="837" t="s">
        <v>413</v>
      </c>
      <c r="C29" s="819" t="s">
        <v>412</v>
      </c>
      <c r="D29" s="838">
        <v>3</v>
      </c>
      <c r="E29" s="822">
        <v>43753</v>
      </c>
      <c r="F29" s="823" t="s">
        <v>362</v>
      </c>
      <c r="G29" s="824" t="s">
        <v>385</v>
      </c>
      <c r="H29" s="825">
        <v>27</v>
      </c>
      <c r="I29" s="826">
        <v>0.75</v>
      </c>
      <c r="J29" s="826">
        <v>0.79166666666666663</v>
      </c>
      <c r="K29" s="808">
        <v>1</v>
      </c>
      <c r="L29" s="813">
        <v>7.1</v>
      </c>
    </row>
    <row r="30" spans="1:12" s="480" customFormat="1" ht="25.9" customHeight="1">
      <c r="A30" s="818" t="s">
        <v>162</v>
      </c>
      <c r="B30" s="837" t="s">
        <v>413</v>
      </c>
      <c r="C30" s="819" t="s">
        <v>396</v>
      </c>
      <c r="D30" s="838">
        <v>4</v>
      </c>
      <c r="E30" s="822">
        <v>43759</v>
      </c>
      <c r="F30" s="823" t="s">
        <v>362</v>
      </c>
      <c r="G30" s="824" t="s">
        <v>385</v>
      </c>
      <c r="H30" s="825">
        <v>60</v>
      </c>
      <c r="I30" s="826">
        <v>0.75</v>
      </c>
      <c r="J30" s="826">
        <v>0.79166666666666663</v>
      </c>
      <c r="K30" s="808">
        <v>1</v>
      </c>
      <c r="L30" s="813">
        <v>1.1000000000000001</v>
      </c>
    </row>
    <row r="31" spans="1:12" s="480" customFormat="1" ht="25.9" customHeight="1">
      <c r="A31" s="818" t="s">
        <v>162</v>
      </c>
      <c r="B31" s="837" t="s">
        <v>413</v>
      </c>
      <c r="C31" s="819" t="s">
        <v>412</v>
      </c>
      <c r="D31" s="838">
        <v>4</v>
      </c>
      <c r="E31" s="822">
        <v>43759</v>
      </c>
      <c r="F31" s="823" t="s">
        <v>362</v>
      </c>
      <c r="G31" s="824" t="s">
        <v>385</v>
      </c>
      <c r="H31" s="825">
        <v>27</v>
      </c>
      <c r="I31" s="826">
        <v>0.75</v>
      </c>
      <c r="J31" s="826">
        <v>0.79166666666666663</v>
      </c>
      <c r="K31" s="808">
        <v>1</v>
      </c>
      <c r="L31" s="813">
        <v>7.4</v>
      </c>
    </row>
    <row r="32" spans="1:12" s="480" customFormat="1" ht="99.75" customHeight="1">
      <c r="A32" s="818" t="s">
        <v>162</v>
      </c>
      <c r="B32" s="837" t="s">
        <v>413</v>
      </c>
      <c r="C32" s="819" t="s">
        <v>419</v>
      </c>
      <c r="D32" s="838">
        <v>5</v>
      </c>
      <c r="E32" s="822">
        <v>43760</v>
      </c>
      <c r="F32" s="823" t="s">
        <v>362</v>
      </c>
      <c r="G32" s="824" t="s">
        <v>415</v>
      </c>
      <c r="H32" s="825">
        <v>767</v>
      </c>
      <c r="I32" s="826">
        <v>0.70833333333333337</v>
      </c>
      <c r="J32" s="826">
        <v>0.83333333333333337</v>
      </c>
      <c r="K32" s="808">
        <v>3</v>
      </c>
      <c r="L32" s="827">
        <v>12.8</v>
      </c>
    </row>
    <row r="33" spans="1:12" s="480" customFormat="1" ht="25.9" customHeight="1">
      <c r="A33" s="818" t="s">
        <v>162</v>
      </c>
      <c r="B33" s="837" t="s">
        <v>413</v>
      </c>
      <c r="C33" s="819" t="s">
        <v>412</v>
      </c>
      <c r="D33" s="838">
        <v>5</v>
      </c>
      <c r="E33" s="822">
        <v>43760</v>
      </c>
      <c r="F33" s="823" t="s">
        <v>362</v>
      </c>
      <c r="G33" s="824" t="s">
        <v>385</v>
      </c>
      <c r="H33" s="825">
        <v>27</v>
      </c>
      <c r="I33" s="826">
        <v>0.70833333333333337</v>
      </c>
      <c r="J33" s="826">
        <v>0.79166666666666663</v>
      </c>
      <c r="K33" s="808">
        <v>2</v>
      </c>
      <c r="L33" s="813">
        <v>7.8</v>
      </c>
    </row>
    <row r="34" spans="1:12" s="480" customFormat="1" ht="25.9" customHeight="1">
      <c r="A34" s="464"/>
      <c r="B34" s="888"/>
      <c r="C34" s="889"/>
      <c r="D34" s="890"/>
      <c r="E34" s="891"/>
      <c r="F34" s="892"/>
      <c r="G34" s="893"/>
      <c r="H34" s="894"/>
      <c r="I34" s="895"/>
      <c r="J34" s="895"/>
      <c r="K34" s="896"/>
      <c r="L34" s="897"/>
    </row>
    <row r="35" spans="1:12" s="480" customFormat="1" ht="25.9" customHeight="1">
      <c r="A35" s="464"/>
      <c r="B35" s="888"/>
      <c r="C35" s="889"/>
      <c r="D35" s="890"/>
      <c r="E35" s="891"/>
      <c r="F35" s="892"/>
      <c r="G35" s="893"/>
      <c r="H35" s="894"/>
      <c r="I35" s="895"/>
      <c r="J35" s="895"/>
      <c r="K35" s="896"/>
      <c r="L35" s="897"/>
    </row>
    <row r="36" spans="1:12" s="480" customFormat="1" ht="25.9" customHeight="1">
      <c r="A36" s="464"/>
      <c r="B36" s="888"/>
      <c r="C36" s="889"/>
      <c r="D36" s="890"/>
      <c r="E36" s="891"/>
      <c r="F36" s="892"/>
      <c r="G36" s="893"/>
      <c r="H36" s="894"/>
      <c r="I36" s="895"/>
      <c r="J36" s="895"/>
      <c r="K36" s="896"/>
      <c r="L36" s="897"/>
    </row>
    <row r="37" spans="1:12" s="480" customFormat="1" ht="25.9" customHeight="1">
      <c r="A37" s="464"/>
      <c r="B37" s="888"/>
      <c r="C37" s="889"/>
      <c r="D37" s="890"/>
      <c r="E37" s="891"/>
      <c r="F37" s="892"/>
      <c r="G37" s="893"/>
      <c r="H37" s="894"/>
      <c r="I37" s="895"/>
      <c r="J37" s="895"/>
      <c r="K37" s="896"/>
      <c r="L37" s="897"/>
    </row>
    <row r="38" spans="1:12" s="480" customFormat="1" ht="25.9" customHeight="1">
      <c r="A38" s="464"/>
      <c r="B38" s="888"/>
      <c r="C38" s="889"/>
      <c r="D38" s="890"/>
      <c r="E38" s="891"/>
      <c r="F38" s="892"/>
      <c r="G38" s="893"/>
      <c r="H38" s="894"/>
      <c r="I38" s="895"/>
      <c r="J38" s="895"/>
      <c r="K38" s="896"/>
      <c r="L38" s="897"/>
    </row>
    <row r="39" spans="1:12" ht="12" customHeight="1">
      <c r="A39" s="464"/>
      <c r="B39" s="842"/>
      <c r="C39" s="843"/>
      <c r="D39" s="843"/>
      <c r="E39" s="844"/>
      <c r="F39" s="845"/>
      <c r="G39" s="846"/>
      <c r="H39" s="845"/>
      <c r="I39" s="847"/>
      <c r="J39" s="847"/>
      <c r="K39" s="848"/>
      <c r="L39" s="849"/>
    </row>
    <row r="40" spans="1:12" s="280" customFormat="1" ht="79.5" customHeight="1">
      <c r="A40" s="971" t="s">
        <v>313</v>
      </c>
      <c r="B40" s="972"/>
      <c r="C40" s="972"/>
      <c r="D40" s="972"/>
      <c r="E40" s="972"/>
      <c r="F40" s="972"/>
      <c r="G40" s="972"/>
      <c r="H40" s="972"/>
      <c r="I40" s="972"/>
      <c r="J40" s="972"/>
      <c r="K40" s="972"/>
      <c r="L40" s="972"/>
    </row>
    <row r="41" spans="1:12" s="59" customFormat="1" ht="17.25" customHeight="1">
      <c r="A41" s="973" t="s">
        <v>418</v>
      </c>
      <c r="B41" s="974"/>
      <c r="C41" s="974"/>
      <c r="D41" s="974"/>
      <c r="E41" s="974"/>
      <c r="F41" s="974"/>
      <c r="G41" s="974"/>
      <c r="H41" s="974"/>
      <c r="I41" s="974"/>
      <c r="J41" s="974"/>
      <c r="K41" s="974"/>
      <c r="L41" s="974"/>
    </row>
    <row r="42" spans="1:12" s="280" customFormat="1" ht="17.25" customHeight="1">
      <c r="A42" s="975" t="s">
        <v>429</v>
      </c>
      <c r="B42" s="976"/>
      <c r="C42" s="976"/>
      <c r="D42" s="976"/>
      <c r="E42" s="976"/>
      <c r="F42" s="976"/>
      <c r="G42" s="976"/>
      <c r="H42" s="976"/>
      <c r="I42" s="976"/>
      <c r="J42" s="976"/>
      <c r="K42" s="976"/>
      <c r="L42" s="976"/>
    </row>
  </sheetData>
  <protectedRanges>
    <protectedRange password="D9D5" sqref="C7" name="Add Rows_8_1_1"/>
    <protectedRange sqref="C7" name="Enter Event Data_14_1_1"/>
    <protectedRange password="D9D5" sqref="F7" name="Add Rows_10_1_1"/>
    <protectedRange sqref="F7" name="Enter Event Data_16_1_1"/>
    <protectedRange password="D9D5" sqref="G7" name="Add Rows_11_1_1"/>
    <protectedRange sqref="G7" name="Enter Event Data_17_1_1"/>
    <protectedRange password="D9D5" sqref="J7" name="Add Rows_12_1_1"/>
    <protectedRange sqref="J7" name="Enter Event Data_18_1_1"/>
  </protectedRanges>
  <mergeCells count="3">
    <mergeCell ref="A40:L40"/>
    <mergeCell ref="A41:L41"/>
    <mergeCell ref="A42:L42"/>
  </mergeCells>
  <pageMargins left="0.7" right="0.7" top="1.1296875" bottom="0.75" header="0.3" footer="0.3"/>
  <pageSetup scale="32" orientation="landscape" r:id="rId1"/>
  <headerFooter>
    <oddHeader>&amp;C&amp;"Arial,Bold"Table I-4
Pacific Gas and Electric Company
Interruptible and Price Responsive Programs
Year-to-Date Event Summary
December 2019 ILP Revised</oddHeader>
    <oddFooter>&amp;L&amp;F&amp;C8a of 11&amp;R&amp;A</oddFoot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4FFFEA-D033-4BC2-B681-FFA43C216FC9}">
  <ds:schemaRefs>
    <ds:schemaRef ds:uri="http://purl.org/dc/dcmitype/"/>
    <ds:schemaRef ds:uri="http://www.w3.org/XML/1998/namespace"/>
    <ds:schemaRef ds:uri="http://schemas.microsoft.com/office/2006/metadata/properties"/>
    <ds:schemaRef ds:uri="ac14f4ca-13eb-4eab-b5c1-26a3760f851a"/>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7D5A63-6E41-4EA8-9615-8ECB164F14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Report Cover - Public</vt:lpstr>
      <vt:lpstr>Cover Page</vt:lpstr>
      <vt:lpstr>Program MW</vt:lpstr>
      <vt:lpstr>Ex Ante LI &amp; Eligibility Stats</vt:lpstr>
      <vt:lpstr>Ex Post LI &amp; Eligibility Stats</vt:lpstr>
      <vt:lpstr>TA-TI Distribution</vt:lpstr>
      <vt:lpstr>DREBA 2018-22</vt:lpstr>
      <vt:lpstr>2019 ILP Exp Carryover</vt:lpstr>
      <vt:lpstr>Event Summary</vt:lpstr>
      <vt:lpstr>Event Summary (b)</vt:lpstr>
      <vt:lpstr>Incentives 2018-22</vt:lpstr>
      <vt:lpstr>2019 ILP Incent Carryover</vt:lpstr>
      <vt:lpstr>ME&amp;O Actual Expenditures</vt:lpstr>
      <vt:lpstr>Fund Shift Log 2019</vt:lpstr>
      <vt:lpstr>DATAValid</vt:lpstr>
      <vt:lpstr>'2019 ILP Exp Carryover'!Print_Area</vt:lpstr>
      <vt:lpstr>'2019 ILP Incent Carryover'!Print_Area</vt:lpstr>
      <vt:lpstr>'Cover Page'!Print_Area</vt:lpstr>
      <vt:lpstr>'DREBA 2018-22'!Print_Area</vt:lpstr>
      <vt:lpstr>'Event Summary'!Print_Area</vt:lpstr>
      <vt:lpstr>'Event Summary (b)'!Print_Area</vt:lpstr>
      <vt:lpstr>'Ex Ante LI &amp; Eligibility Stats'!Print_Area</vt:lpstr>
      <vt:lpstr>'Ex Post LI &amp; Eligibility Stats'!Print_Area</vt:lpstr>
      <vt:lpstr>'Fund Shift Log 2019'!Print_Area</vt:lpstr>
      <vt:lpstr>'Incentives 2018-22'!Print_Area</vt:lpstr>
      <vt:lpstr>'ME&amp;O Actual Expenditures'!Print_Area</vt:lpstr>
      <vt:lpstr>'Program MW'!Print_Area</vt:lpstr>
      <vt:lpstr>'Report Cover - Public'!Print_Area</vt:lpstr>
      <vt:lpstr>'TA-TI Distribution'!Print_Area</vt:lpstr>
      <vt:lpstr>'Event Summary (b)'!Print_Titles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U'u, Tauvela (Law)</cp:lastModifiedBy>
  <cp:lastPrinted>2020-04-09T20:59:47Z</cp:lastPrinted>
  <dcterms:created xsi:type="dcterms:W3CDTF">2012-02-10T21:21:31Z</dcterms:created>
  <dcterms:modified xsi:type="dcterms:W3CDTF">2020-04-10T21:09:56Z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